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firstSheet="32" activeTab="43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state="hidden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state="hidden" r:id="rId15"/>
    <sheet name="7.1. sz. mell" sheetId="79" r:id="rId16"/>
    <sheet name="7.2. sz. mell" sheetId="116" state="hidden" r:id="rId17"/>
    <sheet name="7.3. sz. mell" sheetId="117" state="hidden" r:id="rId18"/>
    <sheet name="7.4. sz. mell" sheetId="118" state="hidden" r:id="rId19"/>
    <sheet name="8.1. sz. mell." sheetId="84" state="hidden" r:id="rId20"/>
    <sheet name="8.1.1. sz. mell." sheetId="119" state="hidden" r:id="rId21"/>
    <sheet name="8.1.2. sz. mell." sheetId="120" state="hidden" r:id="rId22"/>
    <sheet name="8.1.3. sz. mell." sheetId="121" state="hidden" r:id="rId23"/>
    <sheet name="8.2. sz. mell." sheetId="122" state="hidden" r:id="rId24"/>
    <sheet name="8.2.1. sz. mell." sheetId="123" state="hidden" r:id="rId25"/>
    <sheet name="8.2.2. sz. mell." sheetId="124" state="hidden" r:id="rId26"/>
    <sheet name="8.2.3. sz. mell." sheetId="125" state="hidden" r:id="rId27"/>
    <sheet name="8.3. sz. mell." sheetId="126" state="hidden" r:id="rId28"/>
    <sheet name="8.3.1. sz. mell." sheetId="127" state="hidden" r:id="rId29"/>
    <sheet name="8.3.2. sz. mell. " sheetId="128" state="hidden" r:id="rId30"/>
    <sheet name="8.3.3. sz. mell." sheetId="129" state="hidden" r:id="rId31"/>
    <sheet name="8. sz. mell" sheetId="107" r:id="rId32"/>
    <sheet name="1.tájékoztató" sheetId="95" r:id="rId33"/>
    <sheet name="2. tájékoztató tábla" sheetId="96" state="hidden" r:id="rId34"/>
    <sheet name="3. tájékoztató tábla" sheetId="97" state="hidden" r:id="rId35"/>
    <sheet name="4. tájékoztató tábla" sheetId="98" state="hidden" r:id="rId36"/>
    <sheet name="5. tájékoztató tábla" sheetId="99" state="hidden" r:id="rId37"/>
    <sheet name="2 . tájékoztató tábla" sheetId="100" r:id="rId38"/>
    <sheet name="3.1. tájékoztató tábla" sheetId="130" r:id="rId39"/>
    <sheet name="3.2. tájékoztató tábla" sheetId="131" r:id="rId40"/>
    <sheet name="3.3. tájékoztató tábla" sheetId="103" r:id="rId41"/>
    <sheet name="7.4. tájékoztató tábla" sheetId="104" state="hidden" r:id="rId42"/>
    <sheet name="8. tájékoztató tábla" sheetId="105" state="hidden" r:id="rId43"/>
    <sheet name="4.  tájékoztató tábla" sheetId="106" r:id="rId44"/>
    <sheet name="Munka1" sheetId="94" r:id="rId45"/>
  </sheets>
  <externalReferences>
    <externalReference r:id="rId46"/>
  </externalReferences>
  <definedNames>
    <definedName name="_ftn1" localSheetId="40">'3.3. tájékoztató tábla'!$A$27</definedName>
    <definedName name="_ftnref1" localSheetId="40">'3.3. tájékoztató tábla'!$A$18</definedName>
    <definedName name="_xlnm.Print_Titles" localSheetId="38">'3.1. tájékoztató tábla'!$2:$6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'1.1.sz.mell.'!$A$1:$E$147</definedName>
    <definedName name="_xlnm.Print_Area" localSheetId="2">'1.2.sz.mell.'!$A$1:$E$147</definedName>
    <definedName name="_xlnm.Print_Area" localSheetId="3">'1.3.sz.mell.'!$A$1:$E$147</definedName>
    <definedName name="_xlnm.Print_Area" localSheetId="4">'1.4.sz.mell.'!$A$1:$E$146</definedName>
    <definedName name="_xlnm.Print_Area" localSheetId="32">'1.tájékoztató'!$A$1:$E$146</definedName>
    <definedName name="_xlnm.Print_Area" localSheetId="5">'2.1.sz.mell  '!$A$1:$J$32</definedName>
  </definedNames>
  <calcPr calcId="124519"/>
</workbook>
</file>

<file path=xl/calcChain.xml><?xml version="1.0" encoding="utf-8"?>
<calcChain xmlns="http://schemas.openxmlformats.org/spreadsheetml/2006/main">
  <c r="D14" i="130"/>
  <c r="C9"/>
  <c r="C27" i="95"/>
  <c r="C20"/>
  <c r="C13"/>
  <c r="C6"/>
  <c r="E96"/>
  <c r="E123"/>
  <c r="E124"/>
  <c r="E126"/>
  <c r="E127"/>
  <c r="E128"/>
  <c r="E129"/>
  <c r="E131"/>
  <c r="E132"/>
  <c r="E133"/>
  <c r="E134"/>
  <c r="E135"/>
  <c r="E136"/>
  <c r="E137"/>
  <c r="E138"/>
  <c r="E139"/>
  <c r="E141"/>
  <c r="E142"/>
  <c r="E143"/>
  <c r="E144"/>
  <c r="D96"/>
  <c r="D122"/>
  <c r="D123"/>
  <c r="D124"/>
  <c r="D127"/>
  <c r="D128"/>
  <c r="D129"/>
  <c r="D130"/>
  <c r="D131"/>
  <c r="D132"/>
  <c r="D133"/>
  <c r="D134"/>
  <c r="D136"/>
  <c r="D137"/>
  <c r="D138"/>
  <c r="D139"/>
  <c r="D141"/>
  <c r="D142"/>
  <c r="D143"/>
  <c r="D144"/>
  <c r="E79"/>
  <c r="E76"/>
  <c r="E75" s="1"/>
  <c r="E73"/>
  <c r="E72" s="1"/>
  <c r="E67"/>
  <c r="E63"/>
  <c r="E57"/>
  <c r="E52"/>
  <c r="E51"/>
  <c r="E50"/>
  <c r="E49"/>
  <c r="E48"/>
  <c r="E47"/>
  <c r="E45"/>
  <c r="E40"/>
  <c r="E38"/>
  <c r="E37"/>
  <c r="E34"/>
  <c r="E26"/>
  <c r="E22"/>
  <c r="E12"/>
  <c r="E11"/>
  <c r="E10"/>
  <c r="E9"/>
  <c r="E8"/>
  <c r="E7"/>
  <c r="D79"/>
  <c r="D76"/>
  <c r="D75" s="1"/>
  <c r="D73"/>
  <c r="D72" s="1"/>
  <c r="D67"/>
  <c r="D63"/>
  <c r="D57"/>
  <c r="D52"/>
  <c r="D51"/>
  <c r="D50"/>
  <c r="D49"/>
  <c r="D48"/>
  <c r="D47"/>
  <c r="D45"/>
  <c r="D40"/>
  <c r="D34"/>
  <c r="D25"/>
  <c r="D21"/>
  <c r="D12"/>
  <c r="D11"/>
  <c r="D10"/>
  <c r="D9"/>
  <c r="D8"/>
  <c r="D7"/>
  <c r="H26" i="73"/>
  <c r="I26"/>
  <c r="G26"/>
  <c r="G27" s="1"/>
  <c r="D25" i="76" s="1"/>
  <c r="H11" i="73"/>
  <c r="I11"/>
  <c r="H9"/>
  <c r="I9"/>
  <c r="G11"/>
  <c r="G9"/>
  <c r="D10"/>
  <c r="E10"/>
  <c r="D97" i="108"/>
  <c r="E97"/>
  <c r="D123"/>
  <c r="D124"/>
  <c r="E124"/>
  <c r="D125"/>
  <c r="E125"/>
  <c r="E127"/>
  <c r="D128"/>
  <c r="E128"/>
  <c r="D129"/>
  <c r="E129"/>
  <c r="D130"/>
  <c r="E130"/>
  <c r="D132"/>
  <c r="E132"/>
  <c r="D133"/>
  <c r="E133"/>
  <c r="D134"/>
  <c r="E134"/>
  <c r="D135"/>
  <c r="E135"/>
  <c r="D137"/>
  <c r="E137"/>
  <c r="D138"/>
  <c r="E138"/>
  <c r="D139"/>
  <c r="E139"/>
  <c r="D140"/>
  <c r="E140"/>
  <c r="D142"/>
  <c r="E142"/>
  <c r="D143"/>
  <c r="E143"/>
  <c r="D144"/>
  <c r="E144"/>
  <c r="D145"/>
  <c r="E145"/>
  <c r="C97"/>
  <c r="C124"/>
  <c r="C125"/>
  <c r="C128"/>
  <c r="C129"/>
  <c r="C130"/>
  <c r="C132"/>
  <c r="C133"/>
  <c r="C134"/>
  <c r="C135"/>
  <c r="C137"/>
  <c r="C138"/>
  <c r="C139"/>
  <c r="C140"/>
  <c r="C141"/>
  <c r="C142"/>
  <c r="C143"/>
  <c r="C144"/>
  <c r="C145"/>
  <c r="D14"/>
  <c r="E14"/>
  <c r="D15"/>
  <c r="E15"/>
  <c r="D16"/>
  <c r="E16"/>
  <c r="D17"/>
  <c r="E17"/>
  <c r="D19"/>
  <c r="E19"/>
  <c r="D48"/>
  <c r="D50"/>
  <c r="D53"/>
  <c r="E53"/>
  <c r="D54"/>
  <c r="E54"/>
  <c r="D55"/>
  <c r="E55"/>
  <c r="D56"/>
  <c r="E56"/>
  <c r="E57"/>
  <c r="D58"/>
  <c r="E58"/>
  <c r="D59"/>
  <c r="E59"/>
  <c r="D60"/>
  <c r="E60"/>
  <c r="D61"/>
  <c r="E61"/>
  <c r="D64"/>
  <c r="E64"/>
  <c r="D65"/>
  <c r="E65"/>
  <c r="D66"/>
  <c r="E66"/>
  <c r="D68"/>
  <c r="E68"/>
  <c r="D69"/>
  <c r="E69"/>
  <c r="D70"/>
  <c r="E70"/>
  <c r="D71"/>
  <c r="E71"/>
  <c r="D72"/>
  <c r="D74"/>
  <c r="E74"/>
  <c r="D77"/>
  <c r="E77"/>
  <c r="D78"/>
  <c r="E78"/>
  <c r="D80"/>
  <c r="E80"/>
  <c r="D81"/>
  <c r="E81"/>
  <c r="D82"/>
  <c r="E82"/>
  <c r="D83"/>
  <c r="E83"/>
  <c r="D84"/>
  <c r="E84"/>
  <c r="C14"/>
  <c r="C15"/>
  <c r="C16"/>
  <c r="C17"/>
  <c r="C19"/>
  <c r="C28"/>
  <c r="C29"/>
  <c r="C30"/>
  <c r="C31"/>
  <c r="C32"/>
  <c r="C33"/>
  <c r="C34"/>
  <c r="C53"/>
  <c r="C54"/>
  <c r="C55"/>
  <c r="C56"/>
  <c r="C58"/>
  <c r="C59"/>
  <c r="C60"/>
  <c r="C61"/>
  <c r="C64"/>
  <c r="C65"/>
  <c r="C66"/>
  <c r="C68"/>
  <c r="C69"/>
  <c r="C70"/>
  <c r="C71"/>
  <c r="C74"/>
  <c r="C77"/>
  <c r="C78"/>
  <c r="C80"/>
  <c r="C81"/>
  <c r="C82"/>
  <c r="C83"/>
  <c r="C84"/>
  <c r="E37" i="111"/>
  <c r="E38"/>
  <c r="E39"/>
  <c r="E40"/>
  <c r="E41"/>
  <c r="E42"/>
  <c r="E43"/>
  <c r="E44"/>
  <c r="E45"/>
  <c r="D38"/>
  <c r="D39"/>
  <c r="D40"/>
  <c r="D41"/>
  <c r="D42"/>
  <c r="D43"/>
  <c r="D44"/>
  <c r="D45"/>
  <c r="D37"/>
  <c r="C10" i="113"/>
  <c r="D110" i="1"/>
  <c r="D109" i="95" s="1"/>
  <c r="D112" i="1"/>
  <c r="D111" i="95" s="1"/>
  <c r="D114" i="1"/>
  <c r="H10" i="61" s="1"/>
  <c r="C114" i="1"/>
  <c r="G10" i="61" s="1"/>
  <c r="C118" i="1"/>
  <c r="C118" i="108" s="1"/>
  <c r="C122" i="1"/>
  <c r="C122" i="108" s="1"/>
  <c r="D99" i="1"/>
  <c r="D98" i="95" s="1"/>
  <c r="E99" i="1"/>
  <c r="E99" i="108" s="1"/>
  <c r="D101" i="1"/>
  <c r="D100" i="95" s="1"/>
  <c r="D103" i="1"/>
  <c r="D102" i="95" s="1"/>
  <c r="E103" i="1"/>
  <c r="E103" i="108" s="1"/>
  <c r="C103" i="1"/>
  <c r="C103" i="108" s="1"/>
  <c r="E94" i="1"/>
  <c r="E94" i="108" s="1"/>
  <c r="E96" i="1"/>
  <c r="E96" i="108" s="1"/>
  <c r="D76" i="1"/>
  <c r="D23" i="73" s="1"/>
  <c r="E76" i="1"/>
  <c r="E76" i="108" s="1"/>
  <c r="C76" i="1"/>
  <c r="C23" i="73" s="1"/>
  <c r="D73" i="1"/>
  <c r="D73" i="108" s="1"/>
  <c r="E73" i="1"/>
  <c r="E20" i="73" s="1"/>
  <c r="C73" i="1"/>
  <c r="C73" i="108" s="1"/>
  <c r="D47" i="1"/>
  <c r="E47"/>
  <c r="E47" i="108" s="1"/>
  <c r="D48" i="1"/>
  <c r="E48"/>
  <c r="E48" i="108" s="1"/>
  <c r="D49" i="1"/>
  <c r="D49" i="108" s="1"/>
  <c r="E49" i="1"/>
  <c r="E49" i="108" s="1"/>
  <c r="D50" i="1"/>
  <c r="E50"/>
  <c r="E50" i="108" s="1"/>
  <c r="D51" i="1"/>
  <c r="D51" i="108" s="1"/>
  <c r="E51" i="1"/>
  <c r="E51" i="108" s="1"/>
  <c r="C48" i="1"/>
  <c r="C48" i="108" s="1"/>
  <c r="C49" i="1"/>
  <c r="C49" i="108" s="1"/>
  <c r="C50" i="1"/>
  <c r="C50" i="108" s="1"/>
  <c r="C51" i="1"/>
  <c r="C51" i="108" s="1"/>
  <c r="C47" i="1"/>
  <c r="C47" i="108" s="1"/>
  <c r="E37" i="1"/>
  <c r="D38"/>
  <c r="D38" i="108" s="1"/>
  <c r="D40" i="1"/>
  <c r="E40"/>
  <c r="E45"/>
  <c r="C37"/>
  <c r="C37" i="108" s="1"/>
  <c r="C41" i="1"/>
  <c r="C41" i="108" s="1"/>
  <c r="E30" i="1"/>
  <c r="E30" i="108" s="1"/>
  <c r="E34" i="1"/>
  <c r="E34" i="108" s="1"/>
  <c r="D34" i="1"/>
  <c r="D34" i="108" s="1"/>
  <c r="D23" i="1"/>
  <c r="D23" i="108" s="1"/>
  <c r="D25" i="1"/>
  <c r="D25" i="108" s="1"/>
  <c r="C26" i="1"/>
  <c r="C26" i="108" s="1"/>
  <c r="D7" i="1"/>
  <c r="D7" i="108" s="1"/>
  <c r="E7" i="1"/>
  <c r="E7" i="108" s="1"/>
  <c r="D8" i="1"/>
  <c r="D8" i="108" s="1"/>
  <c r="E8" i="1"/>
  <c r="E8" i="108" s="1"/>
  <c r="D9" i="1"/>
  <c r="D9" i="108" s="1"/>
  <c r="E9" i="1"/>
  <c r="E9" i="108" s="1"/>
  <c r="D10" i="1"/>
  <c r="D10" i="108" s="1"/>
  <c r="E10" i="1"/>
  <c r="E10" i="108" s="1"/>
  <c r="D11" i="1"/>
  <c r="D11" i="108" s="1"/>
  <c r="E11" i="1"/>
  <c r="E11" i="108" s="1"/>
  <c r="D12" i="1"/>
  <c r="D12" i="108" s="1"/>
  <c r="E12" i="1"/>
  <c r="E12" i="108" s="1"/>
  <c r="D137" i="3"/>
  <c r="D135" s="1"/>
  <c r="D146" s="1"/>
  <c r="E137"/>
  <c r="D138"/>
  <c r="E138"/>
  <c r="C138"/>
  <c r="C137"/>
  <c r="D109"/>
  <c r="E109"/>
  <c r="E110" i="1" s="1"/>
  <c r="D110" i="3"/>
  <c r="D111" i="1" s="1"/>
  <c r="E110" i="3"/>
  <c r="E111" i="1" s="1"/>
  <c r="D111" i="3"/>
  <c r="E111"/>
  <c r="E112" i="1" s="1"/>
  <c r="D112" i="3"/>
  <c r="D113" i="1" s="1"/>
  <c r="E112" i="3"/>
  <c r="E113" i="1" s="1"/>
  <c r="E113" i="3"/>
  <c r="E114" i="1" s="1"/>
  <c r="D114" i="3"/>
  <c r="D115" i="1" s="1"/>
  <c r="E114" i="3"/>
  <c r="E115" i="1" s="1"/>
  <c r="D115" i="3"/>
  <c r="D116" i="1" s="1"/>
  <c r="E115" i="3"/>
  <c r="E116" i="1" s="1"/>
  <c r="D116" i="3"/>
  <c r="D117" i="1" s="1"/>
  <c r="E116" i="3"/>
  <c r="E117" i="1" s="1"/>
  <c r="D117" i="3"/>
  <c r="D118" i="1" s="1"/>
  <c r="E117" i="3"/>
  <c r="E118" i="1" s="1"/>
  <c r="D118" i="3"/>
  <c r="D119" i="1" s="1"/>
  <c r="E118" i="3"/>
  <c r="E119" i="1" s="1"/>
  <c r="D119" i="3"/>
  <c r="D120" i="1" s="1"/>
  <c r="E119" i="3"/>
  <c r="E120" i="1" s="1"/>
  <c r="D120" i="3"/>
  <c r="D121" i="1" s="1"/>
  <c r="D120" i="95" s="1"/>
  <c r="E120" i="3"/>
  <c r="E121" i="1" s="1"/>
  <c r="D121" i="3"/>
  <c r="D122" i="1" s="1"/>
  <c r="E121" i="3"/>
  <c r="E122" i="1" s="1"/>
  <c r="E121" i="95" s="1"/>
  <c r="C110" i="3"/>
  <c r="C111" i="1" s="1"/>
  <c r="C111" i="108" s="1"/>
  <c r="C111" i="3"/>
  <c r="C112" i="1" s="1"/>
  <c r="C112" i="3"/>
  <c r="C113" i="1" s="1"/>
  <c r="C113" i="108" s="1"/>
  <c r="C113" i="3"/>
  <c r="C114"/>
  <c r="C115" i="1" s="1"/>
  <c r="C115" i="108" s="1"/>
  <c r="C115" i="3"/>
  <c r="C116" i="1" s="1"/>
  <c r="C116" i="108" s="1"/>
  <c r="C116" i="3"/>
  <c r="C117" i="1" s="1"/>
  <c r="C117" i="108" s="1"/>
  <c r="C117" i="3"/>
  <c r="C118"/>
  <c r="C119" i="1" s="1"/>
  <c r="C119" i="108" s="1"/>
  <c r="C119" i="3"/>
  <c r="C120" i="1" s="1"/>
  <c r="C120" i="108" s="1"/>
  <c r="C120" i="3"/>
  <c r="C121" i="1" s="1"/>
  <c r="C121" i="108" s="1"/>
  <c r="C121" i="3"/>
  <c r="C109"/>
  <c r="C110" i="1" s="1"/>
  <c r="D93" i="3"/>
  <c r="D94" i="1" s="1"/>
  <c r="E93" i="3"/>
  <c r="D94"/>
  <c r="D95" i="1" s="1"/>
  <c r="E94" i="3"/>
  <c r="E95" i="1" s="1"/>
  <c r="D95" i="3"/>
  <c r="D96" i="1" s="1"/>
  <c r="E95" i="3"/>
  <c r="D96"/>
  <c r="E96"/>
  <c r="D99"/>
  <c r="D100" i="1" s="1"/>
  <c r="E99" i="3"/>
  <c r="D100"/>
  <c r="E100"/>
  <c r="E101" i="1" s="1"/>
  <c r="D101" i="3"/>
  <c r="D102" i="1" s="1"/>
  <c r="E101" i="3"/>
  <c r="E102" i="1" s="1"/>
  <c r="D103" i="3"/>
  <c r="D104" i="1" s="1"/>
  <c r="E103" i="3"/>
  <c r="E104" i="1" s="1"/>
  <c r="D104" i="3"/>
  <c r="D105" i="1" s="1"/>
  <c r="D104" i="95" s="1"/>
  <c r="E104" i="3"/>
  <c r="E105" i="1" s="1"/>
  <c r="D105" i="3"/>
  <c r="D106" i="1" s="1"/>
  <c r="E105" i="3"/>
  <c r="E106" i="1" s="1"/>
  <c r="D106" i="3"/>
  <c r="D107" i="1" s="1"/>
  <c r="D106" i="95" s="1"/>
  <c r="E106" i="3"/>
  <c r="E107" i="1" s="1"/>
  <c r="D107" i="3"/>
  <c r="D108" i="1" s="1"/>
  <c r="E107" i="3"/>
  <c r="E108" i="1" s="1"/>
  <c r="C94" i="3"/>
  <c r="C95" i="1" s="1"/>
  <c r="C95" i="3"/>
  <c r="C96" i="1" s="1"/>
  <c r="C96" i="3"/>
  <c r="C97"/>
  <c r="C98" i="1" s="1"/>
  <c r="C98" i="3"/>
  <c r="C99" i="1" s="1"/>
  <c r="C99" i="108" s="1"/>
  <c r="C99" i="3"/>
  <c r="C100" i="1" s="1"/>
  <c r="C100" i="108" s="1"/>
  <c r="C100" i="3"/>
  <c r="C101" i="1" s="1"/>
  <c r="C101" i="108" s="1"/>
  <c r="C101" i="3"/>
  <c r="C102" i="1" s="1"/>
  <c r="C102" i="108" s="1"/>
  <c r="C103" i="3"/>
  <c r="C104" i="1" s="1"/>
  <c r="C104" i="108" s="1"/>
  <c r="C104" i="3"/>
  <c r="C105" i="1" s="1"/>
  <c r="C105" i="108" s="1"/>
  <c r="C105" i="3"/>
  <c r="C106" i="1" s="1"/>
  <c r="C106" i="108" s="1"/>
  <c r="C106" i="3"/>
  <c r="C107" i="1" s="1"/>
  <c r="C107" i="108" s="1"/>
  <c r="C107" i="3"/>
  <c r="C108" i="1" s="1"/>
  <c r="C108" i="108" s="1"/>
  <c r="C93" i="3"/>
  <c r="C94" i="1" s="1"/>
  <c r="D38" i="3"/>
  <c r="D36" i="95" s="1"/>
  <c r="E38" i="3"/>
  <c r="E36" i="95" s="1"/>
  <c r="D39" i="3"/>
  <c r="D37" i="1" s="1"/>
  <c r="D37" i="108" s="1"/>
  <c r="D40" i="3"/>
  <c r="D38" i="95" s="1"/>
  <c r="E40" i="3"/>
  <c r="E38" i="1" s="1"/>
  <c r="D41" i="3"/>
  <c r="E41"/>
  <c r="E39" i="95" s="1"/>
  <c r="D43" i="3"/>
  <c r="D41" i="1" s="1"/>
  <c r="E43" i="3"/>
  <c r="E41" i="95" s="1"/>
  <c r="D44" i="3"/>
  <c r="D42" i="95" s="1"/>
  <c r="E44" i="3"/>
  <c r="E42" i="1" s="1"/>
  <c r="E42" i="108" s="1"/>
  <c r="D45" i="3"/>
  <c r="D43" i="95" s="1"/>
  <c r="E45" i="3"/>
  <c r="E43" i="95" s="1"/>
  <c r="D46" i="3"/>
  <c r="D44" i="95" s="1"/>
  <c r="E46" i="3"/>
  <c r="E44" i="1" s="1"/>
  <c r="E44" i="108" s="1"/>
  <c r="D47" i="3"/>
  <c r="D45" i="1" s="1"/>
  <c r="C39" i="3"/>
  <c r="C40"/>
  <c r="C38" i="1" s="1"/>
  <c r="C38" i="108" s="1"/>
  <c r="C41" i="3"/>
  <c r="C39" i="1" s="1"/>
  <c r="C39" i="108" s="1"/>
  <c r="C42" i="3"/>
  <c r="C40" i="1" s="1"/>
  <c r="C40" i="108" s="1"/>
  <c r="C43" i="3"/>
  <c r="C44"/>
  <c r="C42" i="1" s="1"/>
  <c r="C42" i="108" s="1"/>
  <c r="C45" i="3"/>
  <c r="C43" i="1" s="1"/>
  <c r="C43" i="108" s="1"/>
  <c r="C46" i="3"/>
  <c r="C44" i="1" s="1"/>
  <c r="C44" i="108" s="1"/>
  <c r="C47" i="3"/>
  <c r="C45" i="1" s="1"/>
  <c r="C45" i="108" s="1"/>
  <c r="C38" i="3"/>
  <c r="C36" i="1" s="1"/>
  <c r="E31" i="3"/>
  <c r="E29" i="95" s="1"/>
  <c r="E32" i="3"/>
  <c r="E30" i="95" s="1"/>
  <c r="E33" i="3"/>
  <c r="E31" i="1" s="1"/>
  <c r="E31" i="108" s="1"/>
  <c r="E34" i="3"/>
  <c r="E32" i="1" s="1"/>
  <c r="E32" i="108" s="1"/>
  <c r="E35" i="3"/>
  <c r="E33" i="95" s="1"/>
  <c r="D31" i="3"/>
  <c r="D29" i="1" s="1"/>
  <c r="D29" i="108" s="1"/>
  <c r="D32" i="3"/>
  <c r="D30" i="95" s="1"/>
  <c r="D33" i="3"/>
  <c r="D34"/>
  <c r="D32" i="95" s="1"/>
  <c r="D35" i="3"/>
  <c r="D33" i="1" s="1"/>
  <c r="D33" i="108" s="1"/>
  <c r="E30" i="3"/>
  <c r="E28" i="95" s="1"/>
  <c r="C31" i="3"/>
  <c r="C32"/>
  <c r="C33"/>
  <c r="C34"/>
  <c r="C35"/>
  <c r="C30"/>
  <c r="D23"/>
  <c r="D21" i="1" s="1"/>
  <c r="E23" i="3"/>
  <c r="E21" i="95" s="1"/>
  <c r="D24" i="3"/>
  <c r="D22" i="95" s="1"/>
  <c r="E24" i="3"/>
  <c r="E22" i="1" s="1"/>
  <c r="E22" i="108" s="1"/>
  <c r="D25" i="3"/>
  <c r="D23" i="95" s="1"/>
  <c r="E25" i="3"/>
  <c r="E23" i="1" s="1"/>
  <c r="E23" i="108" s="1"/>
  <c r="D26" i="3"/>
  <c r="D24" i="95" s="1"/>
  <c r="E26" i="3"/>
  <c r="E24" i="1" s="1"/>
  <c r="E24" i="108" s="1"/>
  <c r="D27" i="3"/>
  <c r="E27"/>
  <c r="E25" i="95" s="1"/>
  <c r="D28" i="3"/>
  <c r="D26" i="95" s="1"/>
  <c r="E28" i="3"/>
  <c r="E26" i="1" s="1"/>
  <c r="E26" i="108" s="1"/>
  <c r="C24" i="3"/>
  <c r="C22" i="1" s="1"/>
  <c r="C22" i="108" s="1"/>
  <c r="C25" i="3"/>
  <c r="C23" i="1" s="1"/>
  <c r="C23" i="108" s="1"/>
  <c r="C26" i="3"/>
  <c r="C24" i="1" s="1"/>
  <c r="C24" i="108" s="1"/>
  <c r="C27" i="3"/>
  <c r="C25" i="1" s="1"/>
  <c r="C25" i="108" s="1"/>
  <c r="C28" i="3"/>
  <c r="C23"/>
  <c r="C21" i="1" s="1"/>
  <c r="D16" i="3"/>
  <c r="E16"/>
  <c r="D17"/>
  <c r="E17"/>
  <c r="E15" s="1"/>
  <c r="D18"/>
  <c r="E18"/>
  <c r="D19"/>
  <c r="E19"/>
  <c r="D20"/>
  <c r="D18" i="95" s="1"/>
  <c r="D13" s="1"/>
  <c r="E20" i="3"/>
  <c r="E18" i="1" s="1"/>
  <c r="C17" i="3"/>
  <c r="C18"/>
  <c r="C19"/>
  <c r="C16"/>
  <c r="C14"/>
  <c r="C12" i="1"/>
  <c r="C12" i="108" s="1"/>
  <c r="C13" i="3"/>
  <c r="C11" i="1" s="1"/>
  <c r="C11" i="108" s="1"/>
  <c r="C12" i="3"/>
  <c r="C10" i="1"/>
  <c r="C10" i="108" s="1"/>
  <c r="C11" i="3"/>
  <c r="C9" i="1" s="1"/>
  <c r="C9" i="108" s="1"/>
  <c r="C10" i="3"/>
  <c r="C8" i="1"/>
  <c r="C8" i="108" s="1"/>
  <c r="C9" i="3"/>
  <c r="C7" i="1" s="1"/>
  <c r="C7" i="108" s="1"/>
  <c r="C20" i="113"/>
  <c r="C20" i="3"/>
  <c r="C14" i="113"/>
  <c r="C13"/>
  <c r="C12"/>
  <c r="C11"/>
  <c r="C9"/>
  <c r="C8" s="1"/>
  <c r="C63" s="1"/>
  <c r="C87" s="1"/>
  <c r="C27" i="1"/>
  <c r="C9" i="73" s="1"/>
  <c r="E46" i="1"/>
  <c r="C52"/>
  <c r="C10" i="73" s="1"/>
  <c r="D52" i="1"/>
  <c r="D52" i="108" s="1"/>
  <c r="E52" i="1"/>
  <c r="E52" i="108" s="1"/>
  <c r="C57" i="1"/>
  <c r="C57" i="108" s="1"/>
  <c r="D57" i="1"/>
  <c r="D57" i="108" s="1"/>
  <c r="E57" i="1"/>
  <c r="C63"/>
  <c r="C63" i="108" s="1"/>
  <c r="D63" i="1"/>
  <c r="D63" i="108" s="1"/>
  <c r="E63" i="1"/>
  <c r="E63" i="108" s="1"/>
  <c r="C67" i="1"/>
  <c r="C67" i="108" s="1"/>
  <c r="D67" i="1"/>
  <c r="E67"/>
  <c r="E67" i="108" s="1"/>
  <c r="C72" i="1"/>
  <c r="C72" i="108" s="1"/>
  <c r="D72" i="1"/>
  <c r="E72"/>
  <c r="D75"/>
  <c r="D75" i="108" s="1"/>
  <c r="C79" i="1"/>
  <c r="C79" i="108" s="1"/>
  <c r="D79" i="1"/>
  <c r="D79" i="108" s="1"/>
  <c r="E79" i="1"/>
  <c r="E79" i="108" s="1"/>
  <c r="E89" i="1"/>
  <c r="E150" s="1"/>
  <c r="E1" i="129"/>
  <c r="E1" i="128"/>
  <c r="E1" i="127"/>
  <c r="E1" i="126"/>
  <c r="E1" i="125"/>
  <c r="E1" i="124"/>
  <c r="E1" i="123"/>
  <c r="E1" i="122"/>
  <c r="E1" i="121"/>
  <c r="E1" i="120"/>
  <c r="E1" i="119"/>
  <c r="E1" i="84"/>
  <c r="E1" i="118"/>
  <c r="E1" i="117"/>
  <c r="E1" i="116"/>
  <c r="E2" i="108"/>
  <c r="E2" i="111" s="1"/>
  <c r="E30" i="115"/>
  <c r="E29"/>
  <c r="D30"/>
  <c r="D29"/>
  <c r="C29"/>
  <c r="E29" i="114"/>
  <c r="D29"/>
  <c r="C29"/>
  <c r="E30" i="113"/>
  <c r="E29" s="1"/>
  <c r="E63" s="1"/>
  <c r="E87" s="1"/>
  <c r="D30"/>
  <c r="D30" i="3" s="1"/>
  <c r="D28" i="95" s="1"/>
  <c r="D29" i="113"/>
  <c r="C29"/>
  <c r="E28" i="112"/>
  <c r="E27"/>
  <c r="D28"/>
  <c r="D27" s="1"/>
  <c r="D61" s="1"/>
  <c r="C27"/>
  <c r="E28" i="111"/>
  <c r="E27" s="1"/>
  <c r="D27"/>
  <c r="C27"/>
  <c r="B12" i="106"/>
  <c r="B6"/>
  <c r="C3" i="95"/>
  <c r="C89" s="1"/>
  <c r="N1" i="71"/>
  <c r="A27"/>
  <c r="M6"/>
  <c r="F6"/>
  <c r="K6"/>
  <c r="D6"/>
  <c r="J6" s="1"/>
  <c r="G3" i="63"/>
  <c r="E3"/>
  <c r="E3" i="64" s="1"/>
  <c r="D3" i="63"/>
  <c r="D3" i="64" s="1"/>
  <c r="F1" i="105"/>
  <c r="D8" i="104"/>
  <c r="D38"/>
  <c r="D14"/>
  <c r="A1"/>
  <c r="D18" i="103"/>
  <c r="D38"/>
  <c r="D14"/>
  <c r="D9"/>
  <c r="A1" i="98"/>
  <c r="J1"/>
  <c r="I1" i="97"/>
  <c r="K1" i="96"/>
  <c r="D3" i="95"/>
  <c r="D89" s="1"/>
  <c r="E134" i="115"/>
  <c r="D134"/>
  <c r="C134"/>
  <c r="E1"/>
  <c r="E135" i="114"/>
  <c r="D135"/>
  <c r="C135"/>
  <c r="E134" i="113"/>
  <c r="D134"/>
  <c r="C134"/>
  <c r="A2" i="105"/>
  <c r="A1" i="103"/>
  <c r="A2" i="131"/>
  <c r="C18"/>
  <c r="C14"/>
  <c r="C21" s="1"/>
  <c r="A1" i="130"/>
  <c r="E66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5"/>
  <c r="D34"/>
  <c r="C35"/>
  <c r="C34" s="1"/>
  <c r="E29"/>
  <c r="D29"/>
  <c r="C29"/>
  <c r="E24"/>
  <c r="D24"/>
  <c r="C24"/>
  <c r="E19"/>
  <c r="D19"/>
  <c r="C19"/>
  <c r="C8" s="1"/>
  <c r="C51" s="1"/>
  <c r="C68" s="1"/>
  <c r="E14"/>
  <c r="C14"/>
  <c r="E9"/>
  <c r="E8" s="1"/>
  <c r="E51" s="1"/>
  <c r="E68" s="1"/>
  <c r="D9"/>
  <c r="D8" s="1"/>
  <c r="D51" s="1"/>
  <c r="D68" s="1"/>
  <c r="H2" i="97"/>
  <c r="G3"/>
  <c r="F3"/>
  <c r="E2"/>
  <c r="I3" i="96"/>
  <c r="H3"/>
  <c r="G3"/>
  <c r="F3"/>
  <c r="E2"/>
  <c r="C140" i="95"/>
  <c r="C135"/>
  <c r="C130"/>
  <c r="C126"/>
  <c r="C145" s="1"/>
  <c r="C122"/>
  <c r="C108"/>
  <c r="C92"/>
  <c r="E50" i="129"/>
  <c r="D50"/>
  <c r="C50"/>
  <c r="E44"/>
  <c r="E55"/>
  <c r="D44"/>
  <c r="D55" s="1"/>
  <c r="C44"/>
  <c r="C55"/>
  <c r="E36"/>
  <c r="D36"/>
  <c r="C36"/>
  <c r="E29"/>
  <c r="E35" s="1"/>
  <c r="E40" s="1"/>
  <c r="D29"/>
  <c r="C29"/>
  <c r="E25"/>
  <c r="D25"/>
  <c r="C25"/>
  <c r="E19"/>
  <c r="D19"/>
  <c r="C19"/>
  <c r="E8"/>
  <c r="D8"/>
  <c r="D35" s="1"/>
  <c r="D40" s="1"/>
  <c r="C8"/>
  <c r="C35" s="1"/>
  <c r="C40" s="1"/>
  <c r="E50" i="128"/>
  <c r="D50"/>
  <c r="C50"/>
  <c r="E44"/>
  <c r="E55" s="1"/>
  <c r="D44"/>
  <c r="D55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7"/>
  <c r="D50"/>
  <c r="C50"/>
  <c r="E44"/>
  <c r="E55"/>
  <c r="D44"/>
  <c r="D55" s="1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6"/>
  <c r="D50"/>
  <c r="C50"/>
  <c r="E44"/>
  <c r="E55" s="1"/>
  <c r="D44"/>
  <c r="D55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25"/>
  <c r="D50"/>
  <c r="C50"/>
  <c r="E44"/>
  <c r="E55" s="1"/>
  <c r="D44"/>
  <c r="D55"/>
  <c r="C44"/>
  <c r="C55" s="1"/>
  <c r="E36"/>
  <c r="D36"/>
  <c r="C36"/>
  <c r="E29"/>
  <c r="D29"/>
  <c r="C29"/>
  <c r="E25"/>
  <c r="D25"/>
  <c r="C25"/>
  <c r="C35"/>
  <c r="C40" s="1"/>
  <c r="E19"/>
  <c r="D19"/>
  <c r="C19"/>
  <c r="E8"/>
  <c r="E35" s="1"/>
  <c r="E40" s="1"/>
  <c r="D8"/>
  <c r="D35"/>
  <c r="D40" s="1"/>
  <c r="C8"/>
  <c r="E50" i="124"/>
  <c r="D50"/>
  <c r="C50"/>
  <c r="E44"/>
  <c r="E55"/>
  <c r="D44"/>
  <c r="D55" s="1"/>
  <c r="C44"/>
  <c r="C55"/>
  <c r="E36"/>
  <c r="D36"/>
  <c r="C36"/>
  <c r="E29"/>
  <c r="D29"/>
  <c r="C29"/>
  <c r="E25"/>
  <c r="D25"/>
  <c r="C25"/>
  <c r="E19"/>
  <c r="E35" s="1"/>
  <c r="E40" s="1"/>
  <c r="D19"/>
  <c r="C19"/>
  <c r="E8"/>
  <c r="D8"/>
  <c r="D35" s="1"/>
  <c r="D40" s="1"/>
  <c r="C8"/>
  <c r="C35"/>
  <c r="E50" i="123"/>
  <c r="D50"/>
  <c r="C50"/>
  <c r="E44"/>
  <c r="E55" s="1"/>
  <c r="D44"/>
  <c r="D55"/>
  <c r="C44"/>
  <c r="C55" s="1"/>
  <c r="E36"/>
  <c r="D36"/>
  <c r="C36"/>
  <c r="E29"/>
  <c r="D29"/>
  <c r="C29"/>
  <c r="E25"/>
  <c r="D25"/>
  <c r="C25"/>
  <c r="C35"/>
  <c r="C40" s="1"/>
  <c r="E19"/>
  <c r="D19"/>
  <c r="C19"/>
  <c r="E8"/>
  <c r="E35"/>
  <c r="E40" s="1"/>
  <c r="D8"/>
  <c r="D35"/>
  <c r="D40"/>
  <c r="C8"/>
  <c r="E50" i="122"/>
  <c r="D50"/>
  <c r="C50"/>
  <c r="E44"/>
  <c r="E55"/>
  <c r="D44"/>
  <c r="D55" s="1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E50" i="121"/>
  <c r="D50"/>
  <c r="C50"/>
  <c r="E44"/>
  <c r="E55"/>
  <c r="D44"/>
  <c r="D55" s="1"/>
  <c r="C44"/>
  <c r="C55"/>
  <c r="E36"/>
  <c r="D36"/>
  <c r="C36"/>
  <c r="E29"/>
  <c r="E35" s="1"/>
  <c r="E40" s="1"/>
  <c r="D29"/>
  <c r="C29"/>
  <c r="E25"/>
  <c r="D25"/>
  <c r="C25"/>
  <c r="E19"/>
  <c r="D19"/>
  <c r="C19"/>
  <c r="E8"/>
  <c r="D8"/>
  <c r="D35" s="1"/>
  <c r="D40" s="1"/>
  <c r="C8"/>
  <c r="C35" s="1"/>
  <c r="C40" s="1"/>
  <c r="E50" i="120"/>
  <c r="D50"/>
  <c r="C50"/>
  <c r="E44"/>
  <c r="E55" s="1"/>
  <c r="D44"/>
  <c r="D55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E50" i="119"/>
  <c r="D50"/>
  <c r="C50"/>
  <c r="E44"/>
  <c r="E55"/>
  <c r="D44"/>
  <c r="D55" s="1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D44" i="84"/>
  <c r="E44"/>
  <c r="D50"/>
  <c r="D55"/>
  <c r="E50"/>
  <c r="E55" s="1"/>
  <c r="C50"/>
  <c r="C44"/>
  <c r="C55" s="1"/>
  <c r="D8"/>
  <c r="E8"/>
  <c r="E35" s="1"/>
  <c r="E40" s="1"/>
  <c r="D19"/>
  <c r="E19"/>
  <c r="D25"/>
  <c r="E25"/>
  <c r="D29"/>
  <c r="E29"/>
  <c r="D36"/>
  <c r="E36"/>
  <c r="C36"/>
  <c r="C29"/>
  <c r="C25"/>
  <c r="C35" s="1"/>
  <c r="C40" s="1"/>
  <c r="C19"/>
  <c r="C8"/>
  <c r="E50" i="118"/>
  <c r="D50"/>
  <c r="C50"/>
  <c r="E44"/>
  <c r="E55" s="1"/>
  <c r="D44"/>
  <c r="D55"/>
  <c r="C44"/>
  <c r="C55" s="1"/>
  <c r="E36"/>
  <c r="D36"/>
  <c r="C36"/>
  <c r="E29"/>
  <c r="D29"/>
  <c r="C29"/>
  <c r="E25"/>
  <c r="D25"/>
  <c r="C25"/>
  <c r="C35"/>
  <c r="C40" s="1"/>
  <c r="E19"/>
  <c r="D19"/>
  <c r="C19"/>
  <c r="E8"/>
  <c r="E35"/>
  <c r="E40" s="1"/>
  <c r="D8"/>
  <c r="D35"/>
  <c r="D40"/>
  <c r="C8"/>
  <c r="E50" i="117"/>
  <c r="D50"/>
  <c r="C50"/>
  <c r="E44"/>
  <c r="E55"/>
  <c r="D44"/>
  <c r="D55" s="1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/>
  <c r="E50" i="116"/>
  <c r="D50"/>
  <c r="C50"/>
  <c r="E44"/>
  <c r="E55"/>
  <c r="D44"/>
  <c r="D55" s="1"/>
  <c r="C44"/>
  <c r="C55"/>
  <c r="E36"/>
  <c r="D36"/>
  <c r="C36"/>
  <c r="E29"/>
  <c r="E35" s="1"/>
  <c r="E40" s="1"/>
  <c r="D29"/>
  <c r="C29"/>
  <c r="E25"/>
  <c r="D25"/>
  <c r="C25"/>
  <c r="E19"/>
  <c r="D19"/>
  <c r="C19"/>
  <c r="E8"/>
  <c r="D8"/>
  <c r="D35" s="1"/>
  <c r="D40" s="1"/>
  <c r="C8"/>
  <c r="C35" s="1"/>
  <c r="C40" s="1"/>
  <c r="D44" i="79"/>
  <c r="D55"/>
  <c r="E44"/>
  <c r="E55" s="1"/>
  <c r="D50"/>
  <c r="E50"/>
  <c r="C50"/>
  <c r="C44"/>
  <c r="C55" s="1"/>
  <c r="D8"/>
  <c r="E8"/>
  <c r="D19"/>
  <c r="E19"/>
  <c r="D25"/>
  <c r="E25"/>
  <c r="D29"/>
  <c r="E29"/>
  <c r="D36"/>
  <c r="E36"/>
  <c r="C36"/>
  <c r="C29"/>
  <c r="C25"/>
  <c r="C19"/>
  <c r="C35" s="1"/>
  <c r="C40" s="1"/>
  <c r="C8"/>
  <c r="E140" i="115"/>
  <c r="D140"/>
  <c r="C140"/>
  <c r="C145" s="1"/>
  <c r="E129"/>
  <c r="D129"/>
  <c r="C129"/>
  <c r="E125"/>
  <c r="E145" s="1"/>
  <c r="D125"/>
  <c r="C125"/>
  <c r="E121"/>
  <c r="D121"/>
  <c r="C121"/>
  <c r="E107"/>
  <c r="E124" s="1"/>
  <c r="D107"/>
  <c r="C107"/>
  <c r="E91"/>
  <c r="D91"/>
  <c r="C91"/>
  <c r="C124" s="1"/>
  <c r="C146" s="1"/>
  <c r="E80"/>
  <c r="D80"/>
  <c r="C80"/>
  <c r="E76"/>
  <c r="D76"/>
  <c r="C76"/>
  <c r="C86"/>
  <c r="E73"/>
  <c r="D73"/>
  <c r="C73"/>
  <c r="E68"/>
  <c r="D68"/>
  <c r="C68"/>
  <c r="E64"/>
  <c r="E86"/>
  <c r="D64"/>
  <c r="D86" s="1"/>
  <c r="C64"/>
  <c r="E58"/>
  <c r="D58"/>
  <c r="C58"/>
  <c r="E53"/>
  <c r="D53"/>
  <c r="C53"/>
  <c r="E47"/>
  <c r="D47"/>
  <c r="C47"/>
  <c r="E36"/>
  <c r="D36"/>
  <c r="C36"/>
  <c r="C63"/>
  <c r="E22"/>
  <c r="D22"/>
  <c r="C22"/>
  <c r="E15"/>
  <c r="D15"/>
  <c r="C15"/>
  <c r="E8"/>
  <c r="E63" s="1"/>
  <c r="E87" s="1"/>
  <c r="D8"/>
  <c r="C8"/>
  <c r="E141" i="114"/>
  <c r="D141"/>
  <c r="C141"/>
  <c r="E130"/>
  <c r="D130"/>
  <c r="C130"/>
  <c r="E126"/>
  <c r="E146" s="1"/>
  <c r="D126"/>
  <c r="D146"/>
  <c r="C126"/>
  <c r="E122"/>
  <c r="D122"/>
  <c r="C122"/>
  <c r="E108"/>
  <c r="D108"/>
  <c r="C108"/>
  <c r="E92"/>
  <c r="E125" s="1"/>
  <c r="E147" s="1"/>
  <c r="D92"/>
  <c r="D125" s="1"/>
  <c r="D147" s="1"/>
  <c r="C92"/>
  <c r="C125" s="1"/>
  <c r="C147" s="1"/>
  <c r="E81"/>
  <c r="D81"/>
  <c r="D87" s="1"/>
  <c r="C81"/>
  <c r="E77"/>
  <c r="D77"/>
  <c r="C77"/>
  <c r="E74"/>
  <c r="D74"/>
  <c r="C74"/>
  <c r="E69"/>
  <c r="D69"/>
  <c r="C69"/>
  <c r="C87"/>
  <c r="E65"/>
  <c r="D65"/>
  <c r="C65"/>
  <c r="E59"/>
  <c r="D59"/>
  <c r="C59"/>
  <c r="E54"/>
  <c r="D54"/>
  <c r="C54"/>
  <c r="E48"/>
  <c r="D48"/>
  <c r="C48"/>
  <c r="E37"/>
  <c r="D37"/>
  <c r="C37"/>
  <c r="E22"/>
  <c r="D22"/>
  <c r="C22"/>
  <c r="C64" s="1"/>
  <c r="C88" s="1"/>
  <c r="E15"/>
  <c r="D15"/>
  <c r="C15"/>
  <c r="E8"/>
  <c r="D8"/>
  <c r="C8"/>
  <c r="E140" i="113"/>
  <c r="E145" s="1"/>
  <c r="D140"/>
  <c r="C140"/>
  <c r="E129"/>
  <c r="D129"/>
  <c r="D145" s="1"/>
  <c r="C129"/>
  <c r="E125"/>
  <c r="D125"/>
  <c r="C125"/>
  <c r="E121"/>
  <c r="D121"/>
  <c r="C121"/>
  <c r="E107"/>
  <c r="D107"/>
  <c r="C107"/>
  <c r="E91"/>
  <c r="D91"/>
  <c r="D124" s="1"/>
  <c r="D146" s="1"/>
  <c r="C91"/>
  <c r="E80"/>
  <c r="D80"/>
  <c r="C80"/>
  <c r="E76"/>
  <c r="D76"/>
  <c r="C76"/>
  <c r="E73"/>
  <c r="D73"/>
  <c r="C73"/>
  <c r="C86"/>
  <c r="E68"/>
  <c r="D68"/>
  <c r="C68"/>
  <c r="E64"/>
  <c r="E86" s="1"/>
  <c r="D64"/>
  <c r="D86" s="1"/>
  <c r="C64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D8"/>
  <c r="E108" i="3"/>
  <c r="D122"/>
  <c r="E122"/>
  <c r="D126"/>
  <c r="E126"/>
  <c r="D130"/>
  <c r="E130"/>
  <c r="D141"/>
  <c r="E141"/>
  <c r="C141"/>
  <c r="C130"/>
  <c r="C126"/>
  <c r="C122"/>
  <c r="D8"/>
  <c r="E8"/>
  <c r="D15"/>
  <c r="D48"/>
  <c r="E48"/>
  <c r="D54"/>
  <c r="E54"/>
  <c r="D59"/>
  <c r="E59"/>
  <c r="D65"/>
  <c r="E65"/>
  <c r="E87" s="1"/>
  <c r="D69"/>
  <c r="E69"/>
  <c r="D74"/>
  <c r="E74"/>
  <c r="D77"/>
  <c r="E77"/>
  <c r="D81"/>
  <c r="E81"/>
  <c r="C81"/>
  <c r="C77"/>
  <c r="C74"/>
  <c r="C87"/>
  <c r="C69"/>
  <c r="C65"/>
  <c r="C59"/>
  <c r="C54"/>
  <c r="C48"/>
  <c r="H6" i="71"/>
  <c r="G3" i="64"/>
  <c r="F3" i="63"/>
  <c r="F3" i="64" s="1"/>
  <c r="C3" i="1"/>
  <c r="C3" i="111" s="1"/>
  <c r="C90" s="1"/>
  <c r="A34" i="75"/>
  <c r="A34" i="76" s="1"/>
  <c r="A28" i="75"/>
  <c r="A28" i="76"/>
  <c r="A22" i="75"/>
  <c r="A22" i="76" s="1"/>
  <c r="A16" i="75"/>
  <c r="A16" i="76"/>
  <c r="A10" i="75"/>
  <c r="A10" i="76" s="1"/>
  <c r="A4"/>
  <c r="H30" i="61"/>
  <c r="I30"/>
  <c r="G30"/>
  <c r="D18"/>
  <c r="D30" s="1"/>
  <c r="E18"/>
  <c r="D24"/>
  <c r="E24"/>
  <c r="E30"/>
  <c r="C24"/>
  <c r="C18"/>
  <c r="H27" i="73"/>
  <c r="D31" i="76" s="1"/>
  <c r="I27" i="73"/>
  <c r="D37" i="76" s="1"/>
  <c r="D24" i="73"/>
  <c r="E24"/>
  <c r="C24"/>
  <c r="E140" i="112"/>
  <c r="D140"/>
  <c r="C140"/>
  <c r="E135"/>
  <c r="E145" s="1"/>
  <c r="D135"/>
  <c r="C135"/>
  <c r="E130"/>
  <c r="D130"/>
  <c r="C130"/>
  <c r="E126"/>
  <c r="D126"/>
  <c r="D145" s="1"/>
  <c r="D146" s="1"/>
  <c r="C126"/>
  <c r="C145"/>
  <c r="E122"/>
  <c r="D122"/>
  <c r="C122"/>
  <c r="E108"/>
  <c r="D108"/>
  <c r="C108"/>
  <c r="E92"/>
  <c r="E125"/>
  <c r="D92"/>
  <c r="D125"/>
  <c r="C92"/>
  <c r="C125" s="1"/>
  <c r="C146" s="1"/>
  <c r="E78"/>
  <c r="D78"/>
  <c r="C78"/>
  <c r="E74"/>
  <c r="D74"/>
  <c r="C74"/>
  <c r="E71"/>
  <c r="D71"/>
  <c r="C71"/>
  <c r="C84" s="1"/>
  <c r="C151" s="1"/>
  <c r="E66"/>
  <c r="D66"/>
  <c r="C66"/>
  <c r="E62"/>
  <c r="E84" s="1"/>
  <c r="D62"/>
  <c r="D84"/>
  <c r="D151" s="1"/>
  <c r="C62"/>
  <c r="E56"/>
  <c r="D56"/>
  <c r="C56"/>
  <c r="E51"/>
  <c r="D51"/>
  <c r="C51"/>
  <c r="E45"/>
  <c r="D45"/>
  <c r="C45"/>
  <c r="E34"/>
  <c r="D34"/>
  <c r="C34"/>
  <c r="E20"/>
  <c r="E61" s="1"/>
  <c r="D20"/>
  <c r="C20"/>
  <c r="E13"/>
  <c r="D13"/>
  <c r="C13"/>
  <c r="E6"/>
  <c r="D6"/>
  <c r="C6"/>
  <c r="C61" s="1"/>
  <c r="E141" i="111"/>
  <c r="D141"/>
  <c r="C141"/>
  <c r="E136"/>
  <c r="D136"/>
  <c r="D146"/>
  <c r="C136"/>
  <c r="E131"/>
  <c r="D131"/>
  <c r="C131"/>
  <c r="E127"/>
  <c r="E146" s="1"/>
  <c r="D127"/>
  <c r="C127"/>
  <c r="C146" s="1"/>
  <c r="E123"/>
  <c r="D123"/>
  <c r="C123"/>
  <c r="E109"/>
  <c r="D109"/>
  <c r="C109"/>
  <c r="C126"/>
  <c r="C147" s="1"/>
  <c r="E93"/>
  <c r="E126"/>
  <c r="D93"/>
  <c r="C93"/>
  <c r="E79"/>
  <c r="D79"/>
  <c r="C79"/>
  <c r="E75"/>
  <c r="D75"/>
  <c r="C75"/>
  <c r="E72"/>
  <c r="D72"/>
  <c r="C72"/>
  <c r="E67"/>
  <c r="D67"/>
  <c r="D67" i="108" s="1"/>
  <c r="C67" i="111"/>
  <c r="E63"/>
  <c r="E85"/>
  <c r="D63"/>
  <c r="D85" s="1"/>
  <c r="D152" s="1"/>
  <c r="C63"/>
  <c r="C85" s="1"/>
  <c r="C152" s="1"/>
  <c r="E57"/>
  <c r="D57"/>
  <c r="C57"/>
  <c r="E52"/>
  <c r="D52"/>
  <c r="C52"/>
  <c r="E46"/>
  <c r="D46"/>
  <c r="C46"/>
  <c r="C35"/>
  <c r="E20"/>
  <c r="D20"/>
  <c r="C20"/>
  <c r="E13"/>
  <c r="D13"/>
  <c r="C13"/>
  <c r="E6"/>
  <c r="D6"/>
  <c r="C6"/>
  <c r="D123" i="1"/>
  <c r="E123"/>
  <c r="E123" i="108" s="1"/>
  <c r="D127" i="1"/>
  <c r="D126" i="95" s="1"/>
  <c r="E127" i="1"/>
  <c r="E146" s="1"/>
  <c r="D131"/>
  <c r="D131" i="108" s="1"/>
  <c r="E131" i="1"/>
  <c r="E130" i="95" s="1"/>
  <c r="D136" i="1"/>
  <c r="D135" i="95" s="1"/>
  <c r="E136" i="1"/>
  <c r="E136" i="108" s="1"/>
  <c r="D141" i="1"/>
  <c r="D141" i="108" s="1"/>
  <c r="E141" i="1"/>
  <c r="E141" i="108" s="1"/>
  <c r="C141" i="1"/>
  <c r="C136"/>
  <c r="C136" i="108" s="1"/>
  <c r="C131" i="1"/>
  <c r="C131" i="108" s="1"/>
  <c r="C127" i="1"/>
  <c r="C127" i="108" s="1"/>
  <c r="C123" i="1"/>
  <c r="C123" i="108" s="1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 s="1"/>
  <c r="D29" i="99"/>
  <c r="C29"/>
  <c r="C6" i="106"/>
  <c r="C12" s="1"/>
  <c r="E22" i="105"/>
  <c r="D22"/>
  <c r="E36" i="100"/>
  <c r="D36"/>
  <c r="G18" i="98"/>
  <c r="F18"/>
  <c r="E18"/>
  <c r="D18"/>
  <c r="C18"/>
  <c r="H17"/>
  <c r="H18"/>
  <c r="I17"/>
  <c r="H16"/>
  <c r="G14"/>
  <c r="G19"/>
  <c r="F14"/>
  <c r="F19" s="1"/>
  <c r="E14"/>
  <c r="E19"/>
  <c r="D14"/>
  <c r="D19" s="1"/>
  <c r="C14"/>
  <c r="C19"/>
  <c r="H13"/>
  <c r="I13" s="1"/>
  <c r="H12"/>
  <c r="I12"/>
  <c r="H11"/>
  <c r="I11" s="1"/>
  <c r="H10"/>
  <c r="I10"/>
  <c r="H9"/>
  <c r="I9" s="1"/>
  <c r="I14" s="1"/>
  <c r="I19" s="1"/>
  <c r="H8"/>
  <c r="I8"/>
  <c r="H7"/>
  <c r="H12" i="97"/>
  <c r="G12"/>
  <c r="F12"/>
  <c r="F19"/>
  <c r="E12"/>
  <c r="H5"/>
  <c r="H19"/>
  <c r="G5"/>
  <c r="G19" s="1"/>
  <c r="F5"/>
  <c r="E5"/>
  <c r="E19"/>
  <c r="J17" i="96"/>
  <c r="J16"/>
  <c r="I15"/>
  <c r="H15"/>
  <c r="J15" s="1"/>
  <c r="G15"/>
  <c r="F15"/>
  <c r="E15"/>
  <c r="D15"/>
  <c r="J14"/>
  <c r="I13"/>
  <c r="H13"/>
  <c r="J13" s="1"/>
  <c r="G13"/>
  <c r="F13"/>
  <c r="E13"/>
  <c r="D13"/>
  <c r="J12"/>
  <c r="I11"/>
  <c r="I18"/>
  <c r="H11"/>
  <c r="G11"/>
  <c r="F11"/>
  <c r="J11"/>
  <c r="E11"/>
  <c r="D11"/>
  <c r="J10"/>
  <c r="J9"/>
  <c r="I8"/>
  <c r="H8"/>
  <c r="G8"/>
  <c r="F8"/>
  <c r="J8" s="1"/>
  <c r="E8"/>
  <c r="D8"/>
  <c r="J7"/>
  <c r="J6"/>
  <c r="I5"/>
  <c r="H5"/>
  <c r="H18"/>
  <c r="G5"/>
  <c r="G18" s="1"/>
  <c r="F5"/>
  <c r="F18"/>
  <c r="E5"/>
  <c r="E18" s="1"/>
  <c r="D5"/>
  <c r="D18"/>
  <c r="L32" i="71"/>
  <c r="M32"/>
  <c r="K32"/>
  <c r="C24"/>
  <c r="M24" s="1"/>
  <c r="M23"/>
  <c r="M22"/>
  <c r="M21"/>
  <c r="M20"/>
  <c r="M19"/>
  <c r="M18"/>
  <c r="L20"/>
  <c r="L21"/>
  <c r="L22"/>
  <c r="L23"/>
  <c r="L19"/>
  <c r="L18"/>
  <c r="L24" s="1"/>
  <c r="D24"/>
  <c r="E24"/>
  <c r="F24"/>
  <c r="G24"/>
  <c r="H24"/>
  <c r="I24"/>
  <c r="J24"/>
  <c r="K24"/>
  <c r="B24"/>
  <c r="M9"/>
  <c r="M10"/>
  <c r="M11"/>
  <c r="M12"/>
  <c r="M13"/>
  <c r="M14"/>
  <c r="L10"/>
  <c r="L11"/>
  <c r="L12"/>
  <c r="L13"/>
  <c r="L14"/>
  <c r="L9"/>
  <c r="L8"/>
  <c r="L15"/>
  <c r="C15"/>
  <c r="M15"/>
  <c r="B15"/>
  <c r="D15"/>
  <c r="E15"/>
  <c r="F15"/>
  <c r="G15"/>
  <c r="H15"/>
  <c r="I15"/>
  <c r="J15"/>
  <c r="K15"/>
  <c r="G5" i="64"/>
  <c r="G24" s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B24"/>
  <c r="D24"/>
  <c r="E24"/>
  <c r="I7" i="98"/>
  <c r="H14"/>
  <c r="H19" s="1"/>
  <c r="M8" i="71"/>
  <c r="D4" i="73"/>
  <c r="H4" i="61" s="1"/>
  <c r="C3" i="108"/>
  <c r="C90" s="1"/>
  <c r="E4" i="73"/>
  <c r="I4" s="1"/>
  <c r="I16" i="98"/>
  <c r="I18" s="1"/>
  <c r="D63" i="115"/>
  <c r="C30" i="61"/>
  <c r="C90" i="1"/>
  <c r="C87" i="115"/>
  <c r="C146" i="114"/>
  <c r="D35" i="79"/>
  <c r="D40" s="1"/>
  <c r="D35" i="84"/>
  <c r="D40" s="1"/>
  <c r="E34" i="130"/>
  <c r="D124" i="115"/>
  <c r="D146" s="1"/>
  <c r="J5" i="96"/>
  <c r="J18" s="1"/>
  <c r="D145" i="115"/>
  <c r="C145" i="113"/>
  <c r="E87" i="114"/>
  <c r="C40" i="117"/>
  <c r="C40" i="122"/>
  <c r="C40" i="124"/>
  <c r="G24" i="63"/>
  <c r="D87" i="3"/>
  <c r="D63" i="113"/>
  <c r="C124"/>
  <c r="C146" s="1"/>
  <c r="E64" i="114"/>
  <c r="E88" s="1"/>
  <c r="D64"/>
  <c r="D88" s="1"/>
  <c r="D126" i="111"/>
  <c r="D147" s="1"/>
  <c r="C62"/>
  <c r="C151" s="1"/>
  <c r="E89" i="108"/>
  <c r="E150" s="1"/>
  <c r="C3" i="112"/>
  <c r="C89"/>
  <c r="C4" i="73"/>
  <c r="C4" i="61" s="1"/>
  <c r="E35" i="79"/>
  <c r="E40"/>
  <c r="G4" i="61"/>
  <c r="C125" i="95"/>
  <c r="E124" i="113"/>
  <c r="E146" s="1"/>
  <c r="C18" i="1"/>
  <c r="C13" s="1"/>
  <c r="C8" i="3"/>
  <c r="E145" i="95" l="1"/>
  <c r="E146" i="108"/>
  <c r="B37" i="76"/>
  <c r="E37" s="1"/>
  <c r="C85" i="112"/>
  <c r="C150"/>
  <c r="E150"/>
  <c r="E85"/>
  <c r="D87" i="113"/>
  <c r="E151" i="112"/>
  <c r="E146"/>
  <c r="E2"/>
  <c r="E88" s="1"/>
  <c r="E149" s="1"/>
  <c r="E89" i="111"/>
  <c r="E150" s="1"/>
  <c r="C13" i="108"/>
  <c r="C7" i="73"/>
  <c r="E147" i="111"/>
  <c r="E152"/>
  <c r="D150" i="112"/>
  <c r="D85"/>
  <c r="C146" i="95"/>
  <c r="D87" i="115"/>
  <c r="E146"/>
  <c r="C18" i="108"/>
  <c r="G4" i="73"/>
  <c r="C86" i="111"/>
  <c r="D6" i="108"/>
  <c r="E33" i="1"/>
  <c r="E33" i="108" s="1"/>
  <c r="D46" i="1"/>
  <c r="D8" i="61" s="1"/>
  <c r="D35" i="111"/>
  <c r="D62" s="1"/>
  <c r="E35"/>
  <c r="E62" s="1"/>
  <c r="C52" i="108"/>
  <c r="D136"/>
  <c r="E122" i="95"/>
  <c r="C146" i="1"/>
  <c r="D146"/>
  <c r="D109"/>
  <c r="D108" i="95" s="1"/>
  <c r="C92" i="3"/>
  <c r="E75" i="1"/>
  <c r="E75" i="108" s="1"/>
  <c r="D45"/>
  <c r="D41"/>
  <c r="E97" i="3"/>
  <c r="C135"/>
  <c r="C146" s="1"/>
  <c r="E135"/>
  <c r="E146" s="1"/>
  <c r="D40" i="108"/>
  <c r="D18" i="1"/>
  <c r="D13" s="1"/>
  <c r="E23" i="73"/>
  <c r="D33" i="95"/>
  <c r="D41"/>
  <c r="E6"/>
  <c r="E42"/>
  <c r="D140"/>
  <c r="E140"/>
  <c r="C22" i="3"/>
  <c r="D22"/>
  <c r="E85" i="1"/>
  <c r="E72" i="108"/>
  <c r="D6" i="1"/>
  <c r="D6" i="73" s="1"/>
  <c r="E38" i="108"/>
  <c r="D108" i="3"/>
  <c r="E40" i="108"/>
  <c r="E19" i="73"/>
  <c r="E27" s="1"/>
  <c r="D19" i="76" s="1"/>
  <c r="D76" i="108"/>
  <c r="D127"/>
  <c r="D20" i="73"/>
  <c r="D19" s="1"/>
  <c r="D27" s="1"/>
  <c r="D13" i="76" s="1"/>
  <c r="D6" i="95"/>
  <c r="D29"/>
  <c r="D85"/>
  <c r="E85"/>
  <c r="E37" i="3"/>
  <c r="C75" i="1"/>
  <c r="C75" i="108" s="1"/>
  <c r="E46"/>
  <c r="C15" i="3"/>
  <c r="C29"/>
  <c r="D29"/>
  <c r="D64" s="1"/>
  <c r="D88" s="1"/>
  <c r="D37"/>
  <c r="D22" i="1"/>
  <c r="D22" i="108" s="1"/>
  <c r="E45"/>
  <c r="E37"/>
  <c r="E131"/>
  <c r="D37" i="95"/>
  <c r="D46"/>
  <c r="E46"/>
  <c r="D101"/>
  <c r="D102" i="108"/>
  <c r="D94"/>
  <c r="H6" i="73"/>
  <c r="D93" i="95"/>
  <c r="G8" i="61"/>
  <c r="C112" i="108"/>
  <c r="E119"/>
  <c r="E118" i="95"/>
  <c r="D112"/>
  <c r="D113" i="108"/>
  <c r="D46"/>
  <c r="D86" i="111"/>
  <c r="D151"/>
  <c r="I2" i="73"/>
  <c r="I2" i="61" s="1"/>
  <c r="G2" i="63" s="1"/>
  <c r="G2" i="64" s="1"/>
  <c r="M2" i="71" s="1"/>
  <c r="E18" i="108"/>
  <c r="E13" i="1"/>
  <c r="G6" i="73"/>
  <c r="C94" i="108"/>
  <c r="C93" i="1"/>
  <c r="G8" i="73"/>
  <c r="C96" i="108"/>
  <c r="E107"/>
  <c r="E106" i="95"/>
  <c r="E105" i="108"/>
  <c r="E104" i="95"/>
  <c r="E101"/>
  <c r="E102" i="108"/>
  <c r="E98" i="1"/>
  <c r="E93" s="1"/>
  <c r="E126" s="1"/>
  <c r="E92" i="3"/>
  <c r="E125" s="1"/>
  <c r="D122" i="108"/>
  <c r="D121" i="95"/>
  <c r="D119"/>
  <c r="D120" i="108"/>
  <c r="D117" i="95"/>
  <c r="D118" i="108"/>
  <c r="D115" i="95"/>
  <c r="D116" i="108"/>
  <c r="E113"/>
  <c r="E112" i="95"/>
  <c r="E111" i="108"/>
  <c r="E110" i="95"/>
  <c r="D7" i="73"/>
  <c r="D13" i="108"/>
  <c r="D20" i="95"/>
  <c r="C125" i="3"/>
  <c r="C147" s="1"/>
  <c r="D95" i="95"/>
  <c r="H8" i="73"/>
  <c r="D96" i="108"/>
  <c r="E115"/>
  <c r="E114" i="95"/>
  <c r="D21" i="108"/>
  <c r="D107" i="95"/>
  <c r="D108" i="108"/>
  <c r="D105" i="95"/>
  <c r="D106" i="108"/>
  <c r="D103" i="95"/>
  <c r="D104" i="108"/>
  <c r="H7" i="73"/>
  <c r="D95" i="108"/>
  <c r="D94" i="95"/>
  <c r="E120" i="108"/>
  <c r="E119" i="95"/>
  <c r="E117"/>
  <c r="E118" i="108"/>
  <c r="E116"/>
  <c r="E115" i="95"/>
  <c r="E113"/>
  <c r="I10" i="61"/>
  <c r="E114" i="108"/>
  <c r="C6"/>
  <c r="E6"/>
  <c r="G7" i="73"/>
  <c r="C95" i="108"/>
  <c r="D99" i="95"/>
  <c r="D100" i="108"/>
  <c r="E120" i="95"/>
  <c r="E121" i="108"/>
  <c r="E117"/>
  <c r="E116" i="95"/>
  <c r="D111" i="108"/>
  <c r="D110" i="95"/>
  <c r="E86" i="111"/>
  <c r="E151"/>
  <c r="C20" i="1"/>
  <c r="C21" i="108"/>
  <c r="C35" i="1"/>
  <c r="C36" i="108"/>
  <c r="C98"/>
  <c r="G10" i="73"/>
  <c r="E108" i="108"/>
  <c r="E107" i="95"/>
  <c r="E105"/>
  <c r="E106" i="108"/>
  <c r="E104"/>
  <c r="E103" i="95"/>
  <c r="E101" i="108"/>
  <c r="E100" i="95"/>
  <c r="E94"/>
  <c r="E95" i="108"/>
  <c r="I7" i="73"/>
  <c r="C109" i="1"/>
  <c r="C109" i="108" s="1"/>
  <c r="C110"/>
  <c r="G6" i="61"/>
  <c r="G17" s="1"/>
  <c r="G31" s="1"/>
  <c r="D118" i="95"/>
  <c r="D119" i="108"/>
  <c r="D116" i="95"/>
  <c r="D117" i="108"/>
  <c r="D114" i="95"/>
  <c r="D115" i="108"/>
  <c r="E112"/>
  <c r="E111" i="95"/>
  <c r="I8" i="61"/>
  <c r="E109" i="95"/>
  <c r="I6" i="61"/>
  <c r="E110" i="108"/>
  <c r="E109" i="1"/>
  <c r="I4" i="61"/>
  <c r="D44" i="1"/>
  <c r="D44" i="108" s="1"/>
  <c r="E36" i="1"/>
  <c r="C114" i="108"/>
  <c r="E122"/>
  <c r="D114"/>
  <c r="H6" i="61"/>
  <c r="H4" i="73"/>
  <c r="E22" i="3"/>
  <c r="E29"/>
  <c r="D85" i="1"/>
  <c r="C46"/>
  <c r="D97" i="3"/>
  <c r="E6" i="1"/>
  <c r="D26"/>
  <c r="D26" i="108" s="1"/>
  <c r="D24" i="1"/>
  <c r="D24" i="108" s="1"/>
  <c r="E28" i="1"/>
  <c r="D43"/>
  <c r="D43" i="108" s="1"/>
  <c r="D39" i="1"/>
  <c r="D39" i="108" s="1"/>
  <c r="C76"/>
  <c r="C27"/>
  <c r="D47"/>
  <c r="D18"/>
  <c r="D109"/>
  <c r="D107"/>
  <c r="D105"/>
  <c r="D103"/>
  <c r="D101"/>
  <c r="D99"/>
  <c r="C20" i="73"/>
  <c r="C19" s="1"/>
  <c r="C27" s="1"/>
  <c r="D7" i="76" s="1"/>
  <c r="H8" i="61"/>
  <c r="D31" i="95"/>
  <c r="D39"/>
  <c r="E24"/>
  <c r="E32"/>
  <c r="E44"/>
  <c r="E35" s="1"/>
  <c r="E102"/>
  <c r="E98"/>
  <c r="E95"/>
  <c r="D42" i="1"/>
  <c r="D42" i="108" s="1"/>
  <c r="D110"/>
  <c r="I6" i="73"/>
  <c r="C6" i="1"/>
  <c r="C37" i="3"/>
  <c r="C108"/>
  <c r="E21" i="1"/>
  <c r="D30"/>
  <c r="D30" i="108" s="1"/>
  <c r="E29" i="1"/>
  <c r="E29" i="108" s="1"/>
  <c r="E43" i="1"/>
  <c r="E43" i="108" s="1"/>
  <c r="E41" i="1"/>
  <c r="E41" i="108" s="1"/>
  <c r="E39" i="1"/>
  <c r="E39" i="108" s="1"/>
  <c r="D36" i="1"/>
  <c r="E100"/>
  <c r="E85" i="108"/>
  <c r="E152" s="1"/>
  <c r="E73"/>
  <c r="E8" i="61"/>
  <c r="E18" i="95"/>
  <c r="E13" s="1"/>
  <c r="E23"/>
  <c r="E20" s="1"/>
  <c r="E31"/>
  <c r="E27" s="1"/>
  <c r="D113"/>
  <c r="E93"/>
  <c r="D31" i="1"/>
  <c r="D31" i="108" s="1"/>
  <c r="D112"/>
  <c r="I8" i="73"/>
  <c r="D4" i="61"/>
  <c r="E4"/>
  <c r="C85" i="1"/>
  <c r="E25"/>
  <c r="E25" i="108" s="1"/>
  <c r="D28" i="1"/>
  <c r="D32"/>
  <c r="D32" i="108" s="1"/>
  <c r="E152" i="1" l="1"/>
  <c r="B19" i="76"/>
  <c r="D145" i="95"/>
  <c r="B31" i="76"/>
  <c r="E31" s="1"/>
  <c r="D146" i="108"/>
  <c r="B25" i="76"/>
  <c r="E25" s="1"/>
  <c r="C146" i="108"/>
  <c r="D27" i="95"/>
  <c r="E147" i="3"/>
  <c r="G18" i="73"/>
  <c r="G28" s="1"/>
  <c r="D26" i="76" s="1"/>
  <c r="C64" i="3"/>
  <c r="C88" s="1"/>
  <c r="D35" i="95"/>
  <c r="I17" i="61"/>
  <c r="I31" s="1"/>
  <c r="E19" i="76"/>
  <c r="E62" i="95"/>
  <c r="E86" s="1"/>
  <c r="D62"/>
  <c r="D86" s="1"/>
  <c r="D24" i="76"/>
  <c r="D28" i="108"/>
  <c r="D27" i="1"/>
  <c r="E100" i="108"/>
  <c r="E99" i="95"/>
  <c r="E6" i="73"/>
  <c r="E36" i="108"/>
  <c r="E35" i="1"/>
  <c r="E109" i="108"/>
  <c r="E108" i="95"/>
  <c r="C6" i="61"/>
  <c r="C20" i="108"/>
  <c r="E27" i="1"/>
  <c r="E9" i="73" s="1"/>
  <c r="H17" i="61"/>
  <c r="H31" s="1"/>
  <c r="C93" i="108"/>
  <c r="D35" i="1"/>
  <c r="D36" i="108"/>
  <c r="E4" i="3"/>
  <c r="E4" i="113" s="1"/>
  <c r="E4" i="114" s="1"/>
  <c r="E4" i="115" s="1"/>
  <c r="E4" i="79" s="1"/>
  <c r="E4" i="116" s="1"/>
  <c r="E4" i="117" s="1"/>
  <c r="E4" i="118" s="1"/>
  <c r="E4" i="84" s="1"/>
  <c r="E4" i="119" s="1"/>
  <c r="E4" i="120" s="1"/>
  <c r="E4" i="121" s="1"/>
  <c r="E4" i="122" s="1"/>
  <c r="E4" i="123" s="1"/>
  <c r="E4" i="124" s="1"/>
  <c r="E4" i="125" s="1"/>
  <c r="E4" i="126" s="1"/>
  <c r="E4" i="127" s="1"/>
  <c r="E4" i="128" s="1"/>
  <c r="E4" i="129" s="1"/>
  <c r="G1" i="107" s="1"/>
  <c r="E2" i="95" s="1"/>
  <c r="L28" i="71"/>
  <c r="E21" i="108"/>
  <c r="E20" i="1"/>
  <c r="E62" s="1"/>
  <c r="C6" i="73"/>
  <c r="C18" s="1"/>
  <c r="C62" i="1"/>
  <c r="B13" i="76"/>
  <c r="E13" s="1"/>
  <c r="D85" i="108"/>
  <c r="D152" s="1"/>
  <c r="D152" i="1"/>
  <c r="C126"/>
  <c r="D98"/>
  <c r="D92" i="3"/>
  <c r="D125" s="1"/>
  <c r="D147" s="1"/>
  <c r="B7" i="76"/>
  <c r="E7" s="1"/>
  <c r="C85" i="108"/>
  <c r="C152" i="1"/>
  <c r="E125" i="95"/>
  <c r="E126" i="108"/>
  <c r="E147" i="1"/>
  <c r="B36" i="76"/>
  <c r="C46" i="108"/>
  <c r="C8" i="61"/>
  <c r="C12" i="73"/>
  <c r="C35" i="108"/>
  <c r="E98"/>
  <c r="E93" s="1"/>
  <c r="E97" i="95"/>
  <c r="E92" s="1"/>
  <c r="I10" i="73"/>
  <c r="I18" s="1"/>
  <c r="E13" i="108"/>
  <c r="E7" i="73"/>
  <c r="E64" i="3"/>
  <c r="E88" s="1"/>
  <c r="D20" i="1"/>
  <c r="C152" i="108" l="1"/>
  <c r="D36" i="76"/>
  <c r="E36" s="1"/>
  <c r="I28" i="73"/>
  <c r="D38" i="76" s="1"/>
  <c r="E62" i="108"/>
  <c r="E151" s="1"/>
  <c r="E86" i="1"/>
  <c r="E151"/>
  <c r="B18" i="76"/>
  <c r="J1" i="96"/>
  <c r="H1" i="97" s="1"/>
  <c r="E88" i="95"/>
  <c r="E12" i="73"/>
  <c r="E35" i="108"/>
  <c r="D27"/>
  <c r="D9" i="73"/>
  <c r="E18"/>
  <c r="E20" i="108"/>
  <c r="E6" i="61"/>
  <c r="E17" s="1"/>
  <c r="G29" i="73"/>
  <c r="C29"/>
  <c r="C28"/>
  <c r="B38" i="76"/>
  <c r="E146" i="95"/>
  <c r="E147" i="108"/>
  <c r="C147" i="1"/>
  <c r="B24" i="76"/>
  <c r="E24" s="1"/>
  <c r="C126" i="108"/>
  <c r="B6" i="76"/>
  <c r="C86" i="1"/>
  <c r="C151"/>
  <c r="C62" i="108"/>
  <c r="C151" s="1"/>
  <c r="D6" i="61"/>
  <c r="D17" s="1"/>
  <c r="D20" i="108"/>
  <c r="D62" i="1"/>
  <c r="D97" i="95"/>
  <c r="D92" s="1"/>
  <c r="H10" i="73"/>
  <c r="H18" s="1"/>
  <c r="D98" i="108"/>
  <c r="D93" s="1"/>
  <c r="D93" i="1"/>
  <c r="D126" s="1"/>
  <c r="D12" i="73"/>
  <c r="D35" i="108"/>
  <c r="C17" i="61"/>
  <c r="D6" i="76" s="1"/>
  <c r="B8" l="1"/>
  <c r="C86" i="108"/>
  <c r="B30" i="76"/>
  <c r="E30" s="1"/>
  <c r="D147" i="1"/>
  <c r="D125" i="95"/>
  <c r="D126" i="108"/>
  <c r="D18" i="76"/>
  <c r="E29" i="73"/>
  <c r="E28"/>
  <c r="I29"/>
  <c r="E18" i="76"/>
  <c r="E38"/>
  <c r="H32" i="61"/>
  <c r="D31"/>
  <c r="D32"/>
  <c r="C147" i="108"/>
  <c r="B26" i="76"/>
  <c r="E26" s="1"/>
  <c r="C30" i="73"/>
  <c r="G30"/>
  <c r="I32" i="61"/>
  <c r="E32"/>
  <c r="E31"/>
  <c r="D1" i="99"/>
  <c r="E1" i="100" s="1"/>
  <c r="H2" i="98"/>
  <c r="D30" i="76"/>
  <c r="H28" i="73"/>
  <c r="D32" i="76" s="1"/>
  <c r="C32" i="61"/>
  <c r="G32"/>
  <c r="C31"/>
  <c r="B12" i="76"/>
  <c r="D86" i="1"/>
  <c r="D151"/>
  <c r="D62" i="108"/>
  <c r="E86"/>
  <c r="B20" i="76"/>
  <c r="E6"/>
  <c r="D18" i="73"/>
  <c r="D151" i="108" l="1"/>
  <c r="D20" i="76"/>
  <c r="E30" i="73"/>
  <c r="I30"/>
  <c r="D28"/>
  <c r="D12" i="76"/>
  <c r="E12" s="1"/>
  <c r="H29" i="73"/>
  <c r="D29"/>
  <c r="G33" i="61"/>
  <c r="C33"/>
  <c r="H33"/>
  <c r="D33"/>
  <c r="E33"/>
  <c r="I33"/>
  <c r="B14" i="76"/>
  <c r="D86" i="108"/>
  <c r="B4" i="131"/>
  <c r="C2" i="130"/>
  <c r="D146" i="95"/>
  <c r="D147" i="108"/>
  <c r="B32" i="76"/>
  <c r="E32" s="1"/>
  <c r="E20"/>
  <c r="D8"/>
  <c r="E8" s="1"/>
  <c r="H30" i="73" l="1"/>
  <c r="D14" i="76"/>
  <c r="E14" s="1"/>
  <c r="D30" i="73"/>
  <c r="C52" i="95"/>
  <c r="C57"/>
  <c r="C62"/>
  <c r="C35"/>
</calcChain>
</file>

<file path=xl/sharedStrings.xml><?xml version="1.0" encoding="utf-8"?>
<sst xmlns="http://schemas.openxmlformats.org/spreadsheetml/2006/main" count="5360" uniqueCount="777">
  <si>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</si>
  <si>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</si>
  <si>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</si>
  <si>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</si>
  <si>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</si>
  <si>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</si>
  <si>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</si>
  <si>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</si>
  <si>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</si>
  <si>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</si>
  <si>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</si>
  <si>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</si>
  <si>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</si>
  <si>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</si>
  <si>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</si>
  <si>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</si>
  <si>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</si>
  <si>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</si>
  <si>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</si>
  <si>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</si>
  <si>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</si>
  <si>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</si>
  <si>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</si>
  <si>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</si>
  <si>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</si>
  <si>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</si>
  <si>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</si>
  <si>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</si>
  <si>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</si>
  <si>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</si>
  <si>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</si>
  <si>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</si>
  <si>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</si>
  <si>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</si>
  <si>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</si>
  <si>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</si>
  <si>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</si>
  <si>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</si>
  <si>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</si>
  <si>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</si>
  <si>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</si>
  <si>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</si>
  <si>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</si>
  <si>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</si>
  <si>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</si>
  <si>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</si>
  <si>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</si>
  <si>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</si>
  <si>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</si>
  <si>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</si>
  <si>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</si>
  <si>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</si>
  <si>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</si>
  <si>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</si>
  <si>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</si>
  <si>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</si>
  <si>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</si>
  <si>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</si>
  <si>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</si>
  <si>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</si>
  <si>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</si>
  <si>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</si>
  <si>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</si>
  <si>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</si>
  <si>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</si>
  <si>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</si>
  <si>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</si>
  <si>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</si>
  <si>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</si>
  <si>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</si>
  <si>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</si>
  <si>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</si>
  <si>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</si>
  <si>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</si>
  <si>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</si>
  <si>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</si>
  <si>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</si>
  <si>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</si>
  <si>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</si>
  <si>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</si>
  <si>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</si>
  <si>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</si>
  <si>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</si>
  <si>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</si>
  <si>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</si>
  <si>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</si>
  <si>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</si>
  <si>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</si>
  <si>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</si>
  <si>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</si>
  <si>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</si>
  <si>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</si>
  <si>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</si>
  <si>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</si>
  <si>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</si>
  <si>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</si>
  <si>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</si>
  <si>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</si>
  <si>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</si>
  <si>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</si>
  <si>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</si>
  <si>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</si>
  <si>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</si>
  <si>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</si>
  <si>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</si>
  <si>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</si>
  <si>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</si>
  <si>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</si>
  <si>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</si>
  <si>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</si>
  <si>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</si>
  <si>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</si>
  <si>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</si>
  <si>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</si>
  <si>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</si>
  <si>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</si>
  <si>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</si>
  <si>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</si>
  <si>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</si>
  <si>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</si>
  <si>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</si>
  <si>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</si>
  <si>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</si>
  <si>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</si>
  <si>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</si>
  <si>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</si>
  <si>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</si>
  <si>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</si>
  <si>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</si>
  <si>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</si>
  <si>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</si>
  <si>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</si>
  <si>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</si>
  <si>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</si>
  <si>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</si>
  <si>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</si>
  <si>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</si>
  <si>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</si>
  <si>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</si>
  <si>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</si>
  <si>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</si>
  <si>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</si>
  <si>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</si>
  <si>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</si>
  <si>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</si>
  <si>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</si>
  <si>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</si>
  <si>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</si>
  <si>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</si>
  <si>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</si>
  <si>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</si>
  <si>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</si>
  <si>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</si>
  <si>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</si>
  <si>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</si>
  <si>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</si>
  <si>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</si>
  <si>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</si>
  <si>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</si>
  <si>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</si>
  <si>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</si>
  <si>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</si>
  <si>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</si>
  <si>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</si>
  <si>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</si>
  <si>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</si>
  <si>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</si>
  <si>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</si>
  <si>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</si>
  <si>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</si>
  <si>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</si>
  <si>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</si>
  <si>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</si>
  <si>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</si>
  <si>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</si>
  <si>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</si>
  <si>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</si>
  <si>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</si>
  <si>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</si>
  <si>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</si>
  <si>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</si>
  <si>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</si>
  <si>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</si>
  <si>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</si>
  <si>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</si>
  <si>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</si>
  <si>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</si>
  <si>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</si>
  <si>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</si>
  <si>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</si>
  <si>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</si>
  <si>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</si>
  <si>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</si>
  <si>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</si>
  <si>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</si>
  <si>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</si>
  <si>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</si>
  <si>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</si>
  <si>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</si>
  <si>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</si>
  <si>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</si>
  <si>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</si>
  <si>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</si>
  <si>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</si>
  <si>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</si>
  <si>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</si>
  <si>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</si>
  <si>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</si>
  <si>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</si>
  <si>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</si>
  <si>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</si>
  <si>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</si>
  <si>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</si>
  <si>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</si>
  <si>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</si>
  <si>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</si>
  <si>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</si>
  <si>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</si>
  <si>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</si>
  <si>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</si>
  <si>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</si>
  <si>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</si>
  <si>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</si>
  <si>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</si>
  <si>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</si>
  <si>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</si>
  <si>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</si>
  <si>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</si>
  <si>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</si>
  <si>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</si>
  <si>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</si>
  <si>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</si>
  <si>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</si>
  <si>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</si>
  <si>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</si>
  <si>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</si>
  <si>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</si>
  <si>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</si>
  <si>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</si>
  <si>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</si>
  <si>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</si>
  <si>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</si>
  <si>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</si>
  <si>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</si>
  <si>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</si>
  <si>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</si>
  <si>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</si>
  <si>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</si>
  <si>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</si>
  <si>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</si>
  <si>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</si>
  <si>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</si>
  <si>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</si>
  <si>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</si>
  <si>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</si>
  <si>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</si>
  <si>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</si>
  <si>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</si>
  <si>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</si>
  <si>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</si>
  <si>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</si>
  <si>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</si>
  <si>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</si>
  <si>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</si>
  <si>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</si>
  <si>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</si>
  <si>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</si>
  <si>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</si>
  <si>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</si>
  <si>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</si>
  <si>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</si>
  <si>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</si>
  <si>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</si>
  <si>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</si>
  <si>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</si>
  <si>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</si>
  <si>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</si>
  <si>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</si>
  <si>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</si>
  <si>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</si>
  <si>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</si>
  <si>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</si>
  <si>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</si>
  <si>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</si>
  <si>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</si>
  <si>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</si>
  <si>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</si>
  <si>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</si>
  <si>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</si>
  <si>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</si>
  <si>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</si>
  <si>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</si>
  <si>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</si>
  <si>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</si>
  <si>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</si>
  <si>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</si>
  <si>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</si>
  <si>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</si>
  <si>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</si>
  <si>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</si>
  <si>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</si>
  <si>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</si>
  <si>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</si>
  <si>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</si>
  <si>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</si>
  <si>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</si>
  <si>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</si>
  <si>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</si>
  <si>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</si>
  <si>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</si>
  <si>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</si>
  <si>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</si>
  <si>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</si>
  <si>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</si>
  <si>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</si>
  <si>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</si>
  <si>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</si>
  <si>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</si>
  <si>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</si>
  <si>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</si>
  <si>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</si>
  <si>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</si>
  <si>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</si>
  <si>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</si>
  <si>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</si>
  <si>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</si>
  <si>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</si>
  <si>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</si>
  <si>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</si>
  <si>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</si>
  <si>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</si>
  <si>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</si>
  <si>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</si>
  <si>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</si>
  <si>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</si>
  <si>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</si>
  <si>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</si>
  <si>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</si>
  <si>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</si>
  <si>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</si>
  <si>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</si>
  <si>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</si>
  <si>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</si>
  <si>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</si>
  <si>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</si>
  <si>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</si>
  <si>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</si>
  <si>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</si>
  <si>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</si>
  <si>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</si>
  <si>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</si>
  <si>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</si>
  <si>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</si>
  <si>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</si>
  <si>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</si>
  <si>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</si>
  <si>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</si>
  <si>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</si>
  <si>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</si>
  <si>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</si>
  <si>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</si>
  <si>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</si>
  <si>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</si>
  <si>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</si>
  <si>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</si>
  <si>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</si>
  <si>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</si>
  <si>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</si>
  <si>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</si>
  <si>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</si>
  <si>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</si>
  <si>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</si>
  <si>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</si>
  <si>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</si>
  <si>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</si>
  <si>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</si>
  <si>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</si>
  <si>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</si>
  <si>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</si>
  <si>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</si>
  <si>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</si>
  <si>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</si>
  <si>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</si>
  <si>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</si>
  <si>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</si>
  <si>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</si>
  <si>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</si>
  <si>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</si>
  <si>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</si>
  <si>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</si>
  <si>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</si>
  <si>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</si>
  <si>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</si>
  <si>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</si>
  <si>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</si>
  <si>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</si>
  <si>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</si>
  <si>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</si>
  <si>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</si>
  <si>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</si>
  <si>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</si>
  <si>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</si>
  <si>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</si>
  <si>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</si>
  <si>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</si>
  <si>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</si>
  <si>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</si>
  <si>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</si>
  <si>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</si>
  <si>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</si>
  <si>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</si>
  <si>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</si>
  <si>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</si>
  <si>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</si>
  <si>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</si>
  <si>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</si>
  <si>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</si>
  <si>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</si>
  <si>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</si>
  <si>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</si>
  <si>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</si>
  <si>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</si>
  <si>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</si>
  <si>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</si>
  <si>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</si>
  <si>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</si>
  <si>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</si>
  <si>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</si>
  <si>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</si>
  <si>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</si>
  <si>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</si>
  <si>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</si>
  <si>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</si>
  <si>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</si>
  <si>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</si>
  <si>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</si>
  <si>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</si>
  <si>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</si>
  <si>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</si>
  <si>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</si>
  <si>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</si>
  <si>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</si>
  <si>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</si>
  <si>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</si>
  <si>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</si>
  <si>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</si>
  <si>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</si>
  <si>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</si>
  <si>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</si>
  <si>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</si>
  <si>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</si>
  <si>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</si>
  <si>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</si>
  <si>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</si>
  <si>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</si>
  <si>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</si>
  <si>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</si>
  <si>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</si>
  <si>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</si>
  <si>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</si>
  <si>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</si>
  <si>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</si>
  <si>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</si>
  <si>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</si>
  <si>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</si>
  <si>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</si>
  <si>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</si>
  <si>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</si>
  <si>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</si>
  <si>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</si>
  <si>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</si>
  <si>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</si>
  <si>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</si>
  <si>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</si>
  <si>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</si>
  <si>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</si>
  <si>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</si>
  <si>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</si>
  <si>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</si>
  <si>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</si>
  <si>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</si>
  <si>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</si>
  <si>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</si>
  <si>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</si>
  <si>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</si>
  <si>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</si>
  <si>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</si>
  <si>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</si>
  <si>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</si>
  <si>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</si>
  <si>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</si>
  <si>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</si>
  <si>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</si>
  <si>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</si>
  <si>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</si>
  <si>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</si>
  <si>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</si>
  <si>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</si>
  <si>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</si>
  <si>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</si>
  <si>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</si>
  <si>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</si>
  <si>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</si>
  <si>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</si>
  <si>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</si>
  <si>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</si>
  <si>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</si>
  <si>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</si>
  <si>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</si>
  <si>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</si>
  <si>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</si>
  <si>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</si>
  <si>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</si>
  <si>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</si>
  <si>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</si>
  <si>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</si>
  <si>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</si>
  <si>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</si>
  <si>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</si>
  <si>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</si>
  <si>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</si>
  <si>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</si>
  <si>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</si>
  <si>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</si>
  <si>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</si>
  <si>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</si>
  <si>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</si>
  <si>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</si>
  <si>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</si>
  <si>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</si>
  <si>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</si>
  <si>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</si>
  <si>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</si>
  <si>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</si>
  <si>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</si>
  <si>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</si>
  <si>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</si>
  <si>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</si>
  <si>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</si>
  <si>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</si>
  <si>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</si>
  <si>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</si>
  <si>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</si>
  <si>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</si>
  <si>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</si>
  <si>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</si>
  <si>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</si>
  <si>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</si>
  <si>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</si>
  <si>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</si>
  <si>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</si>
  <si>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</si>
  <si>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</si>
  <si>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</si>
  <si>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</si>
  <si>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</si>
  <si>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</si>
  <si>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</si>
  <si>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</si>
  <si>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</si>
  <si>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</si>
  <si>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</si>
  <si>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</si>
  <si>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</si>
  <si>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</si>
  <si>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</si>
  <si>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</si>
  <si>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</si>
  <si>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</si>
  <si>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</si>
  <si>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</si>
  <si>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</si>
  <si>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</si>
  <si>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</si>
  <si>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</si>
  <si>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</si>
  <si>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</si>
  <si>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</si>
  <si>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</si>
  <si>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</si>
  <si>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</si>
  <si>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</si>
  <si>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</si>
  <si>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</si>
  <si>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</si>
  <si>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</si>
  <si>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</si>
  <si>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</si>
  <si>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</si>
  <si>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</si>
  <si>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</si>
  <si>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</si>
  <si>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</si>
  <si>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</si>
  <si>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</si>
  <si>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</si>
  <si>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</si>
  <si>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</si>
  <si>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</si>
  <si>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</si>
  <si>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</si>
  <si>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</si>
  <si>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</si>
  <si>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</si>
  <si>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</si>
  <si>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</si>
  <si>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</si>
  <si>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</si>
  <si>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</si>
  <si>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</si>
  <si>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</si>
  <si>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</si>
  <si>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</si>
  <si>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</si>
  <si>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</si>
  <si>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</si>
  <si>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</si>
  <si>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</si>
  <si>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</si>
  <si>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</si>
  <si>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</si>
  <si>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</si>
  <si>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</si>
  <si>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</si>
  <si>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</si>
  <si>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</si>
  <si>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</si>
  <si>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</si>
  <si>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</si>
  <si>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</si>
  <si>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</si>
  <si>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</si>
  <si>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</si>
  <si>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</si>
  <si>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</si>
  <si>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</si>
  <si>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</si>
  <si>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</si>
  <si>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</si>
  <si>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</si>
  <si>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</si>
  <si>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</si>
  <si>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</si>
  <si>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</si>
  <si>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</si>
  <si>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</si>
  <si>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</si>
  <si>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</si>
  <si>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</si>
  <si>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</si>
  <si>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</si>
  <si>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</si>
  <si>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</si>
  <si>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</si>
  <si>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</si>
  <si>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</si>
  <si>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</si>
  <si>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</si>
  <si>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</si>
  <si>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</si>
  <si>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</si>
  <si>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</si>
  <si>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</si>
  <si>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</si>
  <si>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</si>
  <si>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</si>
  <si>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</si>
  <si>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</si>
  <si>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</si>
  <si>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</si>
  <si>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</si>
  <si>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</si>
  <si>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</si>
  <si>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</si>
  <si>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</si>
  <si>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</si>
  <si>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</si>
  <si>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</si>
  <si>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</si>
  <si>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</si>
  <si>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</si>
  <si>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</si>
  <si>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</si>
  <si>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</si>
  <si>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</si>
  <si>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</si>
  <si>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</si>
  <si>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</si>
  <si>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</si>
  <si>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</si>
  <si>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</si>
  <si>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</si>
  <si>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</si>
  <si>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</si>
  <si>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</si>
  <si>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</si>
  <si>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</si>
  <si>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</si>
  <si>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</si>
  <si>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</si>
  <si>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</si>
  <si>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</si>
  <si>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</si>
  <si>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</si>
  <si>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</si>
  <si>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</si>
  <si>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</si>
  <si>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</si>
  <si>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</si>
  <si>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</si>
  <si>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</si>
  <si>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</si>
  <si>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</si>
  <si>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</si>
  <si>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</si>
  <si>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</si>
  <si>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</si>
  <si>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</si>
  <si>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</si>
  <si>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</si>
  <si>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</si>
  <si>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</si>
  <si>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</si>
  <si>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</si>
  <si>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</si>
  <si>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</si>
  <si>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</si>
  <si>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</si>
  <si>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</si>
  <si>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</si>
  <si>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</si>
  <si>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</si>
  <si>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</si>
  <si>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</si>
  <si>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</si>
  <si>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</si>
  <si>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</si>
  <si>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</si>
  <si>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</si>
  <si>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</si>
  <si>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</si>
  <si>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</si>
  <si>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</si>
  <si>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Bruttó  hiány:</t>
  </si>
  <si>
    <t>Bruttó  többlet:</t>
  </si>
  <si>
    <t>2017.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</si>
  <si>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</si>
  <si>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</si>
  <si>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</si>
  <si>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4.4</t>
  </si>
  <si>
    <t>Gépárműadó</t>
  </si>
  <si>
    <t>Gépjárműadó</t>
  </si>
  <si>
    <t xml:space="preserve">4.4 </t>
  </si>
  <si>
    <t>Államháztartáson belüli megelőlegezés visszafizetése</t>
  </si>
  <si>
    <t>ASP pályázat</t>
  </si>
  <si>
    <t>Ford busz beszerzése</t>
  </si>
  <si>
    <t>2017-2018</t>
  </si>
  <si>
    <t>Buszmegálló felújítás</t>
  </si>
  <si>
    <t>Kajárpéci Közös Önkormányzati Hivatal</t>
  </si>
  <si>
    <t>Kajárpéc Községi Önkormányzat</t>
  </si>
  <si>
    <t>4.4.</t>
  </si>
  <si>
    <t>Kajárpéci Sportegyesület</t>
  </si>
  <si>
    <t>működési</t>
  </si>
  <si>
    <t>Kajárpécért Egyesület</t>
  </si>
  <si>
    <t>Kajárpéci Hagyományőrzők Egyesülete</t>
  </si>
  <si>
    <t>Kajárpéci Polgárőr Egyesület</t>
  </si>
  <si>
    <t>Aranykor Nyugdíjasklub</t>
  </si>
  <si>
    <t>Kajárpéci Lovas klub Egyesület</t>
  </si>
  <si>
    <t>2.1. melléklet a 6/2018. (IV.26.) önkormányzati rendelethez</t>
  </si>
  <si>
    <t>2.2. melléklet a 6/2018. (IV.26.) önkormányzati rendelethez</t>
  </si>
  <si>
    <t>3. melléklet a 6/2018.(IV.26.) önkormányzati rendelethez</t>
  </si>
  <si>
    <t>4. melléklet a 6/2018. (IV.26.) önkormányzati rendelethez</t>
  </si>
  <si>
    <t>6.1. melléklet a 6/2018. (IV.26.) önkormányzati rendelethez</t>
  </si>
  <si>
    <t>6.2. melléklet a 6/2018. (IV.26.) önkormányzati rendelethez</t>
  </si>
  <si>
    <t>6.3. melléklet a 6/2018. (IV.26.) önkormányzati rendelethez</t>
  </si>
  <si>
    <t>7.1. melléklet a 6/2018. (IV.26.) önkormányzati rendelethez</t>
  </si>
  <si>
    <t>9. sz. tájékoztató tábla a 6/2018. (IV.26.)  önkormányzati rendelethez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</si>
</sst>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6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  <font>
      <b/>
      <i/>
      <sz val="7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59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ill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7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11" xfId="6" applyNumberFormat="1" applyFont="1" applyFill="1" applyBorder="1" applyAlignment="1" applyProtection="1">
      <alignment vertical="center"/>
    </xf>
    <xf numFmtId="164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67" fontId="17" fillId="0" borderId="17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64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3" xfId="0" applyNumberFormat="1" applyFont="1" applyFill="1" applyBorder="1" applyAlignment="1" applyProtection="1">
      <alignment horizontal="centerContinuous" vertical="center"/>
    </xf>
    <xf numFmtId="164" fontId="7" fillId="0" borderId="34" xfId="0" applyNumberFormat="1" applyFont="1" applyFill="1" applyBorder="1" applyAlignment="1" applyProtection="1">
      <alignment horizontal="centerContinuous" vertical="center"/>
    </xf>
    <xf numFmtId="164" fontId="7" fillId="0" borderId="35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36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9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1" xfId="0" applyNumberFormat="1" applyFont="1" applyFill="1" applyBorder="1" applyAlignment="1" applyProtection="1">
      <alignment vertical="center" wrapText="1"/>
    </xf>
    <xf numFmtId="164" fontId="25" fillId="0" borderId="17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36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 indent="1"/>
    </xf>
    <xf numFmtId="164" fontId="17" fillId="0" borderId="17" xfId="0" applyNumberFormat="1" applyFont="1" applyFill="1" applyBorder="1" applyAlignment="1">
      <alignment horizontal="left" vertical="center" wrapText="1" indent="1"/>
    </xf>
    <xf numFmtId="164" fontId="13" fillId="2" borderId="17" xfId="0" applyNumberFormat="1" applyFont="1" applyFill="1" applyBorder="1" applyAlignment="1">
      <alignment horizontal="left" vertical="center" wrapText="1" indent="2"/>
    </xf>
    <xf numFmtId="164" fontId="13" fillId="2" borderId="30" xfId="0" applyNumberFormat="1" applyFont="1" applyFill="1" applyBorder="1" applyAlignment="1">
      <alignment horizontal="left" vertical="center" wrapText="1" indent="2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3" fillId="2" borderId="17" xfId="0" applyNumberFormat="1" applyFont="1" applyFill="1" applyBorder="1" applyAlignment="1">
      <alignment horizontal="right" vertical="center" wrapText="1" indent="2"/>
    </xf>
    <xf numFmtId="164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164" fontId="25" fillId="0" borderId="15" xfId="0" applyNumberFormat="1" applyFont="1" applyFill="1" applyBorder="1" applyAlignment="1" applyProtection="1">
      <alignment vertical="center"/>
    </xf>
    <xf numFmtId="164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4" fontId="26" fillId="0" borderId="12" xfId="0" applyNumberFormat="1" applyFont="1" applyFill="1" applyBorder="1" applyAlignment="1" applyProtection="1">
      <alignment vertical="center"/>
      <protection locked="0"/>
    </xf>
    <xf numFmtId="164" fontId="26" fillId="0" borderId="36" xfId="0" applyNumberFormat="1" applyFont="1" applyFill="1" applyBorder="1" applyAlignment="1" applyProtection="1">
      <alignment vertical="center"/>
      <protection locked="0"/>
    </xf>
    <xf numFmtId="164" fontId="25" fillId="0" borderId="41" xfId="0" applyNumberFormat="1" applyFont="1" applyFill="1" applyBorder="1" applyAlignment="1" applyProtection="1">
      <alignment vertical="center"/>
    </xf>
    <xf numFmtId="164" fontId="25" fillId="0" borderId="13" xfId="0" applyNumberFormat="1" applyFont="1" applyFill="1" applyBorder="1" applyAlignment="1" applyProtection="1">
      <alignment vertical="center"/>
    </xf>
    <xf numFmtId="164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4" fontId="25" fillId="0" borderId="6" xfId="0" applyNumberFormat="1" applyFont="1" applyFill="1" applyBorder="1" applyAlignment="1">
      <alignment vertical="center" wrapText="1"/>
    </xf>
    <xf numFmtId="164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9" fontId="18" fillId="0" borderId="28" xfId="7" applyNumberFormat="1" applyFont="1" applyFill="1" applyBorder="1" applyAlignment="1" applyProtection="1">
      <alignment horizontal="center" vertical="center"/>
    </xf>
    <xf numFmtId="170" fontId="18" fillId="0" borderId="50" xfId="7" applyNumberFormat="1" applyFont="1" applyFill="1" applyBorder="1" applyAlignment="1" applyProtection="1">
      <alignment vertical="center"/>
      <protection locked="0"/>
    </xf>
    <xf numFmtId="169" fontId="18" fillId="0" borderId="1" xfId="7" applyNumberFormat="1" applyFont="1" applyFill="1" applyBorder="1" applyAlignment="1" applyProtection="1">
      <alignment horizontal="center" vertical="center"/>
    </xf>
    <xf numFmtId="170" fontId="18" fillId="0" borderId="9" xfId="7" applyNumberFormat="1" applyFont="1" applyFill="1" applyBorder="1" applyAlignment="1" applyProtection="1">
      <alignment vertical="center"/>
      <protection locked="0"/>
    </xf>
    <xf numFmtId="170" fontId="17" fillId="0" borderId="9" xfId="7" applyNumberFormat="1" applyFont="1" applyFill="1" applyBorder="1" applyAlignment="1" applyProtection="1">
      <alignment vertical="center"/>
    </xf>
    <xf numFmtId="0" fontId="17" fillId="0" borderId="42" xfId="7" applyFont="1" applyFill="1" applyBorder="1" applyAlignment="1" applyProtection="1">
      <alignment horizontal="left" vertical="center" wrapText="1"/>
    </xf>
    <xf numFmtId="169" fontId="18" fillId="0" borderId="12" xfId="7" applyNumberFormat="1" applyFont="1" applyFill="1" applyBorder="1" applyAlignment="1" applyProtection="1">
      <alignment horizontal="center" vertical="center"/>
    </xf>
    <xf numFmtId="170" fontId="17" fillId="0" borderId="13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71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71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1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1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71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66" fontId="57" fillId="0" borderId="28" xfId="1" applyNumberFormat="1" applyFont="1" applyBorder="1" applyAlignment="1" applyProtection="1">
      <alignment horizontal="center" vertical="center" wrapText="1"/>
      <protection locked="0"/>
    </xf>
    <xf numFmtId="166" fontId="57" fillId="0" borderId="1" xfId="1" applyNumberFormat="1" applyFont="1" applyBorder="1" applyAlignment="1" applyProtection="1">
      <alignment horizontal="center" vertical="center" wrapText="1"/>
      <protection locked="0"/>
    </xf>
    <xf numFmtId="166" fontId="57" fillId="0" borderId="2" xfId="1" applyNumberFormat="1" applyFont="1" applyBorder="1" applyAlignment="1" applyProtection="1">
      <alignment horizontal="center" vertical="center" wrapText="1"/>
      <protection locked="0"/>
    </xf>
    <xf numFmtId="166" fontId="57" fillId="0" borderId="6" xfId="1" applyNumberFormat="1" applyFont="1" applyBorder="1" applyAlignment="1" applyProtection="1">
      <alignment horizontal="center" vertical="center" wrapText="1"/>
    </xf>
    <xf numFmtId="166" fontId="57" fillId="0" borderId="50" xfId="1" applyNumberFormat="1" applyFont="1" applyBorder="1" applyAlignment="1" applyProtection="1">
      <alignment horizontal="center" vertical="top" wrapText="1"/>
      <protection locked="0"/>
    </xf>
    <xf numFmtId="166" fontId="57" fillId="0" borderId="9" xfId="1" applyNumberFormat="1" applyFont="1" applyBorder="1" applyAlignment="1" applyProtection="1">
      <alignment horizontal="center" vertical="top" wrapText="1"/>
      <protection locked="0"/>
    </xf>
    <xf numFmtId="166" fontId="57" fillId="0" borderId="49" xfId="1" applyNumberFormat="1" applyFont="1" applyBorder="1" applyAlignment="1" applyProtection="1">
      <alignment horizontal="center" vertical="top" wrapText="1"/>
      <protection locked="0"/>
    </xf>
    <xf numFmtId="166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</xf>
    <xf numFmtId="164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4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164" fontId="22" fillId="0" borderId="29" xfId="0" quotePrefix="1" applyNumberFormat="1" applyFont="1" applyBorder="1" applyAlignment="1" applyProtection="1">
      <alignment horizontal="right" vertical="center" wrapText="1" indent="1"/>
    </xf>
    <xf numFmtId="164" fontId="24" fillId="0" borderId="29" xfId="0" applyNumberFormat="1" applyFont="1" applyBorder="1" applyAlignment="1" applyProtection="1">
      <alignment horizontal="right" vertical="center" wrapText="1" indent="1"/>
    </xf>
    <xf numFmtId="164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4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4" fontId="17" fillId="0" borderId="2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64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46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64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58" xfId="0" applyNumberForma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59" xfId="0" applyNumberFormat="1" applyFont="1" applyFill="1" applyBorder="1" applyAlignment="1" applyProtection="1">
      <alignment horizontal="lef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60" xfId="0" applyNumberFormat="1" applyFont="1" applyFill="1" applyBorder="1" applyAlignment="1" applyProtection="1">
      <alignment horizontal="left" vertical="center" wrapText="1" indent="1"/>
    </xf>
    <xf numFmtId="164" fontId="26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2"/>
    </xf>
    <xf numFmtId="164" fontId="18" fillId="0" borderId="5" xfId="0" applyNumberFormat="1" applyFont="1" applyFill="1" applyBorder="1" applyAlignment="1" applyProtection="1">
      <alignment horizontal="left" vertical="center" wrapText="1" indent="2"/>
    </xf>
    <xf numFmtId="164" fontId="29" fillId="0" borderId="28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47" xfId="6" applyNumberFormat="1" applyFont="1" applyFill="1" applyBorder="1" applyAlignment="1" applyProtection="1">
      <alignment horizontal="right" vertical="center" wrapText="1" indent="1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</xf>
    <xf numFmtId="164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64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0" applyNumberFormat="1" applyFont="1" applyFill="1" applyBorder="1" applyAlignment="1" applyProtection="1">
      <alignment horizontal="righ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41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25" fillId="0" borderId="30" xfId="0" applyNumberFormat="1" applyFont="1" applyFill="1" applyBorder="1" applyAlignment="1" applyProtection="1">
      <alignment horizontal="right" vertical="center" wrapText="1" indent="1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69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170" fontId="17" fillId="0" borderId="9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0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 applyProtection="1">
      <alignment wrapText="1"/>
    </xf>
    <xf numFmtId="164" fontId="5" fillId="0" borderId="11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64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64" fontId="62" fillId="0" borderId="69" xfId="0" applyNumberFormat="1" applyFont="1" applyFill="1" applyBorder="1" applyAlignment="1" applyProtection="1">
      <alignment horizontal="right" vertical="center" wrapText="1"/>
    </xf>
    <xf numFmtId="164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168" fontId="64" fillId="0" borderId="27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48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1" xfId="8" applyNumberFormat="1" applyFont="1" applyFill="1" applyBorder="1" applyAlignment="1" applyProtection="1">
      <alignment horizontal="right" vertical="center" wrapText="1"/>
    </xf>
    <xf numFmtId="168" fontId="64" fillId="0" borderId="9" xfId="8" applyNumberFormat="1" applyFont="1" applyFill="1" applyBorder="1" applyAlignment="1" applyProtection="1">
      <alignment horizontal="right" vertical="center" wrapText="1"/>
    </xf>
    <xf numFmtId="168" fontId="65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5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</xf>
    <xf numFmtId="168" fontId="66" fillId="0" borderId="9" xfId="8" applyNumberFormat="1" applyFont="1" applyFill="1" applyBorder="1" applyAlignment="1" applyProtection="1">
      <alignment horizontal="right" vertical="center" wrapText="1"/>
    </xf>
    <xf numFmtId="168" fontId="64" fillId="0" borderId="12" xfId="8" applyNumberFormat="1" applyFont="1" applyFill="1" applyBorder="1" applyAlignment="1" applyProtection="1">
      <alignment horizontal="right" vertical="center" wrapText="1"/>
    </xf>
    <xf numFmtId="168" fontId="64" fillId="0" borderId="13" xfId="8" applyNumberFormat="1" applyFont="1" applyFill="1" applyBorder="1" applyAlignment="1" applyProtection="1">
      <alignment horizontal="right" vertical="center" wrapText="1"/>
    </xf>
    <xf numFmtId="0" fontId="23" fillId="0" borderId="28" xfId="0" applyFont="1" applyBorder="1" applyAlignment="1">
      <alignment horizontal="left" wrapText="1" indent="1"/>
    </xf>
    <xf numFmtId="0" fontId="23" fillId="0" borderId="10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0" fontId="51" fillId="0" borderId="0" xfId="0" applyFont="1" applyFill="1" applyAlignment="1" applyProtection="1">
      <alignment horizontal="right"/>
      <protection locked="0"/>
    </xf>
    <xf numFmtId="164" fontId="26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left" wrapText="1" indent="1"/>
    </xf>
    <xf numFmtId="0" fontId="24" fillId="0" borderId="41" xfId="0" applyFont="1" applyBorder="1" applyAlignment="1" applyProtection="1">
      <alignment horizontal="left" vertical="center" wrapText="1" indent="1"/>
    </xf>
    <xf numFmtId="0" fontId="17" fillId="0" borderId="41" xfId="6" applyFont="1" applyFill="1" applyBorder="1" applyAlignment="1" applyProtection="1">
      <alignment horizontal="left" vertical="center" wrapText="1" indent="1"/>
    </xf>
    <xf numFmtId="0" fontId="24" fillId="0" borderId="41" xfId="0" applyFont="1" applyBorder="1" applyAlignment="1" applyProtection="1">
      <alignment vertical="center" wrapText="1"/>
    </xf>
    <xf numFmtId="164" fontId="18" fillId="0" borderId="4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0" applyFont="1" applyBorder="1" applyAlignment="1" applyProtection="1">
      <alignment vertical="center" wrapText="1"/>
    </xf>
    <xf numFmtId="164" fontId="18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28" xfId="6" applyNumberFormat="1" applyFont="1" applyFill="1" applyBorder="1" applyAlignment="1" applyProtection="1">
      <alignment horizontal="right" vertical="center" wrapText="1" indent="1"/>
    </xf>
    <xf numFmtId="1" fontId="25" fillId="0" borderId="6" xfId="6" applyNumberFormat="1" applyFont="1" applyFill="1" applyBorder="1" applyAlignment="1" applyProtection="1">
      <alignment horizontal="right" vertical="center" wrapText="1" indent="1"/>
    </xf>
    <xf numFmtId="0" fontId="24" fillId="0" borderId="41" xfId="0" applyFont="1" applyBorder="1" applyAlignment="1" applyProtection="1">
      <alignment horizontal="left" vertical="center" wrapText="1"/>
    </xf>
    <xf numFmtId="164" fontId="25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6" xfId="6" applyFont="1" applyFill="1" applyBorder="1" applyProtection="1"/>
    <xf numFmtId="3" fontId="67" fillId="0" borderId="0" xfId="0" applyNumberFormat="1" applyFont="1"/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27" fillId="0" borderId="27" xfId="6" applyNumberFormat="1" applyFont="1" applyFill="1" applyBorder="1" applyAlignment="1" applyProtection="1">
      <alignment horizontal="center" vertical="center"/>
    </xf>
    <xf numFmtId="164" fontId="27" fillId="0" borderId="48" xfId="6" applyNumberFormat="1" applyFont="1" applyFill="1" applyBorder="1" applyAlignment="1" applyProtection="1">
      <alignment horizontal="center" vertical="center"/>
    </xf>
    <xf numFmtId="164" fontId="27" fillId="0" borderId="69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71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28" fillId="0" borderId="23" xfId="0" applyNumberFormat="1" applyFont="1" applyFill="1" applyBorder="1" applyAlignment="1">
      <alignment horizontal="left" vertical="center" wrapText="1" indent="2"/>
    </xf>
    <xf numFmtId="164" fontId="28" fillId="0" borderId="72" xfId="0" applyNumberFormat="1" applyFont="1" applyFill="1" applyBorder="1" applyAlignment="1">
      <alignment horizontal="left" vertical="center" wrapText="1" indent="2"/>
    </xf>
    <xf numFmtId="167" fontId="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horizontal="center" textRotation="180"/>
      <protection locked="0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34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0" fillId="0" borderId="73" xfId="0" applyNumberFormat="1" applyFill="1" applyBorder="1" applyAlignment="1" applyProtection="1">
      <alignment horizontal="left" vertical="center" wrapText="1"/>
      <protection locked="0"/>
    </xf>
    <xf numFmtId="164" fontId="7" fillId="0" borderId="69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28" fillId="0" borderId="23" xfId="0" applyNumberFormat="1" applyFont="1" applyFill="1" applyBorder="1" applyAlignment="1">
      <alignment horizontal="center" vertical="center" wrapText="1"/>
    </xf>
    <xf numFmtId="164" fontId="28" fillId="0" borderId="72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7" fontId="39" fillId="0" borderId="24" xfId="0" applyNumberFormat="1" applyFont="1" applyFill="1" applyBorder="1" applyAlignment="1">
      <alignment horizontal="left" vertical="center" wrapText="1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27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164" fontId="7" fillId="0" borderId="74" xfId="0" applyNumberFormat="1" applyFont="1" applyFill="1" applyBorder="1" applyAlignment="1">
      <alignment horizontal="center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7" fillId="0" borderId="57" xfId="0" applyNumberFormat="1" applyFont="1" applyFill="1" applyBorder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53" xfId="0" applyNumberFormat="1" applyFont="1" applyFill="1" applyBorder="1" applyAlignment="1" applyProtection="1">
      <alignment horizontal="center" vertical="center"/>
    </xf>
    <xf numFmtId="164" fontId="7" fillId="0" borderId="53" xfId="0" applyNumberFormat="1" applyFont="1" applyFill="1" applyBorder="1" applyAlignment="1" applyProtection="1">
      <alignment horizontal="center" vertical="center" wrapText="1"/>
    </xf>
    <xf numFmtId="164" fontId="7" fillId="0" borderId="69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textRotation="180" wrapText="1"/>
      <protection locked="0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62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6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74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  <protection locked="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j&#225;rp&#233;c/Kaj&#225;rp&#233;c%20k&#246;lts&#233;gvet&#233;s/K&#246;lts&#233;gvet&#233;s%202017/Kaj&#225;rp&#233;c%20k&#246;lts&#233;gvet&#233;s%20rendelet%20mell&#233;kletek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C9">
            <v>78924910</v>
          </cell>
        </row>
        <row r="10">
          <cell r="C10">
            <v>0</v>
          </cell>
        </row>
        <row r="11">
          <cell r="C11">
            <v>12523760</v>
          </cell>
        </row>
        <row r="12">
          <cell r="C12">
            <v>1456920</v>
          </cell>
        </row>
        <row r="13">
          <cell r="C13">
            <v>0</v>
          </cell>
        </row>
        <row r="14">
          <cell r="C14">
            <v>0</v>
          </cell>
        </row>
        <row r="20">
          <cell r="C20">
            <v>11917057</v>
          </cell>
        </row>
      </sheetData>
      <sheetData sheetId="15"/>
      <sheetData sheetId="16"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20">
          <cell r="C20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workbookViewId="0">
      <selection activeCell="F28" sqref="F28"/>
    </sheetView>
  </sheetViews>
  <sheetFormatPr defaultRowHeight="12.75"/>
  <cols>
    <col min="1" max="1" width="46.33203125" style="282" customWidth="1"/>
    <col min="2" max="2" width="66.1640625" style="282" customWidth="1"/>
    <col min="3" max="16384" width="9.33203125" style="282"/>
  </cols>
  <sheetData>
    <row r="1" spans="1:2" ht="18.75">
      <c r="A1" s="468" t="s">
        <v>109</v>
      </c>
    </row>
    <row r="3" spans="1:2">
      <c r="A3" s="469"/>
      <c r="B3" s="469"/>
    </row>
    <row r="4" spans="1:2" ht="15.75">
      <c r="A4" s="443" t="s">
        <v>745</v>
      </c>
      <c r="B4" s="470"/>
    </row>
    <row r="5" spans="1:2" s="471" customFormat="1">
      <c r="A5" s="469"/>
      <c r="B5" s="469"/>
    </row>
    <row r="6" spans="1:2">
      <c r="A6" s="469" t="s">
        <v>506</v>
      </c>
      <c r="B6" s="469" t="s">
        <v>507</v>
      </c>
    </row>
    <row r="7" spans="1:2">
      <c r="A7" s="469" t="s">
        <v>508</v>
      </c>
      <c r="B7" s="469" t="s">
        <v>509</v>
      </c>
    </row>
    <row r="8" spans="1:2">
      <c r="A8" s="469" t="s">
        <v>510</v>
      </c>
      <c r="B8" s="469" t="s">
        <v>511</v>
      </c>
    </row>
    <row r="9" spans="1:2">
      <c r="A9" s="469"/>
      <c r="B9" s="469"/>
    </row>
    <row r="10" spans="1:2" ht="15.75">
      <c r="A10" s="443" t="str">
        <f>+CONCATENATE(LEFT(A4,4),". évi módosított előirányzat BEVÉTELEK")</f>
        <v>2017. évi módosított előirányzat BEVÉTELEK</v>
      </c>
      <c r="B10" s="470"/>
    </row>
    <row r="11" spans="1:2">
      <c r="A11" s="469"/>
      <c r="B11" s="469"/>
    </row>
    <row r="12" spans="1:2" s="471" customFormat="1">
      <c r="A12" s="469" t="s">
        <v>512</v>
      </c>
      <c r="B12" s="469" t="s">
        <v>518</v>
      </c>
    </row>
    <row r="13" spans="1:2">
      <c r="A13" s="469" t="s">
        <v>513</v>
      </c>
      <c r="B13" s="469" t="s">
        <v>519</v>
      </c>
    </row>
    <row r="14" spans="1:2">
      <c r="A14" s="469" t="s">
        <v>514</v>
      </c>
      <c r="B14" s="469" t="s">
        <v>520</v>
      </c>
    </row>
    <row r="15" spans="1:2">
      <c r="A15" s="469"/>
      <c r="B15" s="469"/>
    </row>
    <row r="16" spans="1:2" ht="14.25">
      <c r="A16" s="472" t="str">
        <f>+CONCATENATE(LEFT(A4,4),". évi teljesítés BEVÉTELEK")</f>
        <v>2017. évi teljesítés BEVÉTELEK</v>
      </c>
      <c r="B16" s="470"/>
    </row>
    <row r="17" spans="1:2">
      <c r="A17" s="469"/>
      <c r="B17" s="469"/>
    </row>
    <row r="18" spans="1:2">
      <c r="A18" s="469" t="s">
        <v>515</v>
      </c>
      <c r="B18" s="469" t="s">
        <v>521</v>
      </c>
    </row>
    <row r="19" spans="1:2">
      <c r="A19" s="469" t="s">
        <v>516</v>
      </c>
      <c r="B19" s="469" t="s">
        <v>522</v>
      </c>
    </row>
    <row r="20" spans="1:2">
      <c r="A20" s="469" t="s">
        <v>517</v>
      </c>
      <c r="B20" s="469" t="s">
        <v>523</v>
      </c>
    </row>
    <row r="21" spans="1:2">
      <c r="A21" s="469"/>
      <c r="B21" s="469"/>
    </row>
    <row r="22" spans="1:2" ht="15.75">
      <c r="A22" s="443" t="str">
        <f>+CONCATENATE(LEFT(A4,4),". évi eredeti előirányzat KIADÁSOK")</f>
        <v>2017. évi eredeti előirányzat KIADÁSOK</v>
      </c>
      <c r="B22" s="470"/>
    </row>
    <row r="23" spans="1:2">
      <c r="A23" s="469"/>
      <c r="B23" s="469"/>
    </row>
    <row r="24" spans="1:2">
      <c r="A24" s="469" t="s">
        <v>524</v>
      </c>
      <c r="B24" s="469" t="s">
        <v>530</v>
      </c>
    </row>
    <row r="25" spans="1:2">
      <c r="A25" s="469" t="s">
        <v>503</v>
      </c>
      <c r="B25" s="469" t="s">
        <v>531</v>
      </c>
    </row>
    <row r="26" spans="1:2">
      <c r="A26" s="469" t="s">
        <v>525</v>
      </c>
      <c r="B26" s="469" t="s">
        <v>532</v>
      </c>
    </row>
    <row r="27" spans="1:2">
      <c r="A27" s="469"/>
      <c r="B27" s="469"/>
    </row>
    <row r="28" spans="1:2" ht="15.75">
      <c r="A28" s="443" t="str">
        <f>+CONCATENATE(LEFT(A4,4),". évi módosított előirányzat KIADÁSOK")</f>
        <v>2017. évi módosított előirányzat KIADÁSOK</v>
      </c>
      <c r="B28" s="470"/>
    </row>
    <row r="29" spans="1:2">
      <c r="A29" s="469"/>
      <c r="B29" s="469"/>
    </row>
    <row r="30" spans="1:2">
      <c r="A30" s="469" t="s">
        <v>526</v>
      </c>
      <c r="B30" s="469" t="s">
        <v>537</v>
      </c>
    </row>
    <row r="31" spans="1:2">
      <c r="A31" s="469" t="s">
        <v>504</v>
      </c>
      <c r="B31" s="469" t="s">
        <v>534</v>
      </c>
    </row>
    <row r="32" spans="1:2">
      <c r="A32" s="469" t="s">
        <v>527</v>
      </c>
      <c r="B32" s="469" t="s">
        <v>533</v>
      </c>
    </row>
    <row r="33" spans="1:2">
      <c r="A33" s="469"/>
      <c r="B33" s="469"/>
    </row>
    <row r="34" spans="1:2" ht="15.75">
      <c r="A34" s="473" t="str">
        <f>+CONCATENATE(LEFT(A4,4),". évi teljesítés KIADÁSOK")</f>
        <v>2017. évi teljesítés KIADÁSOK</v>
      </c>
      <c r="B34" s="470"/>
    </row>
    <row r="35" spans="1:2">
      <c r="A35" s="469"/>
      <c r="B35" s="469"/>
    </row>
    <row r="36" spans="1:2">
      <c r="A36" s="469" t="s">
        <v>528</v>
      </c>
      <c r="B36" s="469" t="s">
        <v>538</v>
      </c>
    </row>
    <row r="37" spans="1:2">
      <c r="A37" s="469" t="s">
        <v>505</v>
      </c>
      <c r="B37" s="469" t="s">
        <v>536</v>
      </c>
    </row>
    <row r="38" spans="1:2">
      <c r="A38" s="469" t="s">
        <v>529</v>
      </c>
      <c r="B38" s="469" t="s">
        <v>535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zoomScaleSheetLayoutView="130" workbookViewId="0">
      <selection activeCell="H1" sqref="H1:H24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730" t="s">
        <v>2</v>
      </c>
      <c r="B1" s="730"/>
      <c r="C1" s="730"/>
      <c r="D1" s="730"/>
      <c r="E1" s="730"/>
      <c r="F1" s="730"/>
      <c r="G1" s="730"/>
      <c r="H1" s="727" t="s">
        <v>771</v>
      </c>
    </row>
    <row r="2" spans="1:8" ht="23.25" customHeight="1" thickBot="1">
      <c r="A2" s="27"/>
      <c r="B2" s="10"/>
      <c r="C2" s="10"/>
      <c r="D2" s="10"/>
      <c r="E2" s="10"/>
      <c r="F2" s="640"/>
      <c r="G2" s="638" t="str">
        <f>'3.sz.mell.'!G2</f>
        <v>Forintban!</v>
      </c>
      <c r="H2" s="727"/>
    </row>
    <row r="3" spans="1:8" s="6" customFormat="1" ht="48.75" customHeight="1" thickBot="1">
      <c r="A3" s="28" t="s">
        <v>57</v>
      </c>
      <c r="B3" s="29" t="s">
        <v>55</v>
      </c>
      <c r="C3" s="29" t="s">
        <v>56</v>
      </c>
      <c r="D3" s="29" t="str">
        <f>+'3.sz.mell.'!D3</f>
        <v>Felhasználás 2016. XII.31-ig</v>
      </c>
      <c r="E3" s="29" t="str">
        <f>+'3.sz.mell.'!E3</f>
        <v>2017. évi módosított előirányzat</v>
      </c>
      <c r="F3" s="83" t="str">
        <f>+'3.sz.mell.'!F3</f>
        <v>2017. évi teljesítés</v>
      </c>
      <c r="G3" s="82" t="str">
        <f>+'3.sz.mell.'!G3</f>
        <v>Összes teljesítés 2017. dec. 31-ig</v>
      </c>
      <c r="H3" s="727"/>
    </row>
    <row r="4" spans="1:8" s="10" customFormat="1" ht="15" customHeight="1" thickBot="1">
      <c r="A4" s="436" t="s">
        <v>412</v>
      </c>
      <c r="B4" s="437" t="s">
        <v>413</v>
      </c>
      <c r="C4" s="437" t="s">
        <v>414</v>
      </c>
      <c r="D4" s="437" t="s">
        <v>415</v>
      </c>
      <c r="E4" s="437" t="s">
        <v>416</v>
      </c>
      <c r="F4" s="50" t="s">
        <v>493</v>
      </c>
      <c r="G4" s="438" t="s">
        <v>539</v>
      </c>
      <c r="H4" s="727"/>
    </row>
    <row r="5" spans="1:8" ht="15.95" customHeight="1">
      <c r="A5" s="18" t="s">
        <v>757</v>
      </c>
      <c r="B5" s="2">
        <v>836541</v>
      </c>
      <c r="C5" s="306">
        <v>2017</v>
      </c>
      <c r="D5" s="2"/>
      <c r="E5" s="2">
        <v>838000</v>
      </c>
      <c r="F5" s="51">
        <v>836541</v>
      </c>
      <c r="G5" s="52">
        <f>+D5+F5</f>
        <v>836541</v>
      </c>
      <c r="H5" s="727"/>
    </row>
    <row r="6" spans="1:8" ht="15.95" customHeight="1">
      <c r="A6" s="18"/>
      <c r="B6" s="2"/>
      <c r="C6" s="306"/>
      <c r="D6" s="2"/>
      <c r="E6" s="2"/>
      <c r="F6" s="51"/>
      <c r="G6" s="52">
        <f t="shared" ref="G6:G23" si="0">+D6+F6</f>
        <v>0</v>
      </c>
      <c r="H6" s="727"/>
    </row>
    <row r="7" spans="1:8" ht="15.95" customHeight="1">
      <c r="A7" s="18"/>
      <c r="B7" s="2"/>
      <c r="C7" s="306"/>
      <c r="D7" s="2"/>
      <c r="E7" s="2"/>
      <c r="F7" s="51"/>
      <c r="G7" s="52">
        <f t="shared" si="0"/>
        <v>0</v>
      </c>
      <c r="H7" s="727"/>
    </row>
    <row r="8" spans="1:8" ht="15.95" customHeight="1">
      <c r="A8" s="18"/>
      <c r="B8" s="2"/>
      <c r="C8" s="306"/>
      <c r="D8" s="2"/>
      <c r="E8" s="2"/>
      <c r="F8" s="51"/>
      <c r="G8" s="52">
        <f t="shared" si="0"/>
        <v>0</v>
      </c>
      <c r="H8" s="727"/>
    </row>
    <row r="9" spans="1:8" ht="15.95" customHeight="1">
      <c r="A9" s="18"/>
      <c r="B9" s="2"/>
      <c r="C9" s="306"/>
      <c r="D9" s="2"/>
      <c r="E9" s="2"/>
      <c r="F9" s="51"/>
      <c r="G9" s="52">
        <f t="shared" si="0"/>
        <v>0</v>
      </c>
      <c r="H9" s="727"/>
    </row>
    <row r="10" spans="1:8" ht="15.95" customHeight="1">
      <c r="A10" s="18"/>
      <c r="B10" s="2"/>
      <c r="C10" s="306"/>
      <c r="D10" s="2"/>
      <c r="E10" s="2"/>
      <c r="F10" s="51"/>
      <c r="G10" s="52">
        <f t="shared" si="0"/>
        <v>0</v>
      </c>
      <c r="H10" s="727"/>
    </row>
    <row r="11" spans="1:8" ht="15.95" customHeight="1">
      <c r="A11" s="18"/>
      <c r="B11" s="2"/>
      <c r="C11" s="306"/>
      <c r="D11" s="2"/>
      <c r="E11" s="2"/>
      <c r="F11" s="51"/>
      <c r="G11" s="52">
        <f t="shared" si="0"/>
        <v>0</v>
      </c>
      <c r="H11" s="727"/>
    </row>
    <row r="12" spans="1:8" ht="15.95" customHeight="1">
      <c r="A12" s="18"/>
      <c r="B12" s="2"/>
      <c r="C12" s="306"/>
      <c r="D12" s="2"/>
      <c r="E12" s="2"/>
      <c r="F12" s="51"/>
      <c r="G12" s="52">
        <f t="shared" si="0"/>
        <v>0</v>
      </c>
      <c r="H12" s="727"/>
    </row>
    <row r="13" spans="1:8" ht="15.95" customHeight="1">
      <c r="A13" s="18"/>
      <c r="B13" s="2"/>
      <c r="C13" s="306"/>
      <c r="D13" s="2"/>
      <c r="E13" s="2"/>
      <c r="F13" s="51"/>
      <c r="G13" s="52">
        <f t="shared" si="0"/>
        <v>0</v>
      </c>
      <c r="H13" s="727"/>
    </row>
    <row r="14" spans="1:8" ht="15.95" customHeight="1">
      <c r="A14" s="18"/>
      <c r="B14" s="2"/>
      <c r="C14" s="306"/>
      <c r="D14" s="2"/>
      <c r="E14" s="2"/>
      <c r="F14" s="51"/>
      <c r="G14" s="52">
        <f t="shared" si="0"/>
        <v>0</v>
      </c>
      <c r="H14" s="727"/>
    </row>
    <row r="15" spans="1:8" ht="15.95" customHeight="1">
      <c r="A15" s="18"/>
      <c r="B15" s="2"/>
      <c r="C15" s="306"/>
      <c r="D15" s="2"/>
      <c r="E15" s="2"/>
      <c r="F15" s="51"/>
      <c r="G15" s="52">
        <f t="shared" si="0"/>
        <v>0</v>
      </c>
      <c r="H15" s="727"/>
    </row>
    <row r="16" spans="1:8" ht="15.95" customHeight="1">
      <c r="A16" s="18"/>
      <c r="B16" s="2"/>
      <c r="C16" s="306"/>
      <c r="D16" s="2"/>
      <c r="E16" s="2"/>
      <c r="F16" s="51"/>
      <c r="G16" s="52">
        <f t="shared" si="0"/>
        <v>0</v>
      </c>
      <c r="H16" s="727"/>
    </row>
    <row r="17" spans="1:8" ht="15.95" customHeight="1">
      <c r="A17" s="18"/>
      <c r="B17" s="2"/>
      <c r="C17" s="306"/>
      <c r="D17" s="2"/>
      <c r="E17" s="2"/>
      <c r="F17" s="51"/>
      <c r="G17" s="52">
        <f t="shared" si="0"/>
        <v>0</v>
      </c>
      <c r="H17" s="727"/>
    </row>
    <row r="18" spans="1:8" ht="15.95" customHeight="1">
      <c r="A18" s="18"/>
      <c r="B18" s="2"/>
      <c r="C18" s="306"/>
      <c r="D18" s="2"/>
      <c r="E18" s="2"/>
      <c r="F18" s="51"/>
      <c r="G18" s="52">
        <f t="shared" si="0"/>
        <v>0</v>
      </c>
      <c r="H18" s="727"/>
    </row>
    <row r="19" spans="1:8" ht="15.95" customHeight="1">
      <c r="A19" s="18"/>
      <c r="B19" s="2"/>
      <c r="C19" s="306"/>
      <c r="D19" s="2"/>
      <c r="E19" s="2"/>
      <c r="F19" s="51"/>
      <c r="G19" s="52">
        <f t="shared" si="0"/>
        <v>0</v>
      </c>
      <c r="H19" s="727"/>
    </row>
    <row r="20" spans="1:8" ht="15.95" customHeight="1">
      <c r="A20" s="18"/>
      <c r="B20" s="2"/>
      <c r="C20" s="306"/>
      <c r="D20" s="2"/>
      <c r="E20" s="2"/>
      <c r="F20" s="51"/>
      <c r="G20" s="52">
        <f t="shared" si="0"/>
        <v>0</v>
      </c>
      <c r="H20" s="727"/>
    </row>
    <row r="21" spans="1:8" ht="15.95" customHeight="1">
      <c r="A21" s="18"/>
      <c r="B21" s="2"/>
      <c r="C21" s="306"/>
      <c r="D21" s="2"/>
      <c r="E21" s="2"/>
      <c r="F21" s="51"/>
      <c r="G21" s="52">
        <f t="shared" si="0"/>
        <v>0</v>
      </c>
      <c r="H21" s="727"/>
    </row>
    <row r="22" spans="1:8" ht="15.95" customHeight="1">
      <c r="A22" s="18"/>
      <c r="B22" s="2"/>
      <c r="C22" s="306"/>
      <c r="D22" s="2"/>
      <c r="E22" s="2"/>
      <c r="F22" s="51"/>
      <c r="G22" s="52">
        <f t="shared" si="0"/>
        <v>0</v>
      </c>
      <c r="H22" s="727"/>
    </row>
    <row r="23" spans="1:8" ht="15.95" customHeight="1" thickBot="1">
      <c r="A23" s="19"/>
      <c r="B23" s="3"/>
      <c r="C23" s="307"/>
      <c r="D23" s="3"/>
      <c r="E23" s="3"/>
      <c r="F23" s="53"/>
      <c r="G23" s="52">
        <f t="shared" si="0"/>
        <v>0</v>
      </c>
      <c r="H23" s="727"/>
    </row>
    <row r="24" spans="1:8" s="17" customFormat="1" ht="18" customHeight="1" thickBot="1">
      <c r="A24" s="30" t="s">
        <v>53</v>
      </c>
      <c r="B24" s="15">
        <f>SUM(B5:B23)</f>
        <v>836541</v>
      </c>
      <c r="C24" s="22"/>
      <c r="D24" s="15">
        <f>SUM(D5:D23)</f>
        <v>0</v>
      </c>
      <c r="E24" s="15">
        <f>SUM(E5:E23)</f>
        <v>838000</v>
      </c>
      <c r="F24" s="15">
        <f>SUM(F5:F23)</f>
        <v>836541</v>
      </c>
      <c r="G24" s="16">
        <f>SUM(G5:G23)</f>
        <v>836541</v>
      </c>
      <c r="H24" s="727"/>
    </row>
  </sheetData>
  <sheetProtection sheet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view="pageLayout" topLeftCell="O31" zoomScaleNormal="130" zoomScaleSheetLayoutView="100" workbookViewId="0">
      <selection activeCell="Q28" sqref="Q28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746" t="s">
        <v>0</v>
      </c>
      <c r="B1" s="746"/>
      <c r="C1" s="746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36" t="str">
        <f>+CONCATENATE("5. melléklet a ……/",LEFT(ÖSSZEFÜGGÉSEK!A4,4)+1,". (……) önkormányzati rendelethez    ")</f>
        <v xml:space="preserve">5. melléklet a ……/2018.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41"/>
      <c r="M2" s="639" t="str">
        <f>'4.sz.mell.'!G2</f>
        <v>Forintban!</v>
      </c>
      <c r="N2" s="736"/>
    </row>
    <row r="3" spans="1:14" ht="13.5" thickBot="1">
      <c r="A3" s="752" t="s">
        <v>91</v>
      </c>
      <c r="B3" s="750" t="s">
        <v>181</v>
      </c>
      <c r="C3" s="750"/>
      <c r="D3" s="750"/>
      <c r="E3" s="750"/>
      <c r="F3" s="750"/>
      <c r="G3" s="750"/>
      <c r="H3" s="750"/>
      <c r="I3" s="750"/>
      <c r="J3" s="741" t="s">
        <v>183</v>
      </c>
      <c r="K3" s="741"/>
      <c r="L3" s="741"/>
      <c r="M3" s="741"/>
      <c r="N3" s="736"/>
    </row>
    <row r="4" spans="1:14" ht="15" customHeight="1" thickBot="1">
      <c r="A4" s="753"/>
      <c r="B4" s="732" t="s">
        <v>184</v>
      </c>
      <c r="C4" s="749" t="s">
        <v>185</v>
      </c>
      <c r="D4" s="745" t="s">
        <v>179</v>
      </c>
      <c r="E4" s="745"/>
      <c r="F4" s="745"/>
      <c r="G4" s="745"/>
      <c r="H4" s="745"/>
      <c r="I4" s="745"/>
      <c r="J4" s="742"/>
      <c r="K4" s="742"/>
      <c r="L4" s="742"/>
      <c r="M4" s="742"/>
      <c r="N4" s="736"/>
    </row>
    <row r="5" spans="1:14" ht="21.75" thickBot="1">
      <c r="A5" s="753"/>
      <c r="B5" s="732"/>
      <c r="C5" s="749"/>
      <c r="D5" s="55" t="s">
        <v>184</v>
      </c>
      <c r="E5" s="55" t="s">
        <v>185</v>
      </c>
      <c r="F5" s="55" t="s">
        <v>184</v>
      </c>
      <c r="G5" s="55" t="s">
        <v>185</v>
      </c>
      <c r="H5" s="55" t="s">
        <v>184</v>
      </c>
      <c r="I5" s="55" t="s">
        <v>185</v>
      </c>
      <c r="J5" s="742"/>
      <c r="K5" s="742"/>
      <c r="L5" s="742"/>
      <c r="M5" s="742"/>
      <c r="N5" s="736"/>
    </row>
    <row r="6" spans="1:14" ht="32.25" thickBot="1">
      <c r="A6" s="754"/>
      <c r="B6" s="749" t="s">
        <v>180</v>
      </c>
      <c r="C6" s="749"/>
      <c r="D6" s="749" t="str">
        <f>+CONCATENATE(LEFT(ÖSSZEFÜGGÉSEK!A4,4),". előtt")</f>
        <v>2017. előtt</v>
      </c>
      <c r="E6" s="749"/>
      <c r="F6" s="749" t="str">
        <f>+CONCATENATE(LEFT(ÖSSZEFÜGGÉSEK!A4,4),". évi")</f>
        <v>2017. évi</v>
      </c>
      <c r="G6" s="749"/>
      <c r="H6" s="732" t="str">
        <f>+CONCATENATE(LEFT(ÖSSZEFÜGGÉSEK!A4,4),". után")</f>
        <v>2017. után</v>
      </c>
      <c r="I6" s="732"/>
      <c r="J6" s="54" t="str">
        <f>+D6</f>
        <v>2017. előtt</v>
      </c>
      <c r="K6" s="55" t="str">
        <f>+F6</f>
        <v>2017. évi</v>
      </c>
      <c r="L6" s="54" t="s">
        <v>39</v>
      </c>
      <c r="M6" s="55" t="str">
        <f>+CONCATENATE("Teljesítés %-a ",LEFT(ÖSSZEFÜGGÉSEK!A4,4),". XII. 31-ig")</f>
        <v>Teljesítés %-a 2017. XII. 31-ig</v>
      </c>
      <c r="N6" s="736"/>
    </row>
    <row r="7" spans="1:14" ht="13.5" thickBot="1">
      <c r="A7" s="56" t="s">
        <v>412</v>
      </c>
      <c r="B7" s="54" t="s">
        <v>413</v>
      </c>
      <c r="C7" s="54" t="s">
        <v>414</v>
      </c>
      <c r="D7" s="57" t="s">
        <v>415</v>
      </c>
      <c r="E7" s="55" t="s">
        <v>416</v>
      </c>
      <c r="F7" s="55" t="s">
        <v>493</v>
      </c>
      <c r="G7" s="55" t="s">
        <v>494</v>
      </c>
      <c r="H7" s="54" t="s">
        <v>495</v>
      </c>
      <c r="I7" s="57" t="s">
        <v>496</v>
      </c>
      <c r="J7" s="57" t="s">
        <v>540</v>
      </c>
      <c r="K7" s="57" t="s">
        <v>541</v>
      </c>
      <c r="L7" s="57" t="s">
        <v>542</v>
      </c>
      <c r="M7" s="58" t="s">
        <v>543</v>
      </c>
      <c r="N7" s="736"/>
    </row>
    <row r="8" spans="1:14">
      <c r="A8" s="59" t="s">
        <v>92</v>
      </c>
      <c r="B8" s="645"/>
      <c r="C8" s="646"/>
      <c r="D8" s="646"/>
      <c r="E8" s="647"/>
      <c r="F8" s="646"/>
      <c r="G8" s="646"/>
      <c r="H8" s="646"/>
      <c r="I8" s="646"/>
      <c r="J8" s="646"/>
      <c r="K8" s="646"/>
      <c r="L8" s="648">
        <f t="shared" ref="L8:L14" si="0">+J8+K8</f>
        <v>0</v>
      </c>
      <c r="M8" s="649" t="str">
        <f>IF((C8&lt;&gt;0),ROUND((L8/C8)*100,1),"")</f>
        <v/>
      </c>
      <c r="N8" s="736"/>
    </row>
    <row r="9" spans="1:14">
      <c r="A9" s="60" t="s">
        <v>104</v>
      </c>
      <c r="B9" s="650"/>
      <c r="C9" s="651"/>
      <c r="D9" s="651"/>
      <c r="E9" s="651"/>
      <c r="F9" s="651"/>
      <c r="G9" s="651"/>
      <c r="H9" s="651"/>
      <c r="I9" s="651"/>
      <c r="J9" s="651"/>
      <c r="K9" s="651"/>
      <c r="L9" s="652">
        <f t="shared" si="0"/>
        <v>0</v>
      </c>
      <c r="M9" s="653" t="str">
        <f t="shared" ref="M9:M14" si="1">IF((C9&lt;&gt;0),ROUND((L9/C9)*100,1),"")</f>
        <v/>
      </c>
      <c r="N9" s="736"/>
    </row>
    <row r="10" spans="1:14">
      <c r="A10" s="61" t="s">
        <v>93</v>
      </c>
      <c r="B10" s="654"/>
      <c r="C10" s="655"/>
      <c r="D10" s="655"/>
      <c r="E10" s="655"/>
      <c r="F10" s="655"/>
      <c r="G10" s="655"/>
      <c r="H10" s="655"/>
      <c r="I10" s="655"/>
      <c r="J10" s="655"/>
      <c r="K10" s="655"/>
      <c r="L10" s="652">
        <f t="shared" si="0"/>
        <v>0</v>
      </c>
      <c r="M10" s="653" t="str">
        <f t="shared" si="1"/>
        <v/>
      </c>
      <c r="N10" s="736"/>
    </row>
    <row r="11" spans="1:14">
      <c r="A11" s="61" t="s">
        <v>105</v>
      </c>
      <c r="B11" s="654"/>
      <c r="C11" s="655"/>
      <c r="D11" s="655"/>
      <c r="E11" s="655"/>
      <c r="F11" s="655"/>
      <c r="G11" s="655"/>
      <c r="H11" s="655"/>
      <c r="I11" s="655"/>
      <c r="J11" s="655"/>
      <c r="K11" s="655"/>
      <c r="L11" s="652">
        <f t="shared" si="0"/>
        <v>0</v>
      </c>
      <c r="M11" s="653" t="str">
        <f t="shared" si="1"/>
        <v/>
      </c>
      <c r="N11" s="736"/>
    </row>
    <row r="12" spans="1:14">
      <c r="A12" s="61" t="s">
        <v>94</v>
      </c>
      <c r="B12" s="654"/>
      <c r="C12" s="655"/>
      <c r="D12" s="655"/>
      <c r="E12" s="655"/>
      <c r="F12" s="655"/>
      <c r="G12" s="655"/>
      <c r="H12" s="655"/>
      <c r="I12" s="655"/>
      <c r="J12" s="655"/>
      <c r="K12" s="655"/>
      <c r="L12" s="652">
        <f t="shared" si="0"/>
        <v>0</v>
      </c>
      <c r="M12" s="653" t="str">
        <f t="shared" si="1"/>
        <v/>
      </c>
      <c r="N12" s="736"/>
    </row>
    <row r="13" spans="1:14">
      <c r="A13" s="61" t="s">
        <v>95</v>
      </c>
      <c r="B13" s="654"/>
      <c r="C13" s="655"/>
      <c r="D13" s="655"/>
      <c r="E13" s="655"/>
      <c r="F13" s="655"/>
      <c r="G13" s="655"/>
      <c r="H13" s="655"/>
      <c r="I13" s="655"/>
      <c r="J13" s="655"/>
      <c r="K13" s="655"/>
      <c r="L13" s="652">
        <f t="shared" si="0"/>
        <v>0</v>
      </c>
      <c r="M13" s="653" t="str">
        <f t="shared" si="1"/>
        <v/>
      </c>
      <c r="N13" s="736"/>
    </row>
    <row r="14" spans="1:14" ht="15" customHeight="1" thickBot="1">
      <c r="A14" s="62"/>
      <c r="B14" s="656"/>
      <c r="C14" s="657"/>
      <c r="D14" s="657"/>
      <c r="E14" s="657"/>
      <c r="F14" s="657"/>
      <c r="G14" s="657"/>
      <c r="H14" s="657"/>
      <c r="I14" s="657"/>
      <c r="J14" s="657"/>
      <c r="K14" s="657"/>
      <c r="L14" s="652">
        <f t="shared" si="0"/>
        <v>0</v>
      </c>
      <c r="M14" s="658" t="str">
        <f t="shared" si="1"/>
        <v/>
      </c>
      <c r="N14" s="736"/>
    </row>
    <row r="15" spans="1:14" ht="13.5" thickBot="1">
      <c r="A15" s="63" t="s">
        <v>97</v>
      </c>
      <c r="B15" s="659">
        <f>B8+SUM(B10:B14)</f>
        <v>0</v>
      </c>
      <c r="C15" s="659">
        <f t="shared" ref="C15:L15" si="2">C8+SUM(C10:C14)</f>
        <v>0</v>
      </c>
      <c r="D15" s="659">
        <f t="shared" si="2"/>
        <v>0</v>
      </c>
      <c r="E15" s="659">
        <f t="shared" si="2"/>
        <v>0</v>
      </c>
      <c r="F15" s="659">
        <f t="shared" si="2"/>
        <v>0</v>
      </c>
      <c r="G15" s="659">
        <f t="shared" si="2"/>
        <v>0</v>
      </c>
      <c r="H15" s="659">
        <f t="shared" si="2"/>
        <v>0</v>
      </c>
      <c r="I15" s="659">
        <f t="shared" si="2"/>
        <v>0</v>
      </c>
      <c r="J15" s="659">
        <f t="shared" si="2"/>
        <v>0</v>
      </c>
      <c r="K15" s="659">
        <f t="shared" si="2"/>
        <v>0</v>
      </c>
      <c r="L15" s="659">
        <f t="shared" si="2"/>
        <v>0</v>
      </c>
      <c r="M15" s="660" t="str">
        <f>IF((C15&lt;&gt;0),ROUND((L15/C15)*100,1),"")</f>
        <v/>
      </c>
      <c r="N15" s="736"/>
    </row>
    <row r="16" spans="1:14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36"/>
    </row>
    <row r="17" spans="1:14" ht="13.5" thickBot="1">
      <c r="A17" s="67" t="s">
        <v>96</v>
      </c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36"/>
    </row>
    <row r="18" spans="1:14">
      <c r="A18" s="70" t="s">
        <v>100</v>
      </c>
      <c r="B18" s="645"/>
      <c r="C18" s="646"/>
      <c r="D18" s="646"/>
      <c r="E18" s="647"/>
      <c r="F18" s="646"/>
      <c r="G18" s="646"/>
      <c r="H18" s="646"/>
      <c r="I18" s="646"/>
      <c r="J18" s="646"/>
      <c r="K18" s="646"/>
      <c r="L18" s="661">
        <f t="shared" ref="L18:L23" si="3">+J18+K18</f>
        <v>0</v>
      </c>
      <c r="M18" s="649" t="str">
        <f t="shared" ref="M18:M24" si="4">IF((C18&lt;&gt;0),ROUND((L18/C18)*100,1),"")</f>
        <v/>
      </c>
      <c r="N18" s="736"/>
    </row>
    <row r="19" spans="1:14">
      <c r="A19" s="71" t="s">
        <v>101</v>
      </c>
      <c r="B19" s="650"/>
      <c r="C19" s="655"/>
      <c r="D19" s="655"/>
      <c r="E19" s="655"/>
      <c r="F19" s="655"/>
      <c r="G19" s="655"/>
      <c r="H19" s="655"/>
      <c r="I19" s="655"/>
      <c r="J19" s="655"/>
      <c r="K19" s="655"/>
      <c r="L19" s="662">
        <f t="shared" si="3"/>
        <v>0</v>
      </c>
      <c r="M19" s="653" t="str">
        <f t="shared" si="4"/>
        <v/>
      </c>
      <c r="N19" s="736"/>
    </row>
    <row r="20" spans="1:14">
      <c r="A20" s="71" t="s">
        <v>102</v>
      </c>
      <c r="B20" s="654"/>
      <c r="C20" s="655"/>
      <c r="D20" s="655"/>
      <c r="E20" s="655"/>
      <c r="F20" s="655"/>
      <c r="G20" s="655"/>
      <c r="H20" s="655"/>
      <c r="I20" s="655"/>
      <c r="J20" s="655"/>
      <c r="K20" s="655"/>
      <c r="L20" s="662">
        <f t="shared" si="3"/>
        <v>0</v>
      </c>
      <c r="M20" s="653" t="str">
        <f t="shared" si="4"/>
        <v/>
      </c>
      <c r="N20" s="736"/>
    </row>
    <row r="21" spans="1:14">
      <c r="A21" s="71" t="s">
        <v>103</v>
      </c>
      <c r="B21" s="654"/>
      <c r="C21" s="655"/>
      <c r="D21" s="655"/>
      <c r="E21" s="655"/>
      <c r="F21" s="655"/>
      <c r="G21" s="655"/>
      <c r="H21" s="655"/>
      <c r="I21" s="655"/>
      <c r="J21" s="655"/>
      <c r="K21" s="655"/>
      <c r="L21" s="662">
        <f t="shared" si="3"/>
        <v>0</v>
      </c>
      <c r="M21" s="653" t="str">
        <f t="shared" si="4"/>
        <v/>
      </c>
      <c r="N21" s="736"/>
    </row>
    <row r="22" spans="1:14">
      <c r="A22" s="72"/>
      <c r="B22" s="654"/>
      <c r="C22" s="655"/>
      <c r="D22" s="655"/>
      <c r="E22" s="655"/>
      <c r="F22" s="655"/>
      <c r="G22" s="655"/>
      <c r="H22" s="655"/>
      <c r="I22" s="655"/>
      <c r="J22" s="655"/>
      <c r="K22" s="655"/>
      <c r="L22" s="662">
        <f t="shared" si="3"/>
        <v>0</v>
      </c>
      <c r="M22" s="653" t="str">
        <f t="shared" si="4"/>
        <v/>
      </c>
      <c r="N22" s="736"/>
    </row>
    <row r="23" spans="1:14" ht="13.5" thickBot="1">
      <c r="A23" s="73"/>
      <c r="B23" s="656"/>
      <c r="C23" s="657"/>
      <c r="D23" s="657"/>
      <c r="E23" s="657"/>
      <c r="F23" s="657"/>
      <c r="G23" s="657"/>
      <c r="H23" s="657"/>
      <c r="I23" s="657"/>
      <c r="J23" s="657"/>
      <c r="K23" s="657"/>
      <c r="L23" s="662">
        <f t="shared" si="3"/>
        <v>0</v>
      </c>
      <c r="M23" s="658" t="str">
        <f t="shared" si="4"/>
        <v/>
      </c>
      <c r="N23" s="736"/>
    </row>
    <row r="24" spans="1:14" ht="13.5" thickBot="1">
      <c r="A24" s="74" t="s">
        <v>81</v>
      </c>
      <c r="B24" s="659">
        <f t="shared" ref="B24:L24" si="5">SUM(B18:B23)</f>
        <v>0</v>
      </c>
      <c r="C24" s="659">
        <f t="shared" si="5"/>
        <v>0</v>
      </c>
      <c r="D24" s="659">
        <f t="shared" si="5"/>
        <v>0</v>
      </c>
      <c r="E24" s="659">
        <f t="shared" si="5"/>
        <v>0</v>
      </c>
      <c r="F24" s="659">
        <f t="shared" si="5"/>
        <v>0</v>
      </c>
      <c r="G24" s="659">
        <f t="shared" si="5"/>
        <v>0</v>
      </c>
      <c r="H24" s="659">
        <f t="shared" si="5"/>
        <v>0</v>
      </c>
      <c r="I24" s="659">
        <f t="shared" si="5"/>
        <v>0</v>
      </c>
      <c r="J24" s="659">
        <f t="shared" si="5"/>
        <v>0</v>
      </c>
      <c r="K24" s="659">
        <f t="shared" si="5"/>
        <v>0</v>
      </c>
      <c r="L24" s="659">
        <f t="shared" si="5"/>
        <v>0</v>
      </c>
      <c r="M24" s="660" t="str">
        <f t="shared" si="4"/>
        <v/>
      </c>
      <c r="N24" s="736"/>
    </row>
    <row r="25" spans="1:14">
      <c r="A25" s="748" t="s">
        <v>178</v>
      </c>
      <c r="B25" s="748"/>
      <c r="C25" s="748"/>
      <c r="D25" s="748"/>
      <c r="E25" s="748"/>
      <c r="F25" s="748"/>
      <c r="G25" s="748"/>
      <c r="H25" s="748"/>
      <c r="I25" s="748"/>
      <c r="J25" s="748"/>
      <c r="K25" s="748"/>
      <c r="L25" s="748"/>
      <c r="M25" s="748"/>
      <c r="N25" s="736"/>
    </row>
    <row r="26" spans="1:14" ht="5.2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36"/>
    </row>
    <row r="27" spans="1:14" ht="15.75">
      <c r="A27" s="735" t="str">
        <f>+CONCATENATE("Önkormányzaton kívüli EU-s projekthez történő hozzájárulás ",LEFT(ÖSSZEFÜGGÉSEK!A4,4),". évi előirányzata és teljesítése")</f>
        <v>Önkormányzaton kívüli EU-s projekthez történő hozzájárulás 2017. évi előirányzata és teljesítése</v>
      </c>
      <c r="B27" s="735"/>
      <c r="C27" s="735"/>
      <c r="D27" s="735"/>
      <c r="E27" s="735"/>
      <c r="F27" s="735"/>
      <c r="G27" s="735"/>
      <c r="H27" s="735"/>
      <c r="I27" s="735"/>
      <c r="J27" s="735"/>
      <c r="K27" s="735"/>
      <c r="L27" s="735"/>
      <c r="M27" s="735"/>
      <c r="N27" s="736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51" t="str">
        <f>M2</f>
        <v>Forintban!</v>
      </c>
      <c r="M28" s="751"/>
      <c r="N28" s="736"/>
    </row>
    <row r="29" spans="1:14" ht="21.75" thickBot="1">
      <c r="A29" s="743" t="s">
        <v>98</v>
      </c>
      <c r="B29" s="744"/>
      <c r="C29" s="744"/>
      <c r="D29" s="744"/>
      <c r="E29" s="744"/>
      <c r="F29" s="744"/>
      <c r="G29" s="744"/>
      <c r="H29" s="744"/>
      <c r="I29" s="744"/>
      <c r="J29" s="744"/>
      <c r="K29" s="76" t="s">
        <v>667</v>
      </c>
      <c r="L29" s="76" t="s">
        <v>666</v>
      </c>
      <c r="M29" s="76" t="s">
        <v>183</v>
      </c>
      <c r="N29" s="736"/>
    </row>
    <row r="30" spans="1:14">
      <c r="A30" s="737"/>
      <c r="B30" s="738"/>
      <c r="C30" s="738"/>
      <c r="D30" s="738"/>
      <c r="E30" s="738"/>
      <c r="F30" s="738"/>
      <c r="G30" s="738"/>
      <c r="H30" s="738"/>
      <c r="I30" s="738"/>
      <c r="J30" s="738"/>
      <c r="K30" s="647"/>
      <c r="L30" s="663"/>
      <c r="M30" s="663"/>
      <c r="N30" s="736"/>
    </row>
    <row r="31" spans="1:14" ht="13.5" thickBot="1">
      <c r="A31" s="739"/>
      <c r="B31" s="740"/>
      <c r="C31" s="740"/>
      <c r="D31" s="740"/>
      <c r="E31" s="740"/>
      <c r="F31" s="740"/>
      <c r="G31" s="740"/>
      <c r="H31" s="740"/>
      <c r="I31" s="740"/>
      <c r="J31" s="740"/>
      <c r="K31" s="664"/>
      <c r="L31" s="657"/>
      <c r="M31" s="657"/>
      <c r="N31" s="736"/>
    </row>
    <row r="32" spans="1:14" ht="13.5" thickBot="1">
      <c r="A32" s="733" t="s">
        <v>40</v>
      </c>
      <c r="B32" s="734"/>
      <c r="C32" s="734"/>
      <c r="D32" s="734"/>
      <c r="E32" s="734"/>
      <c r="F32" s="734"/>
      <c r="G32" s="734"/>
      <c r="H32" s="734"/>
      <c r="I32" s="734"/>
      <c r="J32" s="734"/>
      <c r="K32" s="665">
        <f>SUM(K30:K31)</f>
        <v>0</v>
      </c>
      <c r="L32" s="665">
        <f>SUM(L30:L31)</f>
        <v>0</v>
      </c>
      <c r="M32" s="665">
        <f>SUM(M30:M31)</f>
        <v>0</v>
      </c>
      <c r="N32" s="736"/>
    </row>
    <row r="33" spans="1:14">
      <c r="N33" s="736"/>
    </row>
    <row r="48" spans="1:14">
      <c r="A48" s="9"/>
    </row>
  </sheetData>
  <sheetProtection sheet="1" objects="1" scenarios="1"/>
  <mergeCells count="20">
    <mergeCell ref="F6:G6"/>
    <mergeCell ref="C4:C5"/>
    <mergeCell ref="D6:E6"/>
    <mergeCell ref="A3:A6"/>
    <mergeCell ref="H6:I6"/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B3:I3"/>
    <mergeCell ref="L28:M28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scaleWithDoc="0"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0"/>
  <sheetViews>
    <sheetView view="pageLayout" zoomScaleSheetLayoutView="100" workbookViewId="0">
      <selection activeCell="E1" sqref="E1"/>
    </sheetView>
  </sheetViews>
  <sheetFormatPr defaultRowHeight="12.75"/>
  <cols>
    <col min="1" max="1" width="14.83203125" style="508" customWidth="1"/>
    <col min="2" max="2" width="65.33203125" style="509" customWidth="1"/>
    <col min="3" max="5" width="17" style="510" customWidth="1"/>
    <col min="6" max="16384" width="9.33203125" style="33"/>
  </cols>
  <sheetData>
    <row r="1" spans="1:5" s="484" customFormat="1" ht="16.5" customHeight="1" thickBot="1">
      <c r="A1" s="692"/>
      <c r="B1" s="693"/>
      <c r="C1" s="495"/>
      <c r="D1" s="495"/>
      <c r="E1" s="617" t="s">
        <v>772</v>
      </c>
    </row>
    <row r="2" spans="1:5" s="531" customFormat="1" ht="15.75" customHeight="1">
      <c r="A2" s="511" t="s">
        <v>51</v>
      </c>
      <c r="B2" s="758" t="s">
        <v>154</v>
      </c>
      <c r="C2" s="759"/>
      <c r="D2" s="760"/>
      <c r="E2" s="504" t="s">
        <v>41</v>
      </c>
    </row>
    <row r="3" spans="1:5" s="531" customFormat="1" ht="24.75" thickBot="1">
      <c r="A3" s="529" t="s">
        <v>545</v>
      </c>
      <c r="B3" s="761" t="s">
        <v>544</v>
      </c>
      <c r="C3" s="762"/>
      <c r="D3" s="763"/>
      <c r="E3" s="479" t="s">
        <v>41</v>
      </c>
    </row>
    <row r="4" spans="1:5" s="532" customFormat="1" ht="15.95" customHeight="1" thickBot="1">
      <c r="A4" s="486"/>
      <c r="B4" s="486"/>
      <c r="C4" s="487"/>
      <c r="D4" s="487"/>
      <c r="E4" s="487" t="str">
        <f>'5. sz. mell. '!M2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33" customFormat="1" ht="12" customHeight="1" thickBot="1">
      <c r="A8" s="352" t="s">
        <v>7</v>
      </c>
      <c r="B8" s="348" t="s">
        <v>307</v>
      </c>
      <c r="C8" s="379">
        <f>SUM(C9:C14)</f>
        <v>92905590</v>
      </c>
      <c r="D8" s="379">
        <f>SUM(D9:D14)</f>
        <v>97049102</v>
      </c>
      <c r="E8" s="362">
        <f>SUM(E9:E14)</f>
        <v>97049102</v>
      </c>
    </row>
    <row r="9" spans="1:5" s="507" customFormat="1" ht="12" customHeight="1">
      <c r="A9" s="517" t="s">
        <v>70</v>
      </c>
      <c r="B9" s="390" t="s">
        <v>308</v>
      </c>
      <c r="C9" s="499">
        <f>'[1]9.1. sz. mell'!C9-'[1]9.1.2. sz. mell '!C9</f>
        <v>78924910</v>
      </c>
      <c r="D9" s="381">
        <v>79958946</v>
      </c>
      <c r="E9" s="364">
        <v>79958946</v>
      </c>
    </row>
    <row r="10" spans="1:5" s="534" customFormat="1" ht="12" customHeight="1">
      <c r="A10" s="518" t="s">
        <v>71</v>
      </c>
      <c r="B10" s="391" t="s">
        <v>309</v>
      </c>
      <c r="C10" s="499">
        <f>'[1]9.1. sz. mell'!C10-'[1]9.1.2. sz. mell '!C10</f>
        <v>0</v>
      </c>
      <c r="D10" s="380"/>
      <c r="E10" s="363"/>
    </row>
    <row r="11" spans="1:5" s="534" customFormat="1" ht="12" customHeight="1">
      <c r="A11" s="518" t="s">
        <v>72</v>
      </c>
      <c r="B11" s="391" t="s">
        <v>310</v>
      </c>
      <c r="C11" s="499">
        <f>'[1]9.1. sz. mell'!C11-'[1]9.1.2. sz. mell '!C11</f>
        <v>12523760</v>
      </c>
      <c r="D11" s="380">
        <v>12149060</v>
      </c>
      <c r="E11" s="363">
        <v>12149060</v>
      </c>
    </row>
    <row r="12" spans="1:5" s="534" customFormat="1" ht="12" customHeight="1">
      <c r="A12" s="518" t="s">
        <v>73</v>
      </c>
      <c r="B12" s="391" t="s">
        <v>311</v>
      </c>
      <c r="C12" s="499">
        <f>'[1]9.1. sz. mell'!C12-'[1]9.1.2. sz. mell '!C12</f>
        <v>1456920</v>
      </c>
      <c r="D12" s="380">
        <v>1456920</v>
      </c>
      <c r="E12" s="363">
        <v>1456920</v>
      </c>
    </row>
    <row r="13" spans="1:5" s="534" customFormat="1" ht="12" customHeight="1">
      <c r="A13" s="518" t="s">
        <v>106</v>
      </c>
      <c r="B13" s="391" t="s">
        <v>312</v>
      </c>
      <c r="C13" s="499">
        <f>'[1]9.1. sz. mell'!C13-'[1]9.1.2. sz. mell '!C13</f>
        <v>0</v>
      </c>
      <c r="D13" s="380">
        <v>3181118</v>
      </c>
      <c r="E13" s="363">
        <v>3181118</v>
      </c>
    </row>
    <row r="14" spans="1:5" s="507" customFormat="1" ht="12" customHeight="1" thickBot="1">
      <c r="A14" s="519" t="s">
        <v>74</v>
      </c>
      <c r="B14" s="371" t="s">
        <v>313</v>
      </c>
      <c r="C14" s="499">
        <f>'[1]9.1. sz. mell'!C14-'[1]9.1.2. sz. mell '!C14</f>
        <v>0</v>
      </c>
      <c r="D14" s="382">
        <v>303058</v>
      </c>
      <c r="E14" s="365">
        <v>303058</v>
      </c>
    </row>
    <row r="15" spans="1:5" s="507" customFormat="1" ht="12" customHeight="1" thickBot="1">
      <c r="A15" s="352" t="s">
        <v>8</v>
      </c>
      <c r="B15" s="369" t="s">
        <v>314</v>
      </c>
      <c r="C15" s="379">
        <f>SUM(C16:C20)</f>
        <v>11917057</v>
      </c>
      <c r="D15" s="379">
        <f>SUM(D16:D20)</f>
        <v>18552051</v>
      </c>
      <c r="E15" s="362">
        <f>SUM(E16:E20)</f>
        <v>17552051</v>
      </c>
    </row>
    <row r="16" spans="1:5" s="507" customFormat="1" ht="12" customHeight="1">
      <c r="A16" s="517" t="s">
        <v>76</v>
      </c>
      <c r="B16" s="390" t="s">
        <v>315</v>
      </c>
      <c r="C16" s="381">
        <f>SUM('6.2. sz. mell'!C16,'6.3. sz. mell'!C16)</f>
        <v>0</v>
      </c>
      <c r="D16" s="381">
        <f>SUM('6.2. sz. mell'!D16,'6.3. sz. mell'!D16)</f>
        <v>0</v>
      </c>
      <c r="E16" s="381">
        <f>SUM('6.2. sz. mell'!E16,'6.3. sz. mell'!E16)</f>
        <v>0</v>
      </c>
    </row>
    <row r="17" spans="1:5" s="507" customFormat="1" ht="12" customHeight="1">
      <c r="A17" s="518" t="s">
        <v>77</v>
      </c>
      <c r="B17" s="391" t="s">
        <v>316</v>
      </c>
      <c r="C17" s="381">
        <f>SUM('6.2. sz. mell'!C17,'6.3. sz. mell'!C17)</f>
        <v>0</v>
      </c>
      <c r="D17" s="381">
        <f>SUM('6.2. sz. mell'!D17,'6.3. sz. mell'!D17)</f>
        <v>0</v>
      </c>
      <c r="E17" s="381">
        <f>SUM('6.2. sz. mell'!E17,'6.3. sz. mell'!E17)</f>
        <v>0</v>
      </c>
    </row>
    <row r="18" spans="1:5" s="507" customFormat="1" ht="12" customHeight="1">
      <c r="A18" s="518" t="s">
        <v>78</v>
      </c>
      <c r="B18" s="391" t="s">
        <v>317</v>
      </c>
      <c r="C18" s="381">
        <f>SUM('6.2. sz. mell'!C18,'6.3. sz. mell'!C18)</f>
        <v>0</v>
      </c>
      <c r="D18" s="381">
        <f>SUM('6.2. sz. mell'!D18,'6.3. sz. mell'!D18)</f>
        <v>0</v>
      </c>
      <c r="E18" s="381">
        <f>SUM('6.2. sz. mell'!E18,'6.3. sz. mell'!E18)</f>
        <v>0</v>
      </c>
    </row>
    <row r="19" spans="1:5" s="507" customFormat="1" ht="12" customHeight="1">
      <c r="A19" s="518" t="s">
        <v>79</v>
      </c>
      <c r="B19" s="391" t="s">
        <v>318</v>
      </c>
      <c r="C19" s="381">
        <f>SUM('6.2. sz. mell'!C19,'6.3. sz. mell'!C19)</f>
        <v>0</v>
      </c>
      <c r="D19" s="381">
        <f>SUM('6.2. sz. mell'!D19,'6.3. sz. mell'!D19)</f>
        <v>0</v>
      </c>
      <c r="E19" s="381">
        <f>SUM('6.2. sz. mell'!E19,'6.3. sz. mell'!E19)</f>
        <v>0</v>
      </c>
    </row>
    <row r="20" spans="1:5" s="507" customFormat="1" ht="12" customHeight="1">
      <c r="A20" s="518" t="s">
        <v>80</v>
      </c>
      <c r="B20" s="391" t="s">
        <v>319</v>
      </c>
      <c r="C20" s="381">
        <f>SUM('6.2. sz. mell'!C20,'6.3. sz. mell'!C20)</f>
        <v>11917057</v>
      </c>
      <c r="D20" s="381">
        <f>SUM('6.2. sz. mell'!D20,'6.3. sz. mell'!D20)</f>
        <v>18552051</v>
      </c>
      <c r="E20" s="381">
        <f>SUM('6.2. sz. mell'!E20,'6.3. sz. mell'!E20)</f>
        <v>17552051</v>
      </c>
    </row>
    <row r="21" spans="1:5" s="534" customFormat="1" ht="12" customHeight="1" thickBot="1">
      <c r="A21" s="519" t="s">
        <v>87</v>
      </c>
      <c r="B21" s="371" t="s">
        <v>320</v>
      </c>
      <c r="C21" s="382"/>
      <c r="D21" s="382"/>
      <c r="E21" s="365"/>
    </row>
    <row r="22" spans="1:5" s="534" customFormat="1" ht="12" customHeight="1" thickBot="1">
      <c r="A22" s="352" t="s">
        <v>9</v>
      </c>
      <c r="B22" s="348" t="s">
        <v>321</v>
      </c>
      <c r="C22" s="379">
        <f>SUM(C23:C27)</f>
        <v>0</v>
      </c>
      <c r="D22" s="379">
        <f>SUM(D23:D27)</f>
        <v>56105346</v>
      </c>
      <c r="E22" s="362">
        <f>SUM(E23:E27)</f>
        <v>56105346</v>
      </c>
    </row>
    <row r="23" spans="1:5" s="534" customFormat="1" ht="12" customHeight="1">
      <c r="A23" s="517" t="s">
        <v>59</v>
      </c>
      <c r="B23" s="390" t="s">
        <v>322</v>
      </c>
      <c r="C23" s="381">
        <f>SUM('6.2. sz. mell'!C23,'6.3. sz. mell'!C23)</f>
        <v>0</v>
      </c>
      <c r="D23" s="381">
        <f>SUM('6.2. sz. mell'!D23,'6.3. sz. mell'!D23)</f>
        <v>1600000</v>
      </c>
      <c r="E23" s="381">
        <f>SUM('6.2. sz. mell'!E23,'6.3. sz. mell'!E23)</f>
        <v>1600000</v>
      </c>
    </row>
    <row r="24" spans="1:5" s="507" customFormat="1" ht="12" customHeight="1">
      <c r="A24" s="518" t="s">
        <v>60</v>
      </c>
      <c r="B24" s="391" t="s">
        <v>323</v>
      </c>
      <c r="C24" s="381">
        <f>SUM('6.2. sz. mell'!C24,'6.3. sz. mell'!C24)</f>
        <v>0</v>
      </c>
      <c r="D24" s="381">
        <f>SUM('6.2. sz. mell'!D24,'6.3. sz. mell'!D24)</f>
        <v>0</v>
      </c>
      <c r="E24" s="381">
        <f>SUM('6.2. sz. mell'!E24,'6.3. sz. mell'!E24)</f>
        <v>0</v>
      </c>
    </row>
    <row r="25" spans="1:5" s="534" customFormat="1" ht="12" customHeight="1">
      <c r="A25" s="518" t="s">
        <v>61</v>
      </c>
      <c r="B25" s="391" t="s">
        <v>324</v>
      </c>
      <c r="C25" s="381">
        <f>SUM('6.2. sz. mell'!C25,'6.3. sz. mell'!C25)</f>
        <v>0</v>
      </c>
      <c r="D25" s="381">
        <f>SUM('6.2. sz. mell'!D25,'6.3. sz. mell'!D25)</f>
        <v>0</v>
      </c>
      <c r="E25" s="381">
        <f>SUM('6.2. sz. mell'!E25,'6.3. sz. mell'!E25)</f>
        <v>0</v>
      </c>
    </row>
    <row r="26" spans="1:5" s="534" customFormat="1" ht="12" customHeight="1">
      <c r="A26" s="518" t="s">
        <v>62</v>
      </c>
      <c r="B26" s="391" t="s">
        <v>325</v>
      </c>
      <c r="C26" s="381">
        <f>SUM('6.2. sz. mell'!C26,'6.3. sz. mell'!C26)</f>
        <v>0</v>
      </c>
      <c r="D26" s="381">
        <f>SUM('6.2. sz. mell'!D26,'6.3. sz. mell'!D26)</f>
        <v>0</v>
      </c>
      <c r="E26" s="381">
        <f>SUM('6.2. sz. mell'!E26,'6.3. sz. mell'!E26)</f>
        <v>0</v>
      </c>
    </row>
    <row r="27" spans="1:5" s="534" customFormat="1" ht="12" customHeight="1">
      <c r="A27" s="518" t="s">
        <v>120</v>
      </c>
      <c r="B27" s="391" t="s">
        <v>326</v>
      </c>
      <c r="C27" s="381">
        <f>SUM('6.2. sz. mell'!C27,'6.3. sz. mell'!C27)</f>
        <v>0</v>
      </c>
      <c r="D27" s="381">
        <f>SUM('6.2. sz. mell'!D27,'6.3. sz. mell'!D27)</f>
        <v>54505346</v>
      </c>
      <c r="E27" s="381">
        <f>SUM('6.2. sz. mell'!E27,'6.3. sz. mell'!E27)</f>
        <v>54505346</v>
      </c>
    </row>
    <row r="28" spans="1:5" s="534" customFormat="1" ht="12" customHeight="1" thickBot="1">
      <c r="A28" s="519" t="s">
        <v>121</v>
      </c>
      <c r="B28" s="392" t="s">
        <v>327</v>
      </c>
      <c r="C28" s="381">
        <f>SUM('6.2. sz. mell'!C28,'6.3. sz. mell'!C28)</f>
        <v>0</v>
      </c>
      <c r="D28" s="381">
        <f>SUM('6.2. sz. mell'!D28,'6.3. sz. mell'!D28)</f>
        <v>0</v>
      </c>
      <c r="E28" s="381">
        <f>SUM('6.2. sz. mell'!E28,'6.3. sz. mell'!E28)</f>
        <v>0</v>
      </c>
    </row>
    <row r="29" spans="1:5" s="534" customFormat="1" ht="12" customHeight="1" thickBot="1">
      <c r="A29" s="352" t="s">
        <v>122</v>
      </c>
      <c r="B29" s="348" t="s">
        <v>728</v>
      </c>
      <c r="C29" s="385">
        <f>SUM(C30:C36)</f>
        <v>19520000</v>
      </c>
      <c r="D29" s="385">
        <f>SUM(D30:D36)</f>
        <v>20055000</v>
      </c>
      <c r="E29" s="398">
        <f>SUM(E30:E36)</f>
        <v>19109292</v>
      </c>
    </row>
    <row r="30" spans="1:5" s="534" customFormat="1" ht="12" customHeight="1">
      <c r="A30" s="517" t="s">
        <v>328</v>
      </c>
      <c r="B30" s="390" t="s">
        <v>732</v>
      </c>
      <c r="C30" s="381">
        <f>SUM('6.2. sz. mell'!C30,'6.3. sz. mell'!C30)</f>
        <v>0</v>
      </c>
      <c r="D30" s="381">
        <f>SUM('6.2. sz. mell'!D30,'6.3. sz. mell'!D30)</f>
        <v>0</v>
      </c>
      <c r="E30" s="381">
        <f>SUM('6.2. sz. mell'!E30,'6.3. sz. mell'!E30)</f>
        <v>0</v>
      </c>
    </row>
    <row r="31" spans="1:5" s="534" customFormat="1" ht="12" customHeight="1">
      <c r="A31" s="518" t="s">
        <v>329</v>
      </c>
      <c r="B31" s="391" t="s">
        <v>733</v>
      </c>
      <c r="C31" s="381">
        <f>SUM('6.2. sz. mell'!C31,'6.3. sz. mell'!C31)</f>
        <v>0</v>
      </c>
      <c r="D31" s="381">
        <f>SUM('6.2. sz. mell'!D31,'6.3. sz. mell'!D31)</f>
        <v>0</v>
      </c>
      <c r="E31" s="381">
        <f>SUM('6.2. sz. mell'!E31,'6.3. sz. mell'!E31)</f>
        <v>0</v>
      </c>
    </row>
    <row r="32" spans="1:5" s="534" customFormat="1" ht="12" customHeight="1">
      <c r="A32" s="518" t="s">
        <v>330</v>
      </c>
      <c r="B32" s="391" t="s">
        <v>734</v>
      </c>
      <c r="C32" s="381">
        <f>SUM('6.2. sz. mell'!C32,'6.3. sz. mell'!C32)</f>
        <v>12500000</v>
      </c>
      <c r="D32" s="381">
        <f>SUM('6.2. sz. mell'!D32,'6.3. sz. mell'!D32)</f>
        <v>13035000</v>
      </c>
      <c r="E32" s="381">
        <f>SUM('6.2. sz. mell'!E32,'6.3. sz. mell'!E32)</f>
        <v>13032670</v>
      </c>
    </row>
    <row r="33" spans="1:5" s="534" customFormat="1" ht="12" customHeight="1">
      <c r="A33" s="518" t="s">
        <v>752</v>
      </c>
      <c r="B33" s="391" t="s">
        <v>751</v>
      </c>
      <c r="C33" s="381">
        <f>SUM('6.2. sz. mell'!C33,'6.3. sz. mell'!C33)</f>
        <v>6200000</v>
      </c>
      <c r="D33" s="381">
        <f>SUM('6.2. sz. mell'!D33,'6.3. sz. mell'!D33)</f>
        <v>6200000</v>
      </c>
      <c r="E33" s="381">
        <f>SUM('6.2. sz. mell'!E33,'6.3. sz. mell'!E33)</f>
        <v>6053782</v>
      </c>
    </row>
    <row r="34" spans="1:5" s="534" customFormat="1" ht="12" customHeight="1">
      <c r="A34" s="518" t="s">
        <v>729</v>
      </c>
      <c r="B34" s="391" t="s">
        <v>735</v>
      </c>
      <c r="C34" s="381">
        <f>SUM('6.2. sz. mell'!C34,'6.3. sz. mell'!C34)</f>
        <v>0</v>
      </c>
      <c r="D34" s="381">
        <f>SUM('6.2. sz. mell'!D34,'6.3. sz. mell'!D34)</f>
        <v>0</v>
      </c>
      <c r="E34" s="381">
        <f>SUM('6.2. sz. mell'!E34,'6.3. sz. mell'!E34)</f>
        <v>0</v>
      </c>
    </row>
    <row r="35" spans="1:5" s="534" customFormat="1" ht="12" customHeight="1">
      <c r="A35" s="518" t="s">
        <v>730</v>
      </c>
      <c r="B35" s="391" t="s">
        <v>331</v>
      </c>
      <c r="C35" s="381">
        <f>SUM('6.2. sz. mell'!C35,'6.3. sz. mell'!C35)</f>
        <v>300000</v>
      </c>
      <c r="D35" s="381">
        <f>SUM('6.2. sz. mell'!D35,'6.3. sz. mell'!D35)</f>
        <v>300000</v>
      </c>
      <c r="E35" s="381">
        <f>SUM('6.2. sz. mell'!E35,'6.3. sz. mell'!E35)</f>
        <v>0</v>
      </c>
    </row>
    <row r="36" spans="1:5" s="534" customFormat="1" ht="12" customHeight="1" thickBot="1">
      <c r="A36" s="519" t="s">
        <v>731</v>
      </c>
      <c r="B36" s="371" t="s">
        <v>332</v>
      </c>
      <c r="C36" s="381">
        <v>520000</v>
      </c>
      <c r="D36" s="381">
        <v>520000</v>
      </c>
      <c r="E36" s="381">
        <v>22840</v>
      </c>
    </row>
    <row r="37" spans="1:5" s="534" customFormat="1" ht="12" customHeight="1" thickBot="1">
      <c r="A37" s="352" t="s">
        <v>11</v>
      </c>
      <c r="B37" s="348" t="s">
        <v>333</v>
      </c>
      <c r="C37" s="379">
        <f>SUM(C38:C47)</f>
        <v>7323432</v>
      </c>
      <c r="D37" s="379">
        <f>SUM(D38:D47)</f>
        <v>9171138</v>
      </c>
      <c r="E37" s="362">
        <f>SUM(E38:E47)</f>
        <v>8548976</v>
      </c>
    </row>
    <row r="38" spans="1:5" s="534" customFormat="1" ht="12" customHeight="1">
      <c r="A38" s="517" t="s">
        <v>63</v>
      </c>
      <c r="B38" s="390" t="s">
        <v>334</v>
      </c>
      <c r="C38" s="381">
        <f>SUM('6.2. sz. mell'!C37,'6.3. sz. mell'!C38)</f>
        <v>0</v>
      </c>
      <c r="D38" s="381">
        <f>SUM('6.2. sz. mell'!D37,'6.3. sz. mell'!D38)</f>
        <v>0</v>
      </c>
      <c r="E38" s="381">
        <f>SUM('6.2. sz. mell'!E37,'6.3. sz. mell'!E38)</f>
        <v>0</v>
      </c>
    </row>
    <row r="39" spans="1:5" s="534" customFormat="1" ht="12" customHeight="1">
      <c r="A39" s="518" t="s">
        <v>64</v>
      </c>
      <c r="B39" s="391" t="s">
        <v>335</v>
      </c>
      <c r="C39" s="381">
        <f>SUM('6.2. sz. mell'!C38,'6.3. sz. mell'!C39)</f>
        <v>2194720</v>
      </c>
      <c r="D39" s="381">
        <f>SUM('6.2. sz. mell'!D38,'6.3. sz. mell'!D39)</f>
        <v>2665600</v>
      </c>
      <c r="E39" s="381">
        <v>2465600</v>
      </c>
    </row>
    <row r="40" spans="1:5" s="534" customFormat="1" ht="12" customHeight="1">
      <c r="A40" s="518" t="s">
        <v>65</v>
      </c>
      <c r="B40" s="391" t="s">
        <v>336</v>
      </c>
      <c r="C40" s="381">
        <f>SUM('6.2. sz. mell'!C39,'6.3. sz. mell'!C40)</f>
        <v>256020</v>
      </c>
      <c r="D40" s="381">
        <f>SUM('6.2. sz. mell'!D39,'6.3. sz. mell'!D40)</f>
        <v>496393</v>
      </c>
      <c r="E40" s="381">
        <f>SUM('6.2. sz. mell'!E39,'6.3. sz. mell'!E40)</f>
        <v>475893</v>
      </c>
    </row>
    <row r="41" spans="1:5" s="534" customFormat="1" ht="12" customHeight="1">
      <c r="A41" s="518" t="s">
        <v>124</v>
      </c>
      <c r="B41" s="391" t="s">
        <v>337</v>
      </c>
      <c r="C41" s="381">
        <f>SUM('6.2. sz. mell'!C40,'6.3. sz. mell'!C41)</f>
        <v>95680</v>
      </c>
      <c r="D41" s="381">
        <f>SUM('6.2. sz. mell'!D40,'6.3. sz. mell'!D41)</f>
        <v>95680</v>
      </c>
      <c r="E41" s="381">
        <f>SUM('6.2. sz. mell'!E40,'6.3. sz. mell'!E41)</f>
        <v>95680</v>
      </c>
    </row>
    <row r="42" spans="1:5" s="534" customFormat="1" ht="12" customHeight="1">
      <c r="A42" s="518" t="s">
        <v>125</v>
      </c>
      <c r="B42" s="391" t="s">
        <v>338</v>
      </c>
      <c r="C42" s="381">
        <f>SUM('6.2. sz. mell'!C41,'6.3. sz. mell'!C42)</f>
        <v>3612010</v>
      </c>
      <c r="D42" s="381">
        <v>3614510</v>
      </c>
      <c r="E42" s="381">
        <v>3334534</v>
      </c>
    </row>
    <row r="43" spans="1:5" s="534" customFormat="1" ht="12" customHeight="1">
      <c r="A43" s="518" t="s">
        <v>126</v>
      </c>
      <c r="B43" s="391" t="s">
        <v>339</v>
      </c>
      <c r="C43" s="381">
        <f>SUM('6.2. sz. mell'!C42,'6.3. sz. mell'!C43)</f>
        <v>1135002</v>
      </c>
      <c r="D43" s="381">
        <f>SUM('6.2. sz. mell'!D42,'6.3. sz. mell'!D43)</f>
        <v>1141002</v>
      </c>
      <c r="E43" s="381">
        <f>SUM('6.2. sz. mell'!E42,'6.3. sz. mell'!E43)</f>
        <v>1056086</v>
      </c>
    </row>
    <row r="44" spans="1:5" s="534" customFormat="1" ht="12" customHeight="1">
      <c r="A44" s="518" t="s">
        <v>127</v>
      </c>
      <c r="B44" s="391" t="s">
        <v>340</v>
      </c>
      <c r="C44" s="381">
        <f>SUM('6.2. sz. mell'!C43,'6.3. sz. mell'!C44)</f>
        <v>0</v>
      </c>
      <c r="D44" s="381">
        <f>SUM('6.2. sz. mell'!D43,'6.3. sz. mell'!D44)</f>
        <v>412000</v>
      </c>
      <c r="E44" s="381">
        <f>SUM('6.2. sz. mell'!E43,'6.3. sz. mell'!E44)</f>
        <v>412000</v>
      </c>
    </row>
    <row r="45" spans="1:5" s="534" customFormat="1" ht="12" customHeight="1">
      <c r="A45" s="518" t="s">
        <v>128</v>
      </c>
      <c r="B45" s="391" t="s">
        <v>341</v>
      </c>
      <c r="C45" s="381">
        <f>SUM('6.2. sz. mell'!C44,'6.3. sz. mell'!C45)</f>
        <v>30000</v>
      </c>
      <c r="D45" s="381">
        <f>SUM('6.2. sz. mell'!D44,'6.3. sz. mell'!D45)</f>
        <v>128788</v>
      </c>
      <c r="E45" s="381">
        <f>SUM('6.2. sz. mell'!E44,'6.3. sz. mell'!E45)</f>
        <v>98320</v>
      </c>
    </row>
    <row r="46" spans="1:5" s="534" customFormat="1" ht="12" customHeight="1">
      <c r="A46" s="518" t="s">
        <v>342</v>
      </c>
      <c r="B46" s="391" t="s">
        <v>343</v>
      </c>
      <c r="C46" s="381">
        <f>SUM('6.2. sz. mell'!C45,'6.3. sz. mell'!C46)</f>
        <v>0</v>
      </c>
      <c r="D46" s="381">
        <f>SUM('6.2. sz. mell'!D45,'6.3. sz. mell'!D46)</f>
        <v>0</v>
      </c>
      <c r="E46" s="381">
        <f>SUM('6.2. sz. mell'!E45,'6.3. sz. mell'!E46)</f>
        <v>0</v>
      </c>
    </row>
    <row r="47" spans="1:5" s="507" customFormat="1" ht="12" customHeight="1" thickBot="1">
      <c r="A47" s="519" t="s">
        <v>344</v>
      </c>
      <c r="B47" s="392" t="s">
        <v>345</v>
      </c>
      <c r="C47" s="381">
        <f>SUM('6.2. sz. mell'!C46,'6.3. sz. mell'!C47)</f>
        <v>0</v>
      </c>
      <c r="D47" s="381">
        <f>SUM('6.2. sz. mell'!D46,'6.3. sz. mell'!D47)</f>
        <v>617165</v>
      </c>
      <c r="E47" s="381">
        <v>610863</v>
      </c>
    </row>
    <row r="48" spans="1:5" s="534" customFormat="1" ht="12" customHeight="1" thickBot="1">
      <c r="A48" s="352" t="s">
        <v>12</v>
      </c>
      <c r="B48" s="348" t="s">
        <v>346</v>
      </c>
      <c r="C48" s="379">
        <f>SUM(C49:C53)</f>
        <v>0</v>
      </c>
      <c r="D48" s="379">
        <f>SUM(D49:D53)</f>
        <v>980000</v>
      </c>
      <c r="E48" s="362">
        <f>SUM(E49:E53)</f>
        <v>980000</v>
      </c>
    </row>
    <row r="49" spans="1:5" s="534" customFormat="1" ht="12" customHeight="1">
      <c r="A49" s="517" t="s">
        <v>66</v>
      </c>
      <c r="B49" s="390" t="s">
        <v>347</v>
      </c>
      <c r="C49" s="400"/>
      <c r="D49" s="400"/>
      <c r="E49" s="368"/>
    </row>
    <row r="50" spans="1:5" s="534" customFormat="1" ht="12" customHeight="1">
      <c r="A50" s="518" t="s">
        <v>67</v>
      </c>
      <c r="B50" s="391" t="s">
        <v>348</v>
      </c>
      <c r="C50" s="383"/>
      <c r="D50" s="383">
        <v>980000</v>
      </c>
      <c r="E50" s="366">
        <v>980000</v>
      </c>
    </row>
    <row r="51" spans="1:5" s="534" customFormat="1" ht="12" customHeight="1">
      <c r="A51" s="518" t="s">
        <v>349</v>
      </c>
      <c r="B51" s="391" t="s">
        <v>350</v>
      </c>
      <c r="C51" s="383"/>
      <c r="D51" s="383"/>
      <c r="E51" s="366"/>
    </row>
    <row r="52" spans="1:5" s="534" customFormat="1" ht="12" customHeight="1">
      <c r="A52" s="518" t="s">
        <v>351</v>
      </c>
      <c r="B52" s="391" t="s">
        <v>352</v>
      </c>
      <c r="C52" s="383"/>
      <c r="D52" s="383"/>
      <c r="E52" s="366"/>
    </row>
    <row r="53" spans="1:5" s="534" customFormat="1" ht="12" customHeight="1" thickBot="1">
      <c r="A53" s="519" t="s">
        <v>353</v>
      </c>
      <c r="B53" s="392" t="s">
        <v>354</v>
      </c>
      <c r="C53" s="384"/>
      <c r="D53" s="384"/>
      <c r="E53" s="367"/>
    </row>
    <row r="54" spans="1:5" s="534" customFormat="1" ht="12" customHeight="1" thickBot="1">
      <c r="A54" s="352" t="s">
        <v>129</v>
      </c>
      <c r="B54" s="348" t="s">
        <v>355</v>
      </c>
      <c r="C54" s="379">
        <f>SUM(C55:C57)</f>
        <v>0</v>
      </c>
      <c r="D54" s="379">
        <f>SUM(D55:D57)</f>
        <v>0</v>
      </c>
      <c r="E54" s="362">
        <f>SUM(E55:E57)</f>
        <v>0</v>
      </c>
    </row>
    <row r="55" spans="1:5" s="507" customFormat="1" ht="12" customHeight="1">
      <c r="A55" s="517" t="s">
        <v>68</v>
      </c>
      <c r="B55" s="390" t="s">
        <v>356</v>
      </c>
      <c r="C55" s="381"/>
      <c r="D55" s="381"/>
      <c r="E55" s="364"/>
    </row>
    <row r="56" spans="1:5" s="507" customFormat="1" ht="12" customHeight="1">
      <c r="A56" s="518" t="s">
        <v>69</v>
      </c>
      <c r="B56" s="391" t="s">
        <v>357</v>
      </c>
      <c r="C56" s="380"/>
      <c r="D56" s="380"/>
      <c r="E56" s="363"/>
    </row>
    <row r="57" spans="1:5" s="507" customFormat="1" ht="12" customHeight="1">
      <c r="A57" s="518" t="s">
        <v>358</v>
      </c>
      <c r="B57" s="391" t="s">
        <v>359</v>
      </c>
      <c r="C57" s="380"/>
      <c r="D57" s="380"/>
      <c r="E57" s="363"/>
    </row>
    <row r="58" spans="1:5" s="507" customFormat="1" ht="12" customHeight="1" thickBot="1">
      <c r="A58" s="519" t="s">
        <v>360</v>
      </c>
      <c r="B58" s="392" t="s">
        <v>361</v>
      </c>
      <c r="C58" s="382"/>
      <c r="D58" s="382"/>
      <c r="E58" s="365"/>
    </row>
    <row r="59" spans="1:5" s="534" customFormat="1" ht="12" customHeight="1" thickBot="1">
      <c r="A59" s="352" t="s">
        <v>14</v>
      </c>
      <c r="B59" s="369" t="s">
        <v>362</v>
      </c>
      <c r="C59" s="379">
        <f>SUM(C60:C62)</f>
        <v>0</v>
      </c>
      <c r="D59" s="379">
        <f>SUM(D60:D62)</f>
        <v>50000</v>
      </c>
      <c r="E59" s="362">
        <f>SUM(E60:E62)</f>
        <v>50000</v>
      </c>
    </row>
    <row r="60" spans="1:5" s="534" customFormat="1" ht="12" customHeight="1">
      <c r="A60" s="517" t="s">
        <v>130</v>
      </c>
      <c r="B60" s="390" t="s">
        <v>363</v>
      </c>
      <c r="C60" s="383"/>
      <c r="D60" s="383"/>
      <c r="E60" s="366"/>
    </row>
    <row r="61" spans="1:5" s="534" customFormat="1" ht="12" customHeight="1">
      <c r="A61" s="518" t="s">
        <v>131</v>
      </c>
      <c r="B61" s="391" t="s">
        <v>548</v>
      </c>
      <c r="C61" s="383"/>
      <c r="D61" s="383"/>
      <c r="E61" s="366"/>
    </row>
    <row r="62" spans="1:5" s="534" customFormat="1" ht="12" customHeight="1">
      <c r="A62" s="518" t="s">
        <v>158</v>
      </c>
      <c r="B62" s="391" t="s">
        <v>365</v>
      </c>
      <c r="C62" s="383"/>
      <c r="D62" s="383">
        <v>50000</v>
      </c>
      <c r="E62" s="366">
        <v>50000</v>
      </c>
    </row>
    <row r="63" spans="1:5" s="534" customFormat="1" ht="12" customHeight="1" thickBot="1">
      <c r="A63" s="519" t="s">
        <v>366</v>
      </c>
      <c r="B63" s="392" t="s">
        <v>367</v>
      </c>
      <c r="C63" s="383"/>
      <c r="D63" s="383"/>
      <c r="E63" s="366"/>
    </row>
    <row r="64" spans="1:5" s="534" customFormat="1" ht="12" customHeight="1" thickBot="1">
      <c r="A64" s="352" t="s">
        <v>15</v>
      </c>
      <c r="B64" s="348" t="s">
        <v>368</v>
      </c>
      <c r="C64" s="385">
        <f>+C8+C15+C22+C29+C37+C48+C54+C59</f>
        <v>131666079</v>
      </c>
      <c r="D64" s="385">
        <f>+D8+D15+D22+D29+D37+D48+D54+D59</f>
        <v>201962637</v>
      </c>
      <c r="E64" s="398">
        <f>+E8+E15+E22+E29+E37+E48+E54+E59</f>
        <v>199394767</v>
      </c>
    </row>
    <row r="65" spans="1:5" s="534" customFormat="1" ht="12" customHeight="1" thickBot="1">
      <c r="A65" s="520" t="s">
        <v>546</v>
      </c>
      <c r="B65" s="369" t="s">
        <v>370</v>
      </c>
      <c r="C65" s="379">
        <f>SUM(C66:C68)</f>
        <v>0</v>
      </c>
      <c r="D65" s="379">
        <f>SUM(D66:D68)</f>
        <v>0</v>
      </c>
      <c r="E65" s="362">
        <f>SUM(E66:E68)</f>
        <v>0</v>
      </c>
    </row>
    <row r="66" spans="1:5" s="534" customFormat="1" ht="12" customHeight="1">
      <c r="A66" s="517" t="s">
        <v>371</v>
      </c>
      <c r="B66" s="390" t="s">
        <v>372</v>
      </c>
      <c r="C66" s="383"/>
      <c r="D66" s="383"/>
      <c r="E66" s="366"/>
    </row>
    <row r="67" spans="1:5" s="534" customFormat="1" ht="12" customHeight="1">
      <c r="A67" s="518" t="s">
        <v>373</v>
      </c>
      <c r="B67" s="391" t="s">
        <v>374</v>
      </c>
      <c r="C67" s="383"/>
      <c r="D67" s="383"/>
      <c r="E67" s="366"/>
    </row>
    <row r="68" spans="1:5" s="534" customFormat="1" ht="12" customHeight="1" thickBot="1">
      <c r="A68" s="519" t="s">
        <v>375</v>
      </c>
      <c r="B68" s="513" t="s">
        <v>376</v>
      </c>
      <c r="C68" s="383"/>
      <c r="D68" s="383"/>
      <c r="E68" s="366"/>
    </row>
    <row r="69" spans="1:5" s="534" customFormat="1" ht="12" customHeight="1" thickBot="1">
      <c r="A69" s="520" t="s">
        <v>377</v>
      </c>
      <c r="B69" s="369" t="s">
        <v>378</v>
      </c>
      <c r="C69" s="379">
        <f>SUM(C70:C73)</f>
        <v>0</v>
      </c>
      <c r="D69" s="379">
        <f>SUM(D70:D73)</f>
        <v>0</v>
      </c>
      <c r="E69" s="362">
        <f>SUM(E70:E73)</f>
        <v>0</v>
      </c>
    </row>
    <row r="70" spans="1:5" s="534" customFormat="1" ht="12" customHeight="1">
      <c r="A70" s="517" t="s">
        <v>107</v>
      </c>
      <c r="B70" s="686" t="s">
        <v>379</v>
      </c>
      <c r="C70" s="383"/>
      <c r="D70" s="383"/>
      <c r="E70" s="366"/>
    </row>
    <row r="71" spans="1:5" s="534" customFormat="1" ht="12" customHeight="1">
      <c r="A71" s="518" t="s">
        <v>108</v>
      </c>
      <c r="B71" s="686" t="s">
        <v>746</v>
      </c>
      <c r="C71" s="383"/>
      <c r="D71" s="383"/>
      <c r="E71" s="366"/>
    </row>
    <row r="72" spans="1:5" s="534" customFormat="1" ht="12" customHeight="1">
      <c r="A72" s="518" t="s">
        <v>380</v>
      </c>
      <c r="B72" s="686" t="s">
        <v>381</v>
      </c>
      <c r="C72" s="383"/>
      <c r="D72" s="383"/>
      <c r="E72" s="366"/>
    </row>
    <row r="73" spans="1:5" s="534" customFormat="1" ht="12" customHeight="1" thickBot="1">
      <c r="A73" s="519" t="s">
        <v>382</v>
      </c>
      <c r="B73" s="687" t="s">
        <v>747</v>
      </c>
      <c r="C73" s="383"/>
      <c r="D73" s="383"/>
      <c r="E73" s="366"/>
    </row>
    <row r="74" spans="1:5" s="534" customFormat="1" ht="12" customHeight="1" thickBot="1">
      <c r="A74" s="520" t="s">
        <v>383</v>
      </c>
      <c r="B74" s="369" t="s">
        <v>384</v>
      </c>
      <c r="C74" s="379">
        <f>SUM(C75:C76)</f>
        <v>13392670</v>
      </c>
      <c r="D74" s="379">
        <f>SUM(D75:D76)</f>
        <v>11457685</v>
      </c>
      <c r="E74" s="362">
        <f>SUM(E75:E76)</f>
        <v>11457685</v>
      </c>
    </row>
    <row r="75" spans="1:5" s="534" customFormat="1" ht="12" customHeight="1">
      <c r="A75" s="517" t="s">
        <v>385</v>
      </c>
      <c r="B75" s="390" t="s">
        <v>386</v>
      </c>
      <c r="C75" s="695">
        <v>13392670</v>
      </c>
      <c r="D75" s="695">
        <v>11457685</v>
      </c>
      <c r="E75" s="695">
        <v>11457685</v>
      </c>
    </row>
    <row r="76" spans="1:5" s="534" customFormat="1" ht="12" customHeight="1" thickBot="1">
      <c r="A76" s="519" t="s">
        <v>387</v>
      </c>
      <c r="B76" s="392" t="s">
        <v>388</v>
      </c>
      <c r="C76" s="383"/>
      <c r="D76" s="383"/>
      <c r="E76" s="366"/>
    </row>
    <row r="77" spans="1:5" s="534" customFormat="1" ht="12" customHeight="1" thickBot="1">
      <c r="A77" s="520" t="s">
        <v>389</v>
      </c>
      <c r="B77" s="369" t="s">
        <v>390</v>
      </c>
      <c r="C77" s="379">
        <f>SUM(C78:C80)</f>
        <v>0</v>
      </c>
      <c r="D77" s="379">
        <f>SUM(D78:D80)</f>
        <v>4455369</v>
      </c>
      <c r="E77" s="362">
        <f>SUM(E78:E80)</f>
        <v>4455369</v>
      </c>
    </row>
    <row r="78" spans="1:5" s="534" customFormat="1" ht="12" customHeight="1">
      <c r="A78" s="517" t="s">
        <v>391</v>
      </c>
      <c r="B78" s="390" t="s">
        <v>392</v>
      </c>
      <c r="C78" s="383"/>
      <c r="D78" s="383">
        <v>4455369</v>
      </c>
      <c r="E78" s="366">
        <v>4455369</v>
      </c>
    </row>
    <row r="79" spans="1:5" s="534" customFormat="1" ht="12" customHeight="1">
      <c r="A79" s="518" t="s">
        <v>393</v>
      </c>
      <c r="B79" s="391" t="s">
        <v>394</v>
      </c>
      <c r="C79" s="383"/>
      <c r="D79" s="383"/>
      <c r="E79" s="366"/>
    </row>
    <row r="80" spans="1:5" s="534" customFormat="1" ht="12" customHeight="1" thickBot="1">
      <c r="A80" s="519" t="s">
        <v>395</v>
      </c>
      <c r="B80" s="688" t="s">
        <v>748</v>
      </c>
      <c r="C80" s="383"/>
      <c r="D80" s="383"/>
      <c r="E80" s="366"/>
    </row>
    <row r="81" spans="1:5" s="534" customFormat="1" ht="12" customHeight="1" thickBot="1">
      <c r="A81" s="520" t="s">
        <v>396</v>
      </c>
      <c r="B81" s="369" t="s">
        <v>397</v>
      </c>
      <c r="C81" s="379">
        <f>SUM(C82:C85)</f>
        <v>0</v>
      </c>
      <c r="D81" s="379">
        <f>SUM(D82:D85)</f>
        <v>0</v>
      </c>
      <c r="E81" s="362">
        <f>SUM(E82:E85)</f>
        <v>0</v>
      </c>
    </row>
    <row r="82" spans="1:5" s="534" customFormat="1" ht="12" customHeight="1">
      <c r="A82" s="521" t="s">
        <v>398</v>
      </c>
      <c r="B82" s="390" t="s">
        <v>399</v>
      </c>
      <c r="C82" s="383"/>
      <c r="D82" s="383"/>
      <c r="E82" s="366"/>
    </row>
    <row r="83" spans="1:5" s="534" customFormat="1" ht="12" customHeight="1">
      <c r="A83" s="522" t="s">
        <v>400</v>
      </c>
      <c r="B83" s="391" t="s">
        <v>401</v>
      </c>
      <c r="C83" s="383"/>
      <c r="D83" s="383"/>
      <c r="E83" s="366"/>
    </row>
    <row r="84" spans="1:5" s="534" customFormat="1" ht="12" customHeight="1">
      <c r="A84" s="522" t="s">
        <v>402</v>
      </c>
      <c r="B84" s="391" t="s">
        <v>403</v>
      </c>
      <c r="C84" s="383"/>
      <c r="D84" s="383"/>
      <c r="E84" s="366"/>
    </row>
    <row r="85" spans="1:5" s="534" customFormat="1" ht="12" customHeight="1" thickBot="1">
      <c r="A85" s="523" t="s">
        <v>404</v>
      </c>
      <c r="B85" s="392" t="s">
        <v>405</v>
      </c>
      <c r="C85" s="383"/>
      <c r="D85" s="383"/>
      <c r="E85" s="366"/>
    </row>
    <row r="86" spans="1:5" s="534" customFormat="1" ht="12" customHeight="1" thickBot="1">
      <c r="A86" s="520" t="s">
        <v>406</v>
      </c>
      <c r="B86" s="369" t="s">
        <v>407</v>
      </c>
      <c r="C86" s="404"/>
      <c r="D86" s="404"/>
      <c r="E86" s="405"/>
    </row>
    <row r="87" spans="1:5" s="534" customFormat="1" ht="12" customHeight="1" thickBot="1">
      <c r="A87" s="520" t="s">
        <v>408</v>
      </c>
      <c r="B87" s="514" t="s">
        <v>409</v>
      </c>
      <c r="C87" s="385">
        <f>+C65+C69+C74+C77+C81+C86</f>
        <v>13392670</v>
      </c>
      <c r="D87" s="385">
        <f>+D65+D69+D74+D77+D81+D86</f>
        <v>15913054</v>
      </c>
      <c r="E87" s="398">
        <f>+E65+E69+E74+E77+E81+E86</f>
        <v>15913054</v>
      </c>
    </row>
    <row r="88" spans="1:5" s="534" customFormat="1" ht="12" customHeight="1" thickBot="1">
      <c r="A88" s="524" t="s">
        <v>410</v>
      </c>
      <c r="B88" s="515" t="s">
        <v>547</v>
      </c>
      <c r="C88" s="385">
        <f>+C64+C87</f>
        <v>145058749</v>
      </c>
      <c r="D88" s="385">
        <f>+D64+D87</f>
        <v>217875691</v>
      </c>
      <c r="E88" s="398">
        <f>+E64+E87</f>
        <v>215307821</v>
      </c>
    </row>
    <row r="89" spans="1:5" s="534" customFormat="1" ht="15" customHeight="1">
      <c r="A89" s="489"/>
      <c r="B89" s="490"/>
      <c r="C89" s="505"/>
      <c r="D89" s="505"/>
      <c r="E89" s="505"/>
    </row>
    <row r="90" spans="1:5" ht="13.5" thickBot="1">
      <c r="A90" s="491"/>
      <c r="B90" s="492"/>
      <c r="C90" s="506"/>
      <c r="D90" s="506"/>
      <c r="E90" s="506"/>
    </row>
    <row r="91" spans="1:5" s="533" customFormat="1" ht="16.5" customHeight="1" thickBot="1">
      <c r="A91" s="755" t="s">
        <v>43</v>
      </c>
      <c r="B91" s="756"/>
      <c r="C91" s="756"/>
      <c r="D91" s="756"/>
      <c r="E91" s="757"/>
    </row>
    <row r="92" spans="1:5" s="310" customFormat="1" ht="12" customHeight="1" thickBot="1">
      <c r="A92" s="512" t="s">
        <v>7</v>
      </c>
      <c r="B92" s="351" t="s">
        <v>418</v>
      </c>
      <c r="C92" s="496">
        <f>SUM(C93:C97)</f>
        <v>69300458</v>
      </c>
      <c r="D92" s="496">
        <f>SUM(D93:D97)</f>
        <v>88070943</v>
      </c>
      <c r="E92" s="496">
        <f>SUM(E93:E97)</f>
        <v>64986587</v>
      </c>
    </row>
    <row r="93" spans="1:5" ht="12" customHeight="1">
      <c r="A93" s="525" t="s">
        <v>70</v>
      </c>
      <c r="B93" s="337" t="s">
        <v>37</v>
      </c>
      <c r="C93" s="78">
        <f>SUM('6.2. sz. mell'!C92,'6.3. sz. mell'!C93)</f>
        <v>19061923</v>
      </c>
      <c r="D93" s="78">
        <f>SUM('6.2. sz. mell'!D92,'6.3. sz. mell'!D93)</f>
        <v>19255733</v>
      </c>
      <c r="E93" s="497">
        <f>SUM('6.2. sz. mell'!E92,'6.3. sz. mell'!E93)</f>
        <v>18532263</v>
      </c>
    </row>
    <row r="94" spans="1:5" ht="12" customHeight="1">
      <c r="A94" s="518" t="s">
        <v>71</v>
      </c>
      <c r="B94" s="335" t="s">
        <v>132</v>
      </c>
      <c r="C94" s="380">
        <f>SUM('6.2. sz. mell'!C93,'6.3. sz. mell'!C94)</f>
        <v>4842611</v>
      </c>
      <c r="D94" s="380">
        <f>SUM('6.2. sz. mell'!D93,'6.3. sz. mell'!D94)</f>
        <v>5071327</v>
      </c>
      <c r="E94" s="498">
        <f>SUM('6.2. sz. mell'!E93,'6.3. sz. mell'!E94)</f>
        <v>3516051</v>
      </c>
    </row>
    <row r="95" spans="1:5" ht="12" customHeight="1">
      <c r="A95" s="518" t="s">
        <v>72</v>
      </c>
      <c r="B95" s="335" t="s">
        <v>99</v>
      </c>
      <c r="C95" s="380">
        <f>SUM('6.2. sz. mell'!C94,'6.3. sz. mell'!C95)</f>
        <v>38488924</v>
      </c>
      <c r="D95" s="380">
        <f>SUM('6.2. sz. mell'!D94,'6.3. sz. mell'!D95)</f>
        <v>51326182</v>
      </c>
      <c r="E95" s="498">
        <f>SUM('6.2. sz. mell'!E94,'6.3. sz. mell'!E95)</f>
        <v>34156828</v>
      </c>
    </row>
    <row r="96" spans="1:5" ht="12" customHeight="1">
      <c r="A96" s="518" t="s">
        <v>73</v>
      </c>
      <c r="B96" s="338" t="s">
        <v>133</v>
      </c>
      <c r="C96" s="380">
        <f>SUM('6.2. sz. mell'!C95,'6.3. sz. mell'!C96)</f>
        <v>1850000</v>
      </c>
      <c r="D96" s="380">
        <f>SUM('6.2. sz. mell'!D95,'6.3. sz. mell'!D96)</f>
        <v>2467500</v>
      </c>
      <c r="E96" s="498">
        <f>SUM('6.2. sz. mell'!E95,'6.3. sz. mell'!E96)</f>
        <v>1467930</v>
      </c>
    </row>
    <row r="97" spans="1:5" ht="12" customHeight="1">
      <c r="A97" s="518" t="s">
        <v>82</v>
      </c>
      <c r="B97" s="346" t="s">
        <v>134</v>
      </c>
      <c r="C97" s="380">
        <f>SUM('6.2. sz. mell'!C96,'6.3. sz. mell'!C97)</f>
        <v>5057000</v>
      </c>
      <c r="D97" s="380">
        <f>SUM(D98:D107)</f>
        <v>9950201</v>
      </c>
      <c r="E97" s="380">
        <f>SUM(E98:E107)</f>
        <v>7313515</v>
      </c>
    </row>
    <row r="98" spans="1:5" ht="12" customHeight="1">
      <c r="A98" s="518" t="s">
        <v>74</v>
      </c>
      <c r="B98" s="335" t="s">
        <v>419</v>
      </c>
      <c r="C98" s="380">
        <f>SUM('6.2. sz. mell'!C97,'6.3. sz. mell'!C98)</f>
        <v>0</v>
      </c>
      <c r="D98" s="380">
        <v>1237443</v>
      </c>
      <c r="E98" s="498">
        <v>1237443</v>
      </c>
    </row>
    <row r="99" spans="1:5" ht="12" customHeight="1">
      <c r="A99" s="518" t="s">
        <v>75</v>
      </c>
      <c r="B99" s="358" t="s">
        <v>420</v>
      </c>
      <c r="C99" s="380">
        <f>SUM('6.2. sz. mell'!C98,'6.3. sz. mell'!C99)</f>
        <v>0</v>
      </c>
      <c r="D99" s="380">
        <f>SUM('6.2. sz. mell'!D98,'6.3. sz. mell'!D99)</f>
        <v>0</v>
      </c>
      <c r="E99" s="498">
        <f>SUM('6.2. sz. mell'!E98,'6.3. sz. mell'!E99)</f>
        <v>0</v>
      </c>
    </row>
    <row r="100" spans="1:5" ht="12" customHeight="1">
      <c r="A100" s="518" t="s">
        <v>83</v>
      </c>
      <c r="B100" s="359" t="s">
        <v>421</v>
      </c>
      <c r="C100" s="380">
        <f>SUM('6.2. sz. mell'!C99,'6.3. sz. mell'!C100)</f>
        <v>0</v>
      </c>
      <c r="D100" s="380">
        <f>SUM('6.2. sz. mell'!D99,'6.3. sz. mell'!D100)</f>
        <v>0</v>
      </c>
      <c r="E100" s="498">
        <f>SUM('6.2. sz. mell'!E99,'6.3. sz. mell'!E100)</f>
        <v>0</v>
      </c>
    </row>
    <row r="101" spans="1:5" ht="12" customHeight="1">
      <c r="A101" s="518" t="s">
        <v>84</v>
      </c>
      <c r="B101" s="359" t="s">
        <v>422</v>
      </c>
      <c r="C101" s="380">
        <f>SUM('6.2. sz. mell'!C100,'6.3. sz. mell'!C101)</f>
        <v>0</v>
      </c>
      <c r="D101" s="380">
        <f>SUM('6.2. sz. mell'!D100,'6.3. sz. mell'!D101)</f>
        <v>0</v>
      </c>
      <c r="E101" s="498">
        <f>SUM('6.2. sz. mell'!E100,'6.3. sz. mell'!E101)</f>
        <v>0</v>
      </c>
    </row>
    <row r="102" spans="1:5" ht="12" customHeight="1">
      <c r="A102" s="518" t="s">
        <v>85</v>
      </c>
      <c r="B102" s="358" t="s">
        <v>423</v>
      </c>
      <c r="C102" s="380">
        <v>3257000</v>
      </c>
      <c r="D102" s="380">
        <v>6212758</v>
      </c>
      <c r="E102" s="498">
        <v>3576072</v>
      </c>
    </row>
    <row r="103" spans="1:5" ht="12" customHeight="1">
      <c r="A103" s="518" t="s">
        <v>86</v>
      </c>
      <c r="B103" s="358" t="s">
        <v>424</v>
      </c>
      <c r="C103" s="380">
        <f>SUM('6.2. sz. mell'!C102,'6.3. sz. mell'!C103)</f>
        <v>0</v>
      </c>
      <c r="D103" s="380">
        <f>SUM('6.2. sz. mell'!D102,'6.3. sz. mell'!D103)</f>
        <v>0</v>
      </c>
      <c r="E103" s="498">
        <f>SUM('6.2. sz. mell'!E102,'6.3. sz. mell'!E103)</f>
        <v>0</v>
      </c>
    </row>
    <row r="104" spans="1:5" ht="12" customHeight="1">
      <c r="A104" s="518" t="s">
        <v>88</v>
      </c>
      <c r="B104" s="359" t="s">
        <v>425</v>
      </c>
      <c r="C104" s="380">
        <f>SUM('6.2. sz. mell'!C103,'6.3. sz. mell'!C104)</f>
        <v>0</v>
      </c>
      <c r="D104" s="380">
        <f>SUM('6.2. sz. mell'!D103,'6.3. sz. mell'!D104)</f>
        <v>0</v>
      </c>
      <c r="E104" s="498">
        <f>SUM('6.2. sz. mell'!E103,'6.3. sz. mell'!E104)</f>
        <v>0</v>
      </c>
    </row>
    <row r="105" spans="1:5" ht="12" customHeight="1">
      <c r="A105" s="526" t="s">
        <v>135</v>
      </c>
      <c r="B105" s="360" t="s">
        <v>426</v>
      </c>
      <c r="C105" s="380">
        <f>SUM('6.2. sz. mell'!C104,'6.3. sz. mell'!C105)</f>
        <v>0</v>
      </c>
      <c r="D105" s="380">
        <f>SUM('6.2. sz. mell'!D104,'6.3. sz. mell'!D105)</f>
        <v>0</v>
      </c>
      <c r="E105" s="498">
        <f>SUM('6.2. sz. mell'!E104,'6.3. sz. mell'!E105)</f>
        <v>0</v>
      </c>
    </row>
    <row r="106" spans="1:5" ht="12" customHeight="1">
      <c r="A106" s="518" t="s">
        <v>427</v>
      </c>
      <c r="B106" s="360" t="s">
        <v>428</v>
      </c>
      <c r="C106" s="380">
        <f>SUM('6.2. sz. mell'!C105,'6.3. sz. mell'!C106)</f>
        <v>0</v>
      </c>
      <c r="D106" s="380">
        <f>SUM('6.2. sz. mell'!D105,'6.3. sz. mell'!D106)</f>
        <v>0</v>
      </c>
      <c r="E106" s="498">
        <f>SUM('6.2. sz. mell'!E105,'6.3. sz. mell'!E106)</f>
        <v>0</v>
      </c>
    </row>
    <row r="107" spans="1:5" s="310" customFormat="1" ht="12" customHeight="1" thickBot="1">
      <c r="A107" s="527" t="s">
        <v>429</v>
      </c>
      <c r="B107" s="361" t="s">
        <v>430</v>
      </c>
      <c r="C107" s="79">
        <f>SUM('6.2. sz. mell'!C106,'6.3. sz. mell'!C107)</f>
        <v>1800000</v>
      </c>
      <c r="D107" s="79">
        <f>SUM('6.2. sz. mell'!D106,'6.3. sz. mell'!D107)</f>
        <v>2500000</v>
      </c>
      <c r="E107" s="502">
        <f>SUM('6.2. sz. mell'!E106,'6.3. sz. mell'!E107)</f>
        <v>2500000</v>
      </c>
    </row>
    <row r="108" spans="1:5" ht="12" customHeight="1" thickBot="1">
      <c r="A108" s="352" t="s">
        <v>8</v>
      </c>
      <c r="B108" s="350" t="s">
        <v>431</v>
      </c>
      <c r="C108" s="373">
        <f>+C109+C111+C113</f>
        <v>9890000</v>
      </c>
      <c r="D108" s="373">
        <f>+D109+D111+D113</f>
        <v>66991683</v>
      </c>
      <c r="E108" s="373">
        <f>+E109+E111+E113</f>
        <v>18754350</v>
      </c>
    </row>
    <row r="109" spans="1:5" ht="12" customHeight="1">
      <c r="A109" s="517" t="s">
        <v>76</v>
      </c>
      <c r="B109" s="335" t="s">
        <v>157</v>
      </c>
      <c r="C109" s="499">
        <f>SUM('6.2. sz. mell'!C108,'6.3. sz. mell'!C109)</f>
        <v>4445000</v>
      </c>
      <c r="D109" s="499">
        <f>SUM('6.2. sz. mell'!D108,'6.3. sz. mell'!D109)</f>
        <v>65153683</v>
      </c>
      <c r="E109" s="499">
        <f>SUM('6.2. sz. mell'!E108,'6.3. sz. mell'!E109)</f>
        <v>17417808</v>
      </c>
    </row>
    <row r="110" spans="1:5" ht="12" customHeight="1">
      <c r="A110" s="517" t="s">
        <v>77</v>
      </c>
      <c r="B110" s="339" t="s">
        <v>432</v>
      </c>
      <c r="C110" s="499">
        <f>SUM('6.2. sz. mell'!C109,'6.3. sz. mell'!C110)</f>
        <v>0</v>
      </c>
      <c r="D110" s="499">
        <f>SUM('6.2. sz. mell'!D109,'6.3. sz. mell'!D110)</f>
        <v>0</v>
      </c>
      <c r="E110" s="499">
        <f>SUM('6.2. sz. mell'!E109,'6.3. sz. mell'!E110)</f>
        <v>0</v>
      </c>
    </row>
    <row r="111" spans="1:5" ht="12" customHeight="1">
      <c r="A111" s="517" t="s">
        <v>78</v>
      </c>
      <c r="B111" s="339" t="s">
        <v>136</v>
      </c>
      <c r="C111" s="499">
        <f>SUM('6.2. sz. mell'!C110,'6.3. sz. mell'!C111)</f>
        <v>4445000</v>
      </c>
      <c r="D111" s="499">
        <f>SUM('6.2. sz. mell'!D110,'6.3. sz. mell'!D111)</f>
        <v>838000</v>
      </c>
      <c r="E111" s="499">
        <f>SUM('6.2. sz. mell'!E110,'6.3. sz. mell'!E111)</f>
        <v>836542</v>
      </c>
    </row>
    <row r="112" spans="1:5" ht="12" customHeight="1">
      <c r="A112" s="517" t="s">
        <v>79</v>
      </c>
      <c r="B112" s="339" t="s">
        <v>433</v>
      </c>
      <c r="C112" s="499">
        <f>SUM('6.2. sz. mell'!C111,'6.3. sz. mell'!C112)</f>
        <v>0</v>
      </c>
      <c r="D112" s="499">
        <f>SUM('6.2. sz. mell'!D111,'6.3. sz. mell'!D112)</f>
        <v>0</v>
      </c>
      <c r="E112" s="499">
        <f>SUM('6.2. sz. mell'!E111,'6.3. sz. mell'!E112)</f>
        <v>0</v>
      </c>
    </row>
    <row r="113" spans="1:5" ht="12" customHeight="1">
      <c r="A113" s="517" t="s">
        <v>80</v>
      </c>
      <c r="B113" s="371" t="s">
        <v>159</v>
      </c>
      <c r="C113" s="499">
        <f>SUM('6.2. sz. mell'!C112,'6.3. sz. mell'!C113)</f>
        <v>1000000</v>
      </c>
      <c r="D113" s="499">
        <v>1000000</v>
      </c>
      <c r="E113" s="499">
        <f>SUM('6.2. sz. mell'!E112,'6.3. sz. mell'!E113)</f>
        <v>500000</v>
      </c>
    </row>
    <row r="114" spans="1:5" ht="12" customHeight="1">
      <c r="A114" s="517" t="s">
        <v>87</v>
      </c>
      <c r="B114" s="370" t="s">
        <v>434</v>
      </c>
      <c r="C114" s="499">
        <f>SUM('6.2. sz. mell'!C113,'6.3. sz. mell'!C114)</f>
        <v>0</v>
      </c>
      <c r="D114" s="499">
        <f>SUM('6.2. sz. mell'!D113,'6.3. sz. mell'!D114)</f>
        <v>0</v>
      </c>
      <c r="E114" s="499">
        <f>SUM('6.2. sz. mell'!E113,'6.3. sz. mell'!E114)</f>
        <v>0</v>
      </c>
    </row>
    <row r="115" spans="1:5" ht="12" customHeight="1">
      <c r="A115" s="517" t="s">
        <v>89</v>
      </c>
      <c r="B115" s="386" t="s">
        <v>435</v>
      </c>
      <c r="C115" s="499">
        <f>SUM('6.2. sz. mell'!C114,'6.3. sz. mell'!C115)</f>
        <v>0</v>
      </c>
      <c r="D115" s="499">
        <f>SUM('6.2. sz. mell'!D114,'6.3. sz. mell'!D115)</f>
        <v>0</v>
      </c>
      <c r="E115" s="499">
        <f>SUM('6.2. sz. mell'!E114,'6.3. sz. mell'!E115)</f>
        <v>0</v>
      </c>
    </row>
    <row r="116" spans="1:5" ht="12" customHeight="1">
      <c r="A116" s="517" t="s">
        <v>137</v>
      </c>
      <c r="B116" s="359" t="s">
        <v>422</v>
      </c>
      <c r="C116" s="499">
        <f>SUM('6.2. sz. mell'!C115,'6.3. sz. mell'!C116)</f>
        <v>0</v>
      </c>
      <c r="D116" s="499">
        <f>SUM('6.2. sz. mell'!D115,'6.3. sz. mell'!D116)</f>
        <v>0</v>
      </c>
      <c r="E116" s="499">
        <f>SUM('6.2. sz. mell'!E115,'6.3. sz. mell'!E116)</f>
        <v>0</v>
      </c>
    </row>
    <row r="117" spans="1:5" ht="12" customHeight="1">
      <c r="A117" s="517" t="s">
        <v>138</v>
      </c>
      <c r="B117" s="359" t="s">
        <v>436</v>
      </c>
      <c r="C117" s="499">
        <f>SUM('6.2. sz. mell'!C116,'6.3. sz. mell'!C117)</f>
        <v>0</v>
      </c>
      <c r="D117" s="499">
        <f>SUM('6.2. sz. mell'!D116,'6.3. sz. mell'!D117)</f>
        <v>0</v>
      </c>
      <c r="E117" s="499">
        <f>SUM('6.2. sz. mell'!E116,'6.3. sz. mell'!E117)</f>
        <v>0</v>
      </c>
    </row>
    <row r="118" spans="1:5" ht="12" customHeight="1">
      <c r="A118" s="517" t="s">
        <v>139</v>
      </c>
      <c r="B118" s="359" t="s">
        <v>437</v>
      </c>
      <c r="C118" s="499">
        <f>SUM('6.2. sz. mell'!C117,'6.3. sz. mell'!C118)</f>
        <v>0</v>
      </c>
      <c r="D118" s="499">
        <f>SUM('6.2. sz. mell'!D117,'6.3. sz. mell'!D118)</f>
        <v>0</v>
      </c>
      <c r="E118" s="499">
        <f>SUM('6.2. sz. mell'!E117,'6.3. sz. mell'!E118)</f>
        <v>0</v>
      </c>
    </row>
    <row r="119" spans="1:5" ht="12" customHeight="1">
      <c r="A119" s="517" t="s">
        <v>438</v>
      </c>
      <c r="B119" s="359" t="s">
        <v>425</v>
      </c>
      <c r="C119" s="499">
        <f>SUM('6.2. sz. mell'!C118,'6.3. sz. mell'!C119)</f>
        <v>0</v>
      </c>
      <c r="D119" s="499">
        <f>SUM('6.2. sz. mell'!D118,'6.3. sz. mell'!D119)</f>
        <v>0</v>
      </c>
      <c r="E119" s="499">
        <f>SUM('6.2. sz. mell'!E118,'6.3. sz. mell'!E119)</f>
        <v>0</v>
      </c>
    </row>
    <row r="120" spans="1:5" ht="12" customHeight="1">
      <c r="A120" s="517" t="s">
        <v>439</v>
      </c>
      <c r="B120" s="359" t="s">
        <v>440</v>
      </c>
      <c r="C120" s="499">
        <f>SUM('6.2. sz. mell'!C119,'6.3. sz. mell'!C120)</f>
        <v>1000000</v>
      </c>
      <c r="D120" s="499">
        <f>SUM('6.2. sz. mell'!D119,'6.3. sz. mell'!D120)</f>
        <v>1000000</v>
      </c>
      <c r="E120" s="499">
        <f>SUM('6.2. sz. mell'!E119,'6.3. sz. mell'!E120)</f>
        <v>500000</v>
      </c>
    </row>
    <row r="121" spans="1:5" ht="12" customHeight="1" thickBot="1">
      <c r="A121" s="526" t="s">
        <v>441</v>
      </c>
      <c r="B121" s="359" t="s">
        <v>442</v>
      </c>
      <c r="C121" s="499">
        <f>SUM('6.2. sz. mell'!C120,'6.3. sz. mell'!C121)</f>
        <v>0</v>
      </c>
      <c r="D121" s="499">
        <f>SUM('6.2. sz. mell'!D120,'6.3. sz. mell'!D121)</f>
        <v>0</v>
      </c>
      <c r="E121" s="499">
        <f>SUM('6.2. sz. mell'!E120,'6.3. sz. mell'!E121)</f>
        <v>0</v>
      </c>
    </row>
    <row r="122" spans="1:5" ht="12" customHeight="1" thickBot="1">
      <c r="A122" s="352" t="s">
        <v>9</v>
      </c>
      <c r="B122" s="355" t="s">
        <v>443</v>
      </c>
      <c r="C122" s="373">
        <f>+C123+C124</f>
        <v>3112162</v>
      </c>
      <c r="D122" s="373">
        <f>+D123+D124</f>
        <v>1177177</v>
      </c>
      <c r="E122" s="373">
        <f>+E123+E124</f>
        <v>0</v>
      </c>
    </row>
    <row r="123" spans="1:5" ht="12" customHeight="1">
      <c r="A123" s="517" t="s">
        <v>59</v>
      </c>
      <c r="B123" s="336" t="s">
        <v>45</v>
      </c>
      <c r="C123" s="499">
        <v>3112162</v>
      </c>
      <c r="D123" s="499">
        <v>1177177</v>
      </c>
      <c r="E123" s="499"/>
    </row>
    <row r="124" spans="1:5" ht="12" customHeight="1" thickBot="1">
      <c r="A124" s="519" t="s">
        <v>60</v>
      </c>
      <c r="B124" s="339" t="s">
        <v>46</v>
      </c>
      <c r="C124" s="500"/>
      <c r="D124" s="500"/>
      <c r="E124" s="500"/>
    </row>
    <row r="125" spans="1:5" ht="12" customHeight="1" thickBot="1">
      <c r="A125" s="352" t="s">
        <v>10</v>
      </c>
      <c r="B125" s="355" t="s">
        <v>444</v>
      </c>
      <c r="C125" s="373">
        <f>+C92+C108+C122</f>
        <v>82302620</v>
      </c>
      <c r="D125" s="373">
        <f>+D92+D108+D122</f>
        <v>156239803</v>
      </c>
      <c r="E125" s="373">
        <f>+E92+E108+E122</f>
        <v>83740937</v>
      </c>
    </row>
    <row r="126" spans="1:5" ht="12" customHeight="1" thickBot="1">
      <c r="A126" s="352" t="s">
        <v>11</v>
      </c>
      <c r="B126" s="355" t="s">
        <v>549</v>
      </c>
      <c r="C126" s="373">
        <f>+C127+C128+C129</f>
        <v>0</v>
      </c>
      <c r="D126" s="373">
        <f>+D127+D128+D129</f>
        <v>0</v>
      </c>
      <c r="E126" s="373">
        <f>+E127+E128+E129</f>
        <v>0</v>
      </c>
    </row>
    <row r="127" spans="1:5" ht="12" customHeight="1">
      <c r="A127" s="517" t="s">
        <v>63</v>
      </c>
      <c r="B127" s="336" t="s">
        <v>446</v>
      </c>
      <c r="C127" s="363"/>
      <c r="D127" s="363"/>
      <c r="E127" s="363"/>
    </row>
    <row r="128" spans="1:5" ht="12" customHeight="1">
      <c r="A128" s="517" t="s">
        <v>64</v>
      </c>
      <c r="B128" s="336" t="s">
        <v>447</v>
      </c>
      <c r="C128" s="363"/>
      <c r="D128" s="363"/>
      <c r="E128" s="363"/>
    </row>
    <row r="129" spans="1:11" ht="12" customHeight="1" thickBot="1">
      <c r="A129" s="526" t="s">
        <v>65</v>
      </c>
      <c r="B129" s="334" t="s">
        <v>448</v>
      </c>
      <c r="C129" s="363"/>
      <c r="D129" s="363"/>
      <c r="E129" s="363"/>
    </row>
    <row r="130" spans="1:11" ht="12" customHeight="1" thickBot="1">
      <c r="A130" s="352" t="s">
        <v>12</v>
      </c>
      <c r="B130" s="355" t="s">
        <v>449</v>
      </c>
      <c r="C130" s="373">
        <f>+C131+C132+C133+C134</f>
        <v>0</v>
      </c>
      <c r="D130" s="373">
        <f>+D131+D132+D133+D134</f>
        <v>0</v>
      </c>
      <c r="E130" s="373">
        <f>+E131+E132+E133+E134</f>
        <v>0</v>
      </c>
    </row>
    <row r="131" spans="1:11" ht="12" customHeight="1">
      <c r="A131" s="517" t="s">
        <v>66</v>
      </c>
      <c r="B131" s="336" t="s">
        <v>450</v>
      </c>
      <c r="C131" s="363"/>
      <c r="D131" s="363"/>
      <c r="E131" s="363"/>
    </row>
    <row r="132" spans="1:11" ht="12" customHeight="1">
      <c r="A132" s="517" t="s">
        <v>67</v>
      </c>
      <c r="B132" s="336" t="s">
        <v>451</v>
      </c>
      <c r="C132" s="363"/>
      <c r="D132" s="363"/>
      <c r="E132" s="363"/>
    </row>
    <row r="133" spans="1:11" ht="12" customHeight="1">
      <c r="A133" s="517" t="s">
        <v>349</v>
      </c>
      <c r="B133" s="336" t="s">
        <v>452</v>
      </c>
      <c r="C133" s="363"/>
      <c r="D133" s="363"/>
      <c r="E133" s="363"/>
    </row>
    <row r="134" spans="1:11" s="310" customFormat="1" ht="12" customHeight="1" thickBot="1">
      <c r="A134" s="526" t="s">
        <v>351</v>
      </c>
      <c r="B134" s="334" t="s">
        <v>453</v>
      </c>
      <c r="C134" s="363"/>
      <c r="D134" s="363"/>
      <c r="E134" s="363"/>
    </row>
    <row r="135" spans="1:11" ht="13.5" thickBot="1">
      <c r="A135" s="352" t="s">
        <v>13</v>
      </c>
      <c r="B135" s="355" t="s">
        <v>670</v>
      </c>
      <c r="C135" s="501">
        <f>+C136+C137+C138+C140+C139</f>
        <v>62756129</v>
      </c>
      <c r="D135" s="501">
        <f>+D136+D137+D138+D140+D139</f>
        <v>61635888</v>
      </c>
      <c r="E135" s="501">
        <f>+E136+E137+E138+E140+E139</f>
        <v>61635888</v>
      </c>
      <c r="K135" s="480"/>
    </row>
    <row r="136" spans="1:11">
      <c r="A136" s="517" t="s">
        <v>68</v>
      </c>
      <c r="B136" s="336" t="s">
        <v>455</v>
      </c>
      <c r="C136" s="363"/>
      <c r="D136" s="363"/>
      <c r="E136" s="363"/>
    </row>
    <row r="137" spans="1:11" ht="12" customHeight="1">
      <c r="A137" s="517" t="s">
        <v>69</v>
      </c>
      <c r="B137" s="336" t="s">
        <v>456</v>
      </c>
      <c r="C137" s="363">
        <f>SUM('6.2. sz. mell'!C136)</f>
        <v>3716223</v>
      </c>
      <c r="D137" s="363">
        <f>SUM('6.2. sz. mell'!D136)</f>
        <v>3716223</v>
      </c>
      <c r="E137" s="363">
        <f>SUM('6.2. sz. mell'!E136)</f>
        <v>3716223</v>
      </c>
    </row>
    <row r="138" spans="1:11" s="310" customFormat="1" ht="12" customHeight="1">
      <c r="A138" s="517" t="s">
        <v>358</v>
      </c>
      <c r="B138" s="336" t="s">
        <v>669</v>
      </c>
      <c r="C138" s="363">
        <f>SUM('6.2. sz. mell'!C137)</f>
        <v>59039906</v>
      </c>
      <c r="D138" s="363">
        <f>SUM('6.2. sz. mell'!D137)</f>
        <v>57919665</v>
      </c>
      <c r="E138" s="363">
        <f>SUM('6.2. sz. mell'!E137)</f>
        <v>57919665</v>
      </c>
    </row>
    <row r="139" spans="1:11" s="310" customFormat="1" ht="12" customHeight="1">
      <c r="A139" s="517" t="s">
        <v>360</v>
      </c>
      <c r="B139" s="336" t="s">
        <v>457</v>
      </c>
      <c r="C139" s="363"/>
      <c r="D139" s="363"/>
      <c r="E139" s="363"/>
    </row>
    <row r="140" spans="1:11" s="310" customFormat="1" ht="12" customHeight="1" thickBot="1">
      <c r="A140" s="526" t="s">
        <v>668</v>
      </c>
      <c r="B140" s="334" t="s">
        <v>458</v>
      </c>
      <c r="C140" s="363"/>
      <c r="D140" s="363"/>
      <c r="E140" s="363"/>
    </row>
    <row r="141" spans="1:11" s="310" customFormat="1" ht="12" customHeight="1" thickBot="1">
      <c r="A141" s="352" t="s">
        <v>14</v>
      </c>
      <c r="B141" s="355" t="s">
        <v>550</v>
      </c>
      <c r="C141" s="503">
        <f>+C142+C143+C144+C145</f>
        <v>0</v>
      </c>
      <c r="D141" s="503">
        <f>+D142+D143+D144+D145</f>
        <v>0</v>
      </c>
      <c r="E141" s="503">
        <f>+E142+E143+E144+E145</f>
        <v>0</v>
      </c>
    </row>
    <row r="142" spans="1:11" s="310" customFormat="1" ht="12" customHeight="1">
      <c r="A142" s="517" t="s">
        <v>130</v>
      </c>
      <c r="B142" s="336" t="s">
        <v>460</v>
      </c>
      <c r="C142" s="363"/>
      <c r="D142" s="363"/>
      <c r="E142" s="363"/>
    </row>
    <row r="143" spans="1:11" s="310" customFormat="1" ht="12" customHeight="1">
      <c r="A143" s="517" t="s">
        <v>131</v>
      </c>
      <c r="B143" s="336" t="s">
        <v>461</v>
      </c>
      <c r="C143" s="363"/>
      <c r="D143" s="363"/>
      <c r="E143" s="363"/>
    </row>
    <row r="144" spans="1:11" s="310" customFormat="1" ht="12" customHeight="1">
      <c r="A144" s="517" t="s">
        <v>158</v>
      </c>
      <c r="B144" s="336" t="s">
        <v>462</v>
      </c>
      <c r="C144" s="363"/>
      <c r="D144" s="363"/>
      <c r="E144" s="363"/>
    </row>
    <row r="145" spans="1:5" ht="12.75" customHeight="1" thickBot="1">
      <c r="A145" s="517" t="s">
        <v>366</v>
      </c>
      <c r="B145" s="336" t="s">
        <v>463</v>
      </c>
      <c r="C145" s="363"/>
      <c r="D145" s="363"/>
      <c r="E145" s="363"/>
    </row>
    <row r="146" spans="1:5" ht="12" customHeight="1" thickBot="1">
      <c r="A146" s="352" t="s">
        <v>15</v>
      </c>
      <c r="B146" s="355" t="s">
        <v>464</v>
      </c>
      <c r="C146" s="516">
        <f>+C126+C130+C135+C141</f>
        <v>62756129</v>
      </c>
      <c r="D146" s="516">
        <f>+D126+D130+D135+D141</f>
        <v>61635888</v>
      </c>
      <c r="E146" s="516">
        <f>+E126+E130+E135+E141</f>
        <v>61635888</v>
      </c>
    </row>
    <row r="147" spans="1:5" ht="15" customHeight="1" thickBot="1">
      <c r="A147" s="528" t="s">
        <v>16</v>
      </c>
      <c r="B147" s="375" t="s">
        <v>465</v>
      </c>
      <c r="C147" s="516">
        <f>+C125+C146</f>
        <v>145058749</v>
      </c>
      <c r="D147" s="516">
        <f>+D125+D146</f>
        <v>217875691</v>
      </c>
      <c r="E147" s="516">
        <f>+E125+E146</f>
        <v>145376825</v>
      </c>
    </row>
    <row r="148" spans="1:5" ht="13.5" thickBot="1">
      <c r="A148" s="43"/>
      <c r="B148" s="44"/>
      <c r="C148" s="45"/>
      <c r="D148" s="45"/>
      <c r="E148" s="45"/>
    </row>
    <row r="149" spans="1:5" ht="15" customHeight="1" thickBot="1">
      <c r="A149" s="493" t="s">
        <v>739</v>
      </c>
      <c r="B149" s="494"/>
      <c r="C149" s="91"/>
      <c r="D149" s="92"/>
      <c r="E149" s="89"/>
    </row>
    <row r="150" spans="1:5" ht="14.25" customHeight="1" thickBot="1">
      <c r="A150" s="493" t="s">
        <v>738</v>
      </c>
      <c r="B150" s="494"/>
      <c r="C150" s="91"/>
      <c r="D150" s="92"/>
      <c r="E150" s="89"/>
    </row>
  </sheetData>
  <sheetProtection formatCells="0"/>
  <mergeCells count="4">
    <mergeCell ref="A7:E7"/>
    <mergeCell ref="A91:E91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SheetLayoutView="100" workbookViewId="0">
      <selection activeCell="E1" sqref="E1"/>
    </sheetView>
  </sheetViews>
  <sheetFormatPr defaultRowHeight="12.75"/>
  <cols>
    <col min="1" max="1" width="14.83203125" style="508" customWidth="1"/>
    <col min="2" max="2" width="64.6640625" style="509" customWidth="1"/>
    <col min="3" max="5" width="17" style="510" customWidth="1"/>
    <col min="6" max="16384" width="9.33203125" style="33"/>
  </cols>
  <sheetData>
    <row r="1" spans="1:5" s="484" customFormat="1" ht="16.5" customHeight="1" thickBot="1">
      <c r="A1" s="692"/>
      <c r="B1" s="693"/>
      <c r="C1" s="495"/>
      <c r="D1" s="495"/>
      <c r="E1" s="617" t="s">
        <v>773</v>
      </c>
    </row>
    <row r="2" spans="1:5" s="531" customFormat="1" ht="15.75" customHeight="1">
      <c r="A2" s="511" t="s">
        <v>51</v>
      </c>
      <c r="B2" s="758" t="s">
        <v>154</v>
      </c>
      <c r="C2" s="759"/>
      <c r="D2" s="760"/>
      <c r="E2" s="504" t="s">
        <v>41</v>
      </c>
    </row>
    <row r="3" spans="1:5" s="531" customFormat="1" ht="24.75" thickBot="1">
      <c r="A3" s="529" t="s">
        <v>545</v>
      </c>
      <c r="B3" s="761" t="s">
        <v>671</v>
      </c>
      <c r="C3" s="762"/>
      <c r="D3" s="763"/>
      <c r="E3" s="479" t="s">
        <v>47</v>
      </c>
    </row>
    <row r="4" spans="1:5" s="532" customFormat="1" ht="15.95" customHeight="1" thickBot="1">
      <c r="A4" s="486"/>
      <c r="B4" s="486"/>
      <c r="C4" s="487"/>
      <c r="D4" s="487"/>
      <c r="E4" s="487" t="str">
        <f>'6.1. sz. mell'!E4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33" customFormat="1" ht="12" customHeight="1" thickBot="1">
      <c r="A8" s="352" t="s">
        <v>7</v>
      </c>
      <c r="B8" s="348" t="s">
        <v>307</v>
      </c>
      <c r="C8" s="379">
        <f>SUM(C9:C14)</f>
        <v>92905590</v>
      </c>
      <c r="D8" s="379">
        <f>SUM(D9:D14)</f>
        <v>97049102</v>
      </c>
      <c r="E8" s="362">
        <f>SUM(E9:E14)</f>
        <v>97049102</v>
      </c>
    </row>
    <row r="9" spans="1:5" s="507" customFormat="1" ht="12" customHeight="1">
      <c r="A9" s="517" t="s">
        <v>70</v>
      </c>
      <c r="B9" s="390" t="s">
        <v>308</v>
      </c>
      <c r="C9" s="499">
        <f>'[1]9.1. sz. mell'!C9-'[1]9.1.2. sz. mell '!C9</f>
        <v>78924910</v>
      </c>
      <c r="D9" s="381">
        <v>79958946</v>
      </c>
      <c r="E9" s="364">
        <v>79958946</v>
      </c>
    </row>
    <row r="10" spans="1:5" s="534" customFormat="1" ht="12" customHeight="1">
      <c r="A10" s="518" t="s">
        <v>71</v>
      </c>
      <c r="B10" s="391" t="s">
        <v>309</v>
      </c>
      <c r="C10" s="499">
        <f>'[1]9.1. sz. mell'!C10-'[1]9.1.2. sz. mell '!C10</f>
        <v>0</v>
      </c>
      <c r="D10" s="380"/>
      <c r="E10" s="363"/>
    </row>
    <row r="11" spans="1:5" s="534" customFormat="1" ht="12" customHeight="1">
      <c r="A11" s="518" t="s">
        <v>72</v>
      </c>
      <c r="B11" s="391" t="s">
        <v>310</v>
      </c>
      <c r="C11" s="499">
        <f>'[1]9.1. sz. mell'!C11-'[1]9.1.2. sz. mell '!C11</f>
        <v>12523760</v>
      </c>
      <c r="D11" s="380">
        <v>12149060</v>
      </c>
      <c r="E11" s="363">
        <v>12149060</v>
      </c>
    </row>
    <row r="12" spans="1:5" s="534" customFormat="1" ht="12" customHeight="1">
      <c r="A12" s="518" t="s">
        <v>73</v>
      </c>
      <c r="B12" s="391" t="s">
        <v>311</v>
      </c>
      <c r="C12" s="499">
        <f>'[1]9.1. sz. mell'!C12-'[1]9.1.2. sz. mell '!C12</f>
        <v>1456920</v>
      </c>
      <c r="D12" s="380">
        <v>1456920</v>
      </c>
      <c r="E12" s="363">
        <v>1456920</v>
      </c>
    </row>
    <row r="13" spans="1:5" s="534" customFormat="1" ht="12" customHeight="1">
      <c r="A13" s="518" t="s">
        <v>106</v>
      </c>
      <c r="B13" s="391" t="s">
        <v>312</v>
      </c>
      <c r="C13" s="499">
        <f>'[1]9.1. sz. mell'!C13-'[1]9.1.2. sz. mell '!C13</f>
        <v>0</v>
      </c>
      <c r="D13" s="380">
        <v>3181118</v>
      </c>
      <c r="E13" s="363">
        <v>3181118</v>
      </c>
    </row>
    <row r="14" spans="1:5" s="507" customFormat="1" ht="12" customHeight="1" thickBot="1">
      <c r="A14" s="519" t="s">
        <v>74</v>
      </c>
      <c r="B14" s="392" t="s">
        <v>313</v>
      </c>
      <c r="C14" s="499">
        <f>'[1]9.1. sz. mell'!C14-'[1]9.1.2. sz. mell '!C14</f>
        <v>0</v>
      </c>
      <c r="D14" s="382">
        <v>303058</v>
      </c>
      <c r="E14" s="365">
        <v>303058</v>
      </c>
    </row>
    <row r="15" spans="1:5" s="507" customFormat="1" ht="12" customHeight="1" thickBot="1">
      <c r="A15" s="352" t="s">
        <v>8</v>
      </c>
      <c r="B15" s="369" t="s">
        <v>314</v>
      </c>
      <c r="C15" s="379">
        <f>SUM(C16:C20)</f>
        <v>11917057</v>
      </c>
      <c r="D15" s="379">
        <f>SUM(D16:D20)</f>
        <v>18552051</v>
      </c>
      <c r="E15" s="362">
        <f>SUM(E16:E20)</f>
        <v>17552051</v>
      </c>
    </row>
    <row r="16" spans="1:5" s="507" customFormat="1" ht="12" customHeight="1">
      <c r="A16" s="517" t="s">
        <v>76</v>
      </c>
      <c r="B16" s="390" t="s">
        <v>315</v>
      </c>
      <c r="C16" s="381"/>
      <c r="D16" s="381"/>
      <c r="E16" s="364"/>
    </row>
    <row r="17" spans="1:5" s="507" customFormat="1" ht="12" customHeight="1">
      <c r="A17" s="518" t="s">
        <v>77</v>
      </c>
      <c r="B17" s="391" t="s">
        <v>316</v>
      </c>
      <c r="C17" s="380"/>
      <c r="D17" s="380"/>
      <c r="E17" s="363"/>
    </row>
    <row r="18" spans="1:5" s="507" customFormat="1" ht="12" customHeight="1">
      <c r="A18" s="518" t="s">
        <v>78</v>
      </c>
      <c r="B18" s="391" t="s">
        <v>317</v>
      </c>
      <c r="C18" s="380"/>
      <c r="D18" s="380"/>
      <c r="E18" s="363"/>
    </row>
    <row r="19" spans="1:5" s="507" customFormat="1" ht="12" customHeight="1">
      <c r="A19" s="518" t="s">
        <v>79</v>
      </c>
      <c r="B19" s="391" t="s">
        <v>318</v>
      </c>
      <c r="C19" s="380"/>
      <c r="D19" s="380"/>
      <c r="E19" s="363"/>
    </row>
    <row r="20" spans="1:5" s="507" customFormat="1" ht="12" customHeight="1">
      <c r="A20" s="518" t="s">
        <v>80</v>
      </c>
      <c r="B20" s="391" t="s">
        <v>319</v>
      </c>
      <c r="C20" s="499">
        <f>'[1]9.1. sz. mell'!C20-'[1]9.1.2. sz. mell '!C20</f>
        <v>11917057</v>
      </c>
      <c r="D20" s="380">
        <v>18552051</v>
      </c>
      <c r="E20" s="363">
        <v>17552051</v>
      </c>
    </row>
    <row r="21" spans="1:5" s="534" customFormat="1" ht="12" customHeight="1" thickBot="1">
      <c r="A21" s="519" t="s">
        <v>87</v>
      </c>
      <c r="B21" s="392" t="s">
        <v>320</v>
      </c>
      <c r="C21" s="382"/>
      <c r="D21" s="382"/>
      <c r="E21" s="365"/>
    </row>
    <row r="22" spans="1:5" s="534" customFormat="1" ht="12" customHeight="1" thickBot="1">
      <c r="A22" s="352" t="s">
        <v>9</v>
      </c>
      <c r="B22" s="348" t="s">
        <v>321</v>
      </c>
      <c r="C22" s="379">
        <f>SUM(C23:C27)</f>
        <v>0</v>
      </c>
      <c r="D22" s="379">
        <f>SUM(D23:D27)</f>
        <v>56105346</v>
      </c>
      <c r="E22" s="362">
        <f>SUM(E23:E27)</f>
        <v>56105346</v>
      </c>
    </row>
    <row r="23" spans="1:5" s="534" customFormat="1" ht="12" customHeight="1">
      <c r="A23" s="517" t="s">
        <v>59</v>
      </c>
      <c r="B23" s="390" t="s">
        <v>322</v>
      </c>
      <c r="C23" s="381"/>
      <c r="D23" s="381">
        <v>1600000</v>
      </c>
      <c r="E23" s="364">
        <v>1600000</v>
      </c>
    </row>
    <row r="24" spans="1:5" s="507" customFormat="1" ht="12" customHeight="1">
      <c r="A24" s="518" t="s">
        <v>60</v>
      </c>
      <c r="B24" s="391" t="s">
        <v>323</v>
      </c>
      <c r="C24" s="380"/>
      <c r="D24" s="380"/>
      <c r="E24" s="363"/>
    </row>
    <row r="25" spans="1:5" s="534" customFormat="1" ht="12" customHeight="1">
      <c r="A25" s="518" t="s">
        <v>61</v>
      </c>
      <c r="B25" s="391" t="s">
        <v>324</v>
      </c>
      <c r="C25" s="380"/>
      <c r="D25" s="380"/>
      <c r="E25" s="363"/>
    </row>
    <row r="26" spans="1:5" s="534" customFormat="1" ht="12" customHeight="1">
      <c r="A26" s="518" t="s">
        <v>62</v>
      </c>
      <c r="B26" s="391" t="s">
        <v>325</v>
      </c>
      <c r="C26" s="380"/>
      <c r="D26" s="380"/>
      <c r="E26" s="363"/>
    </row>
    <row r="27" spans="1:5" s="534" customFormat="1" ht="12" customHeight="1">
      <c r="A27" s="518" t="s">
        <v>120</v>
      </c>
      <c r="B27" s="391" t="s">
        <v>326</v>
      </c>
      <c r="C27" s="380"/>
      <c r="D27" s="380">
        <v>54505346</v>
      </c>
      <c r="E27" s="363">
        <v>54505346</v>
      </c>
    </row>
    <row r="28" spans="1:5" s="534" customFormat="1" ht="12" customHeight="1" thickBot="1">
      <c r="A28" s="519" t="s">
        <v>121</v>
      </c>
      <c r="B28" s="392" t="s">
        <v>327</v>
      </c>
      <c r="C28" s="382"/>
      <c r="D28" s="382"/>
      <c r="E28" s="365"/>
    </row>
    <row r="29" spans="1:5" s="534" customFormat="1" ht="12" customHeight="1" thickBot="1">
      <c r="A29" s="352" t="s">
        <v>122</v>
      </c>
      <c r="B29" s="348" t="s">
        <v>728</v>
      </c>
      <c r="C29" s="385">
        <f>SUM(C30:C35)</f>
        <v>0</v>
      </c>
      <c r="D29" s="385">
        <f>SUM(D30:D35)</f>
        <v>0</v>
      </c>
      <c r="E29" s="398">
        <f>SUM(E30:E35)</f>
        <v>0</v>
      </c>
    </row>
    <row r="30" spans="1:5" s="534" customFormat="1" ht="12" customHeight="1">
      <c r="A30" s="517" t="s">
        <v>328</v>
      </c>
      <c r="B30" s="390" t="s">
        <v>732</v>
      </c>
      <c r="C30" s="381"/>
      <c r="D30" s="381">
        <f>+D31+D32</f>
        <v>0</v>
      </c>
      <c r="E30" s="364">
        <f>+E31+E32</f>
        <v>0</v>
      </c>
    </row>
    <row r="31" spans="1:5" s="534" customFormat="1" ht="12" customHeight="1">
      <c r="A31" s="518" t="s">
        <v>329</v>
      </c>
      <c r="B31" s="391" t="s">
        <v>733</v>
      </c>
      <c r="C31" s="380"/>
      <c r="D31" s="380"/>
      <c r="E31" s="363"/>
    </row>
    <row r="32" spans="1:5" s="534" customFormat="1" ht="12" customHeight="1">
      <c r="A32" s="518" t="s">
        <v>330</v>
      </c>
      <c r="B32" s="391" t="s">
        <v>734</v>
      </c>
      <c r="C32" s="380"/>
      <c r="D32" s="380"/>
      <c r="E32" s="363"/>
    </row>
    <row r="33" spans="1:5" s="534" customFormat="1" ht="12" customHeight="1">
      <c r="A33" s="518" t="s">
        <v>729</v>
      </c>
      <c r="B33" s="391" t="s">
        <v>735</v>
      </c>
      <c r="C33" s="380"/>
      <c r="D33" s="380"/>
      <c r="E33" s="363"/>
    </row>
    <row r="34" spans="1:5" s="534" customFormat="1" ht="12" customHeight="1">
      <c r="A34" s="518" t="s">
        <v>730</v>
      </c>
      <c r="B34" s="391" t="s">
        <v>331</v>
      </c>
      <c r="C34" s="380"/>
      <c r="D34" s="380"/>
      <c r="E34" s="363"/>
    </row>
    <row r="35" spans="1:5" s="534" customFormat="1" ht="12" customHeight="1" thickBot="1">
      <c r="A35" s="519" t="s">
        <v>731</v>
      </c>
      <c r="B35" s="371" t="s">
        <v>332</v>
      </c>
      <c r="C35" s="382"/>
      <c r="D35" s="382"/>
      <c r="E35" s="365"/>
    </row>
    <row r="36" spans="1:5" s="534" customFormat="1" ht="12" customHeight="1" thickBot="1">
      <c r="A36" s="352" t="s">
        <v>11</v>
      </c>
      <c r="B36" s="348" t="s">
        <v>333</v>
      </c>
      <c r="C36" s="379">
        <f>SUM(C37:C46)</f>
        <v>4708766</v>
      </c>
      <c r="D36" s="379">
        <f>SUM(D37:D46)</f>
        <v>5746431</v>
      </c>
      <c r="E36" s="362">
        <f>SUM(E37:E46)</f>
        <v>5661515</v>
      </c>
    </row>
    <row r="37" spans="1:5" s="534" customFormat="1" ht="12" customHeight="1">
      <c r="A37" s="517" t="s">
        <v>63</v>
      </c>
      <c r="B37" s="390" t="s">
        <v>334</v>
      </c>
      <c r="C37" s="381"/>
      <c r="D37" s="381"/>
      <c r="E37" s="364"/>
    </row>
    <row r="38" spans="1:5" s="534" customFormat="1" ht="12" customHeight="1">
      <c r="A38" s="518" t="s">
        <v>64</v>
      </c>
      <c r="B38" s="391" t="s">
        <v>335</v>
      </c>
      <c r="C38" s="380"/>
      <c r="D38" s="380"/>
      <c r="E38" s="363"/>
    </row>
    <row r="39" spans="1:5" s="534" customFormat="1" ht="12" customHeight="1">
      <c r="A39" s="518" t="s">
        <v>65</v>
      </c>
      <c r="B39" s="391" t="s">
        <v>336</v>
      </c>
      <c r="C39" s="380"/>
      <c r="D39" s="380"/>
      <c r="E39" s="363"/>
    </row>
    <row r="40" spans="1:5" s="534" customFormat="1" ht="12" customHeight="1">
      <c r="A40" s="518" t="s">
        <v>124</v>
      </c>
      <c r="B40" s="391" t="s">
        <v>337</v>
      </c>
      <c r="C40" s="499">
        <v>95680</v>
      </c>
      <c r="D40" s="380">
        <v>95680</v>
      </c>
      <c r="E40" s="363">
        <v>95680</v>
      </c>
    </row>
    <row r="41" spans="1:5" s="534" customFormat="1" ht="12" customHeight="1">
      <c r="A41" s="518" t="s">
        <v>125</v>
      </c>
      <c r="B41" s="391" t="s">
        <v>338</v>
      </c>
      <c r="C41" s="499">
        <v>3612010</v>
      </c>
      <c r="D41" s="380">
        <v>3614510</v>
      </c>
      <c r="E41" s="363">
        <v>3614510</v>
      </c>
    </row>
    <row r="42" spans="1:5" s="534" customFormat="1" ht="12" customHeight="1">
      <c r="A42" s="518" t="s">
        <v>126</v>
      </c>
      <c r="B42" s="391" t="s">
        <v>339</v>
      </c>
      <c r="C42" s="499">
        <v>1001076</v>
      </c>
      <c r="D42" s="380">
        <v>1007076</v>
      </c>
      <c r="E42" s="363">
        <v>922160</v>
      </c>
    </row>
    <row r="43" spans="1:5" s="534" customFormat="1" ht="12" customHeight="1">
      <c r="A43" s="518" t="s">
        <v>127</v>
      </c>
      <c r="B43" s="391" t="s">
        <v>340</v>
      </c>
      <c r="C43" s="499">
        <v>0</v>
      </c>
      <c r="D43" s="380">
        <v>412000</v>
      </c>
      <c r="E43" s="363">
        <v>412000</v>
      </c>
    </row>
    <row r="44" spans="1:5" s="534" customFormat="1" ht="12" customHeight="1">
      <c r="A44" s="518" t="s">
        <v>128</v>
      </c>
      <c r="B44" s="391" t="s">
        <v>341</v>
      </c>
      <c r="C44" s="380"/>
      <c r="D44" s="380"/>
      <c r="E44" s="363"/>
    </row>
    <row r="45" spans="1:5" s="534" customFormat="1" ht="12" customHeight="1">
      <c r="A45" s="518" t="s">
        <v>342</v>
      </c>
      <c r="B45" s="391" t="s">
        <v>343</v>
      </c>
      <c r="C45" s="383"/>
      <c r="D45" s="383"/>
      <c r="E45" s="366"/>
    </row>
    <row r="46" spans="1:5" s="507" customFormat="1" ht="12" customHeight="1" thickBot="1">
      <c r="A46" s="519" t="s">
        <v>344</v>
      </c>
      <c r="B46" s="392" t="s">
        <v>345</v>
      </c>
      <c r="C46" s="384"/>
      <c r="D46" s="384">
        <v>617165</v>
      </c>
      <c r="E46" s="367">
        <v>617165</v>
      </c>
    </row>
    <row r="47" spans="1:5" s="534" customFormat="1" ht="12" customHeight="1" thickBot="1">
      <c r="A47" s="352" t="s">
        <v>12</v>
      </c>
      <c r="B47" s="348" t="s">
        <v>346</v>
      </c>
      <c r="C47" s="379">
        <f>SUM(C48:C52)</f>
        <v>0</v>
      </c>
      <c r="D47" s="379">
        <f>SUM(D48:D52)</f>
        <v>0</v>
      </c>
      <c r="E47" s="362">
        <f>SUM(E48:E52)</f>
        <v>0</v>
      </c>
    </row>
    <row r="48" spans="1:5" s="534" customFormat="1" ht="12" customHeight="1">
      <c r="A48" s="517" t="s">
        <v>66</v>
      </c>
      <c r="B48" s="390" t="s">
        <v>347</v>
      </c>
      <c r="C48" s="400"/>
      <c r="D48" s="400"/>
      <c r="E48" s="368"/>
    </row>
    <row r="49" spans="1:5" s="534" customFormat="1" ht="12" customHeight="1">
      <c r="A49" s="518" t="s">
        <v>67</v>
      </c>
      <c r="B49" s="391" t="s">
        <v>348</v>
      </c>
      <c r="C49" s="383"/>
      <c r="D49" s="383"/>
      <c r="E49" s="366"/>
    </row>
    <row r="50" spans="1:5" s="534" customFormat="1" ht="12" customHeight="1">
      <c r="A50" s="518" t="s">
        <v>349</v>
      </c>
      <c r="B50" s="391" t="s">
        <v>350</v>
      </c>
      <c r="C50" s="383"/>
      <c r="D50" s="383"/>
      <c r="E50" s="366"/>
    </row>
    <row r="51" spans="1:5" s="534" customFormat="1" ht="12" customHeight="1">
      <c r="A51" s="518" t="s">
        <v>351</v>
      </c>
      <c r="B51" s="391" t="s">
        <v>352</v>
      </c>
      <c r="C51" s="383"/>
      <c r="D51" s="383"/>
      <c r="E51" s="366"/>
    </row>
    <row r="52" spans="1:5" s="534" customFormat="1" ht="12" customHeight="1" thickBot="1">
      <c r="A52" s="519" t="s">
        <v>353</v>
      </c>
      <c r="B52" s="392" t="s">
        <v>354</v>
      </c>
      <c r="C52" s="384"/>
      <c r="D52" s="384"/>
      <c r="E52" s="367"/>
    </row>
    <row r="53" spans="1:5" s="534" customFormat="1" ht="12" customHeight="1" thickBot="1">
      <c r="A53" s="352" t="s">
        <v>129</v>
      </c>
      <c r="B53" s="348" t="s">
        <v>355</v>
      </c>
      <c r="C53" s="379">
        <f>SUM(C54:C56)</f>
        <v>0</v>
      </c>
      <c r="D53" s="379">
        <f>SUM(D54:D56)</f>
        <v>0</v>
      </c>
      <c r="E53" s="362">
        <f>SUM(E54:E56)</f>
        <v>0</v>
      </c>
    </row>
    <row r="54" spans="1:5" s="507" customFormat="1" ht="12" customHeight="1">
      <c r="A54" s="517" t="s">
        <v>68</v>
      </c>
      <c r="B54" s="390" t="s">
        <v>356</v>
      </c>
      <c r="C54" s="381"/>
      <c r="D54" s="381"/>
      <c r="E54" s="364"/>
    </row>
    <row r="55" spans="1:5" s="507" customFormat="1" ht="12" customHeight="1">
      <c r="A55" s="518" t="s">
        <v>69</v>
      </c>
      <c r="B55" s="391" t="s">
        <v>357</v>
      </c>
      <c r="C55" s="380"/>
      <c r="D55" s="380"/>
      <c r="E55" s="363"/>
    </row>
    <row r="56" spans="1:5" s="507" customFormat="1" ht="12" customHeight="1">
      <c r="A56" s="518" t="s">
        <v>358</v>
      </c>
      <c r="B56" s="391" t="s">
        <v>359</v>
      </c>
      <c r="C56" s="380"/>
      <c r="D56" s="380"/>
      <c r="E56" s="363"/>
    </row>
    <row r="57" spans="1:5" s="507" customFormat="1" ht="12" customHeight="1" thickBot="1">
      <c r="A57" s="519" t="s">
        <v>360</v>
      </c>
      <c r="B57" s="392" t="s">
        <v>361</v>
      </c>
      <c r="C57" s="382"/>
      <c r="D57" s="382"/>
      <c r="E57" s="365"/>
    </row>
    <row r="58" spans="1:5" s="534" customFormat="1" ht="12" customHeight="1" thickBot="1">
      <c r="A58" s="352" t="s">
        <v>14</v>
      </c>
      <c r="B58" s="369" t="s">
        <v>362</v>
      </c>
      <c r="C58" s="379">
        <f>SUM(C59:C61)</f>
        <v>0</v>
      </c>
      <c r="D58" s="379">
        <f>SUM(D59:D61)</f>
        <v>0</v>
      </c>
      <c r="E58" s="362">
        <f>SUM(E59:E61)</f>
        <v>0</v>
      </c>
    </row>
    <row r="59" spans="1:5" s="534" customFormat="1" ht="12" customHeight="1">
      <c r="A59" s="517" t="s">
        <v>130</v>
      </c>
      <c r="B59" s="390" t="s">
        <v>363</v>
      </c>
      <c r="C59" s="383"/>
      <c r="D59" s="383"/>
      <c r="E59" s="366"/>
    </row>
    <row r="60" spans="1:5" s="534" customFormat="1" ht="12" customHeight="1">
      <c r="A60" s="518" t="s">
        <v>131</v>
      </c>
      <c r="B60" s="391" t="s">
        <v>548</v>
      </c>
      <c r="C60" s="383"/>
      <c r="D60" s="383"/>
      <c r="E60" s="366"/>
    </row>
    <row r="61" spans="1:5" s="534" customFormat="1" ht="12" customHeight="1">
      <c r="A61" s="518" t="s">
        <v>158</v>
      </c>
      <c r="B61" s="391" t="s">
        <v>365</v>
      </c>
      <c r="C61" s="383"/>
      <c r="D61" s="383"/>
      <c r="E61" s="366"/>
    </row>
    <row r="62" spans="1:5" s="534" customFormat="1" ht="12" customHeight="1" thickBot="1">
      <c r="A62" s="519" t="s">
        <v>366</v>
      </c>
      <c r="B62" s="392" t="s">
        <v>367</v>
      </c>
      <c r="C62" s="383"/>
      <c r="D62" s="383"/>
      <c r="E62" s="366"/>
    </row>
    <row r="63" spans="1:5" s="534" customFormat="1" ht="12" customHeight="1" thickBot="1">
      <c r="A63" s="352" t="s">
        <v>15</v>
      </c>
      <c r="B63" s="348" t="s">
        <v>368</v>
      </c>
      <c r="C63" s="385">
        <f>+C8+C15+C22+C29+C36+C47+C53+C58</f>
        <v>109531413</v>
      </c>
      <c r="D63" s="385">
        <f>+D8+D15+D22+D29+D36+D47+D53+D58</f>
        <v>177452930</v>
      </c>
      <c r="E63" s="398">
        <f>+E8+E15+E22+E29+E36+E47+E53+E58</f>
        <v>176368014</v>
      </c>
    </row>
    <row r="64" spans="1:5" s="534" customFormat="1" ht="12" customHeight="1" thickBot="1">
      <c r="A64" s="520" t="s">
        <v>546</v>
      </c>
      <c r="B64" s="369" t="s">
        <v>370</v>
      </c>
      <c r="C64" s="379">
        <f>SUM(C65:C67)</f>
        <v>0</v>
      </c>
      <c r="D64" s="379">
        <f>SUM(D65:D67)</f>
        <v>0</v>
      </c>
      <c r="E64" s="362">
        <f>SUM(E65:E67)</f>
        <v>0</v>
      </c>
    </row>
    <row r="65" spans="1:5" s="534" customFormat="1" ht="12" customHeight="1">
      <c r="A65" s="517" t="s">
        <v>371</v>
      </c>
      <c r="B65" s="390" t="s">
        <v>372</v>
      </c>
      <c r="C65" s="383"/>
      <c r="D65" s="383"/>
      <c r="E65" s="366"/>
    </row>
    <row r="66" spans="1:5" s="534" customFormat="1" ht="12" customHeight="1">
      <c r="A66" s="518" t="s">
        <v>373</v>
      </c>
      <c r="B66" s="391" t="s">
        <v>374</v>
      </c>
      <c r="C66" s="383"/>
      <c r="D66" s="383"/>
      <c r="E66" s="366"/>
    </row>
    <row r="67" spans="1:5" s="534" customFormat="1" ht="12" customHeight="1" thickBot="1">
      <c r="A67" s="519" t="s">
        <v>375</v>
      </c>
      <c r="B67" s="513" t="s">
        <v>376</v>
      </c>
      <c r="C67" s="383"/>
      <c r="D67" s="383"/>
      <c r="E67" s="366"/>
    </row>
    <row r="68" spans="1:5" s="534" customFormat="1" ht="12" customHeight="1" thickBot="1">
      <c r="A68" s="520" t="s">
        <v>377</v>
      </c>
      <c r="B68" s="369" t="s">
        <v>378</v>
      </c>
      <c r="C68" s="379">
        <f>SUM(C69:C72)</f>
        <v>0</v>
      </c>
      <c r="D68" s="379">
        <f>SUM(D69:D72)</f>
        <v>0</v>
      </c>
      <c r="E68" s="362">
        <f>SUM(E69:E72)</f>
        <v>0</v>
      </c>
    </row>
    <row r="69" spans="1:5" s="534" customFormat="1" ht="12" customHeight="1">
      <c r="A69" s="517" t="s">
        <v>107</v>
      </c>
      <c r="B69" s="686" t="s">
        <v>379</v>
      </c>
      <c r="C69" s="383"/>
      <c r="D69" s="383"/>
      <c r="E69" s="366"/>
    </row>
    <row r="70" spans="1:5" s="534" customFormat="1" ht="12" customHeight="1">
      <c r="A70" s="518" t="s">
        <v>108</v>
      </c>
      <c r="B70" s="686" t="s">
        <v>746</v>
      </c>
      <c r="C70" s="383"/>
      <c r="D70" s="383"/>
      <c r="E70" s="366"/>
    </row>
    <row r="71" spans="1:5" s="534" customFormat="1" ht="12" customHeight="1">
      <c r="A71" s="518" t="s">
        <v>380</v>
      </c>
      <c r="B71" s="686" t="s">
        <v>381</v>
      </c>
      <c r="C71" s="383"/>
      <c r="D71" s="383"/>
      <c r="E71" s="366"/>
    </row>
    <row r="72" spans="1:5" s="534" customFormat="1" ht="12" customHeight="1" thickBot="1">
      <c r="A72" s="519" t="s">
        <v>382</v>
      </c>
      <c r="B72" s="687" t="s">
        <v>747</v>
      </c>
      <c r="C72" s="383"/>
      <c r="D72" s="383"/>
      <c r="E72" s="366"/>
    </row>
    <row r="73" spans="1:5" s="534" customFormat="1" ht="12" customHeight="1" thickBot="1">
      <c r="A73" s="520" t="s">
        <v>383</v>
      </c>
      <c r="B73" s="369" t="s">
        <v>384</v>
      </c>
      <c r="C73" s="379">
        <f>SUM(C74:C75)</f>
        <v>13392670</v>
      </c>
      <c r="D73" s="379">
        <f>SUM(D74:D75)</f>
        <v>11457685</v>
      </c>
      <c r="E73" s="362">
        <f>SUM(E74:E75)</f>
        <v>11457685</v>
      </c>
    </row>
    <row r="74" spans="1:5" s="534" customFormat="1" ht="12" customHeight="1">
      <c r="A74" s="517" t="s">
        <v>385</v>
      </c>
      <c r="B74" s="390" t="s">
        <v>386</v>
      </c>
      <c r="C74" s="695">
        <v>13392670</v>
      </c>
      <c r="D74" s="383">
        <v>11457685</v>
      </c>
      <c r="E74" s="366">
        <v>11457685</v>
      </c>
    </row>
    <row r="75" spans="1:5" s="534" customFormat="1" ht="12" customHeight="1" thickBot="1">
      <c r="A75" s="519" t="s">
        <v>387</v>
      </c>
      <c r="B75" s="392" t="s">
        <v>388</v>
      </c>
      <c r="C75" s="383"/>
      <c r="D75" s="383"/>
      <c r="E75" s="366"/>
    </row>
    <row r="76" spans="1:5" s="534" customFormat="1" ht="12" customHeight="1" thickBot="1">
      <c r="A76" s="520" t="s">
        <v>389</v>
      </c>
      <c r="B76" s="369" t="s">
        <v>390</v>
      </c>
      <c r="C76" s="379">
        <f>SUM(C77:C79)</f>
        <v>0</v>
      </c>
      <c r="D76" s="379">
        <f>SUM(D77:D79)</f>
        <v>0</v>
      </c>
      <c r="E76" s="362">
        <f>SUM(E77:E79)</f>
        <v>0</v>
      </c>
    </row>
    <row r="77" spans="1:5" s="534" customFormat="1" ht="12" customHeight="1">
      <c r="A77" s="517" t="s">
        <v>391</v>
      </c>
      <c r="B77" s="390" t="s">
        <v>392</v>
      </c>
      <c r="C77" s="383"/>
      <c r="D77" s="383"/>
      <c r="E77" s="366"/>
    </row>
    <row r="78" spans="1:5" s="534" customFormat="1" ht="12" customHeight="1">
      <c r="A78" s="518" t="s">
        <v>393</v>
      </c>
      <c r="B78" s="391" t="s">
        <v>394</v>
      </c>
      <c r="C78" s="383"/>
      <c r="D78" s="383"/>
      <c r="E78" s="366"/>
    </row>
    <row r="79" spans="1:5" s="534" customFormat="1" ht="12" customHeight="1" thickBot="1">
      <c r="A79" s="519" t="s">
        <v>395</v>
      </c>
      <c r="B79" s="688" t="s">
        <v>748</v>
      </c>
      <c r="C79" s="383"/>
      <c r="D79" s="383"/>
      <c r="E79" s="366"/>
    </row>
    <row r="80" spans="1:5" s="534" customFormat="1" ht="12" customHeight="1" thickBot="1">
      <c r="A80" s="520" t="s">
        <v>396</v>
      </c>
      <c r="B80" s="369" t="s">
        <v>397</v>
      </c>
      <c r="C80" s="379">
        <f>SUM(C81:C84)</f>
        <v>0</v>
      </c>
      <c r="D80" s="379">
        <f>SUM(D81:D84)</f>
        <v>0</v>
      </c>
      <c r="E80" s="362">
        <f>SUM(E81:E84)</f>
        <v>0</v>
      </c>
    </row>
    <row r="81" spans="1:5" s="534" customFormat="1" ht="12" customHeight="1">
      <c r="A81" s="521" t="s">
        <v>398</v>
      </c>
      <c r="B81" s="390" t="s">
        <v>399</v>
      </c>
      <c r="C81" s="383"/>
      <c r="D81" s="383"/>
      <c r="E81" s="366"/>
    </row>
    <row r="82" spans="1:5" s="534" customFormat="1" ht="12" customHeight="1">
      <c r="A82" s="522" t="s">
        <v>400</v>
      </c>
      <c r="B82" s="391" t="s">
        <v>401</v>
      </c>
      <c r="C82" s="383"/>
      <c r="D82" s="383"/>
      <c r="E82" s="366"/>
    </row>
    <row r="83" spans="1:5" s="534" customFormat="1" ht="12" customHeight="1">
      <c r="A83" s="522" t="s">
        <v>402</v>
      </c>
      <c r="B83" s="391" t="s">
        <v>403</v>
      </c>
      <c r="C83" s="383"/>
      <c r="D83" s="383"/>
      <c r="E83" s="366"/>
    </row>
    <row r="84" spans="1:5" s="534" customFormat="1" ht="12" customHeight="1" thickBot="1">
      <c r="A84" s="523" t="s">
        <v>404</v>
      </c>
      <c r="B84" s="392" t="s">
        <v>405</v>
      </c>
      <c r="C84" s="383"/>
      <c r="D84" s="383"/>
      <c r="E84" s="366"/>
    </row>
    <row r="85" spans="1:5" s="534" customFormat="1" ht="12" customHeight="1" thickBot="1">
      <c r="A85" s="520" t="s">
        <v>406</v>
      </c>
      <c r="B85" s="369" t="s">
        <v>407</v>
      </c>
      <c r="C85" s="404"/>
      <c r="D85" s="404"/>
      <c r="E85" s="405"/>
    </row>
    <row r="86" spans="1:5" s="534" customFormat="1" ht="12" customHeight="1" thickBot="1">
      <c r="A86" s="520" t="s">
        <v>408</v>
      </c>
      <c r="B86" s="514" t="s">
        <v>409</v>
      </c>
      <c r="C86" s="385">
        <f>+C64+C68+C73+C76+C80+C85</f>
        <v>13392670</v>
      </c>
      <c r="D86" s="385">
        <f>+D64+D68+D73+D76+D80+D85</f>
        <v>11457685</v>
      </c>
      <c r="E86" s="398">
        <f>+E64+E68+E73+E76+E80+E85</f>
        <v>11457685</v>
      </c>
    </row>
    <row r="87" spans="1:5" s="534" customFormat="1" ht="12" customHeight="1" thickBot="1">
      <c r="A87" s="524" t="s">
        <v>410</v>
      </c>
      <c r="B87" s="515" t="s">
        <v>547</v>
      </c>
      <c r="C87" s="385">
        <f>+C63+C86</f>
        <v>122924083</v>
      </c>
      <c r="D87" s="385">
        <f>+D63+D86</f>
        <v>188910615</v>
      </c>
      <c r="E87" s="398">
        <f>+E63+E86</f>
        <v>187825699</v>
      </c>
    </row>
    <row r="88" spans="1:5" s="534" customFormat="1" ht="15" customHeight="1">
      <c r="A88" s="489"/>
      <c r="B88" s="490"/>
      <c r="C88" s="505"/>
      <c r="D88" s="505"/>
      <c r="E88" s="505"/>
    </row>
    <row r="89" spans="1:5" ht="13.5" thickBot="1">
      <c r="A89" s="491"/>
      <c r="B89" s="492"/>
      <c r="C89" s="506"/>
      <c r="D89" s="506"/>
      <c r="E89" s="506"/>
    </row>
    <row r="90" spans="1:5" s="533" customFormat="1" ht="16.5" customHeight="1" thickBot="1">
      <c r="A90" s="755" t="s">
        <v>43</v>
      </c>
      <c r="B90" s="756"/>
      <c r="C90" s="756"/>
      <c r="D90" s="756"/>
      <c r="E90" s="757"/>
    </row>
    <row r="91" spans="1:5" s="310" customFormat="1" ht="12" customHeight="1" thickBot="1">
      <c r="A91" s="512" t="s">
        <v>7</v>
      </c>
      <c r="B91" s="351" t="s">
        <v>418</v>
      </c>
      <c r="C91" s="496">
        <f>SUM(C92:C96)</f>
        <v>67500458</v>
      </c>
      <c r="D91" s="496">
        <f>SUM(D92:D96)</f>
        <v>88070943</v>
      </c>
      <c r="E91" s="496">
        <f>SUM(E92:E96)</f>
        <v>64986587</v>
      </c>
    </row>
    <row r="92" spans="1:5" ht="12" customHeight="1">
      <c r="A92" s="525" t="s">
        <v>70</v>
      </c>
      <c r="B92" s="337" t="s">
        <v>37</v>
      </c>
      <c r="C92" s="497">
        <v>19061923</v>
      </c>
      <c r="D92" s="497">
        <v>19255733</v>
      </c>
      <c r="E92" s="497">
        <v>18532263</v>
      </c>
    </row>
    <row r="93" spans="1:5" ht="12" customHeight="1">
      <c r="A93" s="518" t="s">
        <v>71</v>
      </c>
      <c r="B93" s="335" t="s">
        <v>132</v>
      </c>
      <c r="C93" s="498">
        <v>4842611</v>
      </c>
      <c r="D93" s="498">
        <v>5071327</v>
      </c>
      <c r="E93" s="498">
        <v>3516051</v>
      </c>
    </row>
    <row r="94" spans="1:5" ht="12" customHeight="1">
      <c r="A94" s="518" t="s">
        <v>72</v>
      </c>
      <c r="B94" s="335" t="s">
        <v>99</v>
      </c>
      <c r="C94" s="500">
        <v>38488924</v>
      </c>
      <c r="D94" s="500">
        <v>51326182</v>
      </c>
      <c r="E94" s="500">
        <v>34156828</v>
      </c>
    </row>
    <row r="95" spans="1:5" ht="12" customHeight="1">
      <c r="A95" s="518" t="s">
        <v>73</v>
      </c>
      <c r="B95" s="338" t="s">
        <v>133</v>
      </c>
      <c r="C95" s="500">
        <v>1850000</v>
      </c>
      <c r="D95" s="500">
        <v>2467500</v>
      </c>
      <c r="E95" s="500">
        <v>1467930</v>
      </c>
    </row>
    <row r="96" spans="1:5" ht="12" customHeight="1">
      <c r="A96" s="518" t="s">
        <v>82</v>
      </c>
      <c r="B96" s="346" t="s">
        <v>134</v>
      </c>
      <c r="C96" s="500">
        <v>3257000</v>
      </c>
      <c r="D96" s="500">
        <v>9950201</v>
      </c>
      <c r="E96" s="500">
        <v>7313515</v>
      </c>
    </row>
    <row r="97" spans="1:5" ht="12" customHeight="1">
      <c r="A97" s="518" t="s">
        <v>74</v>
      </c>
      <c r="B97" s="335" t="s">
        <v>419</v>
      </c>
      <c r="C97" s="500"/>
      <c r="D97" s="500"/>
      <c r="E97" s="500"/>
    </row>
    <row r="98" spans="1:5" ht="12" customHeight="1">
      <c r="A98" s="518" t="s">
        <v>75</v>
      </c>
      <c r="B98" s="358" t="s">
        <v>420</v>
      </c>
      <c r="C98" s="500"/>
      <c r="D98" s="500"/>
      <c r="E98" s="500"/>
    </row>
    <row r="99" spans="1:5" ht="12" customHeight="1">
      <c r="A99" s="518" t="s">
        <v>83</v>
      </c>
      <c r="B99" s="359" t="s">
        <v>421</v>
      </c>
      <c r="C99" s="500"/>
      <c r="D99" s="500"/>
      <c r="E99" s="500"/>
    </row>
    <row r="100" spans="1:5" ht="12" customHeight="1">
      <c r="A100" s="518" t="s">
        <v>84</v>
      </c>
      <c r="B100" s="359" t="s">
        <v>422</v>
      </c>
      <c r="C100" s="500"/>
      <c r="D100" s="500"/>
      <c r="E100" s="500"/>
    </row>
    <row r="101" spans="1:5" ht="12" customHeight="1">
      <c r="A101" s="518" t="s">
        <v>85</v>
      </c>
      <c r="B101" s="358" t="s">
        <v>423</v>
      </c>
      <c r="C101" s="500"/>
      <c r="D101" s="500"/>
      <c r="E101" s="500"/>
    </row>
    <row r="102" spans="1:5" ht="12" customHeight="1">
      <c r="A102" s="518" t="s">
        <v>86</v>
      </c>
      <c r="B102" s="358" t="s">
        <v>424</v>
      </c>
      <c r="C102" s="500"/>
      <c r="D102" s="500"/>
      <c r="E102" s="500"/>
    </row>
    <row r="103" spans="1:5" ht="12" customHeight="1">
      <c r="A103" s="518" t="s">
        <v>88</v>
      </c>
      <c r="B103" s="359" t="s">
        <v>425</v>
      </c>
      <c r="C103" s="500"/>
      <c r="D103" s="500"/>
      <c r="E103" s="500"/>
    </row>
    <row r="104" spans="1:5" ht="12" customHeight="1">
      <c r="A104" s="526" t="s">
        <v>135</v>
      </c>
      <c r="B104" s="360" t="s">
        <v>426</v>
      </c>
      <c r="C104" s="500"/>
      <c r="D104" s="500"/>
      <c r="E104" s="500"/>
    </row>
    <row r="105" spans="1:5" ht="12" customHeight="1">
      <c r="A105" s="518" t="s">
        <v>427</v>
      </c>
      <c r="B105" s="360" t="s">
        <v>428</v>
      </c>
      <c r="C105" s="500"/>
      <c r="D105" s="500"/>
      <c r="E105" s="500"/>
    </row>
    <row r="106" spans="1:5" s="310" customFormat="1" ht="12" customHeight="1" thickBot="1">
      <c r="A106" s="527" t="s">
        <v>429</v>
      </c>
      <c r="B106" s="361" t="s">
        <v>430</v>
      </c>
      <c r="C106" s="502"/>
      <c r="D106" s="502"/>
      <c r="E106" s="502"/>
    </row>
    <row r="107" spans="1:5" ht="12" customHeight="1" thickBot="1">
      <c r="A107" s="352" t="s">
        <v>8</v>
      </c>
      <c r="B107" s="350" t="s">
        <v>431</v>
      </c>
      <c r="C107" s="373">
        <f>+C108+C110+C112</f>
        <v>0</v>
      </c>
      <c r="D107" s="373">
        <f>+D108+D110+D112</f>
        <v>0</v>
      </c>
      <c r="E107" s="373">
        <f>+E108+E110+E112</f>
        <v>0</v>
      </c>
    </row>
    <row r="108" spans="1:5" ht="12" customHeight="1">
      <c r="A108" s="517" t="s">
        <v>76</v>
      </c>
      <c r="B108" s="335" t="s">
        <v>157</v>
      </c>
      <c r="C108" s="499"/>
      <c r="D108" s="499"/>
      <c r="E108" s="499"/>
    </row>
    <row r="109" spans="1:5" ht="12" customHeight="1">
      <c r="A109" s="517" t="s">
        <v>77</v>
      </c>
      <c r="B109" s="339" t="s">
        <v>432</v>
      </c>
      <c r="C109" s="499"/>
      <c r="D109" s="499"/>
      <c r="E109" s="499"/>
    </row>
    <row r="110" spans="1:5" ht="12" customHeight="1">
      <c r="A110" s="517" t="s">
        <v>78</v>
      </c>
      <c r="B110" s="339" t="s">
        <v>136</v>
      </c>
      <c r="C110" s="498"/>
      <c r="D110" s="498"/>
      <c r="E110" s="498"/>
    </row>
    <row r="111" spans="1:5" ht="12" customHeight="1">
      <c r="A111" s="517" t="s">
        <v>79</v>
      </c>
      <c r="B111" s="339" t="s">
        <v>433</v>
      </c>
      <c r="C111" s="363"/>
      <c r="D111" s="363"/>
      <c r="E111" s="363"/>
    </row>
    <row r="112" spans="1:5" ht="12" customHeight="1">
      <c r="A112" s="517" t="s">
        <v>80</v>
      </c>
      <c r="B112" s="371" t="s">
        <v>159</v>
      </c>
      <c r="C112" s="363"/>
      <c r="D112" s="363"/>
      <c r="E112" s="363"/>
    </row>
    <row r="113" spans="1:5" ht="12" customHeight="1">
      <c r="A113" s="517" t="s">
        <v>87</v>
      </c>
      <c r="B113" s="370" t="s">
        <v>434</v>
      </c>
      <c r="C113" s="363"/>
      <c r="D113" s="363"/>
      <c r="E113" s="363"/>
    </row>
    <row r="114" spans="1:5" ht="12" customHeight="1">
      <c r="A114" s="517" t="s">
        <v>89</v>
      </c>
      <c r="B114" s="386" t="s">
        <v>435</v>
      </c>
      <c r="C114" s="363"/>
      <c r="D114" s="363"/>
      <c r="E114" s="363"/>
    </row>
    <row r="115" spans="1:5" ht="12" customHeight="1">
      <c r="A115" s="517" t="s">
        <v>137</v>
      </c>
      <c r="B115" s="359" t="s">
        <v>422</v>
      </c>
      <c r="C115" s="363"/>
      <c r="D115" s="363"/>
      <c r="E115" s="363"/>
    </row>
    <row r="116" spans="1:5" ht="12" customHeight="1">
      <c r="A116" s="517" t="s">
        <v>138</v>
      </c>
      <c r="B116" s="359" t="s">
        <v>436</v>
      </c>
      <c r="C116" s="363"/>
      <c r="D116" s="363"/>
      <c r="E116" s="363"/>
    </row>
    <row r="117" spans="1:5" ht="12" customHeight="1">
      <c r="A117" s="517" t="s">
        <v>139</v>
      </c>
      <c r="B117" s="359" t="s">
        <v>437</v>
      </c>
      <c r="C117" s="363"/>
      <c r="D117" s="363"/>
      <c r="E117" s="363"/>
    </row>
    <row r="118" spans="1:5" ht="12" customHeight="1">
      <c r="A118" s="517" t="s">
        <v>438</v>
      </c>
      <c r="B118" s="359" t="s">
        <v>425</v>
      </c>
      <c r="C118" s="363"/>
      <c r="D118" s="363"/>
      <c r="E118" s="363"/>
    </row>
    <row r="119" spans="1:5" ht="12" customHeight="1">
      <c r="A119" s="517" t="s">
        <v>439</v>
      </c>
      <c r="B119" s="359" t="s">
        <v>440</v>
      </c>
      <c r="C119" s="363"/>
      <c r="D119" s="363"/>
      <c r="E119" s="363"/>
    </row>
    <row r="120" spans="1:5" ht="12" customHeight="1" thickBot="1">
      <c r="A120" s="526" t="s">
        <v>441</v>
      </c>
      <c r="B120" s="359" t="s">
        <v>442</v>
      </c>
      <c r="C120" s="365"/>
      <c r="D120" s="365"/>
      <c r="E120" s="365"/>
    </row>
    <row r="121" spans="1:5" ht="12" customHeight="1" thickBot="1">
      <c r="A121" s="352" t="s">
        <v>9</v>
      </c>
      <c r="B121" s="355" t="s">
        <v>443</v>
      </c>
      <c r="C121" s="373">
        <f>+C122+C123</f>
        <v>3112162</v>
      </c>
      <c r="D121" s="373">
        <f>+D122+D123</f>
        <v>1177177</v>
      </c>
      <c r="E121" s="373">
        <f>+E122+E123</f>
        <v>1177177</v>
      </c>
    </row>
    <row r="122" spans="1:5" ht="12" customHeight="1">
      <c r="A122" s="517" t="s">
        <v>59</v>
      </c>
      <c r="B122" s="336" t="s">
        <v>45</v>
      </c>
      <c r="C122" s="499">
        <v>3112162</v>
      </c>
      <c r="D122" s="499">
        <v>1177177</v>
      </c>
      <c r="E122" s="499">
        <v>1177177</v>
      </c>
    </row>
    <row r="123" spans="1:5" ht="12" customHeight="1" thickBot="1">
      <c r="A123" s="519" t="s">
        <v>60</v>
      </c>
      <c r="B123" s="339" t="s">
        <v>46</v>
      </c>
      <c r="C123" s="500"/>
      <c r="D123" s="500"/>
      <c r="E123" s="500"/>
    </row>
    <row r="124" spans="1:5" ht="12" customHeight="1" thickBot="1">
      <c r="A124" s="352" t="s">
        <v>10</v>
      </c>
      <c r="B124" s="355" t="s">
        <v>444</v>
      </c>
      <c r="C124" s="373">
        <f>+C91+C107+C121</f>
        <v>70612620</v>
      </c>
      <c r="D124" s="373">
        <f>+D91+D107+D121</f>
        <v>89248120</v>
      </c>
      <c r="E124" s="373">
        <f>+E91+E107+E121</f>
        <v>66163764</v>
      </c>
    </row>
    <row r="125" spans="1:5" ht="12" customHeight="1" thickBot="1">
      <c r="A125" s="352" t="s">
        <v>11</v>
      </c>
      <c r="B125" s="355" t="s">
        <v>549</v>
      </c>
      <c r="C125" s="373">
        <f>+C126+C127+C128</f>
        <v>0</v>
      </c>
      <c r="D125" s="373">
        <f>+D126+D127+D128</f>
        <v>0</v>
      </c>
      <c r="E125" s="373">
        <f>+E126+E127+E128</f>
        <v>0</v>
      </c>
    </row>
    <row r="126" spans="1:5" ht="12" customHeight="1">
      <c r="A126" s="517" t="s">
        <v>63</v>
      </c>
      <c r="B126" s="336" t="s">
        <v>446</v>
      </c>
      <c r="C126" s="363"/>
      <c r="D126" s="363"/>
      <c r="E126" s="363"/>
    </row>
    <row r="127" spans="1:5" ht="12" customHeight="1">
      <c r="A127" s="517" t="s">
        <v>64</v>
      </c>
      <c r="B127" s="336" t="s">
        <v>447</v>
      </c>
      <c r="C127" s="363"/>
      <c r="D127" s="363"/>
      <c r="E127" s="363"/>
    </row>
    <row r="128" spans="1:5" ht="12" customHeight="1" thickBot="1">
      <c r="A128" s="526" t="s">
        <v>65</v>
      </c>
      <c r="B128" s="334" t="s">
        <v>448</v>
      </c>
      <c r="C128" s="363"/>
      <c r="D128" s="363"/>
      <c r="E128" s="363"/>
    </row>
    <row r="129" spans="1:11" ht="12" customHeight="1" thickBot="1">
      <c r="A129" s="352" t="s">
        <v>12</v>
      </c>
      <c r="B129" s="355" t="s">
        <v>449</v>
      </c>
      <c r="C129" s="373">
        <f>+C130+C131+C132+C133</f>
        <v>0</v>
      </c>
      <c r="D129" s="373">
        <f>+D130+D131+D132+D133</f>
        <v>0</v>
      </c>
      <c r="E129" s="373">
        <f>+E130+E131+E132+E133</f>
        <v>0</v>
      </c>
    </row>
    <row r="130" spans="1:11" ht="12" customHeight="1">
      <c r="A130" s="517" t="s">
        <v>66</v>
      </c>
      <c r="B130" s="336" t="s">
        <v>450</v>
      </c>
      <c r="C130" s="363"/>
      <c r="D130" s="363"/>
      <c r="E130" s="363"/>
    </row>
    <row r="131" spans="1:11" ht="12" customHeight="1">
      <c r="A131" s="517" t="s">
        <v>67</v>
      </c>
      <c r="B131" s="336" t="s">
        <v>451</v>
      </c>
      <c r="C131" s="363"/>
      <c r="D131" s="363"/>
      <c r="E131" s="363"/>
    </row>
    <row r="132" spans="1:11" ht="12" customHeight="1">
      <c r="A132" s="517" t="s">
        <v>349</v>
      </c>
      <c r="B132" s="336" t="s">
        <v>452</v>
      </c>
      <c r="C132" s="363"/>
      <c r="D132" s="363"/>
      <c r="E132" s="363"/>
    </row>
    <row r="133" spans="1:11" s="310" customFormat="1" ht="12" customHeight="1" thickBot="1">
      <c r="A133" s="526" t="s">
        <v>351</v>
      </c>
      <c r="B133" s="334" t="s">
        <v>453</v>
      </c>
      <c r="C133" s="363"/>
      <c r="D133" s="363"/>
      <c r="E133" s="363"/>
    </row>
    <row r="134" spans="1:11" ht="13.5" thickBot="1">
      <c r="A134" s="352" t="s">
        <v>13</v>
      </c>
      <c r="B134" s="355" t="s">
        <v>670</v>
      </c>
      <c r="C134" s="501">
        <f>+C135+C136+C138+C139+C137</f>
        <v>62756129</v>
      </c>
      <c r="D134" s="501">
        <f>+D135+D136+D138+D139+D137</f>
        <v>61635888</v>
      </c>
      <c r="E134" s="501">
        <f>+E135+E136+E138+E139+E137</f>
        <v>61635888</v>
      </c>
      <c r="K134" s="480"/>
    </row>
    <row r="135" spans="1:11">
      <c r="A135" s="517" t="s">
        <v>68</v>
      </c>
      <c r="B135" s="336" t="s">
        <v>455</v>
      </c>
      <c r="C135" s="363"/>
      <c r="D135" s="363"/>
      <c r="E135" s="363"/>
    </row>
    <row r="136" spans="1:11" ht="12" customHeight="1">
      <c r="A136" s="517" t="s">
        <v>69</v>
      </c>
      <c r="B136" s="336" t="s">
        <v>456</v>
      </c>
      <c r="C136" s="363">
        <v>3716223</v>
      </c>
      <c r="D136" s="363">
        <v>3716223</v>
      </c>
      <c r="E136" s="363">
        <v>3716223</v>
      </c>
    </row>
    <row r="137" spans="1:11" ht="12" customHeight="1">
      <c r="A137" s="517" t="s">
        <v>358</v>
      </c>
      <c r="B137" s="336" t="s">
        <v>669</v>
      </c>
      <c r="C137" s="363">
        <v>59039906</v>
      </c>
      <c r="D137" s="363">
        <v>57919665</v>
      </c>
      <c r="E137" s="363">
        <v>57919665</v>
      </c>
    </row>
    <row r="138" spans="1:11" s="310" customFormat="1" ht="12" customHeight="1">
      <c r="A138" s="517" t="s">
        <v>360</v>
      </c>
      <c r="B138" s="336" t="s">
        <v>457</v>
      </c>
      <c r="C138" s="363"/>
      <c r="D138" s="363"/>
      <c r="E138" s="363"/>
    </row>
    <row r="139" spans="1:11" s="310" customFormat="1" ht="12" customHeight="1" thickBot="1">
      <c r="A139" s="526" t="s">
        <v>668</v>
      </c>
      <c r="B139" s="334" t="s">
        <v>458</v>
      </c>
      <c r="C139" s="363"/>
      <c r="D139" s="363"/>
      <c r="E139" s="363"/>
    </row>
    <row r="140" spans="1:11" s="310" customFormat="1" ht="12" customHeight="1" thickBot="1">
      <c r="A140" s="352" t="s">
        <v>14</v>
      </c>
      <c r="B140" s="355" t="s">
        <v>550</v>
      </c>
      <c r="C140" s="503">
        <f>+C141+C142+C143+C144</f>
        <v>0</v>
      </c>
      <c r="D140" s="503">
        <f>+D141+D142+D143+D144</f>
        <v>0</v>
      </c>
      <c r="E140" s="503">
        <f>+E141+E142+E143+E144</f>
        <v>0</v>
      </c>
    </row>
    <row r="141" spans="1:11" s="310" customFormat="1" ht="12" customHeight="1">
      <c r="A141" s="517" t="s">
        <v>130</v>
      </c>
      <c r="B141" s="336" t="s">
        <v>460</v>
      </c>
      <c r="C141" s="363"/>
      <c r="D141" s="363"/>
      <c r="E141" s="363"/>
    </row>
    <row r="142" spans="1:11" s="310" customFormat="1" ht="12" customHeight="1">
      <c r="A142" s="517" t="s">
        <v>131</v>
      </c>
      <c r="B142" s="336" t="s">
        <v>461</v>
      </c>
      <c r="C142" s="363"/>
      <c r="D142" s="363"/>
      <c r="E142" s="363"/>
    </row>
    <row r="143" spans="1:11" s="310" customFormat="1" ht="12" customHeight="1">
      <c r="A143" s="517" t="s">
        <v>158</v>
      </c>
      <c r="B143" s="336" t="s">
        <v>462</v>
      </c>
      <c r="C143" s="363"/>
      <c r="D143" s="363"/>
      <c r="E143" s="363"/>
    </row>
    <row r="144" spans="1:11" ht="12.75" customHeight="1" thickBot="1">
      <c r="A144" s="517" t="s">
        <v>366</v>
      </c>
      <c r="B144" s="336" t="s">
        <v>463</v>
      </c>
      <c r="C144" s="363"/>
      <c r="D144" s="363"/>
      <c r="E144" s="363"/>
    </row>
    <row r="145" spans="1:5" ht="12" customHeight="1" thickBot="1">
      <c r="A145" s="352" t="s">
        <v>15</v>
      </c>
      <c r="B145" s="355" t="s">
        <v>464</v>
      </c>
      <c r="C145" s="516">
        <f>+C125+C129+C134+C140</f>
        <v>62756129</v>
      </c>
      <c r="D145" s="516">
        <f>+D125+D129+D134+D140</f>
        <v>61635888</v>
      </c>
      <c r="E145" s="516">
        <f>+E125+E129+E134+E140</f>
        <v>61635888</v>
      </c>
    </row>
    <row r="146" spans="1:5" ht="15" customHeight="1" thickBot="1">
      <c r="A146" s="528" t="s">
        <v>16</v>
      </c>
      <c r="B146" s="375" t="s">
        <v>465</v>
      </c>
      <c r="C146" s="516">
        <f>+C124+C145</f>
        <v>133368749</v>
      </c>
      <c r="D146" s="516">
        <f>+D124+D145</f>
        <v>150884008</v>
      </c>
      <c r="E146" s="516">
        <f>+E124+E145</f>
        <v>127799652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4" t="s">
        <v>739</v>
      </c>
      <c r="B148" s="635"/>
      <c r="C148" s="91"/>
      <c r="D148" s="92"/>
      <c r="E148" s="89"/>
    </row>
    <row r="149" spans="1:5" ht="14.25" customHeight="1" thickBot="1">
      <c r="A149" s="636" t="s">
        <v>738</v>
      </c>
      <c r="B149" s="637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0"/>
  <sheetViews>
    <sheetView zoomScaleSheetLayoutView="100" workbookViewId="0">
      <selection activeCell="E1" sqref="E1"/>
    </sheetView>
  </sheetViews>
  <sheetFormatPr defaultRowHeight="12.75"/>
  <cols>
    <col min="1" max="1" width="14.83203125" style="508" customWidth="1"/>
    <col min="2" max="2" width="65.33203125" style="509" customWidth="1"/>
    <col min="3" max="5" width="17" style="510" customWidth="1"/>
    <col min="6" max="16384" width="9.33203125" style="33"/>
  </cols>
  <sheetData>
    <row r="1" spans="1:5" s="484" customFormat="1" ht="16.5" customHeight="1" thickBot="1">
      <c r="A1" s="692"/>
      <c r="B1" s="693"/>
      <c r="C1" s="495"/>
      <c r="D1" s="495"/>
      <c r="E1" s="617" t="s">
        <v>774</v>
      </c>
    </row>
    <row r="2" spans="1:5" s="531" customFormat="1" ht="15.75" customHeight="1">
      <c r="A2" s="511" t="s">
        <v>51</v>
      </c>
      <c r="B2" s="758" t="s">
        <v>154</v>
      </c>
      <c r="C2" s="759"/>
      <c r="D2" s="760"/>
      <c r="E2" s="504" t="s">
        <v>41</v>
      </c>
    </row>
    <row r="3" spans="1:5" s="531" customFormat="1" ht="24.75" thickBot="1">
      <c r="A3" s="529" t="s">
        <v>545</v>
      </c>
      <c r="B3" s="761" t="s">
        <v>672</v>
      </c>
      <c r="C3" s="762"/>
      <c r="D3" s="763"/>
      <c r="E3" s="479" t="s">
        <v>48</v>
      </c>
    </row>
    <row r="4" spans="1:5" s="532" customFormat="1" ht="15.95" customHeight="1" thickBot="1">
      <c r="A4" s="486"/>
      <c r="B4" s="486"/>
      <c r="C4" s="487"/>
      <c r="D4" s="487"/>
      <c r="E4" s="487" t="str">
        <f>'6.2. sz. mell'!E4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33" customFormat="1" ht="12" customHeight="1" thickBot="1">
      <c r="A8" s="352" t="s">
        <v>7</v>
      </c>
      <c r="B8" s="348" t="s">
        <v>307</v>
      </c>
      <c r="C8" s="379">
        <f>SUM(C9:C14)</f>
        <v>0</v>
      </c>
      <c r="D8" s="379">
        <f>SUM(D9:D14)</f>
        <v>0</v>
      </c>
      <c r="E8" s="362">
        <f>SUM(E9:E14)</f>
        <v>0</v>
      </c>
    </row>
    <row r="9" spans="1:5" s="507" customFormat="1" ht="12" customHeight="1">
      <c r="A9" s="517" t="s">
        <v>70</v>
      </c>
      <c r="B9" s="390" t="s">
        <v>308</v>
      </c>
      <c r="C9" s="381"/>
      <c r="D9" s="381"/>
      <c r="E9" s="364"/>
    </row>
    <row r="10" spans="1:5" s="534" customFormat="1" ht="12" customHeight="1">
      <c r="A10" s="518" t="s">
        <v>71</v>
      </c>
      <c r="B10" s="391" t="s">
        <v>309</v>
      </c>
      <c r="C10" s="380"/>
      <c r="D10" s="380"/>
      <c r="E10" s="363"/>
    </row>
    <row r="11" spans="1:5" s="534" customFormat="1" ht="12" customHeight="1">
      <c r="A11" s="518" t="s">
        <v>72</v>
      </c>
      <c r="B11" s="391" t="s">
        <v>310</v>
      </c>
      <c r="C11" s="380"/>
      <c r="D11" s="380"/>
      <c r="E11" s="363"/>
    </row>
    <row r="12" spans="1:5" s="534" customFormat="1" ht="12" customHeight="1">
      <c r="A12" s="518" t="s">
        <v>73</v>
      </c>
      <c r="B12" s="391" t="s">
        <v>311</v>
      </c>
      <c r="C12" s="380"/>
      <c r="D12" s="380"/>
      <c r="E12" s="363"/>
    </row>
    <row r="13" spans="1:5" s="534" customFormat="1" ht="12" customHeight="1">
      <c r="A13" s="518" t="s">
        <v>106</v>
      </c>
      <c r="B13" s="391" t="s">
        <v>312</v>
      </c>
      <c r="C13" s="380"/>
      <c r="D13" s="380"/>
      <c r="E13" s="363"/>
    </row>
    <row r="14" spans="1:5" s="507" customFormat="1" ht="12" customHeight="1" thickBot="1">
      <c r="A14" s="519" t="s">
        <v>74</v>
      </c>
      <c r="B14" s="392" t="s">
        <v>313</v>
      </c>
      <c r="C14" s="382"/>
      <c r="D14" s="382"/>
      <c r="E14" s="365"/>
    </row>
    <row r="15" spans="1:5" s="507" customFormat="1" ht="12" customHeight="1" thickBot="1">
      <c r="A15" s="352" t="s">
        <v>8</v>
      </c>
      <c r="B15" s="369" t="s">
        <v>314</v>
      </c>
      <c r="C15" s="379">
        <f>SUM(C16:C20)</f>
        <v>0</v>
      </c>
      <c r="D15" s="379">
        <f>SUM(D16:D20)</f>
        <v>0</v>
      </c>
      <c r="E15" s="362">
        <f>SUM(E16:E20)</f>
        <v>0</v>
      </c>
    </row>
    <row r="16" spans="1:5" s="507" customFormat="1" ht="12" customHeight="1">
      <c r="A16" s="517" t="s">
        <v>76</v>
      </c>
      <c r="B16" s="390" t="s">
        <v>315</v>
      </c>
      <c r="C16" s="381"/>
      <c r="D16" s="381"/>
      <c r="E16" s="364"/>
    </row>
    <row r="17" spans="1:5" s="507" customFormat="1" ht="12" customHeight="1">
      <c r="A17" s="518" t="s">
        <v>77</v>
      </c>
      <c r="B17" s="391" t="s">
        <v>316</v>
      </c>
      <c r="C17" s="380"/>
      <c r="D17" s="380"/>
      <c r="E17" s="363"/>
    </row>
    <row r="18" spans="1:5" s="507" customFormat="1" ht="12" customHeight="1">
      <c r="A18" s="518" t="s">
        <v>78</v>
      </c>
      <c r="B18" s="391" t="s">
        <v>317</v>
      </c>
      <c r="C18" s="380"/>
      <c r="D18" s="380"/>
      <c r="E18" s="363"/>
    </row>
    <row r="19" spans="1:5" s="507" customFormat="1" ht="12" customHeight="1">
      <c r="A19" s="518" t="s">
        <v>79</v>
      </c>
      <c r="B19" s="391" t="s">
        <v>318</v>
      </c>
      <c r="C19" s="380"/>
      <c r="D19" s="380"/>
      <c r="E19" s="363"/>
    </row>
    <row r="20" spans="1:5" s="507" customFormat="1" ht="12" customHeight="1">
      <c r="A20" s="518" t="s">
        <v>80</v>
      </c>
      <c r="B20" s="391" t="s">
        <v>319</v>
      </c>
      <c r="C20" s="380"/>
      <c r="D20" s="380"/>
      <c r="E20" s="363"/>
    </row>
    <row r="21" spans="1:5" s="534" customFormat="1" ht="12" customHeight="1" thickBot="1">
      <c r="A21" s="519" t="s">
        <v>87</v>
      </c>
      <c r="B21" s="392" t="s">
        <v>320</v>
      </c>
      <c r="C21" s="382"/>
      <c r="D21" s="382"/>
      <c r="E21" s="365"/>
    </row>
    <row r="22" spans="1:5" s="534" customFormat="1" ht="12" customHeight="1" thickBot="1">
      <c r="A22" s="352" t="s">
        <v>9</v>
      </c>
      <c r="B22" s="348" t="s">
        <v>321</v>
      </c>
      <c r="C22" s="379">
        <f>SUM(C23:C27)</f>
        <v>0</v>
      </c>
      <c r="D22" s="379">
        <f>SUM(D23:D27)</f>
        <v>0</v>
      </c>
      <c r="E22" s="362">
        <f>SUM(E23:E27)</f>
        <v>0</v>
      </c>
    </row>
    <row r="23" spans="1:5" s="534" customFormat="1" ht="12" customHeight="1">
      <c r="A23" s="517" t="s">
        <v>59</v>
      </c>
      <c r="B23" s="390" t="s">
        <v>322</v>
      </c>
      <c r="C23" s="381"/>
      <c r="D23" s="381"/>
      <c r="E23" s="364"/>
    </row>
    <row r="24" spans="1:5" s="507" customFormat="1" ht="12" customHeight="1">
      <c r="A24" s="518" t="s">
        <v>60</v>
      </c>
      <c r="B24" s="391" t="s">
        <v>323</v>
      </c>
      <c r="C24" s="380"/>
      <c r="D24" s="380"/>
      <c r="E24" s="363"/>
    </row>
    <row r="25" spans="1:5" s="534" customFormat="1" ht="12" customHeight="1">
      <c r="A25" s="518" t="s">
        <v>61</v>
      </c>
      <c r="B25" s="391" t="s">
        <v>324</v>
      </c>
      <c r="C25" s="380"/>
      <c r="D25" s="380"/>
      <c r="E25" s="363"/>
    </row>
    <row r="26" spans="1:5" s="534" customFormat="1" ht="12" customHeight="1">
      <c r="A26" s="518" t="s">
        <v>62</v>
      </c>
      <c r="B26" s="391" t="s">
        <v>325</v>
      </c>
      <c r="C26" s="380"/>
      <c r="D26" s="380"/>
      <c r="E26" s="363"/>
    </row>
    <row r="27" spans="1:5" s="534" customFormat="1" ht="12" customHeight="1">
      <c r="A27" s="518" t="s">
        <v>120</v>
      </c>
      <c r="B27" s="391" t="s">
        <v>326</v>
      </c>
      <c r="C27" s="380"/>
      <c r="D27" s="380"/>
      <c r="E27" s="363"/>
    </row>
    <row r="28" spans="1:5" s="534" customFormat="1" ht="12" customHeight="1" thickBot="1">
      <c r="A28" s="519" t="s">
        <v>121</v>
      </c>
      <c r="B28" s="392" t="s">
        <v>327</v>
      </c>
      <c r="C28" s="382"/>
      <c r="D28" s="382"/>
      <c r="E28" s="365"/>
    </row>
    <row r="29" spans="1:5" s="534" customFormat="1" ht="12" customHeight="1" thickBot="1">
      <c r="A29" s="352" t="s">
        <v>122</v>
      </c>
      <c r="B29" s="348" t="s">
        <v>728</v>
      </c>
      <c r="C29" s="385">
        <f>SUM(C30:C36)</f>
        <v>19520000</v>
      </c>
      <c r="D29" s="385">
        <f>SUM(D30:D36)</f>
        <v>20055000</v>
      </c>
      <c r="E29" s="398">
        <f>SUM(E30:E36)</f>
        <v>19109292</v>
      </c>
    </row>
    <row r="30" spans="1:5" s="534" customFormat="1" ht="12" customHeight="1">
      <c r="A30" s="517" t="s">
        <v>328</v>
      </c>
      <c r="B30" s="390" t="s">
        <v>732</v>
      </c>
      <c r="C30" s="381"/>
      <c r="D30" s="381"/>
      <c r="E30" s="364"/>
    </row>
    <row r="31" spans="1:5" s="534" customFormat="1" ht="12" customHeight="1">
      <c r="A31" s="518" t="s">
        <v>329</v>
      </c>
      <c r="B31" s="391" t="s">
        <v>733</v>
      </c>
      <c r="C31" s="380"/>
      <c r="D31" s="380"/>
      <c r="E31" s="363"/>
    </row>
    <row r="32" spans="1:5" s="534" customFormat="1" ht="12" customHeight="1">
      <c r="A32" s="518" t="s">
        <v>330</v>
      </c>
      <c r="B32" s="391" t="s">
        <v>734</v>
      </c>
      <c r="C32" s="380">
        <v>12500000</v>
      </c>
      <c r="D32" s="380">
        <v>13035000</v>
      </c>
      <c r="E32" s="363">
        <v>13032670</v>
      </c>
    </row>
    <row r="33" spans="1:5" s="534" customFormat="1" ht="12" customHeight="1">
      <c r="A33" s="518" t="s">
        <v>749</v>
      </c>
      <c r="B33" s="391" t="s">
        <v>751</v>
      </c>
      <c r="C33" s="380">
        <v>6200000</v>
      </c>
      <c r="D33" s="380">
        <v>6200000</v>
      </c>
      <c r="E33" s="363">
        <v>6053782</v>
      </c>
    </row>
    <row r="34" spans="1:5" s="534" customFormat="1" ht="12" customHeight="1">
      <c r="A34" s="518" t="s">
        <v>729</v>
      </c>
      <c r="B34" s="391" t="s">
        <v>735</v>
      </c>
      <c r="C34" s="380"/>
      <c r="D34" s="380"/>
      <c r="E34" s="363"/>
    </row>
    <row r="35" spans="1:5" s="534" customFormat="1" ht="12" customHeight="1">
      <c r="A35" s="518" t="s">
        <v>730</v>
      </c>
      <c r="B35" s="391" t="s">
        <v>331</v>
      </c>
      <c r="C35" s="380">
        <v>300000</v>
      </c>
      <c r="D35" s="380">
        <v>300000</v>
      </c>
      <c r="E35" s="363">
        <v>0</v>
      </c>
    </row>
    <row r="36" spans="1:5" s="534" customFormat="1" ht="12" customHeight="1" thickBot="1">
      <c r="A36" s="519" t="s">
        <v>731</v>
      </c>
      <c r="B36" s="371" t="s">
        <v>332</v>
      </c>
      <c r="C36" s="382">
        <v>520000</v>
      </c>
      <c r="D36" s="382">
        <v>520000</v>
      </c>
      <c r="E36" s="365">
        <v>22840</v>
      </c>
    </row>
    <row r="37" spans="1:5" s="534" customFormat="1" ht="12" customHeight="1" thickBot="1">
      <c r="A37" s="352" t="s">
        <v>11</v>
      </c>
      <c r="B37" s="348" t="s">
        <v>333</v>
      </c>
      <c r="C37" s="379">
        <f>SUM(C38:C47)</f>
        <v>2614666</v>
      </c>
      <c r="D37" s="379">
        <f>SUM(D38:D47)</f>
        <v>3424707</v>
      </c>
      <c r="E37" s="362">
        <f>SUM(E38:E47)</f>
        <v>3164639</v>
      </c>
    </row>
    <row r="38" spans="1:5" s="534" customFormat="1" ht="12" customHeight="1">
      <c r="A38" s="517" t="s">
        <v>63</v>
      </c>
      <c r="B38" s="390" t="s">
        <v>334</v>
      </c>
      <c r="C38" s="381"/>
      <c r="D38" s="381"/>
      <c r="E38" s="364"/>
    </row>
    <row r="39" spans="1:5" s="534" customFormat="1" ht="12" customHeight="1">
      <c r="A39" s="518" t="s">
        <v>64</v>
      </c>
      <c r="B39" s="391" t="s">
        <v>335</v>
      </c>
      <c r="C39" s="498">
        <v>2194720</v>
      </c>
      <c r="D39" s="380">
        <v>2665600</v>
      </c>
      <c r="E39" s="363">
        <v>2456500</v>
      </c>
    </row>
    <row r="40" spans="1:5" s="534" customFormat="1" ht="12" customHeight="1">
      <c r="A40" s="518" t="s">
        <v>65</v>
      </c>
      <c r="B40" s="391" t="s">
        <v>336</v>
      </c>
      <c r="C40" s="498">
        <v>256020</v>
      </c>
      <c r="D40" s="380">
        <v>496393</v>
      </c>
      <c r="E40" s="363">
        <v>475893</v>
      </c>
    </row>
    <row r="41" spans="1:5" s="534" customFormat="1" ht="12" customHeight="1">
      <c r="A41" s="518" t="s">
        <v>124</v>
      </c>
      <c r="B41" s="391" t="s">
        <v>337</v>
      </c>
      <c r="C41" s="498"/>
      <c r="D41" s="380"/>
      <c r="E41" s="363"/>
    </row>
    <row r="42" spans="1:5" s="534" customFormat="1" ht="12" customHeight="1">
      <c r="A42" s="518" t="s">
        <v>125</v>
      </c>
      <c r="B42" s="391" t="s">
        <v>338</v>
      </c>
      <c r="C42" s="498"/>
      <c r="D42" s="380"/>
      <c r="E42" s="363"/>
    </row>
    <row r="43" spans="1:5" s="534" customFormat="1" ht="12" customHeight="1">
      <c r="A43" s="518" t="s">
        <v>126</v>
      </c>
      <c r="B43" s="391" t="s">
        <v>339</v>
      </c>
      <c r="C43" s="498">
        <v>133926</v>
      </c>
      <c r="D43" s="380">
        <v>133926</v>
      </c>
      <c r="E43" s="363">
        <v>133926</v>
      </c>
    </row>
    <row r="44" spans="1:5" s="534" customFormat="1" ht="12" customHeight="1">
      <c r="A44" s="518" t="s">
        <v>127</v>
      </c>
      <c r="B44" s="391" t="s">
        <v>340</v>
      </c>
      <c r="C44" s="498"/>
      <c r="D44" s="380"/>
      <c r="E44" s="363"/>
    </row>
    <row r="45" spans="1:5" s="534" customFormat="1" ht="12" customHeight="1">
      <c r="A45" s="518" t="s">
        <v>128</v>
      </c>
      <c r="B45" s="391" t="s">
        <v>341</v>
      </c>
      <c r="C45" s="498">
        <v>30000</v>
      </c>
      <c r="D45" s="380">
        <v>128788</v>
      </c>
      <c r="E45" s="363">
        <v>98320</v>
      </c>
    </row>
    <row r="46" spans="1:5" s="534" customFormat="1" ht="12" customHeight="1">
      <c r="A46" s="518" t="s">
        <v>342</v>
      </c>
      <c r="B46" s="391" t="s">
        <v>343</v>
      </c>
      <c r="C46" s="383"/>
      <c r="D46" s="383"/>
      <c r="E46" s="366"/>
    </row>
    <row r="47" spans="1:5" s="507" customFormat="1" ht="12" customHeight="1" thickBot="1">
      <c r="A47" s="519" t="s">
        <v>344</v>
      </c>
      <c r="B47" s="392" t="s">
        <v>345</v>
      </c>
      <c r="C47" s="384"/>
      <c r="D47" s="384"/>
      <c r="E47" s="367"/>
    </row>
    <row r="48" spans="1:5" s="534" customFormat="1" ht="12" customHeight="1" thickBot="1">
      <c r="A48" s="352" t="s">
        <v>12</v>
      </c>
      <c r="B48" s="348" t="s">
        <v>346</v>
      </c>
      <c r="C48" s="379">
        <f>SUM(C49:C53)</f>
        <v>0</v>
      </c>
      <c r="D48" s="379">
        <f>SUM(D49:D53)</f>
        <v>980000</v>
      </c>
      <c r="E48" s="362">
        <f>SUM(E49:E53)</f>
        <v>980000</v>
      </c>
    </row>
    <row r="49" spans="1:5" s="534" customFormat="1" ht="12" customHeight="1">
      <c r="A49" s="517" t="s">
        <v>66</v>
      </c>
      <c r="B49" s="390" t="s">
        <v>347</v>
      </c>
      <c r="C49" s="400"/>
      <c r="D49" s="400"/>
      <c r="E49" s="368"/>
    </row>
    <row r="50" spans="1:5" s="534" customFormat="1" ht="12" customHeight="1">
      <c r="A50" s="518" t="s">
        <v>67</v>
      </c>
      <c r="B50" s="391" t="s">
        <v>348</v>
      </c>
      <c r="C50" s="383"/>
      <c r="D50" s="383">
        <v>980000</v>
      </c>
      <c r="E50" s="366">
        <v>980000</v>
      </c>
    </row>
    <row r="51" spans="1:5" s="534" customFormat="1" ht="12" customHeight="1">
      <c r="A51" s="518" t="s">
        <v>349</v>
      </c>
      <c r="B51" s="391" t="s">
        <v>350</v>
      </c>
      <c r="C51" s="383"/>
      <c r="D51" s="383"/>
      <c r="E51" s="366"/>
    </row>
    <row r="52" spans="1:5" s="534" customFormat="1" ht="12" customHeight="1">
      <c r="A52" s="518" t="s">
        <v>351</v>
      </c>
      <c r="B52" s="391" t="s">
        <v>352</v>
      </c>
      <c r="C52" s="383"/>
      <c r="D52" s="383"/>
      <c r="E52" s="366"/>
    </row>
    <row r="53" spans="1:5" s="534" customFormat="1" ht="12" customHeight="1" thickBot="1">
      <c r="A53" s="519" t="s">
        <v>353</v>
      </c>
      <c r="B53" s="392" t="s">
        <v>354</v>
      </c>
      <c r="C53" s="384"/>
      <c r="D53" s="384"/>
      <c r="E53" s="367"/>
    </row>
    <row r="54" spans="1:5" s="534" customFormat="1" ht="12" customHeight="1" thickBot="1">
      <c r="A54" s="352" t="s">
        <v>129</v>
      </c>
      <c r="B54" s="348" t="s">
        <v>355</v>
      </c>
      <c r="C54" s="379">
        <f>SUM(C55:C57)</f>
        <v>0</v>
      </c>
      <c r="D54" s="379">
        <f>SUM(D55:D57)</f>
        <v>0</v>
      </c>
      <c r="E54" s="362">
        <f>SUM(E55:E57)</f>
        <v>0</v>
      </c>
    </row>
    <row r="55" spans="1:5" s="507" customFormat="1" ht="12" customHeight="1">
      <c r="A55" s="517" t="s">
        <v>68</v>
      </c>
      <c r="B55" s="390" t="s">
        <v>356</v>
      </c>
      <c r="C55" s="381"/>
      <c r="D55" s="381"/>
      <c r="E55" s="364"/>
    </row>
    <row r="56" spans="1:5" s="507" customFormat="1" ht="12" customHeight="1">
      <c r="A56" s="518" t="s">
        <v>69</v>
      </c>
      <c r="B56" s="391" t="s">
        <v>357</v>
      </c>
      <c r="C56" s="380"/>
      <c r="D56" s="380"/>
      <c r="E56" s="363"/>
    </row>
    <row r="57" spans="1:5" s="507" customFormat="1" ht="12" customHeight="1">
      <c r="A57" s="518" t="s">
        <v>358</v>
      </c>
      <c r="B57" s="391" t="s">
        <v>359</v>
      </c>
      <c r="C57" s="380"/>
      <c r="D57" s="380"/>
      <c r="E57" s="363"/>
    </row>
    <row r="58" spans="1:5" s="507" customFormat="1" ht="12" customHeight="1" thickBot="1">
      <c r="A58" s="519" t="s">
        <v>360</v>
      </c>
      <c r="B58" s="392" t="s">
        <v>361</v>
      </c>
      <c r="C58" s="382"/>
      <c r="D58" s="382"/>
      <c r="E58" s="365"/>
    </row>
    <row r="59" spans="1:5" s="534" customFormat="1" ht="12" customHeight="1" thickBot="1">
      <c r="A59" s="352" t="s">
        <v>14</v>
      </c>
      <c r="B59" s="369" t="s">
        <v>362</v>
      </c>
      <c r="C59" s="379">
        <f>SUM(C60:C62)</f>
        <v>0</v>
      </c>
      <c r="D59" s="379">
        <f>SUM(D60:D62)</f>
        <v>50000</v>
      </c>
      <c r="E59" s="362">
        <f>SUM(E60:E62)</f>
        <v>50000</v>
      </c>
    </row>
    <row r="60" spans="1:5" s="534" customFormat="1" ht="12" customHeight="1">
      <c r="A60" s="517" t="s">
        <v>130</v>
      </c>
      <c r="B60" s="390" t="s">
        <v>363</v>
      </c>
      <c r="C60" s="383"/>
      <c r="D60" s="383"/>
      <c r="E60" s="366"/>
    </row>
    <row r="61" spans="1:5" s="534" customFormat="1" ht="12" customHeight="1">
      <c r="A61" s="518" t="s">
        <v>131</v>
      </c>
      <c r="B61" s="391" t="s">
        <v>548</v>
      </c>
      <c r="C61" s="383"/>
      <c r="D61" s="383"/>
      <c r="E61" s="366"/>
    </row>
    <row r="62" spans="1:5" s="534" customFormat="1" ht="12" customHeight="1">
      <c r="A62" s="518" t="s">
        <v>158</v>
      </c>
      <c r="B62" s="391" t="s">
        <v>365</v>
      </c>
      <c r="C62" s="383"/>
      <c r="D62" s="383">
        <v>50000</v>
      </c>
      <c r="E62" s="366">
        <v>50000</v>
      </c>
    </row>
    <row r="63" spans="1:5" s="534" customFormat="1" ht="12" customHeight="1" thickBot="1">
      <c r="A63" s="519" t="s">
        <v>366</v>
      </c>
      <c r="B63" s="392" t="s">
        <v>367</v>
      </c>
      <c r="C63" s="383"/>
      <c r="D63" s="383"/>
      <c r="E63" s="366"/>
    </row>
    <row r="64" spans="1:5" s="534" customFormat="1" ht="12" customHeight="1" thickBot="1">
      <c r="A64" s="352" t="s">
        <v>15</v>
      </c>
      <c r="B64" s="348" t="s">
        <v>368</v>
      </c>
      <c r="C64" s="385">
        <f>+C8+C15+C22+C29+C37+C48+C54+C59</f>
        <v>22134666</v>
      </c>
      <c r="D64" s="385">
        <f>+D8+D15+D22+D29+D37+D48+D54+D59</f>
        <v>24509707</v>
      </c>
      <c r="E64" s="398">
        <f>+E8+E15+E22+E29+E37+E48+E54+E59</f>
        <v>23303931</v>
      </c>
    </row>
    <row r="65" spans="1:5" s="534" customFormat="1" ht="12" customHeight="1" thickBot="1">
      <c r="A65" s="520" t="s">
        <v>546</v>
      </c>
      <c r="B65" s="369" t="s">
        <v>370</v>
      </c>
      <c r="C65" s="379">
        <f>SUM(C66:C68)</f>
        <v>0</v>
      </c>
      <c r="D65" s="379">
        <f>SUM(D66:D68)</f>
        <v>0</v>
      </c>
      <c r="E65" s="362">
        <f>SUM(E66:E68)</f>
        <v>0</v>
      </c>
    </row>
    <row r="66" spans="1:5" s="534" customFormat="1" ht="12" customHeight="1">
      <c r="A66" s="517" t="s">
        <v>371</v>
      </c>
      <c r="B66" s="390" t="s">
        <v>372</v>
      </c>
      <c r="C66" s="383"/>
      <c r="D66" s="383"/>
      <c r="E66" s="366"/>
    </row>
    <row r="67" spans="1:5" s="534" customFormat="1" ht="12" customHeight="1">
      <c r="A67" s="518" t="s">
        <v>373</v>
      </c>
      <c r="B67" s="391" t="s">
        <v>374</v>
      </c>
      <c r="C67" s="383"/>
      <c r="D67" s="383"/>
      <c r="E67" s="366"/>
    </row>
    <row r="68" spans="1:5" s="534" customFormat="1" ht="12" customHeight="1" thickBot="1">
      <c r="A68" s="519" t="s">
        <v>375</v>
      </c>
      <c r="B68" s="513" t="s">
        <v>376</v>
      </c>
      <c r="C68" s="383"/>
      <c r="D68" s="383"/>
      <c r="E68" s="366"/>
    </row>
    <row r="69" spans="1:5" s="534" customFormat="1" ht="12" customHeight="1" thickBot="1">
      <c r="A69" s="520" t="s">
        <v>377</v>
      </c>
      <c r="B69" s="369" t="s">
        <v>378</v>
      </c>
      <c r="C69" s="379">
        <f>SUM(C70:C73)</f>
        <v>0</v>
      </c>
      <c r="D69" s="379">
        <f>SUM(D70:D73)</f>
        <v>0</v>
      </c>
      <c r="E69" s="362">
        <f>SUM(E70:E73)</f>
        <v>0</v>
      </c>
    </row>
    <row r="70" spans="1:5" s="534" customFormat="1" ht="12" customHeight="1">
      <c r="A70" s="517" t="s">
        <v>107</v>
      </c>
      <c r="B70" s="686" t="s">
        <v>379</v>
      </c>
      <c r="C70" s="383"/>
      <c r="D70" s="383"/>
      <c r="E70" s="366"/>
    </row>
    <row r="71" spans="1:5" s="534" customFormat="1" ht="12" customHeight="1">
      <c r="A71" s="518" t="s">
        <v>108</v>
      </c>
      <c r="B71" s="686" t="s">
        <v>746</v>
      </c>
      <c r="C71" s="383"/>
      <c r="D71" s="383"/>
      <c r="E71" s="366"/>
    </row>
    <row r="72" spans="1:5" s="534" customFormat="1" ht="12" customHeight="1">
      <c r="A72" s="518" t="s">
        <v>380</v>
      </c>
      <c r="B72" s="686" t="s">
        <v>381</v>
      </c>
      <c r="C72" s="383"/>
      <c r="D72" s="383"/>
      <c r="E72" s="366"/>
    </row>
    <row r="73" spans="1:5" s="534" customFormat="1" ht="12" customHeight="1" thickBot="1">
      <c r="A73" s="519" t="s">
        <v>382</v>
      </c>
      <c r="B73" s="687" t="s">
        <v>747</v>
      </c>
      <c r="C73" s="383"/>
      <c r="D73" s="383"/>
      <c r="E73" s="366"/>
    </row>
    <row r="74" spans="1:5" s="534" customFormat="1" ht="12" customHeight="1" thickBot="1">
      <c r="A74" s="520" t="s">
        <v>383</v>
      </c>
      <c r="B74" s="369" t="s">
        <v>384</v>
      </c>
      <c r="C74" s="379">
        <f>SUM(C75:C76)</f>
        <v>0</v>
      </c>
      <c r="D74" s="379">
        <f>SUM(D75:D76)</f>
        <v>0</v>
      </c>
      <c r="E74" s="362">
        <f>SUM(E75:E76)</f>
        <v>0</v>
      </c>
    </row>
    <row r="75" spans="1:5" s="534" customFormat="1" ht="12" customHeight="1">
      <c r="A75" s="517" t="s">
        <v>385</v>
      </c>
      <c r="B75" s="390" t="s">
        <v>386</v>
      </c>
      <c r="C75" s="383"/>
      <c r="D75" s="383"/>
      <c r="E75" s="366"/>
    </row>
    <row r="76" spans="1:5" s="534" customFormat="1" ht="12" customHeight="1" thickBot="1">
      <c r="A76" s="519" t="s">
        <v>387</v>
      </c>
      <c r="B76" s="392" t="s">
        <v>388</v>
      </c>
      <c r="C76" s="383"/>
      <c r="D76" s="383"/>
      <c r="E76" s="366"/>
    </row>
    <row r="77" spans="1:5" s="534" customFormat="1" ht="12" customHeight="1" thickBot="1">
      <c r="A77" s="520" t="s">
        <v>389</v>
      </c>
      <c r="B77" s="369" t="s">
        <v>390</v>
      </c>
      <c r="C77" s="379">
        <f>SUM(C78:C80)</f>
        <v>0</v>
      </c>
      <c r="D77" s="379">
        <f>SUM(D78:D80)</f>
        <v>0</v>
      </c>
      <c r="E77" s="362">
        <f>SUM(E78:E80)</f>
        <v>0</v>
      </c>
    </row>
    <row r="78" spans="1:5" s="534" customFormat="1" ht="12" customHeight="1">
      <c r="A78" s="517" t="s">
        <v>391</v>
      </c>
      <c r="B78" s="390" t="s">
        <v>392</v>
      </c>
      <c r="C78" s="383"/>
      <c r="D78" s="383"/>
      <c r="E78" s="366"/>
    </row>
    <row r="79" spans="1:5" s="534" customFormat="1" ht="12" customHeight="1">
      <c r="A79" s="518" t="s">
        <v>393</v>
      </c>
      <c r="B79" s="391" t="s">
        <v>394</v>
      </c>
      <c r="C79" s="383"/>
      <c r="D79" s="383"/>
      <c r="E79" s="366"/>
    </row>
    <row r="80" spans="1:5" s="534" customFormat="1" ht="12" customHeight="1" thickBot="1">
      <c r="A80" s="519" t="s">
        <v>395</v>
      </c>
      <c r="B80" s="688" t="s">
        <v>748</v>
      </c>
      <c r="C80" s="383"/>
      <c r="D80" s="383"/>
      <c r="E80" s="366"/>
    </row>
    <row r="81" spans="1:5" s="534" customFormat="1" ht="12" customHeight="1" thickBot="1">
      <c r="A81" s="520" t="s">
        <v>396</v>
      </c>
      <c r="B81" s="369" t="s">
        <v>397</v>
      </c>
      <c r="C81" s="379">
        <f>SUM(C82:C85)</f>
        <v>0</v>
      </c>
      <c r="D81" s="379">
        <f>SUM(D82:D85)</f>
        <v>0</v>
      </c>
      <c r="E81" s="362">
        <f>SUM(E82:E85)</f>
        <v>0</v>
      </c>
    </row>
    <row r="82" spans="1:5" s="534" customFormat="1" ht="12" customHeight="1">
      <c r="A82" s="521" t="s">
        <v>398</v>
      </c>
      <c r="B82" s="390" t="s">
        <v>399</v>
      </c>
      <c r="C82" s="383"/>
      <c r="D82" s="383"/>
      <c r="E82" s="366"/>
    </row>
    <row r="83" spans="1:5" s="534" customFormat="1" ht="12" customHeight="1">
      <c r="A83" s="522" t="s">
        <v>400</v>
      </c>
      <c r="B83" s="391" t="s">
        <v>401</v>
      </c>
      <c r="C83" s="383"/>
      <c r="D83" s="383"/>
      <c r="E83" s="366"/>
    </row>
    <row r="84" spans="1:5" s="534" customFormat="1" ht="12" customHeight="1">
      <c r="A84" s="522" t="s">
        <v>402</v>
      </c>
      <c r="B84" s="391" t="s">
        <v>403</v>
      </c>
      <c r="C84" s="383"/>
      <c r="D84" s="383"/>
      <c r="E84" s="366"/>
    </row>
    <row r="85" spans="1:5" s="534" customFormat="1" ht="12" customHeight="1" thickBot="1">
      <c r="A85" s="523" t="s">
        <v>404</v>
      </c>
      <c r="B85" s="392" t="s">
        <v>405</v>
      </c>
      <c r="C85" s="383"/>
      <c r="D85" s="383"/>
      <c r="E85" s="366"/>
    </row>
    <row r="86" spans="1:5" s="534" customFormat="1" ht="12" customHeight="1" thickBot="1">
      <c r="A86" s="520" t="s">
        <v>406</v>
      </c>
      <c r="B86" s="369" t="s">
        <v>407</v>
      </c>
      <c r="C86" s="404"/>
      <c r="D86" s="404"/>
      <c r="E86" s="405"/>
    </row>
    <row r="87" spans="1:5" s="534" customFormat="1" ht="12" customHeight="1" thickBot="1">
      <c r="A87" s="520" t="s">
        <v>408</v>
      </c>
      <c r="B87" s="514" t="s">
        <v>409</v>
      </c>
      <c r="C87" s="385">
        <f>+C65+C69+C74+C77+C81+C86</f>
        <v>0</v>
      </c>
      <c r="D87" s="385">
        <f>+D65+D69+D74+D77+D81+D86</f>
        <v>0</v>
      </c>
      <c r="E87" s="398">
        <f>+E65+E69+E74+E77+E81+E86</f>
        <v>0</v>
      </c>
    </row>
    <row r="88" spans="1:5" s="534" customFormat="1" ht="12" customHeight="1" thickBot="1">
      <c r="A88" s="524" t="s">
        <v>410</v>
      </c>
      <c r="B88" s="515" t="s">
        <v>547</v>
      </c>
      <c r="C88" s="385">
        <f>+C64+C87</f>
        <v>22134666</v>
      </c>
      <c r="D88" s="385">
        <f>+D64+D87</f>
        <v>24509707</v>
      </c>
      <c r="E88" s="398">
        <f>+E64+E87</f>
        <v>23303931</v>
      </c>
    </row>
    <row r="89" spans="1:5" s="534" customFormat="1" ht="15" customHeight="1">
      <c r="A89" s="489"/>
      <c r="B89" s="490"/>
      <c r="C89" s="505"/>
      <c r="D89" s="505"/>
      <c r="E89" s="505"/>
    </row>
    <row r="90" spans="1:5" ht="13.5" thickBot="1">
      <c r="A90" s="491"/>
      <c r="B90" s="492"/>
      <c r="C90" s="506"/>
      <c r="D90" s="506"/>
      <c r="E90" s="506"/>
    </row>
    <row r="91" spans="1:5" s="533" customFormat="1" ht="16.5" customHeight="1" thickBot="1">
      <c r="A91" s="755" t="s">
        <v>43</v>
      </c>
      <c r="B91" s="756"/>
      <c r="C91" s="756"/>
      <c r="D91" s="756"/>
      <c r="E91" s="757"/>
    </row>
    <row r="92" spans="1:5" s="310" customFormat="1" ht="12" customHeight="1" thickBot="1">
      <c r="A92" s="512" t="s">
        <v>7</v>
      </c>
      <c r="B92" s="351" t="s">
        <v>418</v>
      </c>
      <c r="C92" s="496">
        <f>SUM(C93:C97)</f>
        <v>1800000</v>
      </c>
      <c r="D92" s="496">
        <f>SUM(D93:D97)</f>
        <v>2500000</v>
      </c>
      <c r="E92" s="496">
        <f>SUM(E93:E97)</f>
        <v>2500000</v>
      </c>
    </row>
    <row r="93" spans="1:5" ht="12" customHeight="1">
      <c r="A93" s="525" t="s">
        <v>70</v>
      </c>
      <c r="B93" s="337" t="s">
        <v>37</v>
      </c>
      <c r="C93" s="497"/>
      <c r="D93" s="497"/>
      <c r="E93" s="497"/>
    </row>
    <row r="94" spans="1:5" ht="12" customHeight="1">
      <c r="A94" s="518" t="s">
        <v>71</v>
      </c>
      <c r="B94" s="335" t="s">
        <v>132</v>
      </c>
      <c r="C94" s="498"/>
      <c r="D94" s="498"/>
      <c r="E94" s="498"/>
    </row>
    <row r="95" spans="1:5" ht="12" customHeight="1">
      <c r="A95" s="518" t="s">
        <v>72</v>
      </c>
      <c r="B95" s="335" t="s">
        <v>99</v>
      </c>
      <c r="C95" s="500"/>
      <c r="D95" s="500"/>
      <c r="E95" s="500"/>
    </row>
    <row r="96" spans="1:5" ht="12" customHeight="1">
      <c r="A96" s="518" t="s">
        <v>73</v>
      </c>
      <c r="B96" s="338" t="s">
        <v>133</v>
      </c>
      <c r="C96" s="500"/>
      <c r="D96" s="500"/>
      <c r="E96" s="500"/>
    </row>
    <row r="97" spans="1:5" ht="12" customHeight="1">
      <c r="A97" s="518" t="s">
        <v>82</v>
      </c>
      <c r="B97" s="346" t="s">
        <v>134</v>
      </c>
      <c r="C97" s="500">
        <v>1800000</v>
      </c>
      <c r="D97" s="500">
        <v>2500000</v>
      </c>
      <c r="E97" s="500">
        <v>2500000</v>
      </c>
    </row>
    <row r="98" spans="1:5" ht="12" customHeight="1">
      <c r="A98" s="518" t="s">
        <v>74</v>
      </c>
      <c r="B98" s="335" t="s">
        <v>419</v>
      </c>
      <c r="C98" s="500"/>
      <c r="D98" s="500"/>
      <c r="E98" s="500"/>
    </row>
    <row r="99" spans="1:5" ht="12" customHeight="1">
      <c r="A99" s="518" t="s">
        <v>75</v>
      </c>
      <c r="B99" s="358" t="s">
        <v>420</v>
      </c>
      <c r="C99" s="500"/>
      <c r="D99" s="500"/>
      <c r="E99" s="500"/>
    </row>
    <row r="100" spans="1:5" ht="12" customHeight="1">
      <c r="A100" s="518" t="s">
        <v>83</v>
      </c>
      <c r="B100" s="359" t="s">
        <v>421</v>
      </c>
      <c r="C100" s="500"/>
      <c r="D100" s="500"/>
      <c r="E100" s="500"/>
    </row>
    <row r="101" spans="1:5" ht="12" customHeight="1">
      <c r="A101" s="518" t="s">
        <v>84</v>
      </c>
      <c r="B101" s="359" t="s">
        <v>422</v>
      </c>
      <c r="C101" s="500"/>
      <c r="D101" s="500"/>
      <c r="E101" s="500"/>
    </row>
    <row r="102" spans="1:5" ht="12" customHeight="1">
      <c r="A102" s="518" t="s">
        <v>85</v>
      </c>
      <c r="B102" s="358" t="s">
        <v>423</v>
      </c>
      <c r="C102" s="500"/>
      <c r="D102" s="500"/>
      <c r="E102" s="500"/>
    </row>
    <row r="103" spans="1:5" ht="12" customHeight="1">
      <c r="A103" s="518" t="s">
        <v>86</v>
      </c>
      <c r="B103" s="358" t="s">
        <v>424</v>
      </c>
      <c r="C103" s="500"/>
      <c r="D103" s="500"/>
      <c r="E103" s="500"/>
    </row>
    <row r="104" spans="1:5" ht="12" customHeight="1">
      <c r="A104" s="518" t="s">
        <v>88</v>
      </c>
      <c r="B104" s="359" t="s">
        <v>425</v>
      </c>
      <c r="C104" s="500"/>
      <c r="D104" s="500"/>
      <c r="E104" s="500"/>
    </row>
    <row r="105" spans="1:5" ht="12" customHeight="1">
      <c r="A105" s="526" t="s">
        <v>135</v>
      </c>
      <c r="B105" s="360" t="s">
        <v>426</v>
      </c>
      <c r="C105" s="500"/>
      <c r="D105" s="500"/>
      <c r="E105" s="500"/>
    </row>
    <row r="106" spans="1:5" ht="12" customHeight="1">
      <c r="A106" s="518" t="s">
        <v>427</v>
      </c>
      <c r="B106" s="360" t="s">
        <v>428</v>
      </c>
      <c r="C106" s="500"/>
      <c r="D106" s="500"/>
      <c r="E106" s="500"/>
    </row>
    <row r="107" spans="1:5" s="310" customFormat="1" ht="12" customHeight="1" thickBot="1">
      <c r="A107" s="527" t="s">
        <v>429</v>
      </c>
      <c r="B107" s="361" t="s">
        <v>430</v>
      </c>
      <c r="C107" s="502">
        <v>1800000</v>
      </c>
      <c r="D107" s="502">
        <v>2500000</v>
      </c>
      <c r="E107" s="502">
        <v>2500000</v>
      </c>
    </row>
    <row r="108" spans="1:5" ht="12" customHeight="1" thickBot="1">
      <c r="A108" s="352" t="s">
        <v>8</v>
      </c>
      <c r="B108" s="350" t="s">
        <v>431</v>
      </c>
      <c r="C108" s="373">
        <f>+C109+C111+C113</f>
        <v>9890000</v>
      </c>
      <c r="D108" s="373">
        <f>+D109+D111+D113</f>
        <v>66991683</v>
      </c>
      <c r="E108" s="373">
        <f>+E109+E111+E113</f>
        <v>18754350</v>
      </c>
    </row>
    <row r="109" spans="1:5" ht="12" customHeight="1">
      <c r="A109" s="517" t="s">
        <v>76</v>
      </c>
      <c r="B109" s="335" t="s">
        <v>157</v>
      </c>
      <c r="C109" s="499">
        <v>4445000</v>
      </c>
      <c r="D109" s="499">
        <v>65153683</v>
      </c>
      <c r="E109" s="499">
        <v>17417808</v>
      </c>
    </row>
    <row r="110" spans="1:5" ht="12" customHeight="1">
      <c r="A110" s="517" t="s">
        <v>77</v>
      </c>
      <c r="B110" s="339" t="s">
        <v>432</v>
      </c>
      <c r="C110" s="499"/>
      <c r="D110" s="499"/>
      <c r="E110" s="499"/>
    </row>
    <row r="111" spans="1:5" ht="12" customHeight="1">
      <c r="A111" s="517" t="s">
        <v>78</v>
      </c>
      <c r="B111" s="339" t="s">
        <v>136</v>
      </c>
      <c r="C111" s="498">
        <v>4445000</v>
      </c>
      <c r="D111" s="498">
        <v>838000</v>
      </c>
      <c r="E111" s="498">
        <v>836542</v>
      </c>
    </row>
    <row r="112" spans="1:5" ht="12" customHeight="1">
      <c r="A112" s="517" t="s">
        <v>79</v>
      </c>
      <c r="B112" s="339" t="s">
        <v>433</v>
      </c>
      <c r="C112" s="363"/>
      <c r="D112" s="363"/>
      <c r="E112" s="363"/>
    </row>
    <row r="113" spans="1:5" ht="12" customHeight="1">
      <c r="A113" s="517" t="s">
        <v>80</v>
      </c>
      <c r="B113" s="371" t="s">
        <v>159</v>
      </c>
      <c r="C113" s="363">
        <v>1000000</v>
      </c>
      <c r="D113" s="363">
        <v>1000000</v>
      </c>
      <c r="E113" s="363">
        <v>500000</v>
      </c>
    </row>
    <row r="114" spans="1:5" ht="12" customHeight="1">
      <c r="A114" s="517" t="s">
        <v>87</v>
      </c>
      <c r="B114" s="370" t="s">
        <v>434</v>
      </c>
      <c r="C114" s="363"/>
      <c r="D114" s="363"/>
      <c r="E114" s="363"/>
    </row>
    <row r="115" spans="1:5" ht="12" customHeight="1">
      <c r="A115" s="517" t="s">
        <v>89</v>
      </c>
      <c r="B115" s="386" t="s">
        <v>435</v>
      </c>
      <c r="C115" s="363"/>
      <c r="D115" s="363"/>
      <c r="E115" s="363"/>
    </row>
    <row r="116" spans="1:5" ht="12" customHeight="1">
      <c r="A116" s="517" t="s">
        <v>137</v>
      </c>
      <c r="B116" s="359" t="s">
        <v>422</v>
      </c>
      <c r="C116" s="363"/>
      <c r="D116" s="363"/>
      <c r="E116" s="363"/>
    </row>
    <row r="117" spans="1:5" ht="12" customHeight="1">
      <c r="A117" s="517" t="s">
        <v>138</v>
      </c>
      <c r="B117" s="359" t="s">
        <v>436</v>
      </c>
      <c r="C117" s="363"/>
      <c r="D117" s="363"/>
      <c r="E117" s="363"/>
    </row>
    <row r="118" spans="1:5" ht="12" customHeight="1">
      <c r="A118" s="517" t="s">
        <v>139</v>
      </c>
      <c r="B118" s="359" t="s">
        <v>437</v>
      </c>
      <c r="C118" s="363"/>
      <c r="D118" s="363"/>
      <c r="E118" s="363"/>
    </row>
    <row r="119" spans="1:5" ht="12" customHeight="1">
      <c r="A119" s="517" t="s">
        <v>438</v>
      </c>
      <c r="B119" s="359" t="s">
        <v>425</v>
      </c>
      <c r="C119" s="363"/>
      <c r="D119" s="363"/>
      <c r="E119" s="363"/>
    </row>
    <row r="120" spans="1:5" ht="12" customHeight="1">
      <c r="A120" s="517" t="s">
        <v>439</v>
      </c>
      <c r="B120" s="359" t="s">
        <v>440</v>
      </c>
      <c r="C120" s="363">
        <v>1000000</v>
      </c>
      <c r="D120" s="363">
        <v>1000000</v>
      </c>
      <c r="E120" s="363">
        <v>500000</v>
      </c>
    </row>
    <row r="121" spans="1:5" ht="12" customHeight="1" thickBot="1">
      <c r="A121" s="526" t="s">
        <v>441</v>
      </c>
      <c r="B121" s="359" t="s">
        <v>442</v>
      </c>
      <c r="C121" s="365"/>
      <c r="D121" s="365"/>
      <c r="E121" s="365"/>
    </row>
    <row r="122" spans="1:5" ht="12" customHeight="1" thickBot="1">
      <c r="A122" s="352" t="s">
        <v>9</v>
      </c>
      <c r="B122" s="355" t="s">
        <v>443</v>
      </c>
      <c r="C122" s="373">
        <f>+C123+C124</f>
        <v>0</v>
      </c>
      <c r="D122" s="373">
        <f>+D123+D124</f>
        <v>0</v>
      </c>
      <c r="E122" s="373">
        <f>+E123+E124</f>
        <v>0</v>
      </c>
    </row>
    <row r="123" spans="1:5" ht="12" customHeight="1">
      <c r="A123" s="517" t="s">
        <v>59</v>
      </c>
      <c r="B123" s="336" t="s">
        <v>45</v>
      </c>
      <c r="C123" s="499"/>
      <c r="D123" s="499"/>
      <c r="E123" s="499"/>
    </row>
    <row r="124" spans="1:5" ht="12" customHeight="1" thickBot="1">
      <c r="A124" s="519" t="s">
        <v>60</v>
      </c>
      <c r="B124" s="339" t="s">
        <v>46</v>
      </c>
      <c r="C124" s="500"/>
      <c r="D124" s="500"/>
      <c r="E124" s="500"/>
    </row>
    <row r="125" spans="1:5" ht="12" customHeight="1" thickBot="1">
      <c r="A125" s="352" t="s">
        <v>10</v>
      </c>
      <c r="B125" s="355" t="s">
        <v>444</v>
      </c>
      <c r="C125" s="373">
        <f>+C92+C108+C122</f>
        <v>11690000</v>
      </c>
      <c r="D125" s="373">
        <f>+D92+D108+D122</f>
        <v>69491683</v>
      </c>
      <c r="E125" s="373">
        <f>+E92+E108+E122</f>
        <v>21254350</v>
      </c>
    </row>
    <row r="126" spans="1:5" ht="12" customHeight="1" thickBot="1">
      <c r="A126" s="352" t="s">
        <v>11</v>
      </c>
      <c r="B126" s="355" t="s">
        <v>549</v>
      </c>
      <c r="C126" s="373">
        <f>+C127+C128+C129</f>
        <v>0</v>
      </c>
      <c r="D126" s="373">
        <f>+D127+D128+D129</f>
        <v>0</v>
      </c>
      <c r="E126" s="373">
        <f>+E127+E128+E129</f>
        <v>0</v>
      </c>
    </row>
    <row r="127" spans="1:5" ht="12" customHeight="1">
      <c r="A127" s="517" t="s">
        <v>63</v>
      </c>
      <c r="B127" s="336" t="s">
        <v>446</v>
      </c>
      <c r="C127" s="363"/>
      <c r="D127" s="363"/>
      <c r="E127" s="363"/>
    </row>
    <row r="128" spans="1:5" ht="12" customHeight="1">
      <c r="A128" s="517" t="s">
        <v>64</v>
      </c>
      <c r="B128" s="336" t="s">
        <v>447</v>
      </c>
      <c r="C128" s="363"/>
      <c r="D128" s="363"/>
      <c r="E128" s="363"/>
    </row>
    <row r="129" spans="1:11" ht="12" customHeight="1" thickBot="1">
      <c r="A129" s="526" t="s">
        <v>65</v>
      </c>
      <c r="B129" s="334" t="s">
        <v>448</v>
      </c>
      <c r="C129" s="363"/>
      <c r="D129" s="363"/>
      <c r="E129" s="363"/>
    </row>
    <row r="130" spans="1:11" ht="12" customHeight="1" thickBot="1">
      <c r="A130" s="352" t="s">
        <v>12</v>
      </c>
      <c r="B130" s="355" t="s">
        <v>449</v>
      </c>
      <c r="C130" s="373">
        <f>+C131+C132+C133+C134</f>
        <v>0</v>
      </c>
      <c r="D130" s="373">
        <f>+D131+D132+D133+D134</f>
        <v>0</v>
      </c>
      <c r="E130" s="373">
        <f>+E131+E132+E133+E134</f>
        <v>0</v>
      </c>
    </row>
    <row r="131" spans="1:11" ht="12" customHeight="1">
      <c r="A131" s="517" t="s">
        <v>66</v>
      </c>
      <c r="B131" s="336" t="s">
        <v>450</v>
      </c>
      <c r="C131" s="363"/>
      <c r="D131" s="363"/>
      <c r="E131" s="363"/>
    </row>
    <row r="132" spans="1:11" ht="12" customHeight="1">
      <c r="A132" s="517" t="s">
        <v>67</v>
      </c>
      <c r="B132" s="336" t="s">
        <v>451</v>
      </c>
      <c r="C132" s="363"/>
      <c r="D132" s="363"/>
      <c r="E132" s="363"/>
    </row>
    <row r="133" spans="1:11" ht="12" customHeight="1">
      <c r="A133" s="517" t="s">
        <v>349</v>
      </c>
      <c r="B133" s="336" t="s">
        <v>452</v>
      </c>
      <c r="C133" s="363"/>
      <c r="D133" s="363"/>
      <c r="E133" s="363"/>
    </row>
    <row r="134" spans="1:11" s="310" customFormat="1" ht="12" customHeight="1" thickBot="1">
      <c r="A134" s="526" t="s">
        <v>351</v>
      </c>
      <c r="B134" s="334" t="s">
        <v>453</v>
      </c>
      <c r="C134" s="363"/>
      <c r="D134" s="363"/>
      <c r="E134" s="363"/>
    </row>
    <row r="135" spans="1:11" ht="13.5" thickBot="1">
      <c r="A135" s="352" t="s">
        <v>13</v>
      </c>
      <c r="B135" s="355" t="s">
        <v>670</v>
      </c>
      <c r="C135" s="501">
        <f>+C136+C137+C139+C140+C138</f>
        <v>0</v>
      </c>
      <c r="D135" s="501">
        <f>+D136+D137+D139+D140+D138</f>
        <v>0</v>
      </c>
      <c r="E135" s="501">
        <f>+E136+E137+E139+E140+E138</f>
        <v>0</v>
      </c>
      <c r="K135" s="480"/>
    </row>
    <row r="136" spans="1:11">
      <c r="A136" s="517" t="s">
        <v>68</v>
      </c>
      <c r="B136" s="336" t="s">
        <v>455</v>
      </c>
      <c r="C136" s="363"/>
      <c r="D136" s="363"/>
      <c r="E136" s="363"/>
    </row>
    <row r="137" spans="1:11" ht="12" customHeight="1">
      <c r="A137" s="517" t="s">
        <v>69</v>
      </c>
      <c r="B137" s="336" t="s">
        <v>456</v>
      </c>
      <c r="C137" s="363"/>
      <c r="D137" s="363"/>
      <c r="E137" s="363"/>
    </row>
    <row r="138" spans="1:11" ht="12" customHeight="1">
      <c r="A138" s="517" t="s">
        <v>358</v>
      </c>
      <c r="B138" s="336" t="s">
        <v>669</v>
      </c>
      <c r="C138" s="363"/>
      <c r="D138" s="363"/>
      <c r="E138" s="363"/>
    </row>
    <row r="139" spans="1:11" s="310" customFormat="1" ht="12" customHeight="1">
      <c r="A139" s="517" t="s">
        <v>360</v>
      </c>
      <c r="B139" s="336" t="s">
        <v>457</v>
      </c>
      <c r="C139" s="363"/>
      <c r="D139" s="363"/>
      <c r="E139" s="363"/>
    </row>
    <row r="140" spans="1:11" s="310" customFormat="1" ht="12" customHeight="1" thickBot="1">
      <c r="A140" s="526" t="s">
        <v>668</v>
      </c>
      <c r="B140" s="334" t="s">
        <v>458</v>
      </c>
      <c r="C140" s="363"/>
      <c r="D140" s="363"/>
      <c r="E140" s="363"/>
    </row>
    <row r="141" spans="1:11" s="310" customFormat="1" ht="12" customHeight="1" thickBot="1">
      <c r="A141" s="352" t="s">
        <v>14</v>
      </c>
      <c r="B141" s="355" t="s">
        <v>550</v>
      </c>
      <c r="C141" s="503">
        <f>+C142+C143+C144+C145</f>
        <v>0</v>
      </c>
      <c r="D141" s="503">
        <f>+D142+D143+D144+D145</f>
        <v>0</v>
      </c>
      <c r="E141" s="503">
        <f>+E142+E143+E144+E145</f>
        <v>0</v>
      </c>
    </row>
    <row r="142" spans="1:11" s="310" customFormat="1" ht="12" customHeight="1">
      <c r="A142" s="517" t="s">
        <v>130</v>
      </c>
      <c r="B142" s="336" t="s">
        <v>460</v>
      </c>
      <c r="C142" s="363"/>
      <c r="D142" s="363"/>
      <c r="E142" s="363"/>
    </row>
    <row r="143" spans="1:11" s="310" customFormat="1" ht="12" customHeight="1">
      <c r="A143" s="517" t="s">
        <v>131</v>
      </c>
      <c r="B143" s="336" t="s">
        <v>461</v>
      </c>
      <c r="C143" s="363"/>
      <c r="D143" s="363"/>
      <c r="E143" s="363"/>
    </row>
    <row r="144" spans="1:11" s="310" customFormat="1" ht="12" customHeight="1">
      <c r="A144" s="517" t="s">
        <v>158</v>
      </c>
      <c r="B144" s="336" t="s">
        <v>462</v>
      </c>
      <c r="C144" s="363"/>
      <c r="D144" s="363"/>
      <c r="E144" s="363"/>
    </row>
    <row r="145" spans="1:5" ht="12.75" customHeight="1" thickBot="1">
      <c r="A145" s="517" t="s">
        <v>366</v>
      </c>
      <c r="B145" s="336" t="s">
        <v>463</v>
      </c>
      <c r="C145" s="363"/>
      <c r="D145" s="363"/>
      <c r="E145" s="363"/>
    </row>
    <row r="146" spans="1:5" ht="12" customHeight="1" thickBot="1">
      <c r="A146" s="352" t="s">
        <v>15</v>
      </c>
      <c r="B146" s="355" t="s">
        <v>464</v>
      </c>
      <c r="C146" s="516">
        <f>+C126+C130+C135+C141</f>
        <v>0</v>
      </c>
      <c r="D146" s="516">
        <f>+D126+D130+D135+D141</f>
        <v>0</v>
      </c>
      <c r="E146" s="516">
        <f>+E126+E130+E135+E141</f>
        <v>0</v>
      </c>
    </row>
    <row r="147" spans="1:5" ht="15" customHeight="1" thickBot="1">
      <c r="A147" s="528" t="s">
        <v>16</v>
      </c>
      <c r="B147" s="375" t="s">
        <v>465</v>
      </c>
      <c r="C147" s="516">
        <f>+C125+C146</f>
        <v>11690000</v>
      </c>
      <c r="D147" s="516">
        <f>+D125+D146</f>
        <v>69491683</v>
      </c>
      <c r="E147" s="516">
        <f>+E125+E146</f>
        <v>21254350</v>
      </c>
    </row>
    <row r="148" spans="1:5" ht="13.5" thickBot="1">
      <c r="A148" s="43"/>
      <c r="B148" s="44"/>
      <c r="C148" s="45"/>
      <c r="D148" s="45"/>
      <c r="E148" s="45"/>
    </row>
    <row r="149" spans="1:5" ht="15" customHeight="1" thickBot="1">
      <c r="A149" s="634" t="s">
        <v>739</v>
      </c>
      <c r="B149" s="635"/>
      <c r="C149" s="91"/>
      <c r="D149" s="92"/>
      <c r="E149" s="89"/>
    </row>
    <row r="150" spans="1:5" ht="14.25" customHeight="1" thickBot="1">
      <c r="A150" s="636" t="s">
        <v>738</v>
      </c>
      <c r="B150" s="637"/>
      <c r="C150" s="91"/>
      <c r="D150" s="92"/>
      <c r="E150" s="89"/>
    </row>
  </sheetData>
  <sheetProtection formatCells="0"/>
  <mergeCells count="4">
    <mergeCell ref="B2:D2"/>
    <mergeCell ref="B3:D3"/>
    <mergeCell ref="A7:E7"/>
    <mergeCell ref="A91:E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SheetLayoutView="100" workbookViewId="0">
      <selection activeCell="J27" sqref="J27"/>
    </sheetView>
  </sheetViews>
  <sheetFormatPr defaultRowHeight="12.75"/>
  <cols>
    <col min="1" max="1" width="14.83203125" style="508" customWidth="1"/>
    <col min="2" max="2" width="65.33203125" style="509" customWidth="1"/>
    <col min="3" max="5" width="17" style="510" customWidth="1"/>
    <col min="6" max="16384" width="9.33203125" style="33"/>
  </cols>
  <sheetData>
    <row r="1" spans="1:5" s="484" customFormat="1" ht="16.5" customHeight="1" thickBot="1">
      <c r="A1" s="692"/>
      <c r="B1" s="693"/>
      <c r="C1" s="495"/>
      <c r="D1" s="495"/>
      <c r="E1" s="617" t="str">
        <f>+CONCATENATE("6.4. melléklet a ……/",LEFT(ÖSSZEFÜGGÉSEK!A4,4)+1,". (……) önkormányzati rendelethez")</f>
        <v>6.4. melléklet a ……/2018. (……) önkormányzati rendelethez</v>
      </c>
    </row>
    <row r="2" spans="1:5" s="531" customFormat="1" ht="15.75" customHeight="1">
      <c r="A2" s="511" t="s">
        <v>51</v>
      </c>
      <c r="B2" s="758" t="s">
        <v>154</v>
      </c>
      <c r="C2" s="759"/>
      <c r="D2" s="760"/>
      <c r="E2" s="504" t="s">
        <v>41</v>
      </c>
    </row>
    <row r="3" spans="1:5" s="531" customFormat="1" ht="24.75" thickBot="1">
      <c r="A3" s="529" t="s">
        <v>545</v>
      </c>
      <c r="B3" s="761" t="s">
        <v>673</v>
      </c>
      <c r="C3" s="762"/>
      <c r="D3" s="763"/>
      <c r="E3" s="479" t="s">
        <v>49</v>
      </c>
    </row>
    <row r="4" spans="1:5" s="532" customFormat="1" ht="15.95" customHeight="1" thickBot="1">
      <c r="A4" s="486"/>
      <c r="B4" s="486"/>
      <c r="C4" s="487"/>
      <c r="D4" s="487"/>
      <c r="E4" s="487" t="str">
        <f>'6.3. sz. mell'!E4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33" customFormat="1" ht="12" customHeight="1" thickBot="1">
      <c r="A8" s="352" t="s">
        <v>7</v>
      </c>
      <c r="B8" s="348" t="s">
        <v>307</v>
      </c>
      <c r="C8" s="379">
        <f>SUM(C9:C14)</f>
        <v>0</v>
      </c>
      <c r="D8" s="379">
        <f>SUM(D9:D14)</f>
        <v>0</v>
      </c>
      <c r="E8" s="362">
        <f>SUM(E9:E14)</f>
        <v>0</v>
      </c>
    </row>
    <row r="9" spans="1:5" s="507" customFormat="1" ht="12" customHeight="1">
      <c r="A9" s="517" t="s">
        <v>70</v>
      </c>
      <c r="B9" s="390" t="s">
        <v>308</v>
      </c>
      <c r="C9" s="381"/>
      <c r="D9" s="381"/>
      <c r="E9" s="364"/>
    </row>
    <row r="10" spans="1:5" s="534" customFormat="1" ht="12" customHeight="1">
      <c r="A10" s="518" t="s">
        <v>71</v>
      </c>
      <c r="B10" s="391" t="s">
        <v>309</v>
      </c>
      <c r="C10" s="380"/>
      <c r="D10" s="380"/>
      <c r="E10" s="363"/>
    </row>
    <row r="11" spans="1:5" s="534" customFormat="1" ht="12" customHeight="1">
      <c r="A11" s="518" t="s">
        <v>72</v>
      </c>
      <c r="B11" s="391" t="s">
        <v>310</v>
      </c>
      <c r="C11" s="380"/>
      <c r="D11" s="380"/>
      <c r="E11" s="363"/>
    </row>
    <row r="12" spans="1:5" s="534" customFormat="1" ht="12" customHeight="1">
      <c r="A12" s="518" t="s">
        <v>73</v>
      </c>
      <c r="B12" s="391" t="s">
        <v>311</v>
      </c>
      <c r="C12" s="380"/>
      <c r="D12" s="380"/>
      <c r="E12" s="363"/>
    </row>
    <row r="13" spans="1:5" s="534" customFormat="1" ht="12" customHeight="1">
      <c r="A13" s="518" t="s">
        <v>106</v>
      </c>
      <c r="B13" s="391" t="s">
        <v>312</v>
      </c>
      <c r="C13" s="380"/>
      <c r="D13" s="380"/>
      <c r="E13" s="363"/>
    </row>
    <row r="14" spans="1:5" s="507" customFormat="1" ht="12" customHeight="1" thickBot="1">
      <c r="A14" s="519" t="s">
        <v>74</v>
      </c>
      <c r="B14" s="392" t="s">
        <v>313</v>
      </c>
      <c r="C14" s="382"/>
      <c r="D14" s="382"/>
      <c r="E14" s="365"/>
    </row>
    <row r="15" spans="1:5" s="507" customFormat="1" ht="12" customHeight="1" thickBot="1">
      <c r="A15" s="352" t="s">
        <v>8</v>
      </c>
      <c r="B15" s="369" t="s">
        <v>314</v>
      </c>
      <c r="C15" s="379">
        <f>SUM(C16:C20)</f>
        <v>0</v>
      </c>
      <c r="D15" s="379">
        <f>SUM(D16:D20)</f>
        <v>0</v>
      </c>
      <c r="E15" s="362">
        <f>SUM(E16:E20)</f>
        <v>0</v>
      </c>
    </row>
    <row r="16" spans="1:5" s="507" customFormat="1" ht="12" customHeight="1">
      <c r="A16" s="517" t="s">
        <v>76</v>
      </c>
      <c r="B16" s="390" t="s">
        <v>315</v>
      </c>
      <c r="C16" s="381"/>
      <c r="D16" s="381"/>
      <c r="E16" s="364"/>
    </row>
    <row r="17" spans="1:5" s="507" customFormat="1" ht="12" customHeight="1">
      <c r="A17" s="518" t="s">
        <v>77</v>
      </c>
      <c r="B17" s="391" t="s">
        <v>316</v>
      </c>
      <c r="C17" s="380"/>
      <c r="D17" s="380"/>
      <c r="E17" s="363"/>
    </row>
    <row r="18" spans="1:5" s="507" customFormat="1" ht="12" customHeight="1">
      <c r="A18" s="518" t="s">
        <v>78</v>
      </c>
      <c r="B18" s="391" t="s">
        <v>317</v>
      </c>
      <c r="C18" s="380"/>
      <c r="D18" s="380"/>
      <c r="E18" s="363"/>
    </row>
    <row r="19" spans="1:5" s="507" customFormat="1" ht="12" customHeight="1">
      <c r="A19" s="518" t="s">
        <v>79</v>
      </c>
      <c r="B19" s="391" t="s">
        <v>318</v>
      </c>
      <c r="C19" s="380"/>
      <c r="D19" s="380"/>
      <c r="E19" s="363"/>
    </row>
    <row r="20" spans="1:5" s="507" customFormat="1" ht="12" customHeight="1">
      <c r="A20" s="518" t="s">
        <v>80</v>
      </c>
      <c r="B20" s="391" t="s">
        <v>319</v>
      </c>
      <c r="C20" s="380"/>
      <c r="D20" s="380"/>
      <c r="E20" s="363"/>
    </row>
    <row r="21" spans="1:5" s="534" customFormat="1" ht="12" customHeight="1" thickBot="1">
      <c r="A21" s="519" t="s">
        <v>87</v>
      </c>
      <c r="B21" s="392" t="s">
        <v>320</v>
      </c>
      <c r="C21" s="382"/>
      <c r="D21" s="382"/>
      <c r="E21" s="365"/>
    </row>
    <row r="22" spans="1:5" s="534" customFormat="1" ht="12" customHeight="1" thickBot="1">
      <c r="A22" s="352" t="s">
        <v>9</v>
      </c>
      <c r="B22" s="348" t="s">
        <v>321</v>
      </c>
      <c r="C22" s="379">
        <f>SUM(C23:C27)</f>
        <v>0</v>
      </c>
      <c r="D22" s="379">
        <f>SUM(D23:D27)</f>
        <v>0</v>
      </c>
      <c r="E22" s="362">
        <f>SUM(E23:E27)</f>
        <v>0</v>
      </c>
    </row>
    <row r="23" spans="1:5" s="534" customFormat="1" ht="12" customHeight="1">
      <c r="A23" s="517" t="s">
        <v>59</v>
      </c>
      <c r="B23" s="390" t="s">
        <v>322</v>
      </c>
      <c r="C23" s="381"/>
      <c r="D23" s="381"/>
      <c r="E23" s="364"/>
    </row>
    <row r="24" spans="1:5" s="507" customFormat="1" ht="12" customHeight="1">
      <c r="A24" s="518" t="s">
        <v>60</v>
      </c>
      <c r="B24" s="391" t="s">
        <v>323</v>
      </c>
      <c r="C24" s="380"/>
      <c r="D24" s="380"/>
      <c r="E24" s="363"/>
    </row>
    <row r="25" spans="1:5" s="534" customFormat="1" ht="12" customHeight="1">
      <c r="A25" s="518" t="s">
        <v>61</v>
      </c>
      <c r="B25" s="391" t="s">
        <v>324</v>
      </c>
      <c r="C25" s="380"/>
      <c r="D25" s="380"/>
      <c r="E25" s="363"/>
    </row>
    <row r="26" spans="1:5" s="534" customFormat="1" ht="12" customHeight="1">
      <c r="A26" s="518" t="s">
        <v>62</v>
      </c>
      <c r="B26" s="391" t="s">
        <v>325</v>
      </c>
      <c r="C26" s="380"/>
      <c r="D26" s="380"/>
      <c r="E26" s="363"/>
    </row>
    <row r="27" spans="1:5" s="534" customFormat="1" ht="12" customHeight="1">
      <c r="A27" s="518" t="s">
        <v>120</v>
      </c>
      <c r="B27" s="391" t="s">
        <v>326</v>
      </c>
      <c r="C27" s="380"/>
      <c r="D27" s="380"/>
      <c r="E27" s="363"/>
    </row>
    <row r="28" spans="1:5" s="534" customFormat="1" ht="12" customHeight="1" thickBot="1">
      <c r="A28" s="519" t="s">
        <v>121</v>
      </c>
      <c r="B28" s="392" t="s">
        <v>327</v>
      </c>
      <c r="C28" s="382"/>
      <c r="D28" s="382"/>
      <c r="E28" s="365"/>
    </row>
    <row r="29" spans="1:5" s="534" customFormat="1" ht="12" customHeight="1" thickBot="1">
      <c r="A29" s="352" t="s">
        <v>122</v>
      </c>
      <c r="B29" s="348" t="s">
        <v>728</v>
      </c>
      <c r="C29" s="385">
        <f>SUM(C30:C35)</f>
        <v>0</v>
      </c>
      <c r="D29" s="385">
        <f>SUM(D30:D35)</f>
        <v>0</v>
      </c>
      <c r="E29" s="398">
        <f>SUM(E30:E35)</f>
        <v>0</v>
      </c>
    </row>
    <row r="30" spans="1:5" s="534" customFormat="1" ht="12" customHeight="1">
      <c r="A30" s="517" t="s">
        <v>328</v>
      </c>
      <c r="B30" s="390" t="s">
        <v>732</v>
      </c>
      <c r="C30" s="381"/>
      <c r="D30" s="381">
        <f>+D31+D32</f>
        <v>0</v>
      </c>
      <c r="E30" s="364">
        <f>+E31+E32</f>
        <v>0</v>
      </c>
    </row>
    <row r="31" spans="1:5" s="534" customFormat="1" ht="12" customHeight="1">
      <c r="A31" s="518" t="s">
        <v>329</v>
      </c>
      <c r="B31" s="391" t="s">
        <v>733</v>
      </c>
      <c r="C31" s="380"/>
      <c r="D31" s="380"/>
      <c r="E31" s="363"/>
    </row>
    <row r="32" spans="1:5" s="534" customFormat="1" ht="12" customHeight="1">
      <c r="A32" s="518" t="s">
        <v>330</v>
      </c>
      <c r="B32" s="391" t="s">
        <v>734</v>
      </c>
      <c r="C32" s="380"/>
      <c r="D32" s="380"/>
      <c r="E32" s="363"/>
    </row>
    <row r="33" spans="1:5" s="534" customFormat="1" ht="12" customHeight="1">
      <c r="A33" s="518" t="s">
        <v>729</v>
      </c>
      <c r="B33" s="391" t="s">
        <v>735</v>
      </c>
      <c r="C33" s="380"/>
      <c r="D33" s="380"/>
      <c r="E33" s="363"/>
    </row>
    <row r="34" spans="1:5" s="534" customFormat="1" ht="12" customHeight="1">
      <c r="A34" s="518" t="s">
        <v>730</v>
      </c>
      <c r="B34" s="391" t="s">
        <v>331</v>
      </c>
      <c r="C34" s="380"/>
      <c r="D34" s="380"/>
      <c r="E34" s="363"/>
    </row>
    <row r="35" spans="1:5" s="534" customFormat="1" ht="12" customHeight="1" thickBot="1">
      <c r="A35" s="519" t="s">
        <v>731</v>
      </c>
      <c r="B35" s="371" t="s">
        <v>332</v>
      </c>
      <c r="C35" s="382"/>
      <c r="D35" s="382"/>
      <c r="E35" s="365"/>
    </row>
    <row r="36" spans="1:5" s="534" customFormat="1" ht="12" customHeight="1" thickBot="1">
      <c r="A36" s="352" t="s">
        <v>11</v>
      </c>
      <c r="B36" s="348" t="s">
        <v>333</v>
      </c>
      <c r="C36" s="379">
        <f>SUM(C37:C46)</f>
        <v>0</v>
      </c>
      <c r="D36" s="379">
        <f>SUM(D37:D46)</f>
        <v>0</v>
      </c>
      <c r="E36" s="362">
        <f>SUM(E37:E46)</f>
        <v>0</v>
      </c>
    </row>
    <row r="37" spans="1:5" s="534" customFormat="1" ht="12" customHeight="1">
      <c r="A37" s="517" t="s">
        <v>63</v>
      </c>
      <c r="B37" s="390" t="s">
        <v>334</v>
      </c>
      <c r="C37" s="381"/>
      <c r="D37" s="381"/>
      <c r="E37" s="364"/>
    </row>
    <row r="38" spans="1:5" s="534" customFormat="1" ht="12" customHeight="1">
      <c r="A38" s="518" t="s">
        <v>64</v>
      </c>
      <c r="B38" s="391" t="s">
        <v>335</v>
      </c>
      <c r="C38" s="380"/>
      <c r="D38" s="380"/>
      <c r="E38" s="363"/>
    </row>
    <row r="39" spans="1:5" s="534" customFormat="1" ht="12" customHeight="1">
      <c r="A39" s="518" t="s">
        <v>65</v>
      </c>
      <c r="B39" s="391" t="s">
        <v>336</v>
      </c>
      <c r="C39" s="380"/>
      <c r="D39" s="380"/>
      <c r="E39" s="363"/>
    </row>
    <row r="40" spans="1:5" s="534" customFormat="1" ht="12" customHeight="1">
      <c r="A40" s="518" t="s">
        <v>124</v>
      </c>
      <c r="B40" s="391" t="s">
        <v>337</v>
      </c>
      <c r="C40" s="380"/>
      <c r="D40" s="380"/>
      <c r="E40" s="363"/>
    </row>
    <row r="41" spans="1:5" s="534" customFormat="1" ht="12" customHeight="1">
      <c r="A41" s="518" t="s">
        <v>125</v>
      </c>
      <c r="B41" s="391" t="s">
        <v>338</v>
      </c>
      <c r="C41" s="380"/>
      <c r="D41" s="380"/>
      <c r="E41" s="363"/>
    </row>
    <row r="42" spans="1:5" s="534" customFormat="1" ht="12" customHeight="1">
      <c r="A42" s="518" t="s">
        <v>126</v>
      </c>
      <c r="B42" s="391" t="s">
        <v>339</v>
      </c>
      <c r="C42" s="380"/>
      <c r="D42" s="380"/>
      <c r="E42" s="363"/>
    </row>
    <row r="43" spans="1:5" s="534" customFormat="1" ht="12" customHeight="1">
      <c r="A43" s="518" t="s">
        <v>127</v>
      </c>
      <c r="B43" s="391" t="s">
        <v>340</v>
      </c>
      <c r="C43" s="380"/>
      <c r="D43" s="380"/>
      <c r="E43" s="363"/>
    </row>
    <row r="44" spans="1:5" s="534" customFormat="1" ht="12" customHeight="1">
      <c r="A44" s="518" t="s">
        <v>128</v>
      </c>
      <c r="B44" s="391" t="s">
        <v>341</v>
      </c>
      <c r="C44" s="380"/>
      <c r="D44" s="380"/>
      <c r="E44" s="363"/>
    </row>
    <row r="45" spans="1:5" s="534" customFormat="1" ht="12" customHeight="1">
      <c r="A45" s="518" t="s">
        <v>342</v>
      </c>
      <c r="B45" s="391" t="s">
        <v>343</v>
      </c>
      <c r="C45" s="383"/>
      <c r="D45" s="383"/>
      <c r="E45" s="366"/>
    </row>
    <row r="46" spans="1:5" s="507" customFormat="1" ht="12" customHeight="1" thickBot="1">
      <c r="A46" s="519" t="s">
        <v>344</v>
      </c>
      <c r="B46" s="392" t="s">
        <v>345</v>
      </c>
      <c r="C46" s="384"/>
      <c r="D46" s="384"/>
      <c r="E46" s="367"/>
    </row>
    <row r="47" spans="1:5" s="534" customFormat="1" ht="12" customHeight="1" thickBot="1">
      <c r="A47" s="352" t="s">
        <v>12</v>
      </c>
      <c r="B47" s="348" t="s">
        <v>346</v>
      </c>
      <c r="C47" s="379">
        <f>SUM(C48:C52)</f>
        <v>0</v>
      </c>
      <c r="D47" s="379">
        <f>SUM(D48:D52)</f>
        <v>0</v>
      </c>
      <c r="E47" s="362">
        <f>SUM(E48:E52)</f>
        <v>0</v>
      </c>
    </row>
    <row r="48" spans="1:5" s="534" customFormat="1" ht="12" customHeight="1">
      <c r="A48" s="517" t="s">
        <v>66</v>
      </c>
      <c r="B48" s="390" t="s">
        <v>347</v>
      </c>
      <c r="C48" s="400"/>
      <c r="D48" s="400"/>
      <c r="E48" s="368"/>
    </row>
    <row r="49" spans="1:5" s="534" customFormat="1" ht="12" customHeight="1">
      <c r="A49" s="518" t="s">
        <v>67</v>
      </c>
      <c r="B49" s="391" t="s">
        <v>348</v>
      </c>
      <c r="C49" s="383"/>
      <c r="D49" s="383"/>
      <c r="E49" s="366"/>
    </row>
    <row r="50" spans="1:5" s="534" customFormat="1" ht="12" customHeight="1">
      <c r="A50" s="518" t="s">
        <v>349</v>
      </c>
      <c r="B50" s="391" t="s">
        <v>350</v>
      </c>
      <c r="C50" s="383"/>
      <c r="D50" s="383"/>
      <c r="E50" s="366"/>
    </row>
    <row r="51" spans="1:5" s="534" customFormat="1" ht="12" customHeight="1">
      <c r="A51" s="518" t="s">
        <v>351</v>
      </c>
      <c r="B51" s="391" t="s">
        <v>352</v>
      </c>
      <c r="C51" s="383"/>
      <c r="D51" s="383"/>
      <c r="E51" s="366"/>
    </row>
    <row r="52" spans="1:5" s="534" customFormat="1" ht="12" customHeight="1" thickBot="1">
      <c r="A52" s="519" t="s">
        <v>353</v>
      </c>
      <c r="B52" s="392" t="s">
        <v>354</v>
      </c>
      <c r="C52" s="384"/>
      <c r="D52" s="384"/>
      <c r="E52" s="367"/>
    </row>
    <row r="53" spans="1:5" s="534" customFormat="1" ht="12" customHeight="1" thickBot="1">
      <c r="A53" s="352" t="s">
        <v>129</v>
      </c>
      <c r="B53" s="348" t="s">
        <v>355</v>
      </c>
      <c r="C53" s="379">
        <f>SUM(C54:C56)</f>
        <v>0</v>
      </c>
      <c r="D53" s="379">
        <f>SUM(D54:D56)</f>
        <v>0</v>
      </c>
      <c r="E53" s="362">
        <f>SUM(E54:E56)</f>
        <v>0</v>
      </c>
    </row>
    <row r="54" spans="1:5" s="507" customFormat="1" ht="12" customHeight="1">
      <c r="A54" s="517" t="s">
        <v>68</v>
      </c>
      <c r="B54" s="390" t="s">
        <v>356</v>
      </c>
      <c r="C54" s="381"/>
      <c r="D54" s="381"/>
      <c r="E54" s="364"/>
    </row>
    <row r="55" spans="1:5" s="507" customFormat="1" ht="12" customHeight="1">
      <c r="A55" s="518" t="s">
        <v>69</v>
      </c>
      <c r="B55" s="391" t="s">
        <v>357</v>
      </c>
      <c r="C55" s="380"/>
      <c r="D55" s="380"/>
      <c r="E55" s="363"/>
    </row>
    <row r="56" spans="1:5" s="507" customFormat="1" ht="12" customHeight="1">
      <c r="A56" s="518" t="s">
        <v>358</v>
      </c>
      <c r="B56" s="391" t="s">
        <v>359</v>
      </c>
      <c r="C56" s="380"/>
      <c r="D56" s="380"/>
      <c r="E56" s="363"/>
    </row>
    <row r="57" spans="1:5" s="507" customFormat="1" ht="12" customHeight="1" thickBot="1">
      <c r="A57" s="519" t="s">
        <v>360</v>
      </c>
      <c r="B57" s="392" t="s">
        <v>361</v>
      </c>
      <c r="C57" s="382"/>
      <c r="D57" s="382"/>
      <c r="E57" s="365"/>
    </row>
    <row r="58" spans="1:5" s="534" customFormat="1" ht="12" customHeight="1" thickBot="1">
      <c r="A58" s="352" t="s">
        <v>14</v>
      </c>
      <c r="B58" s="369" t="s">
        <v>362</v>
      </c>
      <c r="C58" s="379">
        <f>SUM(C59:C61)</f>
        <v>0</v>
      </c>
      <c r="D58" s="379">
        <f>SUM(D59:D61)</f>
        <v>0</v>
      </c>
      <c r="E58" s="362">
        <f>SUM(E59:E61)</f>
        <v>0</v>
      </c>
    </row>
    <row r="59" spans="1:5" s="534" customFormat="1" ht="12" customHeight="1">
      <c r="A59" s="517" t="s">
        <v>130</v>
      </c>
      <c r="B59" s="390" t="s">
        <v>363</v>
      </c>
      <c r="C59" s="383"/>
      <c r="D59" s="383"/>
      <c r="E59" s="366"/>
    </row>
    <row r="60" spans="1:5" s="534" customFormat="1" ht="12" customHeight="1">
      <c r="A60" s="518" t="s">
        <v>131</v>
      </c>
      <c r="B60" s="391" t="s">
        <v>548</v>
      </c>
      <c r="C60" s="383"/>
      <c r="D60" s="383"/>
      <c r="E60" s="366"/>
    </row>
    <row r="61" spans="1:5" s="534" customFormat="1" ht="12" customHeight="1">
      <c r="A61" s="518" t="s">
        <v>158</v>
      </c>
      <c r="B61" s="391" t="s">
        <v>365</v>
      </c>
      <c r="C61" s="383"/>
      <c r="D61" s="383"/>
      <c r="E61" s="366"/>
    </row>
    <row r="62" spans="1:5" s="534" customFormat="1" ht="12" customHeight="1" thickBot="1">
      <c r="A62" s="519" t="s">
        <v>366</v>
      </c>
      <c r="B62" s="392" t="s">
        <v>367</v>
      </c>
      <c r="C62" s="383"/>
      <c r="D62" s="383"/>
      <c r="E62" s="366"/>
    </row>
    <row r="63" spans="1:5" s="534" customFormat="1" ht="12" customHeight="1" thickBot="1">
      <c r="A63" s="352" t="s">
        <v>15</v>
      </c>
      <c r="B63" s="348" t="s">
        <v>368</v>
      </c>
      <c r="C63" s="385">
        <f>+C8+C15+C22+C29+C36+C47+C53+C58</f>
        <v>0</v>
      </c>
      <c r="D63" s="385">
        <f>+D8+D15+D22+D29+D36+D47+D53+D58</f>
        <v>0</v>
      </c>
      <c r="E63" s="398">
        <f>+E8+E15+E22+E29+E36+E47+E53+E58</f>
        <v>0</v>
      </c>
    </row>
    <row r="64" spans="1:5" s="534" customFormat="1" ht="12" customHeight="1" thickBot="1">
      <c r="A64" s="520" t="s">
        <v>546</v>
      </c>
      <c r="B64" s="369" t="s">
        <v>370</v>
      </c>
      <c r="C64" s="379">
        <f>SUM(C65:C67)</f>
        <v>0</v>
      </c>
      <c r="D64" s="379">
        <f>SUM(D65:D67)</f>
        <v>0</v>
      </c>
      <c r="E64" s="362">
        <f>SUM(E65:E67)</f>
        <v>0</v>
      </c>
    </row>
    <row r="65" spans="1:5" s="534" customFormat="1" ht="12" customHeight="1">
      <c r="A65" s="517" t="s">
        <v>371</v>
      </c>
      <c r="B65" s="390" t="s">
        <v>372</v>
      </c>
      <c r="C65" s="383"/>
      <c r="D65" s="383"/>
      <c r="E65" s="366"/>
    </row>
    <row r="66" spans="1:5" s="534" customFormat="1" ht="12" customHeight="1">
      <c r="A66" s="518" t="s">
        <v>373</v>
      </c>
      <c r="B66" s="391" t="s">
        <v>374</v>
      </c>
      <c r="C66" s="383"/>
      <c r="D66" s="383"/>
      <c r="E66" s="366"/>
    </row>
    <row r="67" spans="1:5" s="534" customFormat="1" ht="12" customHeight="1" thickBot="1">
      <c r="A67" s="519" t="s">
        <v>375</v>
      </c>
      <c r="B67" s="513" t="s">
        <v>376</v>
      </c>
      <c r="C67" s="383"/>
      <c r="D67" s="383"/>
      <c r="E67" s="366"/>
    </row>
    <row r="68" spans="1:5" s="534" customFormat="1" ht="12" customHeight="1" thickBot="1">
      <c r="A68" s="520" t="s">
        <v>377</v>
      </c>
      <c r="B68" s="369" t="s">
        <v>378</v>
      </c>
      <c r="C68" s="379">
        <f>SUM(C69:C72)</f>
        <v>0</v>
      </c>
      <c r="D68" s="379">
        <f>SUM(D69:D72)</f>
        <v>0</v>
      </c>
      <c r="E68" s="362">
        <f>SUM(E69:E72)</f>
        <v>0</v>
      </c>
    </row>
    <row r="69" spans="1:5" s="534" customFormat="1" ht="12" customHeight="1">
      <c r="A69" s="517" t="s">
        <v>107</v>
      </c>
      <c r="B69" s="686" t="s">
        <v>379</v>
      </c>
      <c r="C69" s="383"/>
      <c r="D69" s="383"/>
      <c r="E69" s="366"/>
    </row>
    <row r="70" spans="1:5" s="534" customFormat="1" ht="12" customHeight="1">
      <c r="A70" s="518" t="s">
        <v>108</v>
      </c>
      <c r="B70" s="686" t="s">
        <v>746</v>
      </c>
      <c r="C70" s="383"/>
      <c r="D70" s="383"/>
      <c r="E70" s="366"/>
    </row>
    <row r="71" spans="1:5" s="534" customFormat="1" ht="12" customHeight="1">
      <c r="A71" s="518" t="s">
        <v>380</v>
      </c>
      <c r="B71" s="686" t="s">
        <v>381</v>
      </c>
      <c r="C71" s="383"/>
      <c r="D71" s="383"/>
      <c r="E71" s="366"/>
    </row>
    <row r="72" spans="1:5" s="534" customFormat="1" ht="12" customHeight="1" thickBot="1">
      <c r="A72" s="519" t="s">
        <v>382</v>
      </c>
      <c r="B72" s="687" t="s">
        <v>747</v>
      </c>
      <c r="C72" s="383"/>
      <c r="D72" s="383"/>
      <c r="E72" s="366"/>
    </row>
    <row r="73" spans="1:5" s="534" customFormat="1" ht="12" customHeight="1" thickBot="1">
      <c r="A73" s="520" t="s">
        <v>383</v>
      </c>
      <c r="B73" s="369" t="s">
        <v>384</v>
      </c>
      <c r="C73" s="379">
        <f>SUM(C74:C75)</f>
        <v>0</v>
      </c>
      <c r="D73" s="379">
        <f>SUM(D74:D75)</f>
        <v>0</v>
      </c>
      <c r="E73" s="362">
        <f>SUM(E74:E75)</f>
        <v>0</v>
      </c>
    </row>
    <row r="74" spans="1:5" s="534" customFormat="1" ht="12" customHeight="1">
      <c r="A74" s="517" t="s">
        <v>385</v>
      </c>
      <c r="B74" s="390" t="s">
        <v>386</v>
      </c>
      <c r="C74" s="383"/>
      <c r="D74" s="383"/>
      <c r="E74" s="366"/>
    </row>
    <row r="75" spans="1:5" s="534" customFormat="1" ht="12" customHeight="1" thickBot="1">
      <c r="A75" s="519" t="s">
        <v>387</v>
      </c>
      <c r="B75" s="392" t="s">
        <v>388</v>
      </c>
      <c r="C75" s="383"/>
      <c r="D75" s="383"/>
      <c r="E75" s="366"/>
    </row>
    <row r="76" spans="1:5" s="534" customFormat="1" ht="12" customHeight="1" thickBot="1">
      <c r="A76" s="520" t="s">
        <v>389</v>
      </c>
      <c r="B76" s="369" t="s">
        <v>390</v>
      </c>
      <c r="C76" s="379">
        <f>SUM(C77:C79)</f>
        <v>0</v>
      </c>
      <c r="D76" s="379">
        <f>SUM(D77:D79)</f>
        <v>0</v>
      </c>
      <c r="E76" s="362">
        <f>SUM(E77:E79)</f>
        <v>0</v>
      </c>
    </row>
    <row r="77" spans="1:5" s="534" customFormat="1" ht="12" customHeight="1">
      <c r="A77" s="517" t="s">
        <v>391</v>
      </c>
      <c r="B77" s="390" t="s">
        <v>392</v>
      </c>
      <c r="C77" s="383"/>
      <c r="D77" s="383"/>
      <c r="E77" s="366"/>
    </row>
    <row r="78" spans="1:5" s="534" customFormat="1" ht="12" customHeight="1">
      <c r="A78" s="518" t="s">
        <v>393</v>
      </c>
      <c r="B78" s="391" t="s">
        <v>394</v>
      </c>
      <c r="C78" s="383"/>
      <c r="D78" s="383"/>
      <c r="E78" s="366"/>
    </row>
    <row r="79" spans="1:5" s="534" customFormat="1" ht="12" customHeight="1" thickBot="1">
      <c r="A79" s="519" t="s">
        <v>395</v>
      </c>
      <c r="B79" s="688" t="s">
        <v>748</v>
      </c>
      <c r="C79" s="383"/>
      <c r="D79" s="383"/>
      <c r="E79" s="366"/>
    </row>
    <row r="80" spans="1:5" s="534" customFormat="1" ht="12" customHeight="1" thickBot="1">
      <c r="A80" s="520" t="s">
        <v>396</v>
      </c>
      <c r="B80" s="369" t="s">
        <v>397</v>
      </c>
      <c r="C80" s="379">
        <f>SUM(C81:C84)</f>
        <v>0</v>
      </c>
      <c r="D80" s="379">
        <f>SUM(D81:D84)</f>
        <v>0</v>
      </c>
      <c r="E80" s="362">
        <f>SUM(E81:E84)</f>
        <v>0</v>
      </c>
    </row>
    <row r="81" spans="1:5" s="534" customFormat="1" ht="12" customHeight="1">
      <c r="A81" s="521" t="s">
        <v>398</v>
      </c>
      <c r="B81" s="390" t="s">
        <v>399</v>
      </c>
      <c r="C81" s="383"/>
      <c r="D81" s="383"/>
      <c r="E81" s="366"/>
    </row>
    <row r="82" spans="1:5" s="534" customFormat="1" ht="12" customHeight="1">
      <c r="A82" s="522" t="s">
        <v>400</v>
      </c>
      <c r="B82" s="391" t="s">
        <v>401</v>
      </c>
      <c r="C82" s="383"/>
      <c r="D82" s="383"/>
      <c r="E82" s="366"/>
    </row>
    <row r="83" spans="1:5" s="534" customFormat="1" ht="12" customHeight="1">
      <c r="A83" s="522" t="s">
        <v>402</v>
      </c>
      <c r="B83" s="391" t="s">
        <v>403</v>
      </c>
      <c r="C83" s="383"/>
      <c r="D83" s="383"/>
      <c r="E83" s="366"/>
    </row>
    <row r="84" spans="1:5" s="534" customFormat="1" ht="12" customHeight="1" thickBot="1">
      <c r="A84" s="523" t="s">
        <v>404</v>
      </c>
      <c r="B84" s="392" t="s">
        <v>405</v>
      </c>
      <c r="C84" s="383"/>
      <c r="D84" s="383"/>
      <c r="E84" s="366"/>
    </row>
    <row r="85" spans="1:5" s="534" customFormat="1" ht="12" customHeight="1" thickBot="1">
      <c r="A85" s="520" t="s">
        <v>406</v>
      </c>
      <c r="B85" s="369" t="s">
        <v>407</v>
      </c>
      <c r="C85" s="404"/>
      <c r="D85" s="404"/>
      <c r="E85" s="405"/>
    </row>
    <row r="86" spans="1:5" s="534" customFormat="1" ht="12" customHeight="1" thickBot="1">
      <c r="A86" s="520" t="s">
        <v>408</v>
      </c>
      <c r="B86" s="514" t="s">
        <v>409</v>
      </c>
      <c r="C86" s="385">
        <f>+C64+C68+C73+C76+C80+C85</f>
        <v>0</v>
      </c>
      <c r="D86" s="385">
        <f>+D64+D68+D73+D76+D80+D85</f>
        <v>0</v>
      </c>
      <c r="E86" s="398">
        <f>+E64+E68+E73+E76+E80+E85</f>
        <v>0</v>
      </c>
    </row>
    <row r="87" spans="1:5" s="534" customFormat="1" ht="12" customHeight="1" thickBot="1">
      <c r="A87" s="524" t="s">
        <v>410</v>
      </c>
      <c r="B87" s="515" t="s">
        <v>547</v>
      </c>
      <c r="C87" s="385">
        <f>+C63+C86</f>
        <v>0</v>
      </c>
      <c r="D87" s="385">
        <f>+D63+D86</f>
        <v>0</v>
      </c>
      <c r="E87" s="398">
        <f>+E63+E86</f>
        <v>0</v>
      </c>
    </row>
    <row r="88" spans="1:5" s="534" customFormat="1" ht="15" customHeight="1">
      <c r="A88" s="489"/>
      <c r="B88" s="490"/>
      <c r="C88" s="505"/>
      <c r="D88" s="505"/>
      <c r="E88" s="505"/>
    </row>
    <row r="89" spans="1:5" ht="13.5" thickBot="1">
      <c r="A89" s="491"/>
      <c r="B89" s="492"/>
      <c r="C89" s="506"/>
      <c r="D89" s="506"/>
      <c r="E89" s="506"/>
    </row>
    <row r="90" spans="1:5" s="533" customFormat="1" ht="16.5" customHeight="1" thickBot="1">
      <c r="A90" s="755" t="s">
        <v>43</v>
      </c>
      <c r="B90" s="756"/>
      <c r="C90" s="756"/>
      <c r="D90" s="756"/>
      <c r="E90" s="757"/>
    </row>
    <row r="91" spans="1:5" s="310" customFormat="1" ht="12" customHeight="1" thickBot="1">
      <c r="A91" s="512" t="s">
        <v>7</v>
      </c>
      <c r="B91" s="351" t="s">
        <v>418</v>
      </c>
      <c r="C91" s="378">
        <f>SUM(C92:C96)</f>
        <v>0</v>
      </c>
      <c r="D91" s="378">
        <f>SUM(D92:D96)</f>
        <v>0</v>
      </c>
      <c r="E91" s="333">
        <f>SUM(E92:E96)</f>
        <v>0</v>
      </c>
    </row>
    <row r="92" spans="1:5" ht="12" customHeight="1">
      <c r="A92" s="525" t="s">
        <v>70</v>
      </c>
      <c r="B92" s="337" t="s">
        <v>37</v>
      </c>
      <c r="C92" s="78"/>
      <c r="D92" s="78"/>
      <c r="E92" s="332"/>
    </row>
    <row r="93" spans="1:5" ht="12" customHeight="1">
      <c r="A93" s="518" t="s">
        <v>71</v>
      </c>
      <c r="B93" s="335" t="s">
        <v>132</v>
      </c>
      <c r="C93" s="380"/>
      <c r="D93" s="380"/>
      <c r="E93" s="363"/>
    </row>
    <row r="94" spans="1:5" ht="12" customHeight="1">
      <c r="A94" s="518" t="s">
        <v>72</v>
      </c>
      <c r="B94" s="335" t="s">
        <v>99</v>
      </c>
      <c r="C94" s="382"/>
      <c r="D94" s="382"/>
      <c r="E94" s="365"/>
    </row>
    <row r="95" spans="1:5" ht="12" customHeight="1">
      <c r="A95" s="518" t="s">
        <v>73</v>
      </c>
      <c r="B95" s="338" t="s">
        <v>133</v>
      </c>
      <c r="C95" s="382"/>
      <c r="D95" s="382"/>
      <c r="E95" s="365"/>
    </row>
    <row r="96" spans="1:5" ht="12" customHeight="1">
      <c r="A96" s="518" t="s">
        <v>82</v>
      </c>
      <c r="B96" s="346" t="s">
        <v>134</v>
      </c>
      <c r="C96" s="382"/>
      <c r="D96" s="382"/>
      <c r="E96" s="365"/>
    </row>
    <row r="97" spans="1:5" ht="12" customHeight="1">
      <c r="A97" s="518" t="s">
        <v>74</v>
      </c>
      <c r="B97" s="335" t="s">
        <v>419</v>
      </c>
      <c r="C97" s="382"/>
      <c r="D97" s="382"/>
      <c r="E97" s="365"/>
    </row>
    <row r="98" spans="1:5" ht="12" customHeight="1">
      <c r="A98" s="518" t="s">
        <v>75</v>
      </c>
      <c r="B98" s="358" t="s">
        <v>420</v>
      </c>
      <c r="C98" s="382"/>
      <c r="D98" s="382"/>
      <c r="E98" s="365"/>
    </row>
    <row r="99" spans="1:5" ht="12" customHeight="1">
      <c r="A99" s="518" t="s">
        <v>83</v>
      </c>
      <c r="B99" s="359" t="s">
        <v>421</v>
      </c>
      <c r="C99" s="382"/>
      <c r="D99" s="382"/>
      <c r="E99" s="365"/>
    </row>
    <row r="100" spans="1:5" ht="12" customHeight="1">
      <c r="A100" s="518" t="s">
        <v>84</v>
      </c>
      <c r="B100" s="359" t="s">
        <v>422</v>
      </c>
      <c r="C100" s="382"/>
      <c r="D100" s="382"/>
      <c r="E100" s="365"/>
    </row>
    <row r="101" spans="1:5" ht="12" customHeight="1">
      <c r="A101" s="518" t="s">
        <v>85</v>
      </c>
      <c r="B101" s="358" t="s">
        <v>423</v>
      </c>
      <c r="C101" s="382"/>
      <c r="D101" s="382"/>
      <c r="E101" s="365"/>
    </row>
    <row r="102" spans="1:5" ht="12" customHeight="1">
      <c r="A102" s="518" t="s">
        <v>86</v>
      </c>
      <c r="B102" s="358" t="s">
        <v>424</v>
      </c>
      <c r="C102" s="382"/>
      <c r="D102" s="382"/>
      <c r="E102" s="365"/>
    </row>
    <row r="103" spans="1:5" ht="12" customHeight="1">
      <c r="A103" s="518" t="s">
        <v>88</v>
      </c>
      <c r="B103" s="359" t="s">
        <v>425</v>
      </c>
      <c r="C103" s="382"/>
      <c r="D103" s="382"/>
      <c r="E103" s="365"/>
    </row>
    <row r="104" spans="1:5" ht="12" customHeight="1">
      <c r="A104" s="526" t="s">
        <v>135</v>
      </c>
      <c r="B104" s="360" t="s">
        <v>426</v>
      </c>
      <c r="C104" s="382"/>
      <c r="D104" s="382"/>
      <c r="E104" s="365"/>
    </row>
    <row r="105" spans="1:5" ht="12" customHeight="1">
      <c r="A105" s="518" t="s">
        <v>427</v>
      </c>
      <c r="B105" s="360" t="s">
        <v>428</v>
      </c>
      <c r="C105" s="382"/>
      <c r="D105" s="382"/>
      <c r="E105" s="365"/>
    </row>
    <row r="106" spans="1:5" s="310" customFormat="1" ht="12" customHeight="1" thickBot="1">
      <c r="A106" s="527" t="s">
        <v>429</v>
      </c>
      <c r="B106" s="361" t="s">
        <v>430</v>
      </c>
      <c r="C106" s="79"/>
      <c r="D106" s="79"/>
      <c r="E106" s="326"/>
    </row>
    <row r="107" spans="1:5" ht="12" customHeight="1" thickBot="1">
      <c r="A107" s="352" t="s">
        <v>8</v>
      </c>
      <c r="B107" s="350" t="s">
        <v>431</v>
      </c>
      <c r="C107" s="379">
        <f>+C108+C110+C112</f>
        <v>0</v>
      </c>
      <c r="D107" s="379">
        <f>+D108+D110+D112</f>
        <v>0</v>
      </c>
      <c r="E107" s="362">
        <f>+E108+E110+E112</f>
        <v>0</v>
      </c>
    </row>
    <row r="108" spans="1:5" ht="12" customHeight="1">
      <c r="A108" s="517" t="s">
        <v>76</v>
      </c>
      <c r="B108" s="335" t="s">
        <v>157</v>
      </c>
      <c r="C108" s="381"/>
      <c r="D108" s="381"/>
      <c r="E108" s="364"/>
    </row>
    <row r="109" spans="1:5" ht="12" customHeight="1">
      <c r="A109" s="517" t="s">
        <v>77</v>
      </c>
      <c r="B109" s="339" t="s">
        <v>432</v>
      </c>
      <c r="C109" s="381"/>
      <c r="D109" s="381"/>
      <c r="E109" s="364"/>
    </row>
    <row r="110" spans="1:5" ht="12" customHeight="1">
      <c r="A110" s="517" t="s">
        <v>78</v>
      </c>
      <c r="B110" s="339" t="s">
        <v>136</v>
      </c>
      <c r="C110" s="380"/>
      <c r="D110" s="380"/>
      <c r="E110" s="363"/>
    </row>
    <row r="111" spans="1:5" ht="12" customHeight="1">
      <c r="A111" s="517" t="s">
        <v>79</v>
      </c>
      <c r="B111" s="339" t="s">
        <v>433</v>
      </c>
      <c r="C111" s="380"/>
      <c r="D111" s="380"/>
      <c r="E111" s="363"/>
    </row>
    <row r="112" spans="1:5" ht="12" customHeight="1">
      <c r="A112" s="517" t="s">
        <v>80</v>
      </c>
      <c r="B112" s="371" t="s">
        <v>159</v>
      </c>
      <c r="C112" s="380"/>
      <c r="D112" s="380"/>
      <c r="E112" s="363"/>
    </row>
    <row r="113" spans="1:5" ht="12" customHeight="1">
      <c r="A113" s="517" t="s">
        <v>87</v>
      </c>
      <c r="B113" s="370" t="s">
        <v>434</v>
      </c>
      <c r="C113" s="380"/>
      <c r="D113" s="380"/>
      <c r="E113" s="363"/>
    </row>
    <row r="114" spans="1:5" ht="12" customHeight="1">
      <c r="A114" s="517" t="s">
        <v>89</v>
      </c>
      <c r="B114" s="386" t="s">
        <v>435</v>
      </c>
      <c r="C114" s="380"/>
      <c r="D114" s="380"/>
      <c r="E114" s="363"/>
    </row>
    <row r="115" spans="1:5" ht="12" customHeight="1">
      <c r="A115" s="517" t="s">
        <v>137</v>
      </c>
      <c r="B115" s="359" t="s">
        <v>422</v>
      </c>
      <c r="C115" s="380"/>
      <c r="D115" s="380"/>
      <c r="E115" s="363"/>
    </row>
    <row r="116" spans="1:5" ht="12" customHeight="1">
      <c r="A116" s="517" t="s">
        <v>138</v>
      </c>
      <c r="B116" s="359" t="s">
        <v>436</v>
      </c>
      <c r="C116" s="380"/>
      <c r="D116" s="380"/>
      <c r="E116" s="363"/>
    </row>
    <row r="117" spans="1:5" ht="12" customHeight="1">
      <c r="A117" s="517" t="s">
        <v>139</v>
      </c>
      <c r="B117" s="359" t="s">
        <v>437</v>
      </c>
      <c r="C117" s="380"/>
      <c r="D117" s="380"/>
      <c r="E117" s="363"/>
    </row>
    <row r="118" spans="1:5" ht="12" customHeight="1">
      <c r="A118" s="517" t="s">
        <v>438</v>
      </c>
      <c r="B118" s="359" t="s">
        <v>425</v>
      </c>
      <c r="C118" s="380"/>
      <c r="D118" s="380"/>
      <c r="E118" s="363"/>
    </row>
    <row r="119" spans="1:5" ht="12" customHeight="1">
      <c r="A119" s="517" t="s">
        <v>439</v>
      </c>
      <c r="B119" s="359" t="s">
        <v>440</v>
      </c>
      <c r="C119" s="380"/>
      <c r="D119" s="380"/>
      <c r="E119" s="363"/>
    </row>
    <row r="120" spans="1:5" ht="12" customHeight="1" thickBot="1">
      <c r="A120" s="526" t="s">
        <v>441</v>
      </c>
      <c r="B120" s="359" t="s">
        <v>442</v>
      </c>
      <c r="C120" s="382"/>
      <c r="D120" s="382"/>
      <c r="E120" s="365"/>
    </row>
    <row r="121" spans="1:5" ht="12" customHeight="1" thickBot="1">
      <c r="A121" s="352" t="s">
        <v>9</v>
      </c>
      <c r="B121" s="355" t="s">
        <v>443</v>
      </c>
      <c r="C121" s="379">
        <f>+C122+C123</f>
        <v>0</v>
      </c>
      <c r="D121" s="379">
        <f>+D122+D123</f>
        <v>0</v>
      </c>
      <c r="E121" s="362">
        <f>+E122+E123</f>
        <v>0</v>
      </c>
    </row>
    <row r="122" spans="1:5" ht="12" customHeight="1">
      <c r="A122" s="517" t="s">
        <v>59</v>
      </c>
      <c r="B122" s="336" t="s">
        <v>45</v>
      </c>
      <c r="C122" s="381"/>
      <c r="D122" s="381"/>
      <c r="E122" s="364"/>
    </row>
    <row r="123" spans="1:5" ht="12" customHeight="1" thickBot="1">
      <c r="A123" s="519" t="s">
        <v>60</v>
      </c>
      <c r="B123" s="339" t="s">
        <v>46</v>
      </c>
      <c r="C123" s="382"/>
      <c r="D123" s="382"/>
      <c r="E123" s="365"/>
    </row>
    <row r="124" spans="1:5" ht="12" customHeight="1" thickBot="1">
      <c r="A124" s="352" t="s">
        <v>10</v>
      </c>
      <c r="B124" s="355" t="s">
        <v>444</v>
      </c>
      <c r="C124" s="379">
        <f>+C91+C107+C121</f>
        <v>0</v>
      </c>
      <c r="D124" s="379">
        <f>+D91+D107+D121</f>
        <v>0</v>
      </c>
      <c r="E124" s="362">
        <f>+E91+E107+E121</f>
        <v>0</v>
      </c>
    </row>
    <row r="125" spans="1:5" ht="12" customHeight="1" thickBot="1">
      <c r="A125" s="352" t="s">
        <v>11</v>
      </c>
      <c r="B125" s="355" t="s">
        <v>549</v>
      </c>
      <c r="C125" s="379">
        <f>+C126+C127+C128</f>
        <v>0</v>
      </c>
      <c r="D125" s="379">
        <f>+D126+D127+D128</f>
        <v>0</v>
      </c>
      <c r="E125" s="362">
        <f>+E126+E127+E128</f>
        <v>0</v>
      </c>
    </row>
    <row r="126" spans="1:5" ht="12" customHeight="1">
      <c r="A126" s="517" t="s">
        <v>63</v>
      </c>
      <c r="B126" s="336" t="s">
        <v>446</v>
      </c>
      <c r="C126" s="380"/>
      <c r="D126" s="380"/>
      <c r="E126" s="363"/>
    </row>
    <row r="127" spans="1:5" ht="12" customHeight="1">
      <c r="A127" s="517" t="s">
        <v>64</v>
      </c>
      <c r="B127" s="336" t="s">
        <v>447</v>
      </c>
      <c r="C127" s="380"/>
      <c r="D127" s="380"/>
      <c r="E127" s="363"/>
    </row>
    <row r="128" spans="1:5" ht="12" customHeight="1" thickBot="1">
      <c r="A128" s="526" t="s">
        <v>65</v>
      </c>
      <c r="B128" s="334" t="s">
        <v>448</v>
      </c>
      <c r="C128" s="380"/>
      <c r="D128" s="380"/>
      <c r="E128" s="363"/>
    </row>
    <row r="129" spans="1:11" ht="12" customHeight="1" thickBot="1">
      <c r="A129" s="352" t="s">
        <v>12</v>
      </c>
      <c r="B129" s="355" t="s">
        <v>449</v>
      </c>
      <c r="C129" s="379">
        <f>+C130+C131+C132+C133</f>
        <v>0</v>
      </c>
      <c r="D129" s="379">
        <f>+D130+D131+D132+D133</f>
        <v>0</v>
      </c>
      <c r="E129" s="362">
        <f>+E130+E131+E132+E133</f>
        <v>0</v>
      </c>
    </row>
    <row r="130" spans="1:11" ht="12" customHeight="1">
      <c r="A130" s="517" t="s">
        <v>66</v>
      </c>
      <c r="B130" s="336" t="s">
        <v>450</v>
      </c>
      <c r="C130" s="380"/>
      <c r="D130" s="380"/>
      <c r="E130" s="363"/>
    </row>
    <row r="131" spans="1:11" ht="12" customHeight="1">
      <c r="A131" s="517" t="s">
        <v>67</v>
      </c>
      <c r="B131" s="336" t="s">
        <v>451</v>
      </c>
      <c r="C131" s="380"/>
      <c r="D131" s="380"/>
      <c r="E131" s="363"/>
    </row>
    <row r="132" spans="1:11" ht="12" customHeight="1">
      <c r="A132" s="517" t="s">
        <v>349</v>
      </c>
      <c r="B132" s="336" t="s">
        <v>452</v>
      </c>
      <c r="C132" s="380"/>
      <c r="D132" s="380"/>
      <c r="E132" s="363"/>
    </row>
    <row r="133" spans="1:11" s="310" customFormat="1" ht="12" customHeight="1" thickBot="1">
      <c r="A133" s="526" t="s">
        <v>351</v>
      </c>
      <c r="B133" s="334" t="s">
        <v>453</v>
      </c>
      <c r="C133" s="380"/>
      <c r="D133" s="380"/>
      <c r="E133" s="363"/>
    </row>
    <row r="134" spans="1:11" ht="13.5" thickBot="1">
      <c r="A134" s="352" t="s">
        <v>13</v>
      </c>
      <c r="B134" s="355" t="s">
        <v>670</v>
      </c>
      <c r="C134" s="385">
        <f>+C135+C136+C138+C139+C137</f>
        <v>0</v>
      </c>
      <c r="D134" s="385">
        <f>+D135+D136+D138+D139+D137</f>
        <v>0</v>
      </c>
      <c r="E134" s="398">
        <f>+E135+E136+E138+E139+E137</f>
        <v>0</v>
      </c>
      <c r="K134" s="480"/>
    </row>
    <row r="135" spans="1:11">
      <c r="A135" s="517" t="s">
        <v>68</v>
      </c>
      <c r="B135" s="336" t="s">
        <v>455</v>
      </c>
      <c r="C135" s="380"/>
      <c r="D135" s="380"/>
      <c r="E135" s="363"/>
    </row>
    <row r="136" spans="1:11" ht="12" customHeight="1">
      <c r="A136" s="517" t="s">
        <v>69</v>
      </c>
      <c r="B136" s="336" t="s">
        <v>456</v>
      </c>
      <c r="C136" s="380"/>
      <c r="D136" s="380"/>
      <c r="E136" s="363"/>
    </row>
    <row r="137" spans="1:11" ht="12" customHeight="1">
      <c r="A137" s="517" t="s">
        <v>358</v>
      </c>
      <c r="B137" s="336" t="s">
        <v>669</v>
      </c>
      <c r="C137" s="380"/>
      <c r="D137" s="380"/>
      <c r="E137" s="363"/>
    </row>
    <row r="138" spans="1:11" s="310" customFormat="1" ht="12" customHeight="1">
      <c r="A138" s="517" t="s">
        <v>360</v>
      </c>
      <c r="B138" s="336" t="s">
        <v>457</v>
      </c>
      <c r="C138" s="380"/>
      <c r="D138" s="380"/>
      <c r="E138" s="363"/>
    </row>
    <row r="139" spans="1:11" s="310" customFormat="1" ht="12" customHeight="1" thickBot="1">
      <c r="A139" s="526" t="s">
        <v>668</v>
      </c>
      <c r="B139" s="334" t="s">
        <v>458</v>
      </c>
      <c r="C139" s="380"/>
      <c r="D139" s="380"/>
      <c r="E139" s="363"/>
    </row>
    <row r="140" spans="1:11" s="310" customFormat="1" ht="12" customHeight="1" thickBot="1">
      <c r="A140" s="352" t="s">
        <v>14</v>
      </c>
      <c r="B140" s="355" t="s">
        <v>550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</row>
    <row r="141" spans="1:11" s="310" customFormat="1" ht="12" customHeight="1">
      <c r="A141" s="517" t="s">
        <v>130</v>
      </c>
      <c r="B141" s="336" t="s">
        <v>460</v>
      </c>
      <c r="C141" s="380"/>
      <c r="D141" s="380"/>
      <c r="E141" s="363"/>
    </row>
    <row r="142" spans="1:11" s="310" customFormat="1" ht="12" customHeight="1">
      <c r="A142" s="517" t="s">
        <v>131</v>
      </c>
      <c r="B142" s="336" t="s">
        <v>461</v>
      </c>
      <c r="C142" s="380"/>
      <c r="D142" s="380"/>
      <c r="E142" s="363"/>
    </row>
    <row r="143" spans="1:11" s="310" customFormat="1" ht="12" customHeight="1">
      <c r="A143" s="517" t="s">
        <v>158</v>
      </c>
      <c r="B143" s="336" t="s">
        <v>462</v>
      </c>
      <c r="C143" s="380"/>
      <c r="D143" s="380"/>
      <c r="E143" s="363"/>
    </row>
    <row r="144" spans="1:11" ht="12.75" customHeight="1" thickBot="1">
      <c r="A144" s="517" t="s">
        <v>366</v>
      </c>
      <c r="B144" s="336" t="s">
        <v>463</v>
      </c>
      <c r="C144" s="380"/>
      <c r="D144" s="380"/>
      <c r="E144" s="363"/>
    </row>
    <row r="145" spans="1:5" ht="12" customHeight="1" thickBot="1">
      <c r="A145" s="352" t="s">
        <v>15</v>
      </c>
      <c r="B145" s="355" t="s">
        <v>464</v>
      </c>
      <c r="C145" s="329">
        <f>+C125+C129+C134+C140</f>
        <v>0</v>
      </c>
      <c r="D145" s="329">
        <f>+D125+D129+D134+D140</f>
        <v>0</v>
      </c>
      <c r="E145" s="330">
        <f>+E125+E129+E134+E140</f>
        <v>0</v>
      </c>
    </row>
    <row r="146" spans="1:5" ht="15" customHeight="1" thickBot="1">
      <c r="A146" s="528" t="s">
        <v>16</v>
      </c>
      <c r="B146" s="375" t="s">
        <v>465</v>
      </c>
      <c r="C146" s="329">
        <f>+C124+C145</f>
        <v>0</v>
      </c>
      <c r="D146" s="329">
        <f>+D124+D145</f>
        <v>0</v>
      </c>
      <c r="E146" s="330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4" t="s">
        <v>739</v>
      </c>
      <c r="B148" s="635"/>
      <c r="C148" s="91"/>
      <c r="D148" s="92"/>
      <c r="E148" s="89"/>
    </row>
    <row r="149" spans="1:5" ht="14.25" customHeight="1" thickBot="1">
      <c r="A149" s="636" t="s">
        <v>738</v>
      </c>
      <c r="B149" s="637"/>
      <c r="C149" s="91"/>
      <c r="D149" s="92"/>
      <c r="E149" s="89"/>
    </row>
  </sheetData>
  <sheetProtection sheet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15" workbookViewId="0">
      <selection activeCell="E1" sqref="E1"/>
    </sheetView>
  </sheetViews>
  <sheetFormatPr defaultRowHeight="12.75"/>
  <cols>
    <col min="1" max="1" width="16" style="549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693"/>
      <c r="C1" s="495"/>
      <c r="D1" s="495"/>
      <c r="E1" s="617" t="s">
        <v>775</v>
      </c>
    </row>
    <row r="2" spans="1:5" s="531" customFormat="1" ht="25.5" customHeight="1">
      <c r="A2" s="511" t="s">
        <v>146</v>
      </c>
      <c r="B2" s="758" t="s">
        <v>551</v>
      </c>
      <c r="C2" s="759"/>
      <c r="D2" s="760"/>
      <c r="E2" s="554" t="s">
        <v>47</v>
      </c>
    </row>
    <row r="3" spans="1:5" s="531" customFormat="1" ht="24.75" thickBot="1">
      <c r="A3" s="529" t="s">
        <v>552</v>
      </c>
      <c r="B3" s="761" t="s">
        <v>544</v>
      </c>
      <c r="C3" s="764"/>
      <c r="D3" s="765"/>
      <c r="E3" s="555" t="s">
        <v>41</v>
      </c>
    </row>
    <row r="4" spans="1:5" s="532" customFormat="1" ht="15.95" customHeight="1" thickBot="1">
      <c r="A4" s="486"/>
      <c r="B4" s="486"/>
      <c r="C4" s="487"/>
      <c r="D4" s="487"/>
      <c r="E4" s="487" t="str">
        <f>'6.4. sz. mell'!E4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510000</v>
      </c>
      <c r="D8" s="414">
        <f>SUM(D9:D18)</f>
        <v>626500</v>
      </c>
      <c r="E8" s="551">
        <f>SUM(E9:E18)</f>
        <v>574898</v>
      </c>
    </row>
    <row r="9" spans="1:5" s="507" customFormat="1" ht="12" customHeight="1">
      <c r="A9" s="556" t="s">
        <v>70</v>
      </c>
      <c r="B9" s="337" t="s">
        <v>334</v>
      </c>
      <c r="C9" s="84"/>
      <c r="D9" s="84"/>
      <c r="E9" s="540"/>
    </row>
    <row r="10" spans="1:5" s="507" customFormat="1" ht="12" customHeight="1">
      <c r="A10" s="557" t="s">
        <v>71</v>
      </c>
      <c r="B10" s="335" t="s">
        <v>335</v>
      </c>
      <c r="C10" s="411">
        <v>500000</v>
      </c>
      <c r="D10" s="411">
        <v>600000</v>
      </c>
      <c r="E10" s="93">
        <v>562000</v>
      </c>
    </row>
    <row r="11" spans="1:5" s="507" customFormat="1" ht="12" customHeight="1">
      <c r="A11" s="557" t="s">
        <v>72</v>
      </c>
      <c r="B11" s="335" t="s">
        <v>336</v>
      </c>
      <c r="C11" s="411"/>
      <c r="D11" s="411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411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411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411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411"/>
      <c r="E15" s="93"/>
    </row>
    <row r="16" spans="1:5" s="534" customFormat="1" ht="12" customHeight="1">
      <c r="A16" s="557" t="s">
        <v>83</v>
      </c>
      <c r="B16" s="335" t="s">
        <v>341</v>
      </c>
      <c r="C16" s="85">
        <v>10000</v>
      </c>
      <c r="D16" s="85">
        <v>16000</v>
      </c>
      <c r="E16" s="539">
        <v>5886</v>
      </c>
    </row>
    <row r="17" spans="1:5" s="507" customFormat="1" ht="12" customHeight="1">
      <c r="A17" s="557" t="s">
        <v>84</v>
      </c>
      <c r="B17" s="335" t="s">
        <v>343</v>
      </c>
      <c r="C17" s="411"/>
      <c r="D17" s="411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>
        <v>0</v>
      </c>
      <c r="D18" s="413">
        <v>10500</v>
      </c>
      <c r="E18" s="535">
        <v>7012</v>
      </c>
    </row>
    <row r="19" spans="1:5" s="534" customFormat="1" ht="21.75" thickBot="1">
      <c r="A19" s="481" t="s">
        <v>8</v>
      </c>
      <c r="B19" s="545" t="s">
        <v>556</v>
      </c>
      <c r="C19" s="414">
        <f>SUM(C20:C22)</f>
        <v>2512600</v>
      </c>
      <c r="D19" s="414">
        <f>SUM(D20:D22)</f>
        <v>4350323</v>
      </c>
      <c r="E19" s="551">
        <f>SUM(E20:E22)</f>
        <v>2269179</v>
      </c>
    </row>
    <row r="20" spans="1:5" s="534" customFormat="1" ht="12" customHeight="1">
      <c r="A20" s="557" t="s">
        <v>76</v>
      </c>
      <c r="B20" s="336" t="s">
        <v>315</v>
      </c>
      <c r="C20" s="411"/>
      <c r="D20" s="411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411"/>
      <c r="E21" s="93"/>
    </row>
    <row r="22" spans="1:5" s="534" customFormat="1" ht="12" customHeight="1">
      <c r="A22" s="557" t="s">
        <v>78</v>
      </c>
      <c r="B22" s="335" t="s">
        <v>558</v>
      </c>
      <c r="C22" s="411">
        <v>2512600</v>
      </c>
      <c r="D22" s="411">
        <v>4350323</v>
      </c>
      <c r="E22" s="93">
        <v>2269179</v>
      </c>
    </row>
    <row r="23" spans="1:5" s="534" customFormat="1" ht="12" customHeight="1" thickBot="1">
      <c r="A23" s="557" t="s">
        <v>79</v>
      </c>
      <c r="B23" s="335" t="s">
        <v>674</v>
      </c>
      <c r="C23" s="411"/>
      <c r="D23" s="411"/>
      <c r="E23" s="93"/>
    </row>
    <row r="24" spans="1:5" s="534" customFormat="1" ht="12" customHeight="1" thickBot="1">
      <c r="A24" s="544" t="s">
        <v>9</v>
      </c>
      <c r="B24" s="355" t="s">
        <v>123</v>
      </c>
      <c r="C24" s="42"/>
      <c r="D24" s="42"/>
      <c r="E24" s="550"/>
    </row>
    <row r="25" spans="1:5" s="534" customFormat="1" ht="21.75" thickBot="1">
      <c r="A25" s="544" t="s">
        <v>10</v>
      </c>
      <c r="B25" s="355" t="s">
        <v>559</v>
      </c>
      <c r="C25" s="414">
        <f>SUM(C26:C27)</f>
        <v>0</v>
      </c>
      <c r="D25" s="414">
        <f>SUM(D26:D27)</f>
        <v>0</v>
      </c>
      <c r="E25" s="551">
        <f>SUM(E26:E27)</f>
        <v>0</v>
      </c>
    </row>
    <row r="26" spans="1:5" s="534" customFormat="1" ht="12" customHeight="1">
      <c r="A26" s="558" t="s">
        <v>328</v>
      </c>
      <c r="B26" s="559" t="s">
        <v>557</v>
      </c>
      <c r="C26" s="81"/>
      <c r="D26" s="81"/>
      <c r="E26" s="538"/>
    </row>
    <row r="27" spans="1:5" s="534" customFormat="1" ht="12" customHeight="1">
      <c r="A27" s="558" t="s">
        <v>329</v>
      </c>
      <c r="B27" s="560" t="s">
        <v>560</v>
      </c>
      <c r="C27" s="415"/>
      <c r="D27" s="415"/>
      <c r="E27" s="537"/>
    </row>
    <row r="28" spans="1:5" s="534" customFormat="1" ht="12" customHeight="1" thickBot="1">
      <c r="A28" s="557" t="s">
        <v>330</v>
      </c>
      <c r="B28" s="561" t="s">
        <v>675</v>
      </c>
      <c r="C28" s="541"/>
      <c r="D28" s="541"/>
      <c r="E28" s="536"/>
    </row>
    <row r="29" spans="1:5" s="534" customFormat="1" ht="12" customHeight="1" thickBot="1">
      <c r="A29" s="544" t="s">
        <v>11</v>
      </c>
      <c r="B29" s="355" t="s">
        <v>561</v>
      </c>
      <c r="C29" s="414">
        <f>SUM(C30:C32)</f>
        <v>0</v>
      </c>
      <c r="D29" s="414">
        <f>SUM(D30:D32)</f>
        <v>0</v>
      </c>
      <c r="E29" s="551">
        <f>SUM(E30:E32)</f>
        <v>0</v>
      </c>
    </row>
    <row r="30" spans="1:5" s="534" customFormat="1" ht="12" customHeight="1">
      <c r="A30" s="558" t="s">
        <v>63</v>
      </c>
      <c r="B30" s="559" t="s">
        <v>347</v>
      </c>
      <c r="C30" s="81"/>
      <c r="D30" s="81"/>
      <c r="E30" s="538"/>
    </row>
    <row r="31" spans="1:5" s="534" customFormat="1" ht="12" customHeight="1">
      <c r="A31" s="558" t="s">
        <v>64</v>
      </c>
      <c r="B31" s="560" t="s">
        <v>348</v>
      </c>
      <c r="C31" s="415"/>
      <c r="D31" s="415"/>
      <c r="E31" s="537"/>
    </row>
    <row r="32" spans="1:5" s="534" customFormat="1" ht="12" customHeight="1" thickBot="1">
      <c r="A32" s="557" t="s">
        <v>65</v>
      </c>
      <c r="B32" s="543" t="s">
        <v>350</v>
      </c>
      <c r="C32" s="541"/>
      <c r="D32" s="541"/>
      <c r="E32" s="536"/>
    </row>
    <row r="33" spans="1:5" s="534" customFormat="1" ht="12" customHeight="1" thickBot="1">
      <c r="A33" s="544" t="s">
        <v>12</v>
      </c>
      <c r="B33" s="355" t="s">
        <v>472</v>
      </c>
      <c r="C33" s="42"/>
      <c r="D33" s="42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42"/>
      <c r="E34" s="550"/>
    </row>
    <row r="35" spans="1:5" s="507" customFormat="1" ht="12" customHeight="1" thickBot="1">
      <c r="A35" s="481" t="s">
        <v>14</v>
      </c>
      <c r="B35" s="355" t="s">
        <v>676</v>
      </c>
      <c r="C35" s="414">
        <f>+C8+C19+C24+C25+C29+C33+C34</f>
        <v>3022600</v>
      </c>
      <c r="D35" s="414">
        <f>+D8+D19+D24+D25+D29+D33+D34</f>
        <v>4976823</v>
      </c>
      <c r="E35" s="551">
        <f>+E8+E19+E24+E25+E29+E33+E34</f>
        <v>2844077</v>
      </c>
    </row>
    <row r="36" spans="1:5" s="507" customFormat="1" ht="12" customHeight="1" thickBot="1">
      <c r="A36" s="546" t="s">
        <v>15</v>
      </c>
      <c r="B36" s="355" t="s">
        <v>564</v>
      </c>
      <c r="C36" s="414">
        <f>+C37+C38+C39</f>
        <v>59039906</v>
      </c>
      <c r="D36" s="414">
        <f>+D37+D38+D39</f>
        <v>58826394</v>
      </c>
      <c r="E36" s="551">
        <f>+E37+E38+E39</f>
        <v>58826394</v>
      </c>
    </row>
    <row r="37" spans="1:5" s="507" customFormat="1" ht="12" customHeight="1">
      <c r="A37" s="558" t="s">
        <v>565</v>
      </c>
      <c r="B37" s="559" t="s">
        <v>164</v>
      </c>
      <c r="C37" s="81"/>
      <c r="D37" s="81">
        <v>906729</v>
      </c>
      <c r="E37" s="538">
        <v>906729</v>
      </c>
    </row>
    <row r="38" spans="1:5" s="534" customFormat="1" ht="12" customHeight="1">
      <c r="A38" s="558" t="s">
        <v>566</v>
      </c>
      <c r="B38" s="560" t="s">
        <v>3</v>
      </c>
      <c r="C38" s="415"/>
      <c r="D38" s="415"/>
      <c r="E38" s="537"/>
    </row>
    <row r="39" spans="1:5" s="534" customFormat="1" ht="12" customHeight="1" thickBot="1">
      <c r="A39" s="557" t="s">
        <v>567</v>
      </c>
      <c r="B39" s="543" t="s">
        <v>568</v>
      </c>
      <c r="C39" s="541">
        <v>59039906</v>
      </c>
      <c r="D39" s="541">
        <v>57919665</v>
      </c>
      <c r="E39" s="536">
        <v>57919665</v>
      </c>
    </row>
    <row r="40" spans="1:5" s="534" customFormat="1" ht="15" customHeight="1" thickBot="1">
      <c r="A40" s="546" t="s">
        <v>16</v>
      </c>
      <c r="B40" s="547" t="s">
        <v>569</v>
      </c>
      <c r="C40" s="87">
        <f>+C35+C36</f>
        <v>62062506</v>
      </c>
      <c r="D40" s="87">
        <f>+D35+D36</f>
        <v>63803217</v>
      </c>
      <c r="E40" s="552">
        <f>+E35+E36</f>
        <v>61670471</v>
      </c>
    </row>
    <row r="41" spans="1:5" s="534" customFormat="1" ht="15" customHeight="1">
      <c r="A41" s="489"/>
      <c r="B41" s="490"/>
      <c r="C41" s="505"/>
      <c r="D41" s="505"/>
      <c r="E41" s="505"/>
    </row>
    <row r="42" spans="1:5" ht="13.5" thickBot="1">
      <c r="A42" s="491"/>
      <c r="B42" s="492"/>
      <c r="C42" s="506"/>
      <c r="D42" s="506"/>
      <c r="E42" s="506"/>
    </row>
    <row r="43" spans="1:5" s="533" customFormat="1" ht="16.5" customHeight="1" thickBot="1">
      <c r="A43" s="755" t="s">
        <v>43</v>
      </c>
      <c r="B43" s="756"/>
      <c r="C43" s="756"/>
      <c r="D43" s="756"/>
      <c r="E43" s="757"/>
    </row>
    <row r="44" spans="1:5" s="310" customFormat="1" ht="12" customHeight="1" thickBot="1">
      <c r="A44" s="544" t="s">
        <v>7</v>
      </c>
      <c r="B44" s="355" t="s">
        <v>570</v>
      </c>
      <c r="C44" s="414">
        <f>SUM(C45:C49)</f>
        <v>62062506</v>
      </c>
      <c r="D44" s="414">
        <f>SUM(D45:D49)</f>
        <v>63803217</v>
      </c>
      <c r="E44" s="444">
        <f>SUM(E45:E49)</f>
        <v>60687075</v>
      </c>
    </row>
    <row r="45" spans="1:5" ht="12" customHeight="1">
      <c r="A45" s="557" t="s">
        <v>70</v>
      </c>
      <c r="B45" s="336" t="s">
        <v>37</v>
      </c>
      <c r="C45" s="81">
        <v>44385725</v>
      </c>
      <c r="D45" s="81">
        <v>46092918</v>
      </c>
      <c r="E45" s="439">
        <v>45532326</v>
      </c>
    </row>
    <row r="46" spans="1:5" ht="12" customHeight="1">
      <c r="A46" s="557" t="s">
        <v>71</v>
      </c>
      <c r="B46" s="335" t="s">
        <v>132</v>
      </c>
      <c r="C46" s="408">
        <v>11918420</v>
      </c>
      <c r="D46" s="408">
        <v>11875938</v>
      </c>
      <c r="E46" s="440">
        <v>10103893</v>
      </c>
    </row>
    <row r="47" spans="1:5" ht="12" customHeight="1">
      <c r="A47" s="557" t="s">
        <v>72</v>
      </c>
      <c r="B47" s="335" t="s">
        <v>99</v>
      </c>
      <c r="C47" s="408">
        <v>5758361</v>
      </c>
      <c r="D47" s="408">
        <v>5834361</v>
      </c>
      <c r="E47" s="440">
        <v>5050856</v>
      </c>
    </row>
    <row r="48" spans="1:5" ht="12" customHeight="1">
      <c r="A48" s="557" t="s">
        <v>73</v>
      </c>
      <c r="B48" s="335" t="s">
        <v>133</v>
      </c>
      <c r="C48" s="408"/>
      <c r="D48" s="408"/>
      <c r="E48" s="440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440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444">
        <f>SUM(E51:E53)</f>
        <v>0</v>
      </c>
    </row>
    <row r="51" spans="1:5" s="310" customFormat="1" ht="12" customHeight="1">
      <c r="A51" s="557" t="s">
        <v>76</v>
      </c>
      <c r="B51" s="336" t="s">
        <v>157</v>
      </c>
      <c r="C51" s="81"/>
      <c r="D51" s="81"/>
      <c r="E51" s="439"/>
    </row>
    <row r="52" spans="1:5" ht="12" customHeight="1">
      <c r="A52" s="557" t="s">
        <v>77</v>
      </c>
      <c r="B52" s="335" t="s">
        <v>136</v>
      </c>
      <c r="C52" s="408"/>
      <c r="D52" s="408"/>
      <c r="E52" s="440"/>
    </row>
    <row r="53" spans="1:5" ht="12" customHeight="1">
      <c r="A53" s="557" t="s">
        <v>78</v>
      </c>
      <c r="B53" s="335" t="s">
        <v>44</v>
      </c>
      <c r="C53" s="408"/>
      <c r="D53" s="408"/>
      <c r="E53" s="440"/>
    </row>
    <row r="54" spans="1:5" ht="12" customHeight="1" thickBot="1">
      <c r="A54" s="557" t="s">
        <v>79</v>
      </c>
      <c r="B54" s="335" t="s">
        <v>677</v>
      </c>
      <c r="C54" s="408"/>
      <c r="D54" s="408"/>
      <c r="E54" s="440"/>
    </row>
    <row r="55" spans="1:5" ht="12" customHeight="1" thickBot="1">
      <c r="A55" s="544" t="s">
        <v>9</v>
      </c>
      <c r="B55" s="548" t="s">
        <v>572</v>
      </c>
      <c r="C55" s="414">
        <f>+C44+C50</f>
        <v>62062506</v>
      </c>
      <c r="D55" s="414">
        <f>+D44+D50</f>
        <v>63803217</v>
      </c>
      <c r="E55" s="444">
        <f>+E44+E50</f>
        <v>60687075</v>
      </c>
    </row>
    <row r="56" spans="1:5" ht="13.5" thickBot="1">
      <c r="C56" s="553"/>
      <c r="D56" s="553"/>
      <c r="E56" s="553"/>
    </row>
    <row r="57" spans="1:5" ht="15" customHeight="1" thickBot="1">
      <c r="A57" s="634" t="s">
        <v>739</v>
      </c>
      <c r="B57" s="635"/>
      <c r="C57" s="91">
        <v>13</v>
      </c>
      <c r="D57" s="91">
        <v>13</v>
      </c>
      <c r="E57" s="542">
        <v>13</v>
      </c>
    </row>
    <row r="58" spans="1:5" ht="14.25" customHeight="1" thickBot="1">
      <c r="A58" s="636" t="s">
        <v>738</v>
      </c>
      <c r="B58" s="637"/>
      <c r="C58" s="91"/>
      <c r="D58" s="91"/>
      <c r="E58" s="542"/>
    </row>
  </sheetData>
  <sheetProtection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15" workbookViewId="0">
      <selection activeCell="L22" sqref="L22"/>
    </sheetView>
  </sheetViews>
  <sheetFormatPr defaultRowHeight="12.75"/>
  <cols>
    <col min="1" max="1" width="16" style="549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+CONCATENATE("7.2. melléklet a ……/",LEFT(ÖSSZEFÜGGÉSEK!A4,4)+1,". (……) önkormányzati rendelethez")</f>
        <v>7.2. melléklet a ……/2018. (……) önkormányzati rendelethez</v>
      </c>
    </row>
    <row r="2" spans="1:5" s="531" customFormat="1" ht="25.5" customHeight="1">
      <c r="A2" s="511" t="s">
        <v>146</v>
      </c>
      <c r="B2" s="758" t="s">
        <v>551</v>
      </c>
      <c r="C2" s="759"/>
      <c r="D2" s="760"/>
      <c r="E2" s="554" t="s">
        <v>47</v>
      </c>
    </row>
    <row r="3" spans="1:5" s="531" customFormat="1" ht="24.75" thickBot="1">
      <c r="A3" s="529" t="s">
        <v>552</v>
      </c>
      <c r="B3" s="761" t="s">
        <v>671</v>
      </c>
      <c r="C3" s="764"/>
      <c r="D3" s="765"/>
      <c r="E3" s="555" t="s">
        <v>47</v>
      </c>
    </row>
    <row r="4" spans="1:5" s="532" customFormat="1" ht="15.95" customHeight="1" thickBot="1">
      <c r="A4" s="486"/>
      <c r="B4" s="486"/>
      <c r="C4" s="487"/>
      <c r="D4" s="487"/>
      <c r="E4" s="487" t="str">
        <f>'7.1. sz. mell'!E4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414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84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411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411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411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411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411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411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8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411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413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414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411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411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411"/>
      <c r="E22" s="93"/>
    </row>
    <row r="23" spans="1:5" s="534" customFormat="1" ht="12" customHeight="1" thickBot="1">
      <c r="A23" s="557" t="s">
        <v>79</v>
      </c>
      <c r="B23" s="335" t="s">
        <v>674</v>
      </c>
      <c r="C23" s="411"/>
      <c r="D23" s="411"/>
      <c r="E23" s="93"/>
    </row>
    <row r="24" spans="1:5" s="534" customFormat="1" ht="12" customHeight="1" thickBot="1">
      <c r="A24" s="544" t="s">
        <v>9</v>
      </c>
      <c r="B24" s="355" t="s">
        <v>123</v>
      </c>
      <c r="C24" s="42"/>
      <c r="D24" s="42"/>
      <c r="E24" s="550"/>
    </row>
    <row r="25" spans="1:5" s="534" customFormat="1" ht="12" customHeight="1" thickBot="1">
      <c r="A25" s="544" t="s">
        <v>10</v>
      </c>
      <c r="B25" s="355" t="s">
        <v>559</v>
      </c>
      <c r="C25" s="414">
        <f>SUM(C26:C27)</f>
        <v>0</v>
      </c>
      <c r="D25" s="414">
        <f>SUM(D26:D27)</f>
        <v>0</v>
      </c>
      <c r="E25" s="551">
        <f>SUM(E26:E27)</f>
        <v>0</v>
      </c>
    </row>
    <row r="26" spans="1:5" s="534" customFormat="1" ht="12" customHeight="1">
      <c r="A26" s="558" t="s">
        <v>328</v>
      </c>
      <c r="B26" s="559" t="s">
        <v>557</v>
      </c>
      <c r="C26" s="81"/>
      <c r="D26" s="81"/>
      <c r="E26" s="538"/>
    </row>
    <row r="27" spans="1:5" s="534" customFormat="1" ht="12" customHeight="1">
      <c r="A27" s="558" t="s">
        <v>329</v>
      </c>
      <c r="B27" s="560" t="s">
        <v>560</v>
      </c>
      <c r="C27" s="415"/>
      <c r="D27" s="415"/>
      <c r="E27" s="537"/>
    </row>
    <row r="28" spans="1:5" s="534" customFormat="1" ht="12" customHeight="1" thickBot="1">
      <c r="A28" s="557" t="s">
        <v>330</v>
      </c>
      <c r="B28" s="561" t="s">
        <v>675</v>
      </c>
      <c r="C28" s="541"/>
      <c r="D28" s="541"/>
      <c r="E28" s="536"/>
    </row>
    <row r="29" spans="1:5" s="534" customFormat="1" ht="12" customHeight="1" thickBot="1">
      <c r="A29" s="544" t="s">
        <v>11</v>
      </c>
      <c r="B29" s="355" t="s">
        <v>561</v>
      </c>
      <c r="C29" s="414">
        <f>SUM(C30:C32)</f>
        <v>0</v>
      </c>
      <c r="D29" s="414">
        <f>SUM(D30:D32)</f>
        <v>0</v>
      </c>
      <c r="E29" s="551">
        <f>SUM(E30:E32)</f>
        <v>0</v>
      </c>
    </row>
    <row r="30" spans="1:5" s="534" customFormat="1" ht="12" customHeight="1">
      <c r="A30" s="558" t="s">
        <v>63</v>
      </c>
      <c r="B30" s="559" t="s">
        <v>347</v>
      </c>
      <c r="C30" s="81"/>
      <c r="D30" s="81"/>
      <c r="E30" s="538"/>
    </row>
    <row r="31" spans="1:5" s="534" customFormat="1" ht="12" customHeight="1">
      <c r="A31" s="558" t="s">
        <v>64</v>
      </c>
      <c r="B31" s="560" t="s">
        <v>348</v>
      </c>
      <c r="C31" s="415"/>
      <c r="D31" s="415"/>
      <c r="E31" s="537"/>
    </row>
    <row r="32" spans="1:5" s="534" customFormat="1" ht="12" customHeight="1" thickBot="1">
      <c r="A32" s="557" t="s">
        <v>65</v>
      </c>
      <c r="B32" s="543" t="s">
        <v>350</v>
      </c>
      <c r="C32" s="541"/>
      <c r="D32" s="541"/>
      <c r="E32" s="536"/>
    </row>
    <row r="33" spans="1:5" s="534" customFormat="1" ht="12" customHeight="1" thickBot="1">
      <c r="A33" s="544" t="s">
        <v>12</v>
      </c>
      <c r="B33" s="355" t="s">
        <v>472</v>
      </c>
      <c r="C33" s="42"/>
      <c r="D33" s="42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42"/>
      <c r="E34" s="550"/>
    </row>
    <row r="35" spans="1:5" s="507" customFormat="1" ht="12" customHeight="1" thickBot="1">
      <c r="A35" s="481" t="s">
        <v>14</v>
      </c>
      <c r="B35" s="355" t="s">
        <v>676</v>
      </c>
      <c r="C35" s="414">
        <f>+C8+C19+C24+C25+C29+C33+C34</f>
        <v>0</v>
      </c>
      <c r="D35" s="414">
        <f>+D8+D19+D24+D25+D29+D33+D34</f>
        <v>0</v>
      </c>
      <c r="E35" s="551">
        <f>+E8+E19+E24+E25+E29+E33+E34</f>
        <v>0</v>
      </c>
    </row>
    <row r="36" spans="1:5" s="507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414">
        <f>+D37+D38+D39</f>
        <v>0</v>
      </c>
      <c r="E36" s="551">
        <f>+E37+E38+E39</f>
        <v>0</v>
      </c>
    </row>
    <row r="37" spans="1:5" s="507" customFormat="1" ht="12" customHeight="1">
      <c r="A37" s="558" t="s">
        <v>565</v>
      </c>
      <c r="B37" s="559" t="s">
        <v>164</v>
      </c>
      <c r="C37" s="81"/>
      <c r="D37" s="81"/>
      <c r="E37" s="538"/>
    </row>
    <row r="38" spans="1:5" s="534" customFormat="1" ht="12" customHeight="1">
      <c r="A38" s="558" t="s">
        <v>566</v>
      </c>
      <c r="B38" s="560" t="s">
        <v>3</v>
      </c>
      <c r="C38" s="415"/>
      <c r="D38" s="415"/>
      <c r="E38" s="537"/>
    </row>
    <row r="39" spans="1:5" s="534" customFormat="1" ht="12" customHeight="1" thickBot="1">
      <c r="A39" s="557" t="s">
        <v>567</v>
      </c>
      <c r="B39" s="543" t="s">
        <v>568</v>
      </c>
      <c r="C39" s="541"/>
      <c r="D39" s="541"/>
      <c r="E39" s="536"/>
    </row>
    <row r="40" spans="1:5" s="534" customFormat="1" ht="15" customHeight="1" thickBot="1">
      <c r="A40" s="546" t="s">
        <v>16</v>
      </c>
      <c r="B40" s="547" t="s">
        <v>569</v>
      </c>
      <c r="C40" s="87">
        <f>+C35+C36</f>
        <v>0</v>
      </c>
      <c r="D40" s="87">
        <f>+D35+D36</f>
        <v>0</v>
      </c>
      <c r="E40" s="552">
        <f>+E35+E36</f>
        <v>0</v>
      </c>
    </row>
    <row r="41" spans="1:5" s="534" customFormat="1" ht="15" customHeight="1">
      <c r="A41" s="489"/>
      <c r="B41" s="490"/>
      <c r="C41" s="505"/>
      <c r="D41" s="505"/>
      <c r="E41" s="505"/>
    </row>
    <row r="42" spans="1:5" ht="13.5" thickBot="1">
      <c r="A42" s="491"/>
      <c r="B42" s="492"/>
      <c r="C42" s="506"/>
      <c r="D42" s="506"/>
      <c r="E42" s="506"/>
    </row>
    <row r="43" spans="1:5" s="533" customFormat="1" ht="16.5" customHeight="1" thickBot="1">
      <c r="A43" s="755" t="s">
        <v>43</v>
      </c>
      <c r="B43" s="756"/>
      <c r="C43" s="756"/>
      <c r="D43" s="756"/>
      <c r="E43" s="757"/>
    </row>
    <row r="44" spans="1:5" s="310" customFormat="1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444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439"/>
    </row>
    <row r="46" spans="1:5" ht="12" customHeight="1">
      <c r="A46" s="557" t="s">
        <v>71</v>
      </c>
      <c r="B46" s="335" t="s">
        <v>132</v>
      </c>
      <c r="C46" s="408"/>
      <c r="D46" s="408"/>
      <c r="E46" s="440"/>
    </row>
    <row r="47" spans="1:5" ht="12" customHeight="1">
      <c r="A47" s="557" t="s">
        <v>72</v>
      </c>
      <c r="B47" s="335" t="s">
        <v>99</v>
      </c>
      <c r="C47" s="408"/>
      <c r="D47" s="408"/>
      <c r="E47" s="440"/>
    </row>
    <row r="48" spans="1:5" ht="12" customHeight="1">
      <c r="A48" s="557" t="s">
        <v>73</v>
      </c>
      <c r="B48" s="335" t="s">
        <v>133</v>
      </c>
      <c r="C48" s="408"/>
      <c r="D48" s="408"/>
      <c r="E48" s="440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440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444">
        <f>SUM(E51:E53)</f>
        <v>0</v>
      </c>
    </row>
    <row r="51" spans="1:5" s="310" customFormat="1" ht="12" customHeight="1">
      <c r="A51" s="557" t="s">
        <v>76</v>
      </c>
      <c r="B51" s="336" t="s">
        <v>157</v>
      </c>
      <c r="C51" s="81"/>
      <c r="D51" s="81"/>
      <c r="E51" s="439"/>
    </row>
    <row r="52" spans="1:5" ht="12" customHeight="1">
      <c r="A52" s="557" t="s">
        <v>77</v>
      </c>
      <c r="B52" s="335" t="s">
        <v>136</v>
      </c>
      <c r="C52" s="408"/>
      <c r="D52" s="408"/>
      <c r="E52" s="440"/>
    </row>
    <row r="53" spans="1:5" ht="12" customHeight="1">
      <c r="A53" s="557" t="s">
        <v>78</v>
      </c>
      <c r="B53" s="335" t="s">
        <v>44</v>
      </c>
      <c r="C53" s="408"/>
      <c r="D53" s="408"/>
      <c r="E53" s="440"/>
    </row>
    <row r="54" spans="1:5" ht="12" customHeight="1" thickBot="1">
      <c r="A54" s="557" t="s">
        <v>79</v>
      </c>
      <c r="B54" s="335" t="s">
        <v>677</v>
      </c>
      <c r="C54" s="408"/>
      <c r="D54" s="408"/>
      <c r="E54" s="440"/>
    </row>
    <row r="55" spans="1:5" ht="12" customHeight="1" thickBot="1">
      <c r="A55" s="544" t="s">
        <v>9</v>
      </c>
      <c r="B55" s="548" t="s">
        <v>572</v>
      </c>
      <c r="C55" s="414">
        <f>+C44+C50</f>
        <v>0</v>
      </c>
      <c r="D55" s="414">
        <f>+D44+D50</f>
        <v>0</v>
      </c>
      <c r="E55" s="444">
        <f>+E44+E50</f>
        <v>0</v>
      </c>
    </row>
    <row r="56" spans="1:5" ht="13.5" thickBot="1">
      <c r="C56" s="553"/>
      <c r="D56" s="553"/>
      <c r="E56" s="553"/>
    </row>
    <row r="57" spans="1:5" ht="15" customHeight="1" thickBot="1">
      <c r="A57" s="634" t="s">
        <v>739</v>
      </c>
      <c r="B57" s="635"/>
      <c r="C57" s="91"/>
      <c r="D57" s="91"/>
      <c r="E57" s="542"/>
    </row>
    <row r="58" spans="1:5" ht="14.25" customHeight="1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15" workbookViewId="0">
      <selection activeCell="L22" sqref="L22"/>
    </sheetView>
  </sheetViews>
  <sheetFormatPr defaultRowHeight="12.75"/>
  <cols>
    <col min="1" max="1" width="16" style="549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+CONCATENATE("7.3. melléklet a ……/",LEFT(ÖSSZEFÜGGÉSEK!A4,4)+1,". (……) önkormányzati rendelethez")</f>
        <v>7.3. melléklet a ……/2018. (……) önkormányzati rendelethez</v>
      </c>
    </row>
    <row r="2" spans="1:5" s="531" customFormat="1" ht="25.5" customHeight="1">
      <c r="A2" s="511" t="s">
        <v>146</v>
      </c>
      <c r="B2" s="758" t="s">
        <v>551</v>
      </c>
      <c r="C2" s="759"/>
      <c r="D2" s="760"/>
      <c r="E2" s="554" t="s">
        <v>47</v>
      </c>
    </row>
    <row r="3" spans="1:5" s="531" customFormat="1" ht="24.75" thickBot="1">
      <c r="A3" s="529" t="s">
        <v>552</v>
      </c>
      <c r="B3" s="761" t="s">
        <v>678</v>
      </c>
      <c r="C3" s="764"/>
      <c r="D3" s="765"/>
      <c r="E3" s="555" t="s">
        <v>48</v>
      </c>
    </row>
    <row r="4" spans="1:5" s="532" customFormat="1" ht="15.95" customHeight="1" thickBot="1">
      <c r="A4" s="486"/>
      <c r="B4" s="486"/>
      <c r="C4" s="487"/>
      <c r="D4" s="487"/>
      <c r="E4" s="487" t="str">
        <f>'7.2. sz. mell'!E4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414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84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411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411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411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411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411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411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8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411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413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414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411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411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411"/>
      <c r="E22" s="93"/>
    </row>
    <row r="23" spans="1:5" s="534" customFormat="1" ht="12" customHeight="1" thickBot="1">
      <c r="A23" s="557" t="s">
        <v>79</v>
      </c>
      <c r="B23" s="335" t="s">
        <v>674</v>
      </c>
      <c r="C23" s="411"/>
      <c r="D23" s="411"/>
      <c r="E23" s="93"/>
    </row>
    <row r="24" spans="1:5" s="534" customFormat="1" ht="12" customHeight="1" thickBot="1">
      <c r="A24" s="544" t="s">
        <v>9</v>
      </c>
      <c r="B24" s="355" t="s">
        <v>123</v>
      </c>
      <c r="C24" s="42"/>
      <c r="D24" s="42"/>
      <c r="E24" s="550"/>
    </row>
    <row r="25" spans="1:5" s="534" customFormat="1" ht="12" customHeight="1" thickBot="1">
      <c r="A25" s="544" t="s">
        <v>10</v>
      </c>
      <c r="B25" s="355" t="s">
        <v>559</v>
      </c>
      <c r="C25" s="414">
        <f>SUM(C26:C27)</f>
        <v>0</v>
      </c>
      <c r="D25" s="414">
        <f>SUM(D26:D27)</f>
        <v>0</v>
      </c>
      <c r="E25" s="551">
        <f>SUM(E26:E27)</f>
        <v>0</v>
      </c>
    </row>
    <row r="26" spans="1:5" s="534" customFormat="1" ht="12" customHeight="1">
      <c r="A26" s="558" t="s">
        <v>328</v>
      </c>
      <c r="B26" s="559" t="s">
        <v>557</v>
      </c>
      <c r="C26" s="81"/>
      <c r="D26" s="81"/>
      <c r="E26" s="538"/>
    </row>
    <row r="27" spans="1:5" s="534" customFormat="1" ht="12" customHeight="1">
      <c r="A27" s="558" t="s">
        <v>329</v>
      </c>
      <c r="B27" s="560" t="s">
        <v>560</v>
      </c>
      <c r="C27" s="415"/>
      <c r="D27" s="415"/>
      <c r="E27" s="537"/>
    </row>
    <row r="28" spans="1:5" s="534" customFormat="1" ht="12" customHeight="1" thickBot="1">
      <c r="A28" s="557" t="s">
        <v>330</v>
      </c>
      <c r="B28" s="561" t="s">
        <v>675</v>
      </c>
      <c r="C28" s="541"/>
      <c r="D28" s="541"/>
      <c r="E28" s="536"/>
    </row>
    <row r="29" spans="1:5" s="534" customFormat="1" ht="12" customHeight="1" thickBot="1">
      <c r="A29" s="544" t="s">
        <v>11</v>
      </c>
      <c r="B29" s="355" t="s">
        <v>561</v>
      </c>
      <c r="C29" s="414">
        <f>SUM(C30:C32)</f>
        <v>0</v>
      </c>
      <c r="D29" s="414">
        <f>SUM(D30:D32)</f>
        <v>0</v>
      </c>
      <c r="E29" s="551">
        <f>SUM(E30:E32)</f>
        <v>0</v>
      </c>
    </row>
    <row r="30" spans="1:5" s="534" customFormat="1" ht="12" customHeight="1">
      <c r="A30" s="558" t="s">
        <v>63</v>
      </c>
      <c r="B30" s="559" t="s">
        <v>347</v>
      </c>
      <c r="C30" s="81"/>
      <c r="D30" s="81"/>
      <c r="E30" s="538"/>
    </row>
    <row r="31" spans="1:5" s="534" customFormat="1" ht="12" customHeight="1">
      <c r="A31" s="558" t="s">
        <v>64</v>
      </c>
      <c r="B31" s="560" t="s">
        <v>348</v>
      </c>
      <c r="C31" s="415"/>
      <c r="D31" s="415"/>
      <c r="E31" s="537"/>
    </row>
    <row r="32" spans="1:5" s="534" customFormat="1" ht="12" customHeight="1" thickBot="1">
      <c r="A32" s="557" t="s">
        <v>65</v>
      </c>
      <c r="B32" s="543" t="s">
        <v>350</v>
      </c>
      <c r="C32" s="541"/>
      <c r="D32" s="541"/>
      <c r="E32" s="536"/>
    </row>
    <row r="33" spans="1:5" s="534" customFormat="1" ht="12" customHeight="1" thickBot="1">
      <c r="A33" s="544" t="s">
        <v>12</v>
      </c>
      <c r="B33" s="355" t="s">
        <v>472</v>
      </c>
      <c r="C33" s="42"/>
      <c r="D33" s="42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42"/>
      <c r="E34" s="550"/>
    </row>
    <row r="35" spans="1:5" s="507" customFormat="1" ht="12" customHeight="1" thickBot="1">
      <c r="A35" s="481" t="s">
        <v>14</v>
      </c>
      <c r="B35" s="355" t="s">
        <v>676</v>
      </c>
      <c r="C35" s="414">
        <f>+C8+C19+C24+C25+C29+C33+C34</f>
        <v>0</v>
      </c>
      <c r="D35" s="414">
        <f>+D8+D19+D24+D25+D29+D33+D34</f>
        <v>0</v>
      </c>
      <c r="E35" s="551">
        <f>+E8+E19+E24+E25+E29+E33+E34</f>
        <v>0</v>
      </c>
    </row>
    <row r="36" spans="1:5" s="507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414">
        <f>+D37+D38+D39</f>
        <v>0</v>
      </c>
      <c r="E36" s="551">
        <f>+E37+E38+E39</f>
        <v>0</v>
      </c>
    </row>
    <row r="37" spans="1:5" s="507" customFormat="1" ht="12" customHeight="1">
      <c r="A37" s="558" t="s">
        <v>565</v>
      </c>
      <c r="B37" s="559" t="s">
        <v>164</v>
      </c>
      <c r="C37" s="81"/>
      <c r="D37" s="81"/>
      <c r="E37" s="538"/>
    </row>
    <row r="38" spans="1:5" s="534" customFormat="1" ht="12" customHeight="1">
      <c r="A38" s="558" t="s">
        <v>566</v>
      </c>
      <c r="B38" s="560" t="s">
        <v>3</v>
      </c>
      <c r="C38" s="415"/>
      <c r="D38" s="415"/>
      <c r="E38" s="537"/>
    </row>
    <row r="39" spans="1:5" s="534" customFormat="1" ht="12" customHeight="1" thickBot="1">
      <c r="A39" s="557" t="s">
        <v>567</v>
      </c>
      <c r="B39" s="543" t="s">
        <v>568</v>
      </c>
      <c r="C39" s="541"/>
      <c r="D39" s="541"/>
      <c r="E39" s="536"/>
    </row>
    <row r="40" spans="1:5" s="534" customFormat="1" ht="15" customHeight="1" thickBot="1">
      <c r="A40" s="546" t="s">
        <v>16</v>
      </c>
      <c r="B40" s="547" t="s">
        <v>569</v>
      </c>
      <c r="C40" s="87">
        <f>+C35+C36</f>
        <v>0</v>
      </c>
      <c r="D40" s="87">
        <f>+D35+D36</f>
        <v>0</v>
      </c>
      <c r="E40" s="552">
        <f>+E35+E36</f>
        <v>0</v>
      </c>
    </row>
    <row r="41" spans="1:5" s="534" customFormat="1" ht="15" customHeight="1">
      <c r="A41" s="489"/>
      <c r="B41" s="490"/>
      <c r="C41" s="505"/>
      <c r="D41" s="505"/>
      <c r="E41" s="505"/>
    </row>
    <row r="42" spans="1:5" ht="13.5" thickBot="1">
      <c r="A42" s="491"/>
      <c r="B42" s="492"/>
      <c r="C42" s="506"/>
      <c r="D42" s="506"/>
      <c r="E42" s="506"/>
    </row>
    <row r="43" spans="1:5" s="533" customFormat="1" ht="16.5" customHeight="1" thickBot="1">
      <c r="A43" s="755" t="s">
        <v>43</v>
      </c>
      <c r="B43" s="756"/>
      <c r="C43" s="756"/>
      <c r="D43" s="756"/>
      <c r="E43" s="757"/>
    </row>
    <row r="44" spans="1:5" s="310" customFormat="1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444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439"/>
    </row>
    <row r="46" spans="1:5" ht="12" customHeight="1">
      <c r="A46" s="557" t="s">
        <v>71</v>
      </c>
      <c r="B46" s="335" t="s">
        <v>132</v>
      </c>
      <c r="C46" s="408"/>
      <c r="D46" s="408"/>
      <c r="E46" s="440"/>
    </row>
    <row r="47" spans="1:5" ht="12" customHeight="1">
      <c r="A47" s="557" t="s">
        <v>72</v>
      </c>
      <c r="B47" s="335" t="s">
        <v>99</v>
      </c>
      <c r="C47" s="408"/>
      <c r="D47" s="408"/>
      <c r="E47" s="440"/>
    </row>
    <row r="48" spans="1:5" ht="12" customHeight="1">
      <c r="A48" s="557" t="s">
        <v>73</v>
      </c>
      <c r="B48" s="335" t="s">
        <v>133</v>
      </c>
      <c r="C48" s="408"/>
      <c r="D48" s="408"/>
      <c r="E48" s="440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440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444">
        <f>SUM(E51:E53)</f>
        <v>0</v>
      </c>
    </row>
    <row r="51" spans="1:5" s="310" customFormat="1" ht="12" customHeight="1">
      <c r="A51" s="557" t="s">
        <v>76</v>
      </c>
      <c r="B51" s="336" t="s">
        <v>157</v>
      </c>
      <c r="C51" s="81"/>
      <c r="D51" s="81"/>
      <c r="E51" s="439"/>
    </row>
    <row r="52" spans="1:5" ht="12" customHeight="1">
      <c r="A52" s="557" t="s">
        <v>77</v>
      </c>
      <c r="B52" s="335" t="s">
        <v>136</v>
      </c>
      <c r="C52" s="408"/>
      <c r="D52" s="408"/>
      <c r="E52" s="440"/>
    </row>
    <row r="53" spans="1:5" ht="12" customHeight="1">
      <c r="A53" s="557" t="s">
        <v>78</v>
      </c>
      <c r="B53" s="335" t="s">
        <v>44</v>
      </c>
      <c r="C53" s="408"/>
      <c r="D53" s="408"/>
      <c r="E53" s="440"/>
    </row>
    <row r="54" spans="1:5" ht="12" customHeight="1" thickBot="1">
      <c r="A54" s="557" t="s">
        <v>79</v>
      </c>
      <c r="B54" s="335" t="s">
        <v>677</v>
      </c>
      <c r="C54" s="408"/>
      <c r="D54" s="408"/>
      <c r="E54" s="440"/>
    </row>
    <row r="55" spans="1:5" ht="12" customHeight="1" thickBot="1">
      <c r="A55" s="544" t="s">
        <v>9</v>
      </c>
      <c r="B55" s="548" t="s">
        <v>572</v>
      </c>
      <c r="C55" s="414">
        <f>+C44+C50</f>
        <v>0</v>
      </c>
      <c r="D55" s="414">
        <f>+D44+D50</f>
        <v>0</v>
      </c>
      <c r="E55" s="444">
        <f>+E44+E50</f>
        <v>0</v>
      </c>
    </row>
    <row r="56" spans="1:5" ht="13.5" thickBot="1">
      <c r="C56" s="553"/>
      <c r="D56" s="553"/>
      <c r="E56" s="553"/>
    </row>
    <row r="57" spans="1:5" ht="15" customHeight="1" thickBot="1">
      <c r="A57" s="634" t="s">
        <v>739</v>
      </c>
      <c r="B57" s="635"/>
      <c r="C57" s="91"/>
      <c r="D57" s="91"/>
      <c r="E57" s="542"/>
    </row>
    <row r="58" spans="1:5" ht="14.25" customHeight="1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15" workbookViewId="0">
      <selection activeCell="L22" sqref="L22"/>
    </sheetView>
  </sheetViews>
  <sheetFormatPr defaultRowHeight="12.75"/>
  <cols>
    <col min="1" max="1" width="16" style="549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+CONCATENATE("7.4. melléklet a ……/",LEFT(ÖSSZEFÜGGÉSEK!A4,4)+1,". (……) önkormányzati rendelethez")</f>
        <v>7.4. melléklet a ……/2018. (……) önkormányzati rendelethez</v>
      </c>
    </row>
    <row r="2" spans="1:5" s="531" customFormat="1" ht="25.5" customHeight="1">
      <c r="A2" s="511" t="s">
        <v>146</v>
      </c>
      <c r="B2" s="758" t="s">
        <v>551</v>
      </c>
      <c r="C2" s="759"/>
      <c r="D2" s="760"/>
      <c r="E2" s="554" t="s">
        <v>47</v>
      </c>
    </row>
    <row r="3" spans="1:5" s="531" customFormat="1" ht="24.75" thickBot="1">
      <c r="A3" s="529" t="s">
        <v>552</v>
      </c>
      <c r="B3" s="761" t="s">
        <v>673</v>
      </c>
      <c r="C3" s="764"/>
      <c r="D3" s="765"/>
      <c r="E3" s="555" t="s">
        <v>49</v>
      </c>
    </row>
    <row r="4" spans="1:5" s="532" customFormat="1" ht="15.95" customHeight="1" thickBot="1">
      <c r="A4" s="486"/>
      <c r="B4" s="486"/>
      <c r="C4" s="487"/>
      <c r="D4" s="487"/>
      <c r="E4" s="487" t="str">
        <f>'7.3. sz. mell'!E4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414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84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411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411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411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411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411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411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8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411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413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414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411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411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411"/>
      <c r="E22" s="93"/>
    </row>
    <row r="23" spans="1:5" s="534" customFormat="1" ht="12" customHeight="1" thickBot="1">
      <c r="A23" s="557" t="s">
        <v>79</v>
      </c>
      <c r="B23" s="335" t="s">
        <v>674</v>
      </c>
      <c r="C23" s="411"/>
      <c r="D23" s="411"/>
      <c r="E23" s="93"/>
    </row>
    <row r="24" spans="1:5" s="534" customFormat="1" ht="12" customHeight="1" thickBot="1">
      <c r="A24" s="544" t="s">
        <v>9</v>
      </c>
      <c r="B24" s="355" t="s">
        <v>123</v>
      </c>
      <c r="C24" s="42"/>
      <c r="D24" s="42"/>
      <c r="E24" s="550"/>
    </row>
    <row r="25" spans="1:5" s="534" customFormat="1" ht="12" customHeight="1" thickBot="1">
      <c r="A25" s="544" t="s">
        <v>10</v>
      </c>
      <c r="B25" s="355" t="s">
        <v>559</v>
      </c>
      <c r="C25" s="414">
        <f>SUM(C26:C27)</f>
        <v>0</v>
      </c>
      <c r="D25" s="414">
        <f>SUM(D26:D27)</f>
        <v>0</v>
      </c>
      <c r="E25" s="551">
        <f>SUM(E26:E27)</f>
        <v>0</v>
      </c>
    </row>
    <row r="26" spans="1:5" s="534" customFormat="1" ht="12" customHeight="1">
      <c r="A26" s="558" t="s">
        <v>328</v>
      </c>
      <c r="B26" s="559" t="s">
        <v>557</v>
      </c>
      <c r="C26" s="81"/>
      <c r="D26" s="81"/>
      <c r="E26" s="538"/>
    </row>
    <row r="27" spans="1:5" s="534" customFormat="1" ht="12" customHeight="1">
      <c r="A27" s="558" t="s">
        <v>329</v>
      </c>
      <c r="B27" s="560" t="s">
        <v>560</v>
      </c>
      <c r="C27" s="415"/>
      <c r="D27" s="415"/>
      <c r="E27" s="537"/>
    </row>
    <row r="28" spans="1:5" s="534" customFormat="1" ht="12" customHeight="1" thickBot="1">
      <c r="A28" s="557" t="s">
        <v>330</v>
      </c>
      <c r="B28" s="561" t="s">
        <v>675</v>
      </c>
      <c r="C28" s="541"/>
      <c r="D28" s="541"/>
      <c r="E28" s="536"/>
    </row>
    <row r="29" spans="1:5" s="534" customFormat="1" ht="12" customHeight="1" thickBot="1">
      <c r="A29" s="544" t="s">
        <v>11</v>
      </c>
      <c r="B29" s="355" t="s">
        <v>561</v>
      </c>
      <c r="C29" s="414">
        <f>SUM(C30:C32)</f>
        <v>0</v>
      </c>
      <c r="D29" s="414">
        <f>SUM(D30:D32)</f>
        <v>0</v>
      </c>
      <c r="E29" s="551">
        <f>SUM(E30:E32)</f>
        <v>0</v>
      </c>
    </row>
    <row r="30" spans="1:5" s="534" customFormat="1" ht="12" customHeight="1">
      <c r="A30" s="558" t="s">
        <v>63</v>
      </c>
      <c r="B30" s="559" t="s">
        <v>347</v>
      </c>
      <c r="C30" s="81"/>
      <c r="D30" s="81"/>
      <c r="E30" s="538"/>
    </row>
    <row r="31" spans="1:5" s="534" customFormat="1" ht="12" customHeight="1">
      <c r="A31" s="558" t="s">
        <v>64</v>
      </c>
      <c r="B31" s="560" t="s">
        <v>348</v>
      </c>
      <c r="C31" s="415"/>
      <c r="D31" s="415"/>
      <c r="E31" s="537"/>
    </row>
    <row r="32" spans="1:5" s="534" customFormat="1" ht="12" customHeight="1" thickBot="1">
      <c r="A32" s="557" t="s">
        <v>65</v>
      </c>
      <c r="B32" s="543" t="s">
        <v>350</v>
      </c>
      <c r="C32" s="541"/>
      <c r="D32" s="541"/>
      <c r="E32" s="536"/>
    </row>
    <row r="33" spans="1:5" s="534" customFormat="1" ht="12" customHeight="1" thickBot="1">
      <c r="A33" s="544" t="s">
        <v>12</v>
      </c>
      <c r="B33" s="355" t="s">
        <v>472</v>
      </c>
      <c r="C33" s="42"/>
      <c r="D33" s="42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42"/>
      <c r="E34" s="550"/>
    </row>
    <row r="35" spans="1:5" s="507" customFormat="1" ht="12" customHeight="1" thickBot="1">
      <c r="A35" s="481" t="s">
        <v>14</v>
      </c>
      <c r="B35" s="355" t="s">
        <v>676</v>
      </c>
      <c r="C35" s="414">
        <f>+C8+C19+C24+C25+C29+C33+C34</f>
        <v>0</v>
      </c>
      <c r="D35" s="414">
        <f>+D8+D19+D24+D25+D29+D33+D34</f>
        <v>0</v>
      </c>
      <c r="E35" s="551">
        <f>+E8+E19+E24+E25+E29+E33+E34</f>
        <v>0</v>
      </c>
    </row>
    <row r="36" spans="1:5" s="507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414">
        <f>+D37+D38+D39</f>
        <v>0</v>
      </c>
      <c r="E36" s="551">
        <f>+E37+E38+E39</f>
        <v>0</v>
      </c>
    </row>
    <row r="37" spans="1:5" s="507" customFormat="1" ht="12" customHeight="1">
      <c r="A37" s="558" t="s">
        <v>565</v>
      </c>
      <c r="B37" s="559" t="s">
        <v>164</v>
      </c>
      <c r="C37" s="81"/>
      <c r="D37" s="81"/>
      <c r="E37" s="538"/>
    </row>
    <row r="38" spans="1:5" s="534" customFormat="1" ht="12" customHeight="1">
      <c r="A38" s="558" t="s">
        <v>566</v>
      </c>
      <c r="B38" s="560" t="s">
        <v>3</v>
      </c>
      <c r="C38" s="415"/>
      <c r="D38" s="415"/>
      <c r="E38" s="537"/>
    </row>
    <row r="39" spans="1:5" s="534" customFormat="1" ht="12" customHeight="1" thickBot="1">
      <c r="A39" s="557" t="s">
        <v>567</v>
      </c>
      <c r="B39" s="543" t="s">
        <v>568</v>
      </c>
      <c r="C39" s="541"/>
      <c r="D39" s="541"/>
      <c r="E39" s="536"/>
    </row>
    <row r="40" spans="1:5" s="534" customFormat="1" ht="15" customHeight="1" thickBot="1">
      <c r="A40" s="546" t="s">
        <v>16</v>
      </c>
      <c r="B40" s="547" t="s">
        <v>569</v>
      </c>
      <c r="C40" s="87">
        <f>+C35+C36</f>
        <v>0</v>
      </c>
      <c r="D40" s="87">
        <f>+D35+D36</f>
        <v>0</v>
      </c>
      <c r="E40" s="552">
        <f>+E35+E36</f>
        <v>0</v>
      </c>
    </row>
    <row r="41" spans="1:5" s="534" customFormat="1" ht="15" customHeight="1">
      <c r="A41" s="489"/>
      <c r="B41" s="490"/>
      <c r="C41" s="505"/>
      <c r="D41" s="505"/>
      <c r="E41" s="505"/>
    </row>
    <row r="42" spans="1:5" ht="13.5" thickBot="1">
      <c r="A42" s="491"/>
      <c r="B42" s="492"/>
      <c r="C42" s="506"/>
      <c r="D42" s="506"/>
      <c r="E42" s="506"/>
    </row>
    <row r="43" spans="1:5" s="533" customFormat="1" ht="16.5" customHeight="1" thickBot="1">
      <c r="A43" s="755" t="s">
        <v>43</v>
      </c>
      <c r="B43" s="756"/>
      <c r="C43" s="756"/>
      <c r="D43" s="756"/>
      <c r="E43" s="757"/>
    </row>
    <row r="44" spans="1:5" s="310" customFormat="1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444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439"/>
    </row>
    <row r="46" spans="1:5" ht="12" customHeight="1">
      <c r="A46" s="557" t="s">
        <v>71</v>
      </c>
      <c r="B46" s="335" t="s">
        <v>132</v>
      </c>
      <c r="C46" s="408"/>
      <c r="D46" s="408"/>
      <c r="E46" s="440"/>
    </row>
    <row r="47" spans="1:5" ht="12" customHeight="1">
      <c r="A47" s="557" t="s">
        <v>72</v>
      </c>
      <c r="B47" s="335" t="s">
        <v>99</v>
      </c>
      <c r="C47" s="408"/>
      <c r="D47" s="408"/>
      <c r="E47" s="440"/>
    </row>
    <row r="48" spans="1:5" ht="12" customHeight="1">
      <c r="A48" s="557" t="s">
        <v>73</v>
      </c>
      <c r="B48" s="335" t="s">
        <v>133</v>
      </c>
      <c r="C48" s="408"/>
      <c r="D48" s="408"/>
      <c r="E48" s="440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440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444">
        <f>SUM(E51:E53)</f>
        <v>0</v>
      </c>
    </row>
    <row r="51" spans="1:5" s="310" customFormat="1" ht="12" customHeight="1">
      <c r="A51" s="557" t="s">
        <v>76</v>
      </c>
      <c r="B51" s="336" t="s">
        <v>157</v>
      </c>
      <c r="C51" s="81"/>
      <c r="D51" s="81"/>
      <c r="E51" s="439"/>
    </row>
    <row r="52" spans="1:5" ht="12" customHeight="1">
      <c r="A52" s="557" t="s">
        <v>77</v>
      </c>
      <c r="B52" s="335" t="s">
        <v>136</v>
      </c>
      <c r="C52" s="408"/>
      <c r="D52" s="408"/>
      <c r="E52" s="440"/>
    </row>
    <row r="53" spans="1:5" ht="12" customHeight="1">
      <c r="A53" s="557" t="s">
        <v>78</v>
      </c>
      <c r="B53" s="335" t="s">
        <v>44</v>
      </c>
      <c r="C53" s="408"/>
      <c r="D53" s="408"/>
      <c r="E53" s="440"/>
    </row>
    <row r="54" spans="1:5" ht="12" customHeight="1" thickBot="1">
      <c r="A54" s="557" t="s">
        <v>79</v>
      </c>
      <c r="B54" s="335" t="s">
        <v>677</v>
      </c>
      <c r="C54" s="408"/>
      <c r="D54" s="408"/>
      <c r="E54" s="440"/>
    </row>
    <row r="55" spans="1:5" ht="12" customHeight="1" thickBot="1">
      <c r="A55" s="544" t="s">
        <v>9</v>
      </c>
      <c r="B55" s="548" t="s">
        <v>572</v>
      </c>
      <c r="C55" s="414">
        <f>+C44+C50</f>
        <v>0</v>
      </c>
      <c r="D55" s="414">
        <f>+D44+D50</f>
        <v>0</v>
      </c>
      <c r="E55" s="444">
        <f>+E44+E50</f>
        <v>0</v>
      </c>
    </row>
    <row r="56" spans="1:5" ht="13.5" thickBot="1">
      <c r="C56" s="553"/>
      <c r="D56" s="553"/>
      <c r="E56" s="553"/>
    </row>
    <row r="57" spans="1:5" ht="15" customHeight="1" thickBot="1">
      <c r="A57" s="634" t="s">
        <v>739</v>
      </c>
      <c r="B57" s="635"/>
      <c r="C57" s="91"/>
      <c r="D57" s="91"/>
      <c r="E57" s="542"/>
    </row>
    <row r="58" spans="1:5" ht="14.25" customHeight="1" thickBot="1">
      <c r="A58" s="636" t="s">
        <v>738</v>
      </c>
      <c r="B58" s="637"/>
      <c r="C58" s="91"/>
      <c r="D58" s="91"/>
      <c r="E58" s="542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2"/>
  <sheetViews>
    <sheetView view="pageLayout" topLeftCell="A88" zoomScaleNormal="130" zoomScaleSheetLayoutView="100" workbookViewId="0">
      <selection activeCell="G103" sqref="G103"/>
    </sheetView>
  </sheetViews>
  <sheetFormatPr defaultRowHeight="15.75"/>
  <cols>
    <col min="1" max="1" width="9.5" style="376" customWidth="1"/>
    <col min="2" max="2" width="60.83203125" style="376" customWidth="1"/>
    <col min="3" max="5" width="15.83203125" style="377" customWidth="1"/>
    <col min="6" max="16384" width="9.33203125" style="387"/>
  </cols>
  <sheetData>
    <row r="1" spans="1:5" ht="15.95" customHeight="1">
      <c r="A1" s="718" t="s">
        <v>4</v>
      </c>
      <c r="B1" s="718"/>
      <c r="C1" s="718"/>
      <c r="D1" s="718"/>
      <c r="E1" s="718"/>
    </row>
    <row r="2" spans="1:5" ht="15.95" customHeight="1" thickBot="1">
      <c r="A2" s="46" t="s">
        <v>110</v>
      </c>
      <c r="B2" s="46"/>
      <c r="C2" s="374"/>
      <c r="D2" s="374"/>
      <c r="E2" s="374" t="s">
        <v>740</v>
      </c>
    </row>
    <row r="3" spans="1:5" ht="15.95" customHeight="1">
      <c r="A3" s="719" t="s">
        <v>58</v>
      </c>
      <c r="B3" s="721" t="s">
        <v>6</v>
      </c>
      <c r="C3" s="723" t="str">
        <f>+CONCATENATE(LEFT(ÖSSZEFÜGGÉSEK!A4,4),". évi")</f>
        <v>2017. évi</v>
      </c>
      <c r="D3" s="723"/>
      <c r="E3" s="724"/>
    </row>
    <row r="4" spans="1:5" ht="38.1" customHeight="1" thickBot="1">
      <c r="A4" s="720"/>
      <c r="B4" s="722"/>
      <c r="C4" s="48" t="s">
        <v>177</v>
      </c>
      <c r="D4" s="48" t="s">
        <v>182</v>
      </c>
      <c r="E4" s="49" t="s">
        <v>183</v>
      </c>
    </row>
    <row r="5" spans="1:5" s="388" customFormat="1" ht="12" customHeight="1" thickBot="1">
      <c r="A5" s="352" t="s">
        <v>412</v>
      </c>
      <c r="B5" s="353" t="s">
        <v>413</v>
      </c>
      <c r="C5" s="353" t="s">
        <v>414</v>
      </c>
      <c r="D5" s="353" t="s">
        <v>415</v>
      </c>
      <c r="E5" s="399" t="s">
        <v>416</v>
      </c>
    </row>
    <row r="6" spans="1:5" s="389" customFormat="1" ht="12" customHeight="1" thickBot="1">
      <c r="A6" s="347" t="s">
        <v>7</v>
      </c>
      <c r="B6" s="348" t="s">
        <v>307</v>
      </c>
      <c r="C6" s="379">
        <f>SUM(C7:C12)</f>
        <v>92905590</v>
      </c>
      <c r="D6" s="379">
        <f>SUM(D7:D12)</f>
        <v>97049102</v>
      </c>
      <c r="E6" s="362">
        <f>SUM(E7:E12)</f>
        <v>97049102</v>
      </c>
    </row>
    <row r="7" spans="1:5" s="389" customFormat="1" ht="12" customHeight="1">
      <c r="A7" s="342" t="s">
        <v>70</v>
      </c>
      <c r="B7" s="390" t="s">
        <v>308</v>
      </c>
      <c r="C7" s="381">
        <f>SUM('6.1. sz. mell'!C9)</f>
        <v>78924910</v>
      </c>
      <c r="D7" s="381">
        <f>SUM('6.1. sz. mell'!D9)</f>
        <v>79958946</v>
      </c>
      <c r="E7" s="381">
        <f>SUM('6.1. sz. mell'!E9)</f>
        <v>79958946</v>
      </c>
    </row>
    <row r="8" spans="1:5" s="389" customFormat="1" ht="12" customHeight="1">
      <c r="A8" s="341" t="s">
        <v>71</v>
      </c>
      <c r="B8" s="391" t="s">
        <v>309</v>
      </c>
      <c r="C8" s="381">
        <f>SUM('6.1. sz. mell'!C10)</f>
        <v>0</v>
      </c>
      <c r="D8" s="381">
        <f>SUM('6.1. sz. mell'!D10)</f>
        <v>0</v>
      </c>
      <c r="E8" s="381">
        <f>SUM('6.1. sz. mell'!E10)</f>
        <v>0</v>
      </c>
    </row>
    <row r="9" spans="1:5" s="389" customFormat="1" ht="12" customHeight="1">
      <c r="A9" s="341" t="s">
        <v>72</v>
      </c>
      <c r="B9" s="391" t="s">
        <v>310</v>
      </c>
      <c r="C9" s="381">
        <f>SUM('6.1. sz. mell'!C11)</f>
        <v>12523760</v>
      </c>
      <c r="D9" s="381">
        <f>SUM('6.1. sz. mell'!D11)</f>
        <v>12149060</v>
      </c>
      <c r="E9" s="381">
        <f>SUM('6.1. sz. mell'!E11)</f>
        <v>12149060</v>
      </c>
    </row>
    <row r="10" spans="1:5" s="389" customFormat="1" ht="12" customHeight="1">
      <c r="A10" s="341" t="s">
        <v>73</v>
      </c>
      <c r="B10" s="391" t="s">
        <v>311</v>
      </c>
      <c r="C10" s="381">
        <f>SUM('6.1. sz. mell'!C12)</f>
        <v>1456920</v>
      </c>
      <c r="D10" s="381">
        <f>SUM('6.1. sz. mell'!D12)</f>
        <v>1456920</v>
      </c>
      <c r="E10" s="381">
        <f>SUM('6.1. sz. mell'!E12)</f>
        <v>1456920</v>
      </c>
    </row>
    <row r="11" spans="1:5" s="389" customFormat="1" ht="12" customHeight="1">
      <c r="A11" s="341" t="s">
        <v>106</v>
      </c>
      <c r="B11" s="391" t="s">
        <v>312</v>
      </c>
      <c r="C11" s="381">
        <f>SUM('6.1. sz. mell'!C13)</f>
        <v>0</v>
      </c>
      <c r="D11" s="381">
        <f>SUM('6.1. sz. mell'!D13)</f>
        <v>3181118</v>
      </c>
      <c r="E11" s="381">
        <f>SUM('6.1. sz. mell'!E13)</f>
        <v>3181118</v>
      </c>
    </row>
    <row r="12" spans="1:5" s="389" customFormat="1" ht="12" customHeight="1" thickBot="1">
      <c r="A12" s="343" t="s">
        <v>74</v>
      </c>
      <c r="B12" s="392" t="s">
        <v>313</v>
      </c>
      <c r="C12" s="381">
        <f>SUM('6.1. sz. mell'!C14)</f>
        <v>0</v>
      </c>
      <c r="D12" s="381">
        <f>SUM('6.1. sz. mell'!D14)</f>
        <v>303058</v>
      </c>
      <c r="E12" s="381">
        <f>SUM('6.1. sz. mell'!E14)</f>
        <v>303058</v>
      </c>
    </row>
    <row r="13" spans="1:5" s="389" customFormat="1" ht="12" customHeight="1" thickBot="1">
      <c r="A13" s="347" t="s">
        <v>8</v>
      </c>
      <c r="B13" s="369" t="s">
        <v>314</v>
      </c>
      <c r="C13" s="379">
        <f>SUM(C14:C18)</f>
        <v>14429657</v>
      </c>
      <c r="D13" s="379">
        <f>SUM(D14:D18)</f>
        <v>22902374</v>
      </c>
      <c r="E13" s="362">
        <f>SUM(E14:E18)</f>
        <v>19821230</v>
      </c>
    </row>
    <row r="14" spans="1:5" s="389" customFormat="1" ht="12" customHeight="1">
      <c r="A14" s="342" t="s">
        <v>76</v>
      </c>
      <c r="B14" s="390" t="s">
        <v>315</v>
      </c>
      <c r="C14" s="381"/>
      <c r="D14" s="381"/>
      <c r="E14" s="364"/>
    </row>
    <row r="15" spans="1:5" s="389" customFormat="1" ht="12" customHeight="1">
      <c r="A15" s="341" t="s">
        <v>77</v>
      </c>
      <c r="B15" s="391" t="s">
        <v>316</v>
      </c>
      <c r="C15" s="380"/>
      <c r="D15" s="380"/>
      <c r="E15" s="363"/>
    </row>
    <row r="16" spans="1:5" s="389" customFormat="1" ht="12" customHeight="1">
      <c r="A16" s="341" t="s">
        <v>78</v>
      </c>
      <c r="B16" s="391" t="s">
        <v>317</v>
      </c>
      <c r="C16" s="380"/>
      <c r="D16" s="380"/>
      <c r="E16" s="363"/>
    </row>
    <row r="17" spans="1:5" s="389" customFormat="1" ht="12" customHeight="1">
      <c r="A17" s="341" t="s">
        <v>79</v>
      </c>
      <c r="B17" s="391" t="s">
        <v>318</v>
      </c>
      <c r="C17" s="380"/>
      <c r="D17" s="380"/>
      <c r="E17" s="363"/>
    </row>
    <row r="18" spans="1:5" s="389" customFormat="1" ht="12" customHeight="1">
      <c r="A18" s="341" t="s">
        <v>80</v>
      </c>
      <c r="B18" s="391" t="s">
        <v>319</v>
      </c>
      <c r="C18" s="411">
        <f>SUM('6.1. sz. mell'!C20,'7.1. sz. mell'!C22)</f>
        <v>14429657</v>
      </c>
      <c r="D18" s="411">
        <f>SUM('6.1. sz. mell'!D20,'7.1. sz. mell'!D22)</f>
        <v>22902374</v>
      </c>
      <c r="E18" s="411">
        <f>SUM('6.1. sz. mell'!E20,'7.1. sz. mell'!E22)</f>
        <v>19821230</v>
      </c>
    </row>
    <row r="19" spans="1:5" s="389" customFormat="1" ht="12" customHeight="1" thickBot="1">
      <c r="A19" s="343" t="s">
        <v>87</v>
      </c>
      <c r="B19" s="392" t="s">
        <v>320</v>
      </c>
      <c r="C19" s="382"/>
      <c r="D19" s="382"/>
      <c r="E19" s="365"/>
    </row>
    <row r="20" spans="1:5" s="389" customFormat="1" ht="12" customHeight="1" thickBot="1">
      <c r="A20" s="347" t="s">
        <v>9</v>
      </c>
      <c r="B20" s="348" t="s">
        <v>321</v>
      </c>
      <c r="C20" s="379">
        <f>SUM(C21:C25)</f>
        <v>0</v>
      </c>
      <c r="D20" s="379">
        <f>SUM(D21:D25)</f>
        <v>56105346</v>
      </c>
      <c r="E20" s="362">
        <f>SUM(E21:E25)</f>
        <v>56105346</v>
      </c>
    </row>
    <row r="21" spans="1:5" s="389" customFormat="1" ht="12" customHeight="1">
      <c r="A21" s="342" t="s">
        <v>59</v>
      </c>
      <c r="B21" s="390" t="s">
        <v>322</v>
      </c>
      <c r="C21" s="381">
        <f>SUM('6.1. sz. mell'!C23)</f>
        <v>0</v>
      </c>
      <c r="D21" s="381">
        <f>SUM('6.1. sz. mell'!D23)</f>
        <v>1600000</v>
      </c>
      <c r="E21" s="381">
        <f>SUM('6.1. sz. mell'!E23)</f>
        <v>1600000</v>
      </c>
    </row>
    <row r="22" spans="1:5" s="389" customFormat="1" ht="12" customHeight="1">
      <c r="A22" s="341" t="s">
        <v>60</v>
      </c>
      <c r="B22" s="391" t="s">
        <v>323</v>
      </c>
      <c r="C22" s="381">
        <f>SUM('6.1. sz. mell'!C24)</f>
        <v>0</v>
      </c>
      <c r="D22" s="381">
        <f>SUM('6.1. sz. mell'!D24)</f>
        <v>0</v>
      </c>
      <c r="E22" s="381">
        <f>SUM('6.1. sz. mell'!E24)</f>
        <v>0</v>
      </c>
    </row>
    <row r="23" spans="1:5" s="389" customFormat="1" ht="12" customHeight="1">
      <c r="A23" s="341" t="s">
        <v>61</v>
      </c>
      <c r="B23" s="391" t="s">
        <v>324</v>
      </c>
      <c r="C23" s="381">
        <f>SUM('6.1. sz. mell'!C25)</f>
        <v>0</v>
      </c>
      <c r="D23" s="381">
        <f>SUM('6.1. sz. mell'!D25)</f>
        <v>0</v>
      </c>
      <c r="E23" s="381">
        <f>SUM('6.1. sz. mell'!E25)</f>
        <v>0</v>
      </c>
    </row>
    <row r="24" spans="1:5" s="389" customFormat="1" ht="12" customHeight="1">
      <c r="A24" s="341" t="s">
        <v>62</v>
      </c>
      <c r="B24" s="391" t="s">
        <v>325</v>
      </c>
      <c r="C24" s="381">
        <f>SUM('6.1. sz. mell'!C26)</f>
        <v>0</v>
      </c>
      <c r="D24" s="381">
        <f>SUM('6.1. sz. mell'!D26)</f>
        <v>0</v>
      </c>
      <c r="E24" s="381">
        <f>SUM('6.1. sz. mell'!E26)</f>
        <v>0</v>
      </c>
    </row>
    <row r="25" spans="1:5" s="389" customFormat="1" ht="12" customHeight="1">
      <c r="A25" s="341" t="s">
        <v>120</v>
      </c>
      <c r="B25" s="391" t="s">
        <v>326</v>
      </c>
      <c r="C25" s="381">
        <f>SUM('6.1. sz. mell'!C27)</f>
        <v>0</v>
      </c>
      <c r="D25" s="381">
        <f>SUM('6.1. sz. mell'!D27)</f>
        <v>54505346</v>
      </c>
      <c r="E25" s="381">
        <f>SUM('6.1. sz. mell'!E27)</f>
        <v>54505346</v>
      </c>
    </row>
    <row r="26" spans="1:5" s="389" customFormat="1" ht="12" customHeight="1" thickBot="1">
      <c r="A26" s="343" t="s">
        <v>121</v>
      </c>
      <c r="B26" s="371" t="s">
        <v>327</v>
      </c>
      <c r="C26" s="381">
        <f>SUM('6.1. sz. mell'!C28)</f>
        <v>0</v>
      </c>
      <c r="D26" s="381">
        <f>SUM('6.1. sz. mell'!D28)</f>
        <v>0</v>
      </c>
      <c r="E26" s="381">
        <f>SUM('6.1. sz. mell'!E28)</f>
        <v>0</v>
      </c>
    </row>
    <row r="27" spans="1:5" s="389" customFormat="1" ht="12" customHeight="1" thickBot="1">
      <c r="A27" s="347" t="s">
        <v>122</v>
      </c>
      <c r="B27" s="348" t="s">
        <v>728</v>
      </c>
      <c r="C27" s="385">
        <f>SUM(C28:C34)</f>
        <v>19520000</v>
      </c>
      <c r="D27" s="385">
        <f>SUM(D28:D34)</f>
        <v>20055000</v>
      </c>
      <c r="E27" s="398">
        <f>SUM(E28:E34)</f>
        <v>19109292</v>
      </c>
    </row>
    <row r="28" spans="1:5" s="389" customFormat="1" ht="12" customHeight="1">
      <c r="A28" s="342" t="s">
        <v>328</v>
      </c>
      <c r="B28" s="390" t="s">
        <v>732</v>
      </c>
      <c r="C28" s="381"/>
      <c r="D28" s="381">
        <f>SUM('6.1. sz. mell'!D30)</f>
        <v>0</v>
      </c>
      <c r="E28" s="381">
        <f>SUM('6.1. sz. mell'!E30)</f>
        <v>0</v>
      </c>
    </row>
    <row r="29" spans="1:5" s="389" customFormat="1" ht="12" customHeight="1">
      <c r="A29" s="341" t="s">
        <v>329</v>
      </c>
      <c r="B29" s="391" t="s">
        <v>733</v>
      </c>
      <c r="C29" s="380"/>
      <c r="D29" s="381">
        <f>SUM('6.1. sz. mell'!D31)</f>
        <v>0</v>
      </c>
      <c r="E29" s="381">
        <f>SUM('6.1. sz. mell'!E31)</f>
        <v>0</v>
      </c>
    </row>
    <row r="30" spans="1:5" s="389" customFormat="1" ht="12" customHeight="1">
      <c r="A30" s="341" t="s">
        <v>330</v>
      </c>
      <c r="B30" s="391" t="s">
        <v>734</v>
      </c>
      <c r="C30" s="380">
        <v>12500000</v>
      </c>
      <c r="D30" s="381">
        <f>SUM('6.1. sz. mell'!D32)</f>
        <v>13035000</v>
      </c>
      <c r="E30" s="381">
        <f>SUM('6.1. sz. mell'!E32)</f>
        <v>13032670</v>
      </c>
    </row>
    <row r="31" spans="1:5" s="389" customFormat="1" ht="12" customHeight="1">
      <c r="A31" s="341" t="s">
        <v>749</v>
      </c>
      <c r="B31" s="391" t="s">
        <v>750</v>
      </c>
      <c r="C31" s="380">
        <v>6200000</v>
      </c>
      <c r="D31" s="381">
        <f>SUM('6.1. sz. mell'!D33)</f>
        <v>6200000</v>
      </c>
      <c r="E31" s="381">
        <f>SUM('6.1. sz. mell'!E33)</f>
        <v>6053782</v>
      </c>
    </row>
    <row r="32" spans="1:5" s="389" customFormat="1" ht="12" customHeight="1">
      <c r="A32" s="341" t="s">
        <v>729</v>
      </c>
      <c r="B32" s="391" t="s">
        <v>735</v>
      </c>
      <c r="C32" s="380"/>
      <c r="D32" s="381">
        <f>SUM('6.1. sz. mell'!D34)</f>
        <v>0</v>
      </c>
      <c r="E32" s="381">
        <f>SUM('6.1. sz. mell'!E34)</f>
        <v>0</v>
      </c>
    </row>
    <row r="33" spans="1:5" s="389" customFormat="1" ht="12" customHeight="1">
      <c r="A33" s="341" t="s">
        <v>730</v>
      </c>
      <c r="B33" s="391" t="s">
        <v>331</v>
      </c>
      <c r="C33" s="380">
        <v>300000</v>
      </c>
      <c r="D33" s="381">
        <f>SUM('6.1. sz. mell'!D35)</f>
        <v>300000</v>
      </c>
      <c r="E33" s="381">
        <f>SUM('6.1. sz. mell'!E35)</f>
        <v>0</v>
      </c>
    </row>
    <row r="34" spans="1:5" s="389" customFormat="1" ht="12" customHeight="1" thickBot="1">
      <c r="A34" s="343" t="s">
        <v>731</v>
      </c>
      <c r="B34" s="371" t="s">
        <v>332</v>
      </c>
      <c r="C34" s="382">
        <v>520000</v>
      </c>
      <c r="D34" s="381">
        <f>SUM('6.1. sz. mell'!D36)</f>
        <v>520000</v>
      </c>
      <c r="E34" s="381">
        <f>SUM('6.1. sz. mell'!E36)</f>
        <v>22840</v>
      </c>
    </row>
    <row r="35" spans="1:5" s="389" customFormat="1" ht="12" customHeight="1" thickBot="1">
      <c r="A35" s="347" t="s">
        <v>11</v>
      </c>
      <c r="B35" s="348" t="s">
        <v>333</v>
      </c>
      <c r="C35" s="379">
        <f>SUM(C36:C45)</f>
        <v>7833432</v>
      </c>
      <c r="D35" s="379">
        <f>SUM(D36:D45)</f>
        <v>9797638</v>
      </c>
      <c r="E35" s="362">
        <f>SUM(E36:E45)</f>
        <v>9123874</v>
      </c>
    </row>
    <row r="36" spans="1:5" s="389" customFormat="1" ht="12" customHeight="1">
      <c r="A36" s="342" t="s">
        <v>63</v>
      </c>
      <c r="B36" s="390" t="s">
        <v>334</v>
      </c>
      <c r="C36" s="381">
        <f>SUM('6.1. sz. mell'!C38,'7.1. sz. mell'!C9)</f>
        <v>0</v>
      </c>
      <c r="D36" s="381">
        <f>SUM('6.1. sz. mell'!D38,'7.1. sz. mell'!D9)</f>
        <v>0</v>
      </c>
      <c r="E36" s="381">
        <f>SUM('6.1. sz. mell'!E38,'7.1. sz. mell'!E9)</f>
        <v>0</v>
      </c>
    </row>
    <row r="37" spans="1:5" s="389" customFormat="1" ht="12" customHeight="1">
      <c r="A37" s="341" t="s">
        <v>64</v>
      </c>
      <c r="B37" s="391" t="s">
        <v>335</v>
      </c>
      <c r="C37" s="381">
        <f>SUM('6.1. sz. mell'!C39,'7.1. sz. mell'!C10)</f>
        <v>2694720</v>
      </c>
      <c r="D37" s="381">
        <f>SUM('6.1. sz. mell'!D39,'7.1. sz. mell'!D10)</f>
        <v>3265600</v>
      </c>
      <c r="E37" s="381">
        <f>SUM('6.1. sz. mell'!E39,'7.1. sz. mell'!E10)</f>
        <v>3027600</v>
      </c>
    </row>
    <row r="38" spans="1:5" s="389" customFormat="1" ht="12" customHeight="1">
      <c r="A38" s="341" t="s">
        <v>65</v>
      </c>
      <c r="B38" s="391" t="s">
        <v>336</v>
      </c>
      <c r="C38" s="381">
        <f>SUM('6.1. sz. mell'!C40,'7.1. sz. mell'!C11)</f>
        <v>256020</v>
      </c>
      <c r="D38" s="381">
        <f>SUM('6.1. sz. mell'!D40,'7.1. sz. mell'!D11)</f>
        <v>496393</v>
      </c>
      <c r="E38" s="381">
        <f>SUM('6.1. sz. mell'!E40,'7.1. sz. mell'!E11)</f>
        <v>475893</v>
      </c>
    </row>
    <row r="39" spans="1:5" s="389" customFormat="1" ht="12" customHeight="1">
      <c r="A39" s="341" t="s">
        <v>124</v>
      </c>
      <c r="B39" s="391" t="s">
        <v>337</v>
      </c>
      <c r="C39" s="381">
        <f>SUM('6.1. sz. mell'!C41,'7.1. sz. mell'!C12)</f>
        <v>95680</v>
      </c>
      <c r="D39" s="381">
        <f>SUM('6.1. sz. mell'!D41,'7.1. sz. mell'!D12)</f>
        <v>95680</v>
      </c>
      <c r="E39" s="381">
        <f>SUM('6.1. sz. mell'!E41,'7.1. sz. mell'!E12)</f>
        <v>95680</v>
      </c>
    </row>
    <row r="40" spans="1:5" s="389" customFormat="1" ht="12" customHeight="1">
      <c r="A40" s="341" t="s">
        <v>125</v>
      </c>
      <c r="B40" s="391" t="s">
        <v>338</v>
      </c>
      <c r="C40" s="381">
        <f>SUM('6.1. sz. mell'!C42,'7.1. sz. mell'!C13)</f>
        <v>3612010</v>
      </c>
      <c r="D40" s="381">
        <f>SUM('6.1. sz. mell'!D42,'7.1. sz. mell'!D13)</f>
        <v>3614510</v>
      </c>
      <c r="E40" s="381">
        <f>SUM('6.1. sz. mell'!E42,'7.1. sz. mell'!E13)</f>
        <v>3334534</v>
      </c>
    </row>
    <row r="41" spans="1:5" s="389" customFormat="1" ht="12" customHeight="1">
      <c r="A41" s="341" t="s">
        <v>126</v>
      </c>
      <c r="B41" s="391" t="s">
        <v>339</v>
      </c>
      <c r="C41" s="381">
        <f>SUM('6.1. sz. mell'!C43,'7.1. sz. mell'!C14)</f>
        <v>1135002</v>
      </c>
      <c r="D41" s="381">
        <f>SUM('6.1. sz. mell'!D43,'7.1. sz. mell'!D14)</f>
        <v>1141002</v>
      </c>
      <c r="E41" s="381">
        <f>SUM('6.1. sz. mell'!E43,'7.1. sz. mell'!E14)</f>
        <v>1056086</v>
      </c>
    </row>
    <row r="42" spans="1:5" s="389" customFormat="1" ht="12" customHeight="1">
      <c r="A42" s="341" t="s">
        <v>127</v>
      </c>
      <c r="B42" s="391" t="s">
        <v>340</v>
      </c>
      <c r="C42" s="381">
        <f>SUM('6.1. sz. mell'!C44,'7.1. sz. mell'!C15)</f>
        <v>0</v>
      </c>
      <c r="D42" s="381">
        <f>SUM('6.1. sz. mell'!D44,'7.1. sz. mell'!D15)</f>
        <v>412000</v>
      </c>
      <c r="E42" s="381">
        <f>SUM('6.1. sz. mell'!E44,'7.1. sz. mell'!E15)</f>
        <v>412000</v>
      </c>
    </row>
    <row r="43" spans="1:5" s="389" customFormat="1" ht="12" customHeight="1">
      <c r="A43" s="341" t="s">
        <v>128</v>
      </c>
      <c r="B43" s="391" t="s">
        <v>341</v>
      </c>
      <c r="C43" s="381">
        <f>SUM('6.1. sz. mell'!C45,'7.1. sz. mell'!C16)</f>
        <v>40000</v>
      </c>
      <c r="D43" s="381">
        <f>SUM('6.1. sz. mell'!D45,'7.1. sz. mell'!D16)</f>
        <v>144788</v>
      </c>
      <c r="E43" s="381">
        <f>SUM('6.1. sz. mell'!E45,'7.1. sz. mell'!E16)</f>
        <v>104206</v>
      </c>
    </row>
    <row r="44" spans="1:5" s="389" customFormat="1" ht="12" customHeight="1">
      <c r="A44" s="341" t="s">
        <v>342</v>
      </c>
      <c r="B44" s="391" t="s">
        <v>343</v>
      </c>
      <c r="C44" s="381">
        <f>SUM('6.1. sz. mell'!C46,'7.1. sz. mell'!C17)</f>
        <v>0</v>
      </c>
      <c r="D44" s="381">
        <f>SUM('6.1. sz. mell'!D46,'7.1. sz. mell'!D17)</f>
        <v>0</v>
      </c>
      <c r="E44" s="381">
        <f>SUM('6.1. sz. mell'!E46,'7.1. sz. mell'!E17)</f>
        <v>0</v>
      </c>
    </row>
    <row r="45" spans="1:5" s="389" customFormat="1" ht="12" customHeight="1" thickBot="1">
      <c r="A45" s="343" t="s">
        <v>344</v>
      </c>
      <c r="B45" s="392" t="s">
        <v>345</v>
      </c>
      <c r="C45" s="381">
        <f>SUM('6.1. sz. mell'!C47,'7.1. sz. mell'!C18)</f>
        <v>0</v>
      </c>
      <c r="D45" s="381">
        <f>SUM('6.1. sz. mell'!D47,'7.1. sz. mell'!D18)</f>
        <v>627665</v>
      </c>
      <c r="E45" s="381">
        <f>SUM('6.1. sz. mell'!E47,'7.1. sz. mell'!E18)</f>
        <v>617875</v>
      </c>
    </row>
    <row r="46" spans="1:5" s="389" customFormat="1" ht="12" customHeight="1" thickBot="1">
      <c r="A46" s="347" t="s">
        <v>12</v>
      </c>
      <c r="B46" s="348" t="s">
        <v>346</v>
      </c>
      <c r="C46" s="379">
        <f>SUM(C47:C51)</f>
        <v>0</v>
      </c>
      <c r="D46" s="379">
        <f>SUM(D47:D51)</f>
        <v>980000</v>
      </c>
      <c r="E46" s="362">
        <f>SUM(E47:E51)</f>
        <v>980000</v>
      </c>
    </row>
    <row r="47" spans="1:5" s="389" customFormat="1" ht="12" customHeight="1">
      <c r="A47" s="342" t="s">
        <v>66</v>
      </c>
      <c r="B47" s="390" t="s">
        <v>347</v>
      </c>
      <c r="C47" s="400">
        <f>SUM('6.1. sz. mell'!C49)</f>
        <v>0</v>
      </c>
      <c r="D47" s="400">
        <f>SUM('6.1. sz. mell'!D49)</f>
        <v>0</v>
      </c>
      <c r="E47" s="400">
        <f>SUM('6.1. sz. mell'!E49)</f>
        <v>0</v>
      </c>
    </row>
    <row r="48" spans="1:5" s="389" customFormat="1" ht="12" customHeight="1">
      <c r="A48" s="341" t="s">
        <v>67</v>
      </c>
      <c r="B48" s="391" t="s">
        <v>348</v>
      </c>
      <c r="C48" s="400">
        <f>SUM('6.1. sz. mell'!C50)</f>
        <v>0</v>
      </c>
      <c r="D48" s="400">
        <f>SUM('6.1. sz. mell'!D50)</f>
        <v>980000</v>
      </c>
      <c r="E48" s="400">
        <f>SUM('6.1. sz. mell'!E50)</f>
        <v>980000</v>
      </c>
    </row>
    <row r="49" spans="1:5" s="389" customFormat="1" ht="12" customHeight="1">
      <c r="A49" s="341" t="s">
        <v>349</v>
      </c>
      <c r="B49" s="391" t="s">
        <v>350</v>
      </c>
      <c r="C49" s="400">
        <f>SUM('6.1. sz. mell'!C51)</f>
        <v>0</v>
      </c>
      <c r="D49" s="400">
        <f>SUM('6.1. sz. mell'!D51)</f>
        <v>0</v>
      </c>
      <c r="E49" s="400">
        <f>SUM('6.1. sz. mell'!E51)</f>
        <v>0</v>
      </c>
    </row>
    <row r="50" spans="1:5" s="389" customFormat="1" ht="12" customHeight="1">
      <c r="A50" s="341" t="s">
        <v>351</v>
      </c>
      <c r="B50" s="391" t="s">
        <v>352</v>
      </c>
      <c r="C50" s="400">
        <f>SUM('6.1. sz. mell'!C52)</f>
        <v>0</v>
      </c>
      <c r="D50" s="400">
        <f>SUM('6.1. sz. mell'!D52)</f>
        <v>0</v>
      </c>
      <c r="E50" s="400">
        <f>SUM('6.1. sz. mell'!E52)</f>
        <v>0</v>
      </c>
    </row>
    <row r="51" spans="1:5" s="389" customFormat="1" ht="12" customHeight="1" thickBot="1">
      <c r="A51" s="343" t="s">
        <v>353</v>
      </c>
      <c r="B51" s="392" t="s">
        <v>354</v>
      </c>
      <c r="C51" s="400">
        <f>SUM('6.1. sz. mell'!C53)</f>
        <v>0</v>
      </c>
      <c r="D51" s="400">
        <f>SUM('6.1. sz. mell'!D53)</f>
        <v>0</v>
      </c>
      <c r="E51" s="400">
        <f>SUM('6.1. sz. mell'!E53)</f>
        <v>0</v>
      </c>
    </row>
    <row r="52" spans="1:5" s="389" customFormat="1" ht="17.25" customHeight="1" thickBot="1">
      <c r="A52" s="347" t="s">
        <v>129</v>
      </c>
      <c r="B52" s="348" t="s">
        <v>355</v>
      </c>
      <c r="C52" s="379">
        <f>SUM(C53:C55)</f>
        <v>0</v>
      </c>
      <c r="D52" s="379">
        <f>SUM(D53:D55)</f>
        <v>50000</v>
      </c>
      <c r="E52" s="362">
        <f>SUM(E53:E55)</f>
        <v>50000</v>
      </c>
    </row>
    <row r="53" spans="1:5" s="389" customFormat="1" ht="12" customHeight="1">
      <c r="A53" s="342" t="s">
        <v>68</v>
      </c>
      <c r="B53" s="390" t="s">
        <v>356</v>
      </c>
      <c r="C53" s="381"/>
      <c r="D53" s="381"/>
      <c r="E53" s="364"/>
    </row>
    <row r="54" spans="1:5" s="389" customFormat="1" ht="12" customHeight="1">
      <c r="A54" s="341" t="s">
        <v>69</v>
      </c>
      <c r="B54" s="391" t="s">
        <v>357</v>
      </c>
      <c r="C54" s="380"/>
      <c r="D54" s="380"/>
      <c r="E54" s="363"/>
    </row>
    <row r="55" spans="1:5" s="389" customFormat="1" ht="12" customHeight="1">
      <c r="A55" s="341" t="s">
        <v>358</v>
      </c>
      <c r="B55" s="391" t="s">
        <v>359</v>
      </c>
      <c r="C55" s="380"/>
      <c r="D55" s="380">
        <v>50000</v>
      </c>
      <c r="E55" s="363">
        <v>50000</v>
      </c>
    </row>
    <row r="56" spans="1:5" s="389" customFormat="1" ht="12" customHeight="1" thickBot="1">
      <c r="A56" s="343" t="s">
        <v>360</v>
      </c>
      <c r="B56" s="392" t="s">
        <v>361</v>
      </c>
      <c r="C56" s="382"/>
      <c r="D56" s="382"/>
      <c r="E56" s="365"/>
    </row>
    <row r="57" spans="1:5" s="389" customFormat="1" ht="12" customHeight="1" thickBot="1">
      <c r="A57" s="347" t="s">
        <v>14</v>
      </c>
      <c r="B57" s="369" t="s">
        <v>362</v>
      </c>
      <c r="C57" s="379">
        <f>SUM(C58:C60)</f>
        <v>0</v>
      </c>
      <c r="D57" s="379">
        <f>SUM(D58:D60)</f>
        <v>0</v>
      </c>
      <c r="E57" s="362">
        <f>SUM(E58:E60)</f>
        <v>0</v>
      </c>
    </row>
    <row r="58" spans="1:5" s="389" customFormat="1" ht="12" customHeight="1">
      <c r="A58" s="342" t="s">
        <v>130</v>
      </c>
      <c r="B58" s="390" t="s">
        <v>363</v>
      </c>
      <c r="C58" s="383"/>
      <c r="D58" s="383"/>
      <c r="E58" s="366"/>
    </row>
    <row r="59" spans="1:5" s="389" customFormat="1" ht="12" customHeight="1">
      <c r="A59" s="341" t="s">
        <v>131</v>
      </c>
      <c r="B59" s="391" t="s">
        <v>364</v>
      </c>
      <c r="C59" s="383"/>
      <c r="D59" s="383"/>
      <c r="E59" s="366"/>
    </row>
    <row r="60" spans="1:5" s="389" customFormat="1" ht="12" customHeight="1">
      <c r="A60" s="341" t="s">
        <v>158</v>
      </c>
      <c r="B60" s="391" t="s">
        <v>365</v>
      </c>
      <c r="C60" s="383"/>
      <c r="D60" s="383"/>
      <c r="E60" s="366"/>
    </row>
    <row r="61" spans="1:5" s="389" customFormat="1" ht="12" customHeight="1" thickBot="1">
      <c r="A61" s="343" t="s">
        <v>366</v>
      </c>
      <c r="B61" s="392" t="s">
        <v>367</v>
      </c>
      <c r="C61" s="383"/>
      <c r="D61" s="383"/>
      <c r="E61" s="366"/>
    </row>
    <row r="62" spans="1:5" s="389" customFormat="1" ht="12" customHeight="1" thickBot="1">
      <c r="A62" s="347" t="s">
        <v>15</v>
      </c>
      <c r="B62" s="348" t="s">
        <v>368</v>
      </c>
      <c r="C62" s="385">
        <f>+C6+C13+C20+C27+C35+C46+C52+C57</f>
        <v>134688679</v>
      </c>
      <c r="D62" s="385">
        <f>+D6+D13+D20+D27+D35+D46+D52+D57</f>
        <v>206939460</v>
      </c>
      <c r="E62" s="398">
        <f>+E6+E13+E20+E27+E35+E46+E52+E57</f>
        <v>202238844</v>
      </c>
    </row>
    <row r="63" spans="1:5" s="389" customFormat="1" ht="12" customHeight="1" thickBot="1">
      <c r="A63" s="401" t="s">
        <v>369</v>
      </c>
      <c r="B63" s="369" t="s">
        <v>370</v>
      </c>
      <c r="C63" s="379">
        <f>+C64+C65+C66</f>
        <v>0</v>
      </c>
      <c r="D63" s="379">
        <f>+D64+D65+D66</f>
        <v>0</v>
      </c>
      <c r="E63" s="362">
        <f>+E64+E65+E66</f>
        <v>0</v>
      </c>
    </row>
    <row r="64" spans="1:5" s="389" customFormat="1" ht="12" customHeight="1">
      <c r="A64" s="342" t="s">
        <v>371</v>
      </c>
      <c r="B64" s="390" t="s">
        <v>372</v>
      </c>
      <c r="C64" s="383"/>
      <c r="D64" s="383"/>
      <c r="E64" s="366"/>
    </row>
    <row r="65" spans="1:5" s="389" customFormat="1" ht="12" customHeight="1">
      <c r="A65" s="341" t="s">
        <v>373</v>
      </c>
      <c r="B65" s="391" t="s">
        <v>374</v>
      </c>
      <c r="C65" s="383"/>
      <c r="D65" s="383"/>
      <c r="E65" s="366"/>
    </row>
    <row r="66" spans="1:5" s="389" customFormat="1" ht="12" customHeight="1" thickBot="1">
      <c r="A66" s="343" t="s">
        <v>375</v>
      </c>
      <c r="B66" s="327" t="s">
        <v>417</v>
      </c>
      <c r="C66" s="383"/>
      <c r="D66" s="383"/>
      <c r="E66" s="366"/>
    </row>
    <row r="67" spans="1:5" s="389" customFormat="1" ht="12" customHeight="1" thickBot="1">
      <c r="A67" s="401" t="s">
        <v>377</v>
      </c>
      <c r="B67" s="369" t="s">
        <v>378</v>
      </c>
      <c r="C67" s="379">
        <f>+C68+C69+C70+C71</f>
        <v>0</v>
      </c>
      <c r="D67" s="379">
        <f>+D68+D69+D70+D71</f>
        <v>0</v>
      </c>
      <c r="E67" s="362">
        <f>+E68+E69+E70+E71</f>
        <v>0</v>
      </c>
    </row>
    <row r="68" spans="1:5" s="389" customFormat="1" ht="13.5" customHeight="1">
      <c r="A68" s="342" t="s">
        <v>107</v>
      </c>
      <c r="B68" s="686" t="s">
        <v>379</v>
      </c>
      <c r="C68" s="383"/>
      <c r="D68" s="383"/>
      <c r="E68" s="366"/>
    </row>
    <row r="69" spans="1:5" s="389" customFormat="1" ht="12" customHeight="1">
      <c r="A69" s="341" t="s">
        <v>108</v>
      </c>
      <c r="B69" s="686" t="s">
        <v>746</v>
      </c>
      <c r="C69" s="383"/>
      <c r="D69" s="383"/>
      <c r="E69" s="366"/>
    </row>
    <row r="70" spans="1:5" s="389" customFormat="1" ht="12" customHeight="1">
      <c r="A70" s="341" t="s">
        <v>380</v>
      </c>
      <c r="B70" s="686" t="s">
        <v>381</v>
      </c>
      <c r="C70" s="383"/>
      <c r="D70" s="383"/>
      <c r="E70" s="366"/>
    </row>
    <row r="71" spans="1:5" s="389" customFormat="1" ht="12" customHeight="1" thickBot="1">
      <c r="A71" s="343" t="s">
        <v>382</v>
      </c>
      <c r="B71" s="687" t="s">
        <v>747</v>
      </c>
      <c r="C71" s="383"/>
      <c r="D71" s="383"/>
      <c r="E71" s="366"/>
    </row>
    <row r="72" spans="1:5" s="389" customFormat="1" ht="12" customHeight="1" thickBot="1">
      <c r="A72" s="401" t="s">
        <v>383</v>
      </c>
      <c r="B72" s="369" t="s">
        <v>384</v>
      </c>
      <c r="C72" s="379">
        <f>+C73+C74</f>
        <v>13392670</v>
      </c>
      <c r="D72" s="379">
        <f>+D73+D74</f>
        <v>12364414</v>
      </c>
      <c r="E72" s="362">
        <f>+E73+E74</f>
        <v>12364414</v>
      </c>
    </row>
    <row r="73" spans="1:5" s="389" customFormat="1" ht="12" customHeight="1">
      <c r="A73" s="342" t="s">
        <v>385</v>
      </c>
      <c r="B73" s="390" t="s">
        <v>386</v>
      </c>
      <c r="C73" s="383">
        <f>SUM('6.1. sz. mell'!C75,'7.1. sz. mell'!C37)</f>
        <v>13392670</v>
      </c>
      <c r="D73" s="383">
        <f>SUM('6.1. sz. mell'!D75,'7.1. sz. mell'!D37)</f>
        <v>12364414</v>
      </c>
      <c r="E73" s="383">
        <f>SUM('6.1. sz. mell'!E75,'7.1. sz. mell'!E37)</f>
        <v>12364414</v>
      </c>
    </row>
    <row r="74" spans="1:5" s="389" customFormat="1" ht="12" customHeight="1" thickBot="1">
      <c r="A74" s="343" t="s">
        <v>387</v>
      </c>
      <c r="B74" s="392" t="s">
        <v>388</v>
      </c>
      <c r="C74" s="383"/>
      <c r="D74" s="383"/>
      <c r="E74" s="366"/>
    </row>
    <row r="75" spans="1:5" s="389" customFormat="1" ht="12" customHeight="1" thickBot="1">
      <c r="A75" s="401" t="s">
        <v>389</v>
      </c>
      <c r="B75" s="369" t="s">
        <v>390</v>
      </c>
      <c r="C75" s="379">
        <f>+C76+C77+C78</f>
        <v>0</v>
      </c>
      <c r="D75" s="379">
        <f>+D76+D77+D78</f>
        <v>4455369</v>
      </c>
      <c r="E75" s="362">
        <f>+E76+E77+E78</f>
        <v>4455369</v>
      </c>
    </row>
    <row r="76" spans="1:5" s="389" customFormat="1" ht="12" customHeight="1">
      <c r="A76" s="342" t="s">
        <v>391</v>
      </c>
      <c r="B76" s="390" t="s">
        <v>392</v>
      </c>
      <c r="C76" s="383">
        <f>SUM('6.1. sz. mell'!C78)</f>
        <v>0</v>
      </c>
      <c r="D76" s="383">
        <f>SUM('6.1. sz. mell'!D78)</f>
        <v>4455369</v>
      </c>
      <c r="E76" s="383">
        <f>SUM('6.1. sz. mell'!E78)</f>
        <v>4455369</v>
      </c>
    </row>
    <row r="77" spans="1:5" s="389" customFormat="1" ht="12" customHeight="1">
      <c r="A77" s="341" t="s">
        <v>393</v>
      </c>
      <c r="B77" s="391" t="s">
        <v>394</v>
      </c>
      <c r="C77" s="383"/>
      <c r="D77" s="383"/>
      <c r="E77" s="366"/>
    </row>
    <row r="78" spans="1:5" s="389" customFormat="1" ht="12" customHeight="1" thickBot="1">
      <c r="A78" s="343" t="s">
        <v>395</v>
      </c>
      <c r="B78" s="688" t="s">
        <v>748</v>
      </c>
      <c r="C78" s="383"/>
      <c r="D78" s="383"/>
      <c r="E78" s="366"/>
    </row>
    <row r="79" spans="1:5" s="389" customFormat="1" ht="12" customHeight="1" thickBot="1">
      <c r="A79" s="401" t="s">
        <v>396</v>
      </c>
      <c r="B79" s="369" t="s">
        <v>397</v>
      </c>
      <c r="C79" s="379">
        <f>+C80+C81+C82+C83</f>
        <v>0</v>
      </c>
      <c r="D79" s="379">
        <f>+D80+D81+D82+D83</f>
        <v>0</v>
      </c>
      <c r="E79" s="362">
        <f>+E80+E81+E82+E83</f>
        <v>0</v>
      </c>
    </row>
    <row r="80" spans="1:5" s="389" customFormat="1" ht="12" customHeight="1">
      <c r="A80" s="393" t="s">
        <v>398</v>
      </c>
      <c r="B80" s="390" t="s">
        <v>399</v>
      </c>
      <c r="C80" s="383"/>
      <c r="D80" s="383"/>
      <c r="E80" s="366"/>
    </row>
    <row r="81" spans="1:5" s="389" customFormat="1" ht="12" customHeight="1">
      <c r="A81" s="394" t="s">
        <v>400</v>
      </c>
      <c r="B81" s="391" t="s">
        <v>401</v>
      </c>
      <c r="C81" s="383"/>
      <c r="D81" s="383"/>
      <c r="E81" s="366"/>
    </row>
    <row r="82" spans="1:5" s="389" customFormat="1" ht="12" customHeight="1">
      <c r="A82" s="394" t="s">
        <v>402</v>
      </c>
      <c r="B82" s="391" t="s">
        <v>403</v>
      </c>
      <c r="C82" s="383"/>
      <c r="D82" s="383"/>
      <c r="E82" s="366"/>
    </row>
    <row r="83" spans="1:5" s="389" customFormat="1" ht="12" customHeight="1" thickBot="1">
      <c r="A83" s="402" t="s">
        <v>404</v>
      </c>
      <c r="B83" s="371" t="s">
        <v>405</v>
      </c>
      <c r="C83" s="383"/>
      <c r="D83" s="383"/>
      <c r="E83" s="366"/>
    </row>
    <row r="84" spans="1:5" s="389" customFormat="1" ht="12" customHeight="1" thickBot="1">
      <c r="A84" s="401" t="s">
        <v>406</v>
      </c>
      <c r="B84" s="369" t="s">
        <v>407</v>
      </c>
      <c r="C84" s="404"/>
      <c r="D84" s="404"/>
      <c r="E84" s="405"/>
    </row>
    <row r="85" spans="1:5" s="389" customFormat="1" ht="12" customHeight="1" thickBot="1">
      <c r="A85" s="401" t="s">
        <v>408</v>
      </c>
      <c r="B85" s="325" t="s">
        <v>409</v>
      </c>
      <c r="C85" s="385">
        <f>+C63+C67+C72+C75+C79+C84</f>
        <v>13392670</v>
      </c>
      <c r="D85" s="385">
        <f>+D63+D67+D72+D75+D79+D84</f>
        <v>16819783</v>
      </c>
      <c r="E85" s="398">
        <f>+E63+E67+E72+E75+E79+E84</f>
        <v>16819783</v>
      </c>
    </row>
    <row r="86" spans="1:5" s="389" customFormat="1" ht="12" customHeight="1" thickBot="1">
      <c r="A86" s="403" t="s">
        <v>410</v>
      </c>
      <c r="B86" s="328" t="s">
        <v>411</v>
      </c>
      <c r="C86" s="385">
        <f>+C62+C85</f>
        <v>148081349</v>
      </c>
      <c r="D86" s="385">
        <f>+D62+D85</f>
        <v>223759243</v>
      </c>
      <c r="E86" s="398">
        <f>+E62+E85</f>
        <v>219058627</v>
      </c>
    </row>
    <row r="87" spans="1:5" s="389" customFormat="1" ht="12" customHeight="1">
      <c r="A87" s="323"/>
      <c r="B87" s="323"/>
      <c r="C87" s="324"/>
      <c r="D87" s="324"/>
      <c r="E87" s="324"/>
    </row>
    <row r="88" spans="1:5" ht="16.5" customHeight="1">
      <c r="A88" s="718" t="s">
        <v>36</v>
      </c>
      <c r="B88" s="718"/>
      <c r="C88" s="718"/>
      <c r="D88" s="718"/>
      <c r="E88" s="718"/>
    </row>
    <row r="89" spans="1:5" s="395" customFormat="1" ht="16.5" customHeight="1" thickBot="1">
      <c r="A89" s="47" t="s">
        <v>111</v>
      </c>
      <c r="B89" s="47"/>
      <c r="C89" s="356"/>
      <c r="D89" s="356"/>
      <c r="E89" s="356" t="str">
        <f>E2</f>
        <v>Forintban!</v>
      </c>
    </row>
    <row r="90" spans="1:5" s="395" customFormat="1" ht="16.5" customHeight="1">
      <c r="A90" s="719" t="s">
        <v>58</v>
      </c>
      <c r="B90" s="721" t="s">
        <v>176</v>
      </c>
      <c r="C90" s="723" t="str">
        <f>+C3</f>
        <v>2017. évi</v>
      </c>
      <c r="D90" s="723"/>
      <c r="E90" s="724"/>
    </row>
    <row r="91" spans="1:5" ht="38.1" customHeight="1" thickBot="1">
      <c r="A91" s="720"/>
      <c r="B91" s="722"/>
      <c r="C91" s="48" t="s">
        <v>177</v>
      </c>
      <c r="D91" s="48" t="s">
        <v>182</v>
      </c>
      <c r="E91" s="49" t="s">
        <v>183</v>
      </c>
    </row>
    <row r="92" spans="1:5" s="388" customFormat="1" ht="12" customHeight="1" thickBot="1">
      <c r="A92" s="352" t="s">
        <v>412</v>
      </c>
      <c r="B92" s="353" t="s">
        <v>413</v>
      </c>
      <c r="C92" s="353" t="s">
        <v>414</v>
      </c>
      <c r="D92" s="353" t="s">
        <v>415</v>
      </c>
      <c r="E92" s="354" t="s">
        <v>416</v>
      </c>
    </row>
    <row r="93" spans="1:5" ht="12" customHeight="1" thickBot="1">
      <c r="A93" s="349" t="s">
        <v>7</v>
      </c>
      <c r="B93" s="351" t="s">
        <v>418</v>
      </c>
      <c r="C93" s="378">
        <f>SUM(C94:C98)</f>
        <v>131362964</v>
      </c>
      <c r="D93" s="378">
        <f>SUM(D94:D98)</f>
        <v>151874160</v>
      </c>
      <c r="E93" s="333">
        <f>SUM(E94:E98)</f>
        <v>125673662</v>
      </c>
    </row>
    <row r="94" spans="1:5" ht="12" customHeight="1">
      <c r="A94" s="344" t="s">
        <v>70</v>
      </c>
      <c r="B94" s="337" t="s">
        <v>37</v>
      </c>
      <c r="C94" s="78">
        <f>SUM('6.1. sz. mell'!C93,'7.1. sz. mell'!C45)</f>
        <v>63447648</v>
      </c>
      <c r="D94" s="78">
        <f>SUM('6.1. sz. mell'!D93,'7.1. sz. mell'!D45)</f>
        <v>65348651</v>
      </c>
      <c r="E94" s="78">
        <f>SUM('6.1. sz. mell'!E93,'7.1. sz. mell'!E45)</f>
        <v>64064589</v>
      </c>
    </row>
    <row r="95" spans="1:5" ht="12" customHeight="1">
      <c r="A95" s="341" t="s">
        <v>71</v>
      </c>
      <c r="B95" s="335" t="s">
        <v>132</v>
      </c>
      <c r="C95" s="382">
        <f>SUM('6.1. sz. mell'!C94,'7.1. sz. mell'!C46)</f>
        <v>16761031</v>
      </c>
      <c r="D95" s="382">
        <f>SUM('6.1. sz. mell'!D94,'7.1. sz. mell'!D46)</f>
        <v>16947265</v>
      </c>
      <c r="E95" s="382">
        <f>SUM('6.1. sz. mell'!E94,'7.1. sz. mell'!E46)</f>
        <v>13619944</v>
      </c>
    </row>
    <row r="96" spans="1:5" ht="12" customHeight="1">
      <c r="A96" s="341" t="s">
        <v>72</v>
      </c>
      <c r="B96" s="335" t="s">
        <v>99</v>
      </c>
      <c r="C96" s="380">
        <f>SUM('6.1. sz. mell'!C95,'7.1. sz. mell'!C47)</f>
        <v>44247285</v>
      </c>
      <c r="D96" s="380">
        <f>SUM('6.1. sz. mell'!D95,'7.1. sz. mell'!D47)</f>
        <v>57160543</v>
      </c>
      <c r="E96" s="380">
        <f>SUM('6.1. sz. mell'!E95,'7.1. sz. mell'!E47)</f>
        <v>39207684</v>
      </c>
    </row>
    <row r="97" spans="1:5" ht="12" customHeight="1">
      <c r="A97" s="341" t="s">
        <v>73</v>
      </c>
      <c r="B97" s="338" t="s">
        <v>133</v>
      </c>
      <c r="C97" s="380">
        <v>1850000</v>
      </c>
      <c r="D97" s="380">
        <v>2467500</v>
      </c>
      <c r="E97" s="363">
        <v>1467930</v>
      </c>
    </row>
    <row r="98" spans="1:5" ht="12" customHeight="1">
      <c r="A98" s="341" t="s">
        <v>82</v>
      </c>
      <c r="B98" s="346" t="s">
        <v>134</v>
      </c>
      <c r="C98" s="382">
        <f>SUM('6.1. sz. mell'!C97)</f>
        <v>5057000</v>
      </c>
      <c r="D98" s="382">
        <f>SUM('6.1. sz. mell'!D97)</f>
        <v>9950201</v>
      </c>
      <c r="E98" s="382">
        <f>SUM('6.1. sz. mell'!E97)</f>
        <v>7313515</v>
      </c>
    </row>
    <row r="99" spans="1:5" ht="12" customHeight="1">
      <c r="A99" s="341" t="s">
        <v>74</v>
      </c>
      <c r="B99" s="335" t="s">
        <v>419</v>
      </c>
      <c r="C99" s="382">
        <f>SUM('6.1. sz. mell'!C98)</f>
        <v>0</v>
      </c>
      <c r="D99" s="382">
        <f>SUM('6.1. sz. mell'!D98)</f>
        <v>1237443</v>
      </c>
      <c r="E99" s="382">
        <f>SUM('6.1. sz. mell'!E98)</f>
        <v>1237443</v>
      </c>
    </row>
    <row r="100" spans="1:5" ht="12" customHeight="1">
      <c r="A100" s="341" t="s">
        <v>75</v>
      </c>
      <c r="B100" s="358" t="s">
        <v>420</v>
      </c>
      <c r="C100" s="382">
        <f>SUM('6.1. sz. mell'!C99)</f>
        <v>0</v>
      </c>
      <c r="D100" s="382">
        <f>SUM('6.1. sz. mell'!D99)</f>
        <v>0</v>
      </c>
      <c r="E100" s="382">
        <f>SUM('6.1. sz. mell'!E99)</f>
        <v>0</v>
      </c>
    </row>
    <row r="101" spans="1:5" ht="12" customHeight="1">
      <c r="A101" s="341" t="s">
        <v>83</v>
      </c>
      <c r="B101" s="359" t="s">
        <v>421</v>
      </c>
      <c r="C101" s="382">
        <f>SUM('6.1. sz. mell'!C100)</f>
        <v>0</v>
      </c>
      <c r="D101" s="382">
        <f>SUM('6.1. sz. mell'!D100)</f>
        <v>0</v>
      </c>
      <c r="E101" s="382">
        <f>SUM('6.1. sz. mell'!E100)</f>
        <v>0</v>
      </c>
    </row>
    <row r="102" spans="1:5" ht="12" customHeight="1">
      <c r="A102" s="341" t="s">
        <v>84</v>
      </c>
      <c r="B102" s="359" t="s">
        <v>422</v>
      </c>
      <c r="C102" s="382">
        <f>SUM('6.1. sz. mell'!C101)</f>
        <v>0</v>
      </c>
      <c r="D102" s="382">
        <f>SUM('6.1. sz. mell'!D101)</f>
        <v>0</v>
      </c>
      <c r="E102" s="382">
        <f>SUM('6.1. sz. mell'!E101)</f>
        <v>0</v>
      </c>
    </row>
    <row r="103" spans="1:5" ht="12" customHeight="1">
      <c r="A103" s="341" t="s">
        <v>85</v>
      </c>
      <c r="B103" s="358" t="s">
        <v>423</v>
      </c>
      <c r="C103" s="382">
        <f>SUM('6.1. sz. mell'!C102)</f>
        <v>3257000</v>
      </c>
      <c r="D103" s="382">
        <f>SUM('6.1. sz. mell'!D102)</f>
        <v>6212758</v>
      </c>
      <c r="E103" s="382">
        <f>SUM('6.1. sz. mell'!E102)</f>
        <v>3576072</v>
      </c>
    </row>
    <row r="104" spans="1:5" ht="12" customHeight="1">
      <c r="A104" s="341" t="s">
        <v>86</v>
      </c>
      <c r="B104" s="358" t="s">
        <v>424</v>
      </c>
      <c r="C104" s="382">
        <f>SUM('6.1. sz. mell'!C103)</f>
        <v>0</v>
      </c>
      <c r="D104" s="382">
        <f>SUM('6.1. sz. mell'!D103)</f>
        <v>0</v>
      </c>
      <c r="E104" s="382">
        <f>SUM('6.1. sz. mell'!E103)</f>
        <v>0</v>
      </c>
    </row>
    <row r="105" spans="1:5" ht="12" customHeight="1">
      <c r="A105" s="341" t="s">
        <v>88</v>
      </c>
      <c r="B105" s="359" t="s">
        <v>425</v>
      </c>
      <c r="C105" s="382">
        <f>SUM('6.1. sz. mell'!C104)</f>
        <v>0</v>
      </c>
      <c r="D105" s="382">
        <f>SUM('6.1. sz. mell'!D104)</f>
        <v>0</v>
      </c>
      <c r="E105" s="382">
        <f>SUM('6.1. sz. mell'!E104)</f>
        <v>0</v>
      </c>
    </row>
    <row r="106" spans="1:5" ht="12" customHeight="1">
      <c r="A106" s="340" t="s">
        <v>135</v>
      </c>
      <c r="B106" s="360" t="s">
        <v>426</v>
      </c>
      <c r="C106" s="382">
        <f>SUM('6.1. sz. mell'!C105)</f>
        <v>0</v>
      </c>
      <c r="D106" s="382">
        <f>SUM('6.1. sz. mell'!D105)</f>
        <v>0</v>
      </c>
      <c r="E106" s="382">
        <f>SUM('6.1. sz. mell'!E105)</f>
        <v>0</v>
      </c>
    </row>
    <row r="107" spans="1:5" ht="12" customHeight="1">
      <c r="A107" s="341" t="s">
        <v>427</v>
      </c>
      <c r="B107" s="360" t="s">
        <v>428</v>
      </c>
      <c r="C107" s="382">
        <f>SUM('6.1. sz. mell'!C106)</f>
        <v>0</v>
      </c>
      <c r="D107" s="382">
        <f>SUM('6.1. sz. mell'!D106)</f>
        <v>0</v>
      </c>
      <c r="E107" s="382">
        <f>SUM('6.1. sz. mell'!E106)</f>
        <v>0</v>
      </c>
    </row>
    <row r="108" spans="1:5" ht="12" customHeight="1" thickBot="1">
      <c r="A108" s="345" t="s">
        <v>429</v>
      </c>
      <c r="B108" s="361" t="s">
        <v>430</v>
      </c>
      <c r="C108" s="382">
        <f>SUM('6.1. sz. mell'!C107)</f>
        <v>1800000</v>
      </c>
      <c r="D108" s="382">
        <f>SUM('6.1. sz. mell'!D107)</f>
        <v>2500000</v>
      </c>
      <c r="E108" s="382">
        <f>SUM('6.1. sz. mell'!E107)</f>
        <v>2500000</v>
      </c>
    </row>
    <row r="109" spans="1:5" ht="12" customHeight="1" thickBot="1">
      <c r="A109" s="347" t="s">
        <v>8</v>
      </c>
      <c r="B109" s="350" t="s">
        <v>431</v>
      </c>
      <c r="C109" s="379">
        <f>+C110+C112+C114</f>
        <v>9890000</v>
      </c>
      <c r="D109" s="379">
        <f>+D110+D112+D114</f>
        <v>66991683</v>
      </c>
      <c r="E109" s="362">
        <f>+E110+E112+E114</f>
        <v>18754350</v>
      </c>
    </row>
    <row r="110" spans="1:5" ht="12" customHeight="1">
      <c r="A110" s="342" t="s">
        <v>76</v>
      </c>
      <c r="B110" s="335" t="s">
        <v>157</v>
      </c>
      <c r="C110" s="381">
        <f>SUM('6.1. sz. mell'!C109)</f>
        <v>4445000</v>
      </c>
      <c r="D110" s="381">
        <f>SUM('6.1. sz. mell'!D109)</f>
        <v>65153683</v>
      </c>
      <c r="E110" s="381">
        <f>SUM('6.1. sz. mell'!E109)</f>
        <v>17417808</v>
      </c>
    </row>
    <row r="111" spans="1:5" ht="12" customHeight="1">
      <c r="A111" s="342" t="s">
        <v>77</v>
      </c>
      <c r="B111" s="339" t="s">
        <v>432</v>
      </c>
      <c r="C111" s="381">
        <f>SUM('6.1. sz. mell'!C110)</f>
        <v>0</v>
      </c>
      <c r="D111" s="381">
        <f>SUM('6.1. sz. mell'!D110)</f>
        <v>0</v>
      </c>
      <c r="E111" s="381">
        <f>SUM('6.1. sz. mell'!E110)</f>
        <v>0</v>
      </c>
    </row>
    <row r="112" spans="1:5">
      <c r="A112" s="342" t="s">
        <v>78</v>
      </c>
      <c r="B112" s="339" t="s">
        <v>136</v>
      </c>
      <c r="C112" s="381">
        <f>SUM('6.1. sz. mell'!C111)</f>
        <v>4445000</v>
      </c>
      <c r="D112" s="381">
        <f>SUM('6.1. sz. mell'!D111)</f>
        <v>838000</v>
      </c>
      <c r="E112" s="381">
        <f>SUM('6.1. sz. mell'!E111)</f>
        <v>836542</v>
      </c>
    </row>
    <row r="113" spans="1:5" ht="12" customHeight="1">
      <c r="A113" s="342" t="s">
        <v>79</v>
      </c>
      <c r="B113" s="339" t="s">
        <v>433</v>
      </c>
      <c r="C113" s="381">
        <f>SUM('6.1. sz. mell'!C112)</f>
        <v>0</v>
      </c>
      <c r="D113" s="381">
        <f>SUM('6.1. sz. mell'!D112)</f>
        <v>0</v>
      </c>
      <c r="E113" s="381">
        <f>SUM('6.1. sz. mell'!E112)</f>
        <v>0</v>
      </c>
    </row>
    <row r="114" spans="1:5" ht="12" customHeight="1">
      <c r="A114" s="342" t="s">
        <v>80</v>
      </c>
      <c r="B114" s="371" t="s">
        <v>159</v>
      </c>
      <c r="C114" s="381">
        <f>SUM('6.1. sz. mell'!C113)</f>
        <v>1000000</v>
      </c>
      <c r="D114" s="381">
        <f>SUM('6.1. sz. mell'!D113)</f>
        <v>1000000</v>
      </c>
      <c r="E114" s="381">
        <f>SUM('6.1. sz. mell'!E113)</f>
        <v>500000</v>
      </c>
    </row>
    <row r="115" spans="1:5" ht="21.75" customHeight="1">
      <c r="A115" s="342" t="s">
        <v>87</v>
      </c>
      <c r="B115" s="370" t="s">
        <v>434</v>
      </c>
      <c r="C115" s="381">
        <f>SUM('6.1. sz. mell'!C114)</f>
        <v>0</v>
      </c>
      <c r="D115" s="381">
        <f>SUM('6.1. sz. mell'!D114)</f>
        <v>0</v>
      </c>
      <c r="E115" s="381">
        <f>SUM('6.1. sz. mell'!E114)</f>
        <v>0</v>
      </c>
    </row>
    <row r="116" spans="1:5" ht="24" customHeight="1">
      <c r="A116" s="342" t="s">
        <v>89</v>
      </c>
      <c r="B116" s="386" t="s">
        <v>435</v>
      </c>
      <c r="C116" s="381">
        <f>SUM('6.1. sz. mell'!C115)</f>
        <v>0</v>
      </c>
      <c r="D116" s="381">
        <f>SUM('6.1. sz. mell'!D115)</f>
        <v>0</v>
      </c>
      <c r="E116" s="381">
        <f>SUM('6.1. sz. mell'!E115)</f>
        <v>0</v>
      </c>
    </row>
    <row r="117" spans="1:5" ht="12" customHeight="1">
      <c r="A117" s="342" t="s">
        <v>137</v>
      </c>
      <c r="B117" s="359" t="s">
        <v>422</v>
      </c>
      <c r="C117" s="381">
        <f>SUM('6.1. sz. mell'!C116)</f>
        <v>0</v>
      </c>
      <c r="D117" s="381">
        <f>SUM('6.1. sz. mell'!D116)</f>
        <v>0</v>
      </c>
      <c r="E117" s="381">
        <f>SUM('6.1. sz. mell'!E116)</f>
        <v>0</v>
      </c>
    </row>
    <row r="118" spans="1:5" ht="12" customHeight="1">
      <c r="A118" s="342" t="s">
        <v>138</v>
      </c>
      <c r="B118" s="359" t="s">
        <v>436</v>
      </c>
      <c r="C118" s="381">
        <f>SUM('6.1. sz. mell'!C117)</f>
        <v>0</v>
      </c>
      <c r="D118" s="381">
        <f>SUM('6.1. sz. mell'!D117)</f>
        <v>0</v>
      </c>
      <c r="E118" s="381">
        <f>SUM('6.1. sz. mell'!E117)</f>
        <v>0</v>
      </c>
    </row>
    <row r="119" spans="1:5" ht="12" customHeight="1">
      <c r="A119" s="342" t="s">
        <v>139</v>
      </c>
      <c r="B119" s="359" t="s">
        <v>437</v>
      </c>
      <c r="C119" s="381">
        <f>SUM('6.1. sz. mell'!C118)</f>
        <v>0</v>
      </c>
      <c r="D119" s="381">
        <f>SUM('6.1. sz. mell'!D118)</f>
        <v>0</v>
      </c>
      <c r="E119" s="381">
        <f>SUM('6.1. sz. mell'!E118)</f>
        <v>0</v>
      </c>
    </row>
    <row r="120" spans="1:5" s="406" customFormat="1" ht="12" customHeight="1">
      <c r="A120" s="342" t="s">
        <v>438</v>
      </c>
      <c r="B120" s="359" t="s">
        <v>425</v>
      </c>
      <c r="C120" s="381">
        <f>SUM('6.1. sz. mell'!C119)</f>
        <v>0</v>
      </c>
      <c r="D120" s="381">
        <f>SUM('6.1. sz. mell'!D119)</f>
        <v>0</v>
      </c>
      <c r="E120" s="381">
        <f>SUM('6.1. sz. mell'!E119)</f>
        <v>0</v>
      </c>
    </row>
    <row r="121" spans="1:5" ht="12" customHeight="1">
      <c r="A121" s="342" t="s">
        <v>439</v>
      </c>
      <c r="B121" s="359" t="s">
        <v>440</v>
      </c>
      <c r="C121" s="381">
        <f>SUM('6.1. sz. mell'!C120)</f>
        <v>1000000</v>
      </c>
      <c r="D121" s="381">
        <f>SUM('6.1. sz. mell'!D120)</f>
        <v>1000000</v>
      </c>
      <c r="E121" s="381">
        <f>SUM('6.1. sz. mell'!E120)</f>
        <v>500000</v>
      </c>
    </row>
    <row r="122" spans="1:5" ht="12" customHeight="1" thickBot="1">
      <c r="A122" s="340" t="s">
        <v>441</v>
      </c>
      <c r="B122" s="359" t="s">
        <v>442</v>
      </c>
      <c r="C122" s="381">
        <f>SUM('6.1. sz. mell'!C121)</f>
        <v>0</v>
      </c>
      <c r="D122" s="381">
        <f>SUM('6.1. sz. mell'!D121)</f>
        <v>0</v>
      </c>
      <c r="E122" s="381">
        <f>SUM('6.1. sz. mell'!E121)</f>
        <v>0</v>
      </c>
    </row>
    <row r="123" spans="1:5" ht="12" customHeight="1" thickBot="1">
      <c r="A123" s="347" t="s">
        <v>9</v>
      </c>
      <c r="B123" s="355" t="s">
        <v>443</v>
      </c>
      <c r="C123" s="379">
        <f>+C124+C125</f>
        <v>3112162</v>
      </c>
      <c r="D123" s="379">
        <f>+D124+D125</f>
        <v>1177177</v>
      </c>
      <c r="E123" s="362">
        <f>+E124+E125</f>
        <v>0</v>
      </c>
    </row>
    <row r="124" spans="1:5" ht="12" customHeight="1">
      <c r="A124" s="342" t="s">
        <v>59</v>
      </c>
      <c r="B124" s="336" t="s">
        <v>45</v>
      </c>
      <c r="C124" s="381">
        <v>3112162</v>
      </c>
      <c r="D124" s="381">
        <v>1177177</v>
      </c>
      <c r="E124" s="364"/>
    </row>
    <row r="125" spans="1:5" ht="12" customHeight="1" thickBot="1">
      <c r="A125" s="343" t="s">
        <v>60</v>
      </c>
      <c r="B125" s="339" t="s">
        <v>46</v>
      </c>
      <c r="C125" s="382"/>
      <c r="D125" s="382"/>
      <c r="E125" s="365"/>
    </row>
    <row r="126" spans="1:5" ht="12" customHeight="1" thickBot="1">
      <c r="A126" s="347" t="s">
        <v>10</v>
      </c>
      <c r="B126" s="355" t="s">
        <v>444</v>
      </c>
      <c r="C126" s="379">
        <f>+C93+C109+C123</f>
        <v>144365126</v>
      </c>
      <c r="D126" s="379">
        <f>+D93+D109+D123</f>
        <v>220043020</v>
      </c>
      <c r="E126" s="362">
        <f>+E93+E109+E123</f>
        <v>144428012</v>
      </c>
    </row>
    <row r="127" spans="1:5" ht="12" customHeight="1" thickBot="1">
      <c r="A127" s="347" t="s">
        <v>11</v>
      </c>
      <c r="B127" s="355" t="s">
        <v>445</v>
      </c>
      <c r="C127" s="379">
        <f>+C128+C129+C130</f>
        <v>0</v>
      </c>
      <c r="D127" s="379">
        <f>+D128+D129+D130</f>
        <v>0</v>
      </c>
      <c r="E127" s="362">
        <f>+E128+E129+E130</f>
        <v>0</v>
      </c>
    </row>
    <row r="128" spans="1:5" ht="12" customHeight="1">
      <c r="A128" s="342" t="s">
        <v>63</v>
      </c>
      <c r="B128" s="336" t="s">
        <v>446</v>
      </c>
      <c r="C128" s="380"/>
      <c r="D128" s="380"/>
      <c r="E128" s="363"/>
    </row>
    <row r="129" spans="1:9" ht="12" customHeight="1">
      <c r="A129" s="342" t="s">
        <v>64</v>
      </c>
      <c r="B129" s="336" t="s">
        <v>447</v>
      </c>
      <c r="C129" s="380"/>
      <c r="D129" s="380"/>
      <c r="E129" s="363"/>
    </row>
    <row r="130" spans="1:9" ht="12" customHeight="1" thickBot="1">
      <c r="A130" s="340" t="s">
        <v>65</v>
      </c>
      <c r="B130" s="334" t="s">
        <v>448</v>
      </c>
      <c r="C130" s="380"/>
      <c r="D130" s="380"/>
      <c r="E130" s="363"/>
    </row>
    <row r="131" spans="1:9" ht="12" customHeight="1" thickBot="1">
      <c r="A131" s="347" t="s">
        <v>12</v>
      </c>
      <c r="B131" s="355" t="s">
        <v>449</v>
      </c>
      <c r="C131" s="379">
        <f>+C132+C133+C135+C134</f>
        <v>0</v>
      </c>
      <c r="D131" s="379">
        <f>+D132+D133+D135+D134</f>
        <v>0</v>
      </c>
      <c r="E131" s="362">
        <f>+E132+E133+E135+E134</f>
        <v>0</v>
      </c>
    </row>
    <row r="132" spans="1:9" ht="12" customHeight="1">
      <c r="A132" s="342" t="s">
        <v>66</v>
      </c>
      <c r="B132" s="336" t="s">
        <v>450</v>
      </c>
      <c r="C132" s="380"/>
      <c r="D132" s="380"/>
      <c r="E132" s="363"/>
    </row>
    <row r="133" spans="1:9" ht="12" customHeight="1">
      <c r="A133" s="342" t="s">
        <v>67</v>
      </c>
      <c r="B133" s="336" t="s">
        <v>451</v>
      </c>
      <c r="C133" s="380"/>
      <c r="D133" s="380"/>
      <c r="E133" s="363"/>
    </row>
    <row r="134" spans="1:9" ht="12" customHeight="1">
      <c r="A134" s="342" t="s">
        <v>349</v>
      </c>
      <c r="B134" s="336" t="s">
        <v>452</v>
      </c>
      <c r="C134" s="380"/>
      <c r="D134" s="380"/>
      <c r="E134" s="363"/>
    </row>
    <row r="135" spans="1:9" ht="12" customHeight="1" thickBot="1">
      <c r="A135" s="340" t="s">
        <v>351</v>
      </c>
      <c r="B135" s="334" t="s">
        <v>453</v>
      </c>
      <c r="C135" s="380"/>
      <c r="D135" s="380"/>
      <c r="E135" s="363"/>
    </row>
    <row r="136" spans="1:9" ht="12" customHeight="1" thickBot="1">
      <c r="A136" s="347" t="s">
        <v>13</v>
      </c>
      <c r="B136" s="355" t="s">
        <v>454</v>
      </c>
      <c r="C136" s="385">
        <f>+C137+C138+C139+C140</f>
        <v>3716223</v>
      </c>
      <c r="D136" s="385">
        <f>+D137+D138+D139+D140</f>
        <v>3716223</v>
      </c>
      <c r="E136" s="398">
        <f>+E137+E138+E139+E140</f>
        <v>3716223</v>
      </c>
    </row>
    <row r="137" spans="1:9" ht="12" customHeight="1">
      <c r="A137" s="342" t="s">
        <v>68</v>
      </c>
      <c r="B137" s="336" t="s">
        <v>455</v>
      </c>
      <c r="C137" s="380"/>
      <c r="D137" s="380"/>
      <c r="E137" s="363"/>
    </row>
    <row r="138" spans="1:9" ht="12" customHeight="1">
      <c r="A138" s="342" t="s">
        <v>69</v>
      </c>
      <c r="B138" s="336" t="s">
        <v>456</v>
      </c>
      <c r="C138" s="380">
        <v>3716223</v>
      </c>
      <c r="D138" s="380">
        <v>3716223</v>
      </c>
      <c r="E138" s="363">
        <v>3716223</v>
      </c>
    </row>
    <row r="139" spans="1:9" ht="12" customHeight="1">
      <c r="A139" s="342" t="s">
        <v>358</v>
      </c>
      <c r="B139" s="336" t="s">
        <v>457</v>
      </c>
      <c r="C139" s="380"/>
      <c r="D139" s="380"/>
      <c r="E139" s="363"/>
    </row>
    <row r="140" spans="1:9" ht="12" customHeight="1" thickBot="1">
      <c r="A140" s="340" t="s">
        <v>360</v>
      </c>
      <c r="B140" s="334" t="s">
        <v>458</v>
      </c>
      <c r="C140" s="380"/>
      <c r="D140" s="380"/>
      <c r="E140" s="363"/>
    </row>
    <row r="141" spans="1:9" ht="15" customHeight="1" thickBot="1">
      <c r="A141" s="347" t="s">
        <v>14</v>
      </c>
      <c r="B141" s="355" t="s">
        <v>459</v>
      </c>
      <c r="C141" s="80">
        <f>+C142+C143+C144+C145</f>
        <v>0</v>
      </c>
      <c r="D141" s="80">
        <f>+D142+D143+D144+D145</f>
        <v>0</v>
      </c>
      <c r="E141" s="331">
        <f>+E142+E143+E144+E145</f>
        <v>0</v>
      </c>
      <c r="F141" s="396"/>
      <c r="G141" s="397"/>
      <c r="H141" s="397"/>
      <c r="I141" s="397"/>
    </row>
    <row r="142" spans="1:9" s="389" customFormat="1" ht="12.95" customHeight="1">
      <c r="A142" s="342" t="s">
        <v>130</v>
      </c>
      <c r="B142" s="336" t="s">
        <v>460</v>
      </c>
      <c r="C142" s="380"/>
      <c r="D142" s="380"/>
      <c r="E142" s="363"/>
    </row>
    <row r="143" spans="1:9" ht="12.75" customHeight="1">
      <c r="A143" s="342" t="s">
        <v>131</v>
      </c>
      <c r="B143" s="336" t="s">
        <v>461</v>
      </c>
      <c r="C143" s="380"/>
      <c r="D143" s="380"/>
      <c r="E143" s="363"/>
    </row>
    <row r="144" spans="1:9" ht="12.75" customHeight="1">
      <c r="A144" s="342" t="s">
        <v>158</v>
      </c>
      <c r="B144" s="336" t="s">
        <v>462</v>
      </c>
      <c r="C144" s="380"/>
      <c r="D144" s="380"/>
      <c r="E144" s="363"/>
    </row>
    <row r="145" spans="1:5" ht="12.75" customHeight="1" thickBot="1">
      <c r="A145" s="342" t="s">
        <v>366</v>
      </c>
      <c r="B145" s="336" t="s">
        <v>463</v>
      </c>
      <c r="C145" s="380"/>
      <c r="D145" s="380"/>
      <c r="E145" s="363"/>
    </row>
    <row r="146" spans="1:5" ht="16.5" thickBot="1">
      <c r="A146" s="347" t="s">
        <v>15</v>
      </c>
      <c r="B146" s="355" t="s">
        <v>464</v>
      </c>
      <c r="C146" s="329">
        <f>+C127+C131+C136+C141</f>
        <v>3716223</v>
      </c>
      <c r="D146" s="329">
        <f>+D127+D131+D136+D141</f>
        <v>3716223</v>
      </c>
      <c r="E146" s="330">
        <f>+E127+E131+E136+E141</f>
        <v>3716223</v>
      </c>
    </row>
    <row r="147" spans="1:5" ht="16.5" thickBot="1">
      <c r="A147" s="372" t="s">
        <v>16</v>
      </c>
      <c r="B147" s="375" t="s">
        <v>465</v>
      </c>
      <c r="C147" s="329">
        <f>+C126+C146</f>
        <v>148081349</v>
      </c>
      <c r="D147" s="329">
        <f>+D126+D146</f>
        <v>223759243</v>
      </c>
      <c r="E147" s="330">
        <f>+E126+E146</f>
        <v>148144235</v>
      </c>
    </row>
    <row r="149" spans="1:5" ht="18.75" customHeight="1">
      <c r="A149" s="717" t="s">
        <v>466</v>
      </c>
      <c r="B149" s="717"/>
      <c r="C149" s="717"/>
      <c r="D149" s="717"/>
      <c r="E149" s="717"/>
    </row>
    <row r="150" spans="1:5" ht="13.5" customHeight="1" thickBot="1">
      <c r="A150" s="357" t="s">
        <v>112</v>
      </c>
      <c r="B150" s="357"/>
      <c r="C150" s="387"/>
      <c r="E150" s="374" t="str">
        <f>E89</f>
        <v>Forintban!</v>
      </c>
    </row>
    <row r="151" spans="1:5" ht="21.75" thickBot="1">
      <c r="A151" s="347">
        <v>1</v>
      </c>
      <c r="B151" s="350" t="s">
        <v>467</v>
      </c>
      <c r="C151" s="373">
        <f>+C62-C126</f>
        <v>-9676447</v>
      </c>
      <c r="D151" s="373">
        <f>+D62-D126</f>
        <v>-13103560</v>
      </c>
      <c r="E151" s="373">
        <f>+E62-E126</f>
        <v>57810832</v>
      </c>
    </row>
    <row r="152" spans="1:5" ht="21.75" thickBot="1">
      <c r="A152" s="347" t="s">
        <v>8</v>
      </c>
      <c r="B152" s="350" t="s">
        <v>468</v>
      </c>
      <c r="C152" s="373">
        <f>+C85-C146</f>
        <v>9676447</v>
      </c>
      <c r="D152" s="373">
        <f>+D85-D146</f>
        <v>13103560</v>
      </c>
      <c r="E152" s="373">
        <f>+E85-E146</f>
        <v>13103560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  <row r="162" ht="12.75" customHeight="1"/>
  </sheetData>
  <mergeCells count="9">
    <mergeCell ref="A149:E149"/>
    <mergeCell ref="A1:E1"/>
    <mergeCell ref="A88:E88"/>
    <mergeCell ref="A90:A91"/>
    <mergeCell ref="B90:B91"/>
    <mergeCell ref="C90:E90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Kajárpéc Községi Önkormányzat
2017. ÉVI ZÁRSZÁMADÁSÁNAK PÉNZÜGYI MÉRLEGE&amp;10
&amp;R&amp;"Times New Roman CE,Félkövér dőlt"&amp;11 1.1. melléklet a 6/2018. (IV.26.) önkormányzati rendelethez</oddHeader>
  </headerFooter>
  <rowBreaks count="1" manualBreakCount="1">
    <brk id="8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E1" sqref="E1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+CONCATENATE("8.1. melléklet a ……/",LEFT(ÖSSZEFÜGGÉSEK!A4,4)+1,". (……) önkormányzati rendelethez")</f>
        <v>8.1. melléklet a ……/2018. (……) önkormányzati rendelethez</v>
      </c>
    </row>
    <row r="2" spans="1:5" s="531" customFormat="1" ht="25.5" customHeight="1">
      <c r="A2" s="511" t="s">
        <v>146</v>
      </c>
      <c r="B2" s="758" t="s">
        <v>148</v>
      </c>
      <c r="C2" s="759"/>
      <c r="D2" s="760"/>
      <c r="E2" s="554" t="s">
        <v>48</v>
      </c>
    </row>
    <row r="3" spans="1:5" s="531" customFormat="1" ht="24.75" thickBot="1">
      <c r="A3" s="529" t="s">
        <v>145</v>
      </c>
      <c r="B3" s="761" t="s">
        <v>544</v>
      </c>
      <c r="C3" s="764"/>
      <c r="D3" s="765"/>
      <c r="E3" s="555" t="s">
        <v>41</v>
      </c>
    </row>
    <row r="4" spans="1:5" s="532" customFormat="1" ht="15.95" customHeight="1" thickBot="1">
      <c r="A4" s="486"/>
      <c r="B4" s="486"/>
      <c r="C4" s="487"/>
      <c r="D4" s="487"/>
      <c r="E4" s="487" t="str">
        <f>'7.4. sz. mell'!E4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E1" sqref="E1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+CONCATENATE("8.1.1. melléklet a ……/",LEFT(ÖSSZEFÜGGÉSEK!A4,4)+1,". (……) önkormányzati rendelethez")</f>
        <v>8.1.1. melléklet a ……/2018. (……) önkormányzati rendelethez</v>
      </c>
    </row>
    <row r="2" spans="1:5" s="531" customFormat="1" ht="25.5" customHeight="1">
      <c r="A2" s="511" t="s">
        <v>146</v>
      </c>
      <c r="B2" s="758" t="s">
        <v>148</v>
      </c>
      <c r="C2" s="759"/>
      <c r="D2" s="760"/>
      <c r="E2" s="554" t="s">
        <v>48</v>
      </c>
    </row>
    <row r="3" spans="1:5" s="531" customFormat="1" ht="24.75" thickBot="1">
      <c r="A3" s="529" t="s">
        <v>145</v>
      </c>
      <c r="B3" s="761" t="s">
        <v>688</v>
      </c>
      <c r="C3" s="764"/>
      <c r="D3" s="765"/>
      <c r="E3" s="555" t="s">
        <v>47</v>
      </c>
    </row>
    <row r="4" spans="1:5" s="532" customFormat="1" ht="15.95" customHeight="1" thickBot="1">
      <c r="A4" s="486"/>
      <c r="B4" s="486"/>
      <c r="C4" s="487"/>
      <c r="D4" s="487"/>
      <c r="E4" s="487" t="str">
        <f>'8.1.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E1" sqref="E1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+CONCATENATE("8.1.2. melléklet a ……/",LEFT(ÖSSZEFÜGGÉSEK!A4,4)+1,". (……) önkormányzati rendelethez")</f>
        <v>8.1.2. melléklet a ……/2018. (……) önkormányzati rendelethez</v>
      </c>
    </row>
    <row r="2" spans="1:5" s="531" customFormat="1" ht="25.5" customHeight="1">
      <c r="A2" s="511" t="s">
        <v>146</v>
      </c>
      <c r="B2" s="758" t="s">
        <v>148</v>
      </c>
      <c r="C2" s="759"/>
      <c r="D2" s="760"/>
      <c r="E2" s="554" t="s">
        <v>48</v>
      </c>
    </row>
    <row r="3" spans="1:5" s="531" customFormat="1" ht="24.75" thickBot="1">
      <c r="A3" s="529" t="s">
        <v>145</v>
      </c>
      <c r="B3" s="761" t="s">
        <v>678</v>
      </c>
      <c r="C3" s="764"/>
      <c r="D3" s="765"/>
      <c r="E3" s="555" t="s">
        <v>48</v>
      </c>
    </row>
    <row r="4" spans="1:5" s="532" customFormat="1" ht="15.95" customHeight="1" thickBot="1">
      <c r="A4" s="486"/>
      <c r="B4" s="486"/>
      <c r="C4" s="487"/>
      <c r="D4" s="487"/>
      <c r="E4" s="487" t="str">
        <f>'8.1.1.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J17" sqref="J17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+CONCATENATE("8.1.3. melléklet a ……/",LEFT(ÖSSZEFÜGGÉSEK!A4,4)+1,". (……) önkormányzati rendelethez")</f>
        <v>8.1.3. melléklet a ……/2018. (……) önkormányzati rendelethez</v>
      </c>
    </row>
    <row r="2" spans="1:5" s="531" customFormat="1" ht="25.5" customHeight="1">
      <c r="A2" s="511" t="s">
        <v>146</v>
      </c>
      <c r="B2" s="758" t="s">
        <v>148</v>
      </c>
      <c r="C2" s="759"/>
      <c r="D2" s="760"/>
      <c r="E2" s="554" t="s">
        <v>48</v>
      </c>
    </row>
    <row r="3" spans="1:5" s="531" customFormat="1" ht="24.75" thickBot="1">
      <c r="A3" s="529" t="s">
        <v>145</v>
      </c>
      <c r="B3" s="761" t="s">
        <v>689</v>
      </c>
      <c r="C3" s="764"/>
      <c r="D3" s="765"/>
      <c r="E3" s="555" t="s">
        <v>49</v>
      </c>
    </row>
    <row r="4" spans="1:5" s="532" customFormat="1" ht="15.95" customHeight="1" thickBot="1">
      <c r="A4" s="486"/>
      <c r="B4" s="486"/>
      <c r="C4" s="487"/>
      <c r="D4" s="487"/>
      <c r="E4" s="487" t="str">
        <f>'8.1.2.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K26" sqref="K26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+CONCATENATE("8.2. melléklet a ……/",LEFT(ÖSSZEFÜGGÉSEK!A4,4)+1,". (……) önkormányzati rendelethez")</f>
        <v>8.2. melléklet a ……/2018. (……) önkormányzati rendelethez</v>
      </c>
    </row>
    <row r="2" spans="1:5" s="531" customFormat="1" ht="25.5" customHeight="1">
      <c r="A2" s="511" t="s">
        <v>146</v>
      </c>
      <c r="B2" s="758" t="s">
        <v>149</v>
      </c>
      <c r="C2" s="759"/>
      <c r="D2" s="760"/>
      <c r="E2" s="554" t="s">
        <v>49</v>
      </c>
    </row>
    <row r="3" spans="1:5" s="531" customFormat="1" ht="24.75" thickBot="1">
      <c r="A3" s="529" t="s">
        <v>145</v>
      </c>
      <c r="B3" s="761" t="s">
        <v>544</v>
      </c>
      <c r="C3" s="764"/>
      <c r="D3" s="765"/>
      <c r="E3" s="555" t="s">
        <v>41</v>
      </c>
    </row>
    <row r="4" spans="1:5" s="532" customFormat="1" ht="15.95" customHeight="1" thickBot="1">
      <c r="A4" s="486"/>
      <c r="B4" s="486"/>
      <c r="C4" s="487"/>
      <c r="D4" s="487"/>
      <c r="E4" s="487" t="str">
        <f>'8.1.3.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I26" sqref="I26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+CONCATENATE("8.2.1. melléklet a ……/",LEFT(ÖSSZEFÜGGÉSEK!A4,4)+1,". (……) önkormányzati rendelethez")</f>
        <v>8.2.1. melléklet a ……/2018. (……) önkormányzati rendelethez</v>
      </c>
    </row>
    <row r="2" spans="1:5" s="531" customFormat="1" ht="25.5" customHeight="1">
      <c r="A2" s="511" t="s">
        <v>146</v>
      </c>
      <c r="B2" s="758" t="s">
        <v>149</v>
      </c>
      <c r="C2" s="759"/>
      <c r="D2" s="760"/>
      <c r="E2" s="554" t="s">
        <v>49</v>
      </c>
    </row>
    <row r="3" spans="1:5" s="531" customFormat="1" ht="24.75" thickBot="1">
      <c r="A3" s="529" t="s">
        <v>145</v>
      </c>
      <c r="B3" s="761" t="s">
        <v>688</v>
      </c>
      <c r="C3" s="764"/>
      <c r="D3" s="765"/>
      <c r="E3" s="555" t="s">
        <v>47</v>
      </c>
    </row>
    <row r="4" spans="1:5" s="532" customFormat="1" ht="15.95" customHeight="1" thickBot="1">
      <c r="A4" s="486"/>
      <c r="B4" s="486"/>
      <c r="C4" s="487"/>
      <c r="D4" s="487"/>
      <c r="E4" s="487" t="str">
        <f>'8.2.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K33" sqref="K33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+CONCATENATE("8.2.2. melléklet a ……/",LEFT(ÖSSZEFÜGGÉSEK!A4,4)+1,". (……) önkormányzati rendelethez")</f>
        <v>8.2.2. melléklet a ……/2018. (……) önkormányzati rendelethez</v>
      </c>
    </row>
    <row r="2" spans="1:5" s="531" customFormat="1" ht="25.5" customHeight="1">
      <c r="A2" s="511" t="s">
        <v>146</v>
      </c>
      <c r="B2" s="758" t="s">
        <v>149</v>
      </c>
      <c r="C2" s="759"/>
      <c r="D2" s="760"/>
      <c r="E2" s="554" t="s">
        <v>49</v>
      </c>
    </row>
    <row r="3" spans="1:5" s="531" customFormat="1" ht="24.75" thickBot="1">
      <c r="A3" s="529" t="s">
        <v>145</v>
      </c>
      <c r="B3" s="761" t="s">
        <v>678</v>
      </c>
      <c r="C3" s="764"/>
      <c r="D3" s="765"/>
      <c r="E3" s="555" t="s">
        <v>48</v>
      </c>
    </row>
    <row r="4" spans="1:5" s="532" customFormat="1" ht="15.95" customHeight="1" thickBot="1">
      <c r="A4" s="486"/>
      <c r="B4" s="486"/>
      <c r="C4" s="487"/>
      <c r="D4" s="487"/>
      <c r="E4" s="487" t="str">
        <f>'8.2.1.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K37" sqref="K37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+CONCATENATE("8.2.3. melléklet a ……/",LEFT(ÖSSZEFÜGGÉSEK!A4,4)+1,". (……) önkormányzati rendelethez")</f>
        <v>8.2.3. melléklet a ……/2018. (……) önkormányzati rendelethez</v>
      </c>
    </row>
    <row r="2" spans="1:5" s="531" customFormat="1" ht="25.5" customHeight="1">
      <c r="A2" s="511" t="s">
        <v>146</v>
      </c>
      <c r="B2" s="758" t="s">
        <v>149</v>
      </c>
      <c r="C2" s="759"/>
      <c r="D2" s="760"/>
      <c r="E2" s="554" t="s">
        <v>49</v>
      </c>
    </row>
    <row r="3" spans="1:5" s="531" customFormat="1" ht="24.75" thickBot="1">
      <c r="A3" s="529" t="s">
        <v>145</v>
      </c>
      <c r="B3" s="761" t="s">
        <v>673</v>
      </c>
      <c r="C3" s="764"/>
      <c r="D3" s="765"/>
      <c r="E3" s="555" t="s">
        <v>49</v>
      </c>
    </row>
    <row r="4" spans="1:5" s="532" customFormat="1" ht="15.95" customHeight="1" thickBot="1">
      <c r="A4" s="486"/>
      <c r="B4" s="486"/>
      <c r="C4" s="487"/>
      <c r="D4" s="487"/>
      <c r="E4" s="487" t="str">
        <f>'8.2.2.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H12" sqref="H12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+CONCATENATE("8.3. melléklet a ……/",LEFT(ÖSSZEFÜGGÉSEK!A4,4)+1,". (……) önkormányzati rendelethez")</f>
        <v>8.3. melléklet a ……/2018. (……) önkormányzati rendelethez</v>
      </c>
    </row>
    <row r="2" spans="1:5" s="531" customFormat="1" ht="25.5" customHeight="1">
      <c r="A2" s="511" t="s">
        <v>146</v>
      </c>
      <c r="B2" s="758" t="s">
        <v>573</v>
      </c>
      <c r="C2" s="759"/>
      <c r="D2" s="760"/>
      <c r="E2" s="554" t="s">
        <v>50</v>
      </c>
    </row>
    <row r="3" spans="1:5" s="531" customFormat="1" ht="24.75" thickBot="1">
      <c r="A3" s="529" t="s">
        <v>145</v>
      </c>
      <c r="B3" s="761" t="s">
        <v>544</v>
      </c>
      <c r="C3" s="764"/>
      <c r="D3" s="765"/>
      <c r="E3" s="555" t="s">
        <v>41</v>
      </c>
    </row>
    <row r="4" spans="1:5" s="532" customFormat="1" ht="15.95" customHeight="1" thickBot="1">
      <c r="A4" s="486"/>
      <c r="B4" s="486"/>
      <c r="C4" s="487"/>
      <c r="D4" s="487"/>
      <c r="E4" s="487" t="str">
        <f>'8.2.3.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I26" sqref="I26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+CONCATENATE("8.3.1. melléklet a ……/",LEFT(ÖSSZEFÜGGÉSEK!A4,4)+1,". (……) önkormányzati rendelethez")</f>
        <v>8.3.1. melléklet a ……/2018. (……) önkormányzati rendelethez</v>
      </c>
    </row>
    <row r="2" spans="1:5" s="531" customFormat="1" ht="25.5" customHeight="1">
      <c r="A2" s="511" t="s">
        <v>146</v>
      </c>
      <c r="B2" s="758" t="s">
        <v>573</v>
      </c>
      <c r="C2" s="759"/>
      <c r="D2" s="760"/>
      <c r="E2" s="554" t="s">
        <v>50</v>
      </c>
    </row>
    <row r="3" spans="1:5" s="531" customFormat="1" ht="24.75" thickBot="1">
      <c r="A3" s="529" t="s">
        <v>145</v>
      </c>
      <c r="B3" s="761" t="s">
        <v>671</v>
      </c>
      <c r="C3" s="764"/>
      <c r="D3" s="765"/>
      <c r="E3" s="555" t="s">
        <v>47</v>
      </c>
    </row>
    <row r="4" spans="1:5" s="532" customFormat="1" ht="15.95" customHeight="1" thickBot="1">
      <c r="A4" s="486"/>
      <c r="B4" s="486"/>
      <c r="C4" s="487"/>
      <c r="D4" s="487"/>
      <c r="E4" s="487" t="str">
        <f>'8.3.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2"/>
  <sheetViews>
    <sheetView view="pageLayout" zoomScaleNormal="130" zoomScaleSheetLayoutView="100" workbookViewId="0">
      <selection activeCell="C54" sqref="C54"/>
    </sheetView>
  </sheetViews>
  <sheetFormatPr defaultRowHeight="15.75"/>
  <cols>
    <col min="1" max="1" width="9.5" style="376" customWidth="1"/>
    <col min="2" max="2" width="60.83203125" style="376" customWidth="1"/>
    <col min="3" max="5" width="15.83203125" style="377" customWidth="1"/>
    <col min="6" max="16384" width="9.33203125" style="387"/>
  </cols>
  <sheetData>
    <row r="1" spans="1:5" ht="15.95" customHeight="1">
      <c r="A1" s="718" t="s">
        <v>4</v>
      </c>
      <c r="B1" s="718"/>
      <c r="C1" s="718"/>
      <c r="D1" s="718"/>
      <c r="E1" s="718"/>
    </row>
    <row r="2" spans="1:5" ht="15.95" customHeight="1" thickBot="1">
      <c r="A2" s="46" t="s">
        <v>110</v>
      </c>
      <c r="B2" s="46"/>
      <c r="C2" s="374"/>
      <c r="D2" s="374"/>
      <c r="E2" s="374" t="str">
        <f>'1.1.sz.mell.'!E2</f>
        <v>Forintban!</v>
      </c>
    </row>
    <row r="3" spans="1:5" ht="15.95" customHeight="1">
      <c r="A3" s="719" t="s">
        <v>58</v>
      </c>
      <c r="B3" s="721" t="s">
        <v>6</v>
      </c>
      <c r="C3" s="723" t="str">
        <f>+'1.1.sz.mell.'!C3:E3</f>
        <v>2017. évi</v>
      </c>
      <c r="D3" s="723"/>
      <c r="E3" s="724"/>
    </row>
    <row r="4" spans="1:5" ht="38.1" customHeight="1" thickBot="1">
      <c r="A4" s="720"/>
      <c r="B4" s="722"/>
      <c r="C4" s="48" t="s">
        <v>177</v>
      </c>
      <c r="D4" s="48" t="s">
        <v>182</v>
      </c>
      <c r="E4" s="49" t="s">
        <v>183</v>
      </c>
    </row>
    <row r="5" spans="1:5" s="388" customFormat="1" ht="12" customHeight="1" thickBot="1">
      <c r="A5" s="352" t="s">
        <v>412</v>
      </c>
      <c r="B5" s="353" t="s">
        <v>413</v>
      </c>
      <c r="C5" s="353" t="s">
        <v>414</v>
      </c>
      <c r="D5" s="353" t="s">
        <v>415</v>
      </c>
      <c r="E5" s="399" t="s">
        <v>416</v>
      </c>
    </row>
    <row r="6" spans="1:5" s="389" customFormat="1" ht="12" customHeight="1" thickBot="1">
      <c r="A6" s="347" t="s">
        <v>7</v>
      </c>
      <c r="B6" s="348" t="s">
        <v>307</v>
      </c>
      <c r="C6" s="379">
        <f>SUM(C7:C12)</f>
        <v>92905590</v>
      </c>
      <c r="D6" s="379">
        <f>SUM(D7:D12)</f>
        <v>97049102</v>
      </c>
      <c r="E6" s="362">
        <f>SUM(E7:E12)</f>
        <v>97049102</v>
      </c>
    </row>
    <row r="7" spans="1:5" s="389" customFormat="1" ht="12" customHeight="1">
      <c r="A7" s="342" t="s">
        <v>70</v>
      </c>
      <c r="B7" s="390" t="s">
        <v>308</v>
      </c>
      <c r="C7" s="381">
        <f>'1.1.sz.mell.'!C7-'1.3.sz.mell.'!C7</f>
        <v>78924910</v>
      </c>
      <c r="D7" s="381">
        <f>'1.1.sz.mell.'!D7-'1.3.sz.mell.'!D7</f>
        <v>79958946</v>
      </c>
      <c r="E7" s="381">
        <f>'1.1.sz.mell.'!E7-'1.3.sz.mell.'!E7</f>
        <v>79958946</v>
      </c>
    </row>
    <row r="8" spans="1:5" s="389" customFormat="1" ht="12" customHeight="1">
      <c r="A8" s="341" t="s">
        <v>71</v>
      </c>
      <c r="B8" s="391" t="s">
        <v>309</v>
      </c>
      <c r="C8" s="381">
        <f>'1.1.sz.mell.'!C8-'1.3.sz.mell.'!C8</f>
        <v>0</v>
      </c>
      <c r="D8" s="381">
        <f>'1.1.sz.mell.'!D8-'1.3.sz.mell.'!D8</f>
        <v>0</v>
      </c>
      <c r="E8" s="381">
        <f>'1.1.sz.mell.'!E8-'1.3.sz.mell.'!E8</f>
        <v>0</v>
      </c>
    </row>
    <row r="9" spans="1:5" s="389" customFormat="1" ht="12" customHeight="1">
      <c r="A9" s="341" t="s">
        <v>72</v>
      </c>
      <c r="B9" s="391" t="s">
        <v>310</v>
      </c>
      <c r="C9" s="381">
        <f>'1.1.sz.mell.'!C9-'1.3.sz.mell.'!C9</f>
        <v>12523760</v>
      </c>
      <c r="D9" s="381">
        <f>'1.1.sz.mell.'!D9-'1.3.sz.mell.'!D9</f>
        <v>12149060</v>
      </c>
      <c r="E9" s="381">
        <f>'1.1.sz.mell.'!E9-'1.3.sz.mell.'!E9</f>
        <v>12149060</v>
      </c>
    </row>
    <row r="10" spans="1:5" s="389" customFormat="1" ht="12" customHeight="1">
      <c r="A10" s="341" t="s">
        <v>73</v>
      </c>
      <c r="B10" s="391" t="s">
        <v>311</v>
      </c>
      <c r="C10" s="381">
        <f>'1.1.sz.mell.'!C10-'1.3.sz.mell.'!C10</f>
        <v>1456920</v>
      </c>
      <c r="D10" s="381">
        <f>'1.1.sz.mell.'!D10-'1.3.sz.mell.'!D10</f>
        <v>1456920</v>
      </c>
      <c r="E10" s="381">
        <f>'1.1.sz.mell.'!E10-'1.3.sz.mell.'!E10</f>
        <v>1456920</v>
      </c>
    </row>
    <row r="11" spans="1:5" s="389" customFormat="1" ht="12" customHeight="1">
      <c r="A11" s="341" t="s">
        <v>106</v>
      </c>
      <c r="B11" s="391" t="s">
        <v>312</v>
      </c>
      <c r="C11" s="381">
        <f>'1.1.sz.mell.'!C11-'1.3.sz.mell.'!C11</f>
        <v>0</v>
      </c>
      <c r="D11" s="381">
        <f>'1.1.sz.mell.'!D11-'1.3.sz.mell.'!D11</f>
        <v>3181118</v>
      </c>
      <c r="E11" s="381">
        <f>'1.1.sz.mell.'!E11-'1.3.sz.mell.'!E11</f>
        <v>3181118</v>
      </c>
    </row>
    <row r="12" spans="1:5" s="389" customFormat="1" ht="12" customHeight="1" thickBot="1">
      <c r="A12" s="343" t="s">
        <v>74</v>
      </c>
      <c r="B12" s="392" t="s">
        <v>313</v>
      </c>
      <c r="C12" s="701">
        <f>'1.1.sz.mell.'!C12-'1.3.sz.mell.'!C12</f>
        <v>0</v>
      </c>
      <c r="D12" s="701">
        <f>'1.1.sz.mell.'!D12-'1.3.sz.mell.'!D12</f>
        <v>303058</v>
      </c>
      <c r="E12" s="701">
        <f>'1.1.sz.mell.'!E12-'1.3.sz.mell.'!E12</f>
        <v>303058</v>
      </c>
    </row>
    <row r="13" spans="1:5" s="389" customFormat="1" ht="12" customHeight="1" thickBot="1">
      <c r="A13" s="347" t="s">
        <v>8</v>
      </c>
      <c r="B13" s="697" t="s">
        <v>314</v>
      </c>
      <c r="C13" s="703">
        <f>'1.1.sz.mell.'!C13-'1.3.sz.mell.'!C13</f>
        <v>14429657</v>
      </c>
      <c r="D13" s="704">
        <f>'1.1.sz.mell.'!D13-'1.3.sz.mell.'!D13</f>
        <v>22902374</v>
      </c>
      <c r="E13" s="705">
        <f>'1.1.sz.mell.'!E13-'1.3.sz.mell.'!E13</f>
        <v>19821230</v>
      </c>
    </row>
    <row r="14" spans="1:5" s="389" customFormat="1" ht="12" customHeight="1">
      <c r="A14" s="342" t="s">
        <v>76</v>
      </c>
      <c r="B14" s="390" t="s">
        <v>315</v>
      </c>
      <c r="C14" s="381">
        <f>'1.1.sz.mell.'!C14-'1.3.sz.mell.'!C14</f>
        <v>0</v>
      </c>
      <c r="D14" s="381">
        <f>'1.1.sz.mell.'!D14-'1.3.sz.mell.'!D14</f>
        <v>0</v>
      </c>
      <c r="E14" s="381">
        <f>'1.1.sz.mell.'!E14-'1.3.sz.mell.'!E14</f>
        <v>0</v>
      </c>
    </row>
    <row r="15" spans="1:5" s="389" customFormat="1" ht="12" customHeight="1">
      <c r="A15" s="341" t="s">
        <v>77</v>
      </c>
      <c r="B15" s="391" t="s">
        <v>316</v>
      </c>
      <c r="C15" s="381">
        <f>'1.1.sz.mell.'!C15-'1.3.sz.mell.'!C15</f>
        <v>0</v>
      </c>
      <c r="D15" s="381">
        <f>'1.1.sz.mell.'!D15-'1.3.sz.mell.'!D15</f>
        <v>0</v>
      </c>
      <c r="E15" s="381">
        <f>'1.1.sz.mell.'!E15-'1.3.sz.mell.'!E15</f>
        <v>0</v>
      </c>
    </row>
    <row r="16" spans="1:5" s="389" customFormat="1" ht="12" customHeight="1">
      <c r="A16" s="341" t="s">
        <v>78</v>
      </c>
      <c r="B16" s="391" t="s">
        <v>317</v>
      </c>
      <c r="C16" s="381">
        <f>'1.1.sz.mell.'!C16-'1.3.sz.mell.'!C16</f>
        <v>0</v>
      </c>
      <c r="D16" s="381">
        <f>'1.1.sz.mell.'!D16-'1.3.sz.mell.'!D16</f>
        <v>0</v>
      </c>
      <c r="E16" s="381">
        <f>'1.1.sz.mell.'!E16-'1.3.sz.mell.'!E16</f>
        <v>0</v>
      </c>
    </row>
    <row r="17" spans="1:5" s="389" customFormat="1" ht="12" customHeight="1">
      <c r="A17" s="341" t="s">
        <v>79</v>
      </c>
      <c r="B17" s="391" t="s">
        <v>318</v>
      </c>
      <c r="C17" s="381">
        <f>'1.1.sz.mell.'!C17-'1.3.sz.mell.'!C17</f>
        <v>0</v>
      </c>
      <c r="D17" s="381">
        <f>'1.1.sz.mell.'!D17-'1.3.sz.mell.'!D17</f>
        <v>0</v>
      </c>
      <c r="E17" s="381">
        <f>'1.1.sz.mell.'!E17-'1.3.sz.mell.'!E17</f>
        <v>0</v>
      </c>
    </row>
    <row r="18" spans="1:5" s="389" customFormat="1" ht="12" customHeight="1">
      <c r="A18" s="341" t="s">
        <v>80</v>
      </c>
      <c r="B18" s="391" t="s">
        <v>319</v>
      </c>
      <c r="C18" s="381">
        <f>'1.1.sz.mell.'!C18-'1.3.sz.mell.'!C18</f>
        <v>14429657</v>
      </c>
      <c r="D18" s="381">
        <f>'1.1.sz.mell.'!D18-'1.3.sz.mell.'!D18</f>
        <v>22902374</v>
      </c>
      <c r="E18" s="381">
        <f>'1.1.sz.mell.'!E18-'1.3.sz.mell.'!E18</f>
        <v>19821230</v>
      </c>
    </row>
    <row r="19" spans="1:5" s="389" customFormat="1" ht="12" customHeight="1" thickBot="1">
      <c r="A19" s="343" t="s">
        <v>87</v>
      </c>
      <c r="B19" s="392" t="s">
        <v>320</v>
      </c>
      <c r="C19" s="701">
        <f>'1.1.sz.mell.'!C19-'1.3.sz.mell.'!C19</f>
        <v>0</v>
      </c>
      <c r="D19" s="701">
        <f>'1.1.sz.mell.'!D19-'1.3.sz.mell.'!D19</f>
        <v>0</v>
      </c>
      <c r="E19" s="701">
        <f>'1.1.sz.mell.'!E19-'1.3.sz.mell.'!E19</f>
        <v>0</v>
      </c>
    </row>
    <row r="20" spans="1:5" s="389" customFormat="1" ht="12" customHeight="1" thickBot="1">
      <c r="A20" s="347" t="s">
        <v>9</v>
      </c>
      <c r="B20" s="698" t="s">
        <v>321</v>
      </c>
      <c r="C20" s="703">
        <f>'1.1.sz.mell.'!C20-'1.3.sz.mell.'!C20</f>
        <v>0</v>
      </c>
      <c r="D20" s="704">
        <f>'1.1.sz.mell.'!D20-'1.3.sz.mell.'!D20</f>
        <v>56105346</v>
      </c>
      <c r="E20" s="705">
        <f>'1.1.sz.mell.'!E20-'1.3.sz.mell.'!E20</f>
        <v>56105346</v>
      </c>
    </row>
    <row r="21" spans="1:5" s="389" customFormat="1" ht="12" customHeight="1">
      <c r="A21" s="342" t="s">
        <v>59</v>
      </c>
      <c r="B21" s="390" t="s">
        <v>322</v>
      </c>
      <c r="C21" s="381">
        <f>'1.1.sz.mell.'!C21-'1.3.sz.mell.'!C21</f>
        <v>0</v>
      </c>
      <c r="D21" s="381">
        <f>'1.1.sz.mell.'!D21-'1.3.sz.mell.'!D21</f>
        <v>1600000</v>
      </c>
      <c r="E21" s="381">
        <f>'1.1.sz.mell.'!E21-'1.3.sz.mell.'!E21</f>
        <v>1600000</v>
      </c>
    </row>
    <row r="22" spans="1:5" s="389" customFormat="1" ht="12" customHeight="1">
      <c r="A22" s="341" t="s">
        <v>60</v>
      </c>
      <c r="B22" s="391" t="s">
        <v>323</v>
      </c>
      <c r="C22" s="381">
        <f>'1.1.sz.mell.'!C22-'1.3.sz.mell.'!C22</f>
        <v>0</v>
      </c>
      <c r="D22" s="381">
        <f>'1.1.sz.mell.'!D22-'1.3.sz.mell.'!D22</f>
        <v>0</v>
      </c>
      <c r="E22" s="381">
        <f>'1.1.sz.mell.'!E22-'1.3.sz.mell.'!E22</f>
        <v>0</v>
      </c>
    </row>
    <row r="23" spans="1:5" s="389" customFormat="1" ht="12" customHeight="1">
      <c r="A23" s="341" t="s">
        <v>61</v>
      </c>
      <c r="B23" s="391" t="s">
        <v>324</v>
      </c>
      <c r="C23" s="381">
        <f>'1.1.sz.mell.'!C23-'1.3.sz.mell.'!C23</f>
        <v>0</v>
      </c>
      <c r="D23" s="381">
        <f>'1.1.sz.mell.'!D23-'1.3.sz.mell.'!D23</f>
        <v>0</v>
      </c>
      <c r="E23" s="381">
        <f>'1.1.sz.mell.'!E23-'1.3.sz.mell.'!E23</f>
        <v>0</v>
      </c>
    </row>
    <row r="24" spans="1:5" s="389" customFormat="1" ht="12" customHeight="1">
      <c r="A24" s="341" t="s">
        <v>62</v>
      </c>
      <c r="B24" s="391" t="s">
        <v>325</v>
      </c>
      <c r="C24" s="381">
        <f>'1.1.sz.mell.'!C24-'1.3.sz.mell.'!C24</f>
        <v>0</v>
      </c>
      <c r="D24" s="381">
        <f>'1.1.sz.mell.'!D24-'1.3.sz.mell.'!D24</f>
        <v>0</v>
      </c>
      <c r="E24" s="381">
        <f>'1.1.sz.mell.'!E24-'1.3.sz.mell.'!E24</f>
        <v>0</v>
      </c>
    </row>
    <row r="25" spans="1:5" s="389" customFormat="1" ht="12" customHeight="1">
      <c r="A25" s="341" t="s">
        <v>120</v>
      </c>
      <c r="B25" s="391" t="s">
        <v>326</v>
      </c>
      <c r="C25" s="381">
        <f>'1.1.sz.mell.'!C25-'1.3.sz.mell.'!C25</f>
        <v>0</v>
      </c>
      <c r="D25" s="381">
        <f>'1.1.sz.mell.'!D25-'1.3.sz.mell.'!D25</f>
        <v>54505346</v>
      </c>
      <c r="E25" s="381">
        <f>'1.1.sz.mell.'!E25-'1.3.sz.mell.'!E25</f>
        <v>54505346</v>
      </c>
    </row>
    <row r="26" spans="1:5" s="389" customFormat="1" ht="12" customHeight="1" thickBot="1">
      <c r="A26" s="343" t="s">
        <v>121</v>
      </c>
      <c r="B26" s="392" t="s">
        <v>327</v>
      </c>
      <c r="C26" s="701">
        <f>'1.1.sz.mell.'!C26-'1.3.sz.mell.'!C26</f>
        <v>0</v>
      </c>
      <c r="D26" s="701">
        <f>'1.1.sz.mell.'!D26-'1.3.sz.mell.'!D26</f>
        <v>0</v>
      </c>
      <c r="E26" s="701">
        <f>'1.1.sz.mell.'!E26-'1.3.sz.mell.'!E26</f>
        <v>0</v>
      </c>
    </row>
    <row r="27" spans="1:5" s="389" customFormat="1" ht="12" customHeight="1" thickBot="1">
      <c r="A27" s="347" t="s">
        <v>122</v>
      </c>
      <c r="B27" s="698" t="s">
        <v>728</v>
      </c>
      <c r="C27" s="703">
        <f>'1.1.sz.mell.'!C27-'1.3.sz.mell.'!C27</f>
        <v>0</v>
      </c>
      <c r="D27" s="704">
        <f>'1.1.sz.mell.'!D27-'1.3.sz.mell.'!D27</f>
        <v>0</v>
      </c>
      <c r="E27" s="705"/>
    </row>
    <row r="28" spans="1:5" s="389" customFormat="1" ht="12" customHeight="1">
      <c r="A28" s="342" t="s">
        <v>328</v>
      </c>
      <c r="B28" s="390" t="s">
        <v>732</v>
      </c>
      <c r="C28" s="381">
        <f>'1.1.sz.mell.'!C28-'1.3.sz.mell.'!C28</f>
        <v>0</v>
      </c>
      <c r="D28" s="381">
        <f>'1.1.sz.mell.'!D28-'1.3.sz.mell.'!D28</f>
        <v>0</v>
      </c>
      <c r="E28" s="381"/>
    </row>
    <row r="29" spans="1:5" s="389" customFormat="1" ht="12" customHeight="1">
      <c r="A29" s="341" t="s">
        <v>329</v>
      </c>
      <c r="B29" s="391" t="s">
        <v>733</v>
      </c>
      <c r="C29" s="381">
        <f>'1.1.sz.mell.'!C29-'1.3.sz.mell.'!C29</f>
        <v>0</v>
      </c>
      <c r="D29" s="381">
        <f>'1.1.sz.mell.'!D29-'1.3.sz.mell.'!D29</f>
        <v>0</v>
      </c>
      <c r="E29" s="381">
        <f>'1.1.sz.mell.'!E29-'1.3.sz.mell.'!E29</f>
        <v>0</v>
      </c>
    </row>
    <row r="30" spans="1:5" s="389" customFormat="1" ht="12" customHeight="1">
      <c r="A30" s="341" t="s">
        <v>330</v>
      </c>
      <c r="B30" s="391" t="s">
        <v>734</v>
      </c>
      <c r="C30" s="381">
        <f>'1.1.sz.mell.'!C30-'1.3.sz.mell.'!C30</f>
        <v>0</v>
      </c>
      <c r="D30" s="381">
        <f>'1.1.sz.mell.'!D30-'1.3.sz.mell.'!D30</f>
        <v>0</v>
      </c>
      <c r="E30" s="381">
        <f>'1.1.sz.mell.'!E30-'1.3.sz.mell.'!E30</f>
        <v>0</v>
      </c>
    </row>
    <row r="31" spans="1:5" s="389" customFormat="1" ht="12" customHeight="1">
      <c r="A31" s="341" t="s">
        <v>749</v>
      </c>
      <c r="B31" s="391" t="s">
        <v>751</v>
      </c>
      <c r="C31" s="381">
        <f>'1.1.sz.mell.'!C31-'1.3.sz.mell.'!C31</f>
        <v>0</v>
      </c>
      <c r="D31" s="381">
        <f>'1.1.sz.mell.'!D31-'1.3.sz.mell.'!D31</f>
        <v>0</v>
      </c>
      <c r="E31" s="381">
        <f>'1.1.sz.mell.'!E31-'1.3.sz.mell.'!E31</f>
        <v>0</v>
      </c>
    </row>
    <row r="32" spans="1:5" s="389" customFormat="1" ht="12" customHeight="1">
      <c r="A32" s="341" t="s">
        <v>729</v>
      </c>
      <c r="B32" s="391" t="s">
        <v>735</v>
      </c>
      <c r="C32" s="381">
        <f>'1.1.sz.mell.'!C32-'1.3.sz.mell.'!C32</f>
        <v>0</v>
      </c>
      <c r="D32" s="381">
        <f>'1.1.sz.mell.'!D32-'1.3.sz.mell.'!D32</f>
        <v>0</v>
      </c>
      <c r="E32" s="381">
        <f>'1.1.sz.mell.'!E32-'1.3.sz.mell.'!E32</f>
        <v>0</v>
      </c>
    </row>
    <row r="33" spans="1:5" s="389" customFormat="1" ht="12" customHeight="1">
      <c r="A33" s="341" t="s">
        <v>730</v>
      </c>
      <c r="B33" s="391" t="s">
        <v>331</v>
      </c>
      <c r="C33" s="381">
        <f>'1.1.sz.mell.'!C33-'1.3.sz.mell.'!C33</f>
        <v>0</v>
      </c>
      <c r="D33" s="381">
        <f>'1.1.sz.mell.'!D33-'1.3.sz.mell.'!D33</f>
        <v>0</v>
      </c>
      <c r="E33" s="381">
        <f>'1.1.sz.mell.'!E33-'1.3.sz.mell.'!E33</f>
        <v>0</v>
      </c>
    </row>
    <row r="34" spans="1:5" s="389" customFormat="1" ht="12" customHeight="1" thickBot="1">
      <c r="A34" s="343" t="s">
        <v>731</v>
      </c>
      <c r="B34" s="371" t="s">
        <v>332</v>
      </c>
      <c r="C34" s="701">
        <f>'1.1.sz.mell.'!C34-'1.3.sz.mell.'!C34</f>
        <v>0</v>
      </c>
      <c r="D34" s="701">
        <f>'1.1.sz.mell.'!D34-'1.3.sz.mell.'!D34</f>
        <v>0</v>
      </c>
      <c r="E34" s="701">
        <f>'1.1.sz.mell.'!E34-'1.3.sz.mell.'!E34</f>
        <v>0</v>
      </c>
    </row>
    <row r="35" spans="1:5" s="389" customFormat="1" ht="12" customHeight="1" thickBot="1">
      <c r="A35" s="347" t="s">
        <v>11</v>
      </c>
      <c r="B35" s="698" t="s">
        <v>333</v>
      </c>
      <c r="C35" s="703">
        <f>'1.1.sz.mell.'!C35-'1.3.sz.mell.'!C35</f>
        <v>4708766</v>
      </c>
      <c r="D35" s="704">
        <f>'1.1.sz.mell.'!D35-'1.3.sz.mell.'!D35</f>
        <v>6372931</v>
      </c>
      <c r="E35" s="705">
        <f>'1.1.sz.mell.'!E35-'1.3.sz.mell.'!E35</f>
        <v>5959235</v>
      </c>
    </row>
    <row r="36" spans="1:5" s="389" customFormat="1" ht="12" customHeight="1">
      <c r="A36" s="342" t="s">
        <v>63</v>
      </c>
      <c r="B36" s="390" t="s">
        <v>334</v>
      </c>
      <c r="C36" s="381">
        <f>'1.1.sz.mell.'!C36-'1.3.sz.mell.'!C36</f>
        <v>0</v>
      </c>
      <c r="D36" s="381">
        <f>'1.1.sz.mell.'!D36-'1.3.sz.mell.'!D36</f>
        <v>0</v>
      </c>
      <c r="E36" s="381">
        <f>'1.1.sz.mell.'!E36-'1.3.sz.mell.'!E36</f>
        <v>0</v>
      </c>
    </row>
    <row r="37" spans="1:5" s="389" customFormat="1" ht="12" customHeight="1">
      <c r="A37" s="341" t="s">
        <v>64</v>
      </c>
      <c r="B37" s="391" t="s">
        <v>335</v>
      </c>
      <c r="C37" s="381">
        <f>'1.1.sz.mell.'!C37-'1.3.sz.mell.'!C37</f>
        <v>0</v>
      </c>
      <c r="D37" s="381">
        <f>'1.1.sz.mell.'!D37-'1.3.sz.mell.'!D37</f>
        <v>600000</v>
      </c>
      <c r="E37" s="381">
        <f>'1.1.sz.mell.'!E37-'1.3.sz.mell.'!E37</f>
        <v>571100</v>
      </c>
    </row>
    <row r="38" spans="1:5" s="389" customFormat="1" ht="12" customHeight="1">
      <c r="A38" s="341" t="s">
        <v>65</v>
      </c>
      <c r="B38" s="391" t="s">
        <v>336</v>
      </c>
      <c r="C38" s="381">
        <f>'1.1.sz.mell.'!C38-'1.3.sz.mell.'!C38</f>
        <v>0</v>
      </c>
      <c r="D38" s="381">
        <f>'1.1.sz.mell.'!D38-'1.3.sz.mell.'!D38</f>
        <v>0</v>
      </c>
      <c r="E38" s="381">
        <f>'1.1.sz.mell.'!E38-'1.3.sz.mell.'!E38</f>
        <v>0</v>
      </c>
    </row>
    <row r="39" spans="1:5" s="389" customFormat="1" ht="12" customHeight="1">
      <c r="A39" s="341" t="s">
        <v>124</v>
      </c>
      <c r="B39" s="391" t="s">
        <v>337</v>
      </c>
      <c r="C39" s="381">
        <f>'1.1.sz.mell.'!C39-'1.3.sz.mell.'!C39</f>
        <v>95680</v>
      </c>
      <c r="D39" s="381">
        <f>'1.1.sz.mell.'!D39-'1.3.sz.mell.'!D39</f>
        <v>95680</v>
      </c>
      <c r="E39" s="381">
        <f>'1.1.sz.mell.'!E39-'1.3.sz.mell.'!E39</f>
        <v>95680</v>
      </c>
    </row>
    <row r="40" spans="1:5" s="389" customFormat="1" ht="12" customHeight="1">
      <c r="A40" s="341" t="s">
        <v>125</v>
      </c>
      <c r="B40" s="391" t="s">
        <v>338</v>
      </c>
      <c r="C40" s="381">
        <f>'1.1.sz.mell.'!C40-'1.3.sz.mell.'!C40</f>
        <v>3612010</v>
      </c>
      <c r="D40" s="381">
        <f>'1.1.sz.mell.'!D40-'1.3.sz.mell.'!D40</f>
        <v>3614510</v>
      </c>
      <c r="E40" s="381">
        <f>'1.1.sz.mell.'!E40-'1.3.sz.mell.'!E40</f>
        <v>3334534</v>
      </c>
    </row>
    <row r="41" spans="1:5" s="389" customFormat="1" ht="12" customHeight="1">
      <c r="A41" s="341" t="s">
        <v>126</v>
      </c>
      <c r="B41" s="391" t="s">
        <v>339</v>
      </c>
      <c r="C41" s="381">
        <f>'1.1.sz.mell.'!C41-'1.3.sz.mell.'!C41</f>
        <v>1001076</v>
      </c>
      <c r="D41" s="381">
        <f>'1.1.sz.mell.'!D41-'1.3.sz.mell.'!D41</f>
        <v>1007076</v>
      </c>
      <c r="E41" s="381">
        <f>'1.1.sz.mell.'!E41-'1.3.sz.mell.'!E41</f>
        <v>922160</v>
      </c>
    </row>
    <row r="42" spans="1:5" s="389" customFormat="1" ht="12" customHeight="1">
      <c r="A42" s="341" t="s">
        <v>127</v>
      </c>
      <c r="B42" s="391" t="s">
        <v>340</v>
      </c>
      <c r="C42" s="381">
        <f>'1.1.sz.mell.'!C42-'1.3.sz.mell.'!C42</f>
        <v>0</v>
      </c>
      <c r="D42" s="381">
        <f>'1.1.sz.mell.'!D42-'1.3.sz.mell.'!D42</f>
        <v>412000</v>
      </c>
      <c r="E42" s="381">
        <f>'1.1.sz.mell.'!E42-'1.3.sz.mell.'!E42</f>
        <v>412000</v>
      </c>
    </row>
    <row r="43" spans="1:5" s="389" customFormat="1" ht="12" customHeight="1">
      <c r="A43" s="341" t="s">
        <v>128</v>
      </c>
      <c r="B43" s="391" t="s">
        <v>341</v>
      </c>
      <c r="C43" s="381">
        <f>'1.1.sz.mell.'!C43-'1.3.sz.mell.'!C43</f>
        <v>0</v>
      </c>
      <c r="D43" s="381">
        <f>'1.1.sz.mell.'!D43-'1.3.sz.mell.'!D43</f>
        <v>16000</v>
      </c>
      <c r="E43" s="381">
        <f>'1.1.sz.mell.'!E43-'1.3.sz.mell.'!E43</f>
        <v>5886</v>
      </c>
    </row>
    <row r="44" spans="1:5" s="389" customFormat="1" ht="12" customHeight="1">
      <c r="A44" s="341" t="s">
        <v>342</v>
      </c>
      <c r="B44" s="391" t="s">
        <v>343</v>
      </c>
      <c r="C44" s="381">
        <f>'1.1.sz.mell.'!C44-'1.3.sz.mell.'!C44</f>
        <v>0</v>
      </c>
      <c r="D44" s="381">
        <f>'1.1.sz.mell.'!D44-'1.3.sz.mell.'!D44</f>
        <v>0</v>
      </c>
      <c r="E44" s="381">
        <f>'1.1.sz.mell.'!E44-'1.3.sz.mell.'!E44</f>
        <v>0</v>
      </c>
    </row>
    <row r="45" spans="1:5" s="389" customFormat="1" ht="12" customHeight="1" thickBot="1">
      <c r="A45" s="343" t="s">
        <v>344</v>
      </c>
      <c r="B45" s="392" t="s">
        <v>345</v>
      </c>
      <c r="C45" s="701">
        <f>'1.1.sz.mell.'!C45-'1.3.sz.mell.'!C45</f>
        <v>0</v>
      </c>
      <c r="D45" s="701">
        <f>'1.1.sz.mell.'!D45-'1.3.sz.mell.'!D45</f>
        <v>627665</v>
      </c>
      <c r="E45" s="701">
        <f>'1.1.sz.mell.'!E45-'1.3.sz.mell.'!E45</f>
        <v>617875</v>
      </c>
    </row>
    <row r="46" spans="1:5" s="389" customFormat="1" ht="12" customHeight="1" thickBot="1">
      <c r="A46" s="347" t="s">
        <v>12</v>
      </c>
      <c r="B46" s="698" t="s">
        <v>346</v>
      </c>
      <c r="C46" s="703">
        <f>'1.1.sz.mell.'!C46-'1.3.sz.mell.'!C46</f>
        <v>0</v>
      </c>
      <c r="D46" s="704">
        <f>'1.1.sz.mell.'!D46-'1.3.sz.mell.'!D46</f>
        <v>0</v>
      </c>
      <c r="E46" s="705">
        <f>'1.1.sz.mell.'!E46-'1.3.sz.mell.'!E46</f>
        <v>0</v>
      </c>
    </row>
    <row r="47" spans="1:5" s="389" customFormat="1" ht="12" customHeight="1">
      <c r="A47" s="342" t="s">
        <v>66</v>
      </c>
      <c r="B47" s="390" t="s">
        <v>347</v>
      </c>
      <c r="C47" s="381">
        <f>'1.1.sz.mell.'!C47-'1.3.sz.mell.'!C47</f>
        <v>0</v>
      </c>
      <c r="D47" s="381">
        <f>'1.1.sz.mell.'!D47-'1.3.sz.mell.'!D47</f>
        <v>0</v>
      </c>
      <c r="E47" s="381">
        <f>'1.1.sz.mell.'!E47-'1.3.sz.mell.'!E47</f>
        <v>0</v>
      </c>
    </row>
    <row r="48" spans="1:5" s="389" customFormat="1" ht="12" customHeight="1">
      <c r="A48" s="341" t="s">
        <v>67</v>
      </c>
      <c r="B48" s="391" t="s">
        <v>348</v>
      </c>
      <c r="C48" s="381">
        <f>'1.1.sz.mell.'!C48-'1.3.sz.mell.'!C48</f>
        <v>0</v>
      </c>
      <c r="D48" s="381">
        <f>'1.1.sz.mell.'!D48-'1.3.sz.mell.'!D48</f>
        <v>0</v>
      </c>
      <c r="E48" s="381">
        <f>'1.1.sz.mell.'!E48-'1.3.sz.mell.'!E48</f>
        <v>0</v>
      </c>
    </row>
    <row r="49" spans="1:5" s="389" customFormat="1" ht="12" customHeight="1">
      <c r="A49" s="341" t="s">
        <v>349</v>
      </c>
      <c r="B49" s="391" t="s">
        <v>350</v>
      </c>
      <c r="C49" s="381">
        <f>'1.1.sz.mell.'!C49-'1.3.sz.mell.'!C49</f>
        <v>0</v>
      </c>
      <c r="D49" s="381">
        <f>'1.1.sz.mell.'!D49-'1.3.sz.mell.'!D49</f>
        <v>0</v>
      </c>
      <c r="E49" s="381">
        <f>'1.1.sz.mell.'!E49-'1.3.sz.mell.'!E49</f>
        <v>0</v>
      </c>
    </row>
    <row r="50" spans="1:5" s="389" customFormat="1" ht="12" customHeight="1">
      <c r="A50" s="341" t="s">
        <v>351</v>
      </c>
      <c r="B50" s="391" t="s">
        <v>352</v>
      </c>
      <c r="C50" s="381">
        <f>'1.1.sz.mell.'!C50-'1.3.sz.mell.'!C50</f>
        <v>0</v>
      </c>
      <c r="D50" s="381">
        <f>'1.1.sz.mell.'!D50-'1.3.sz.mell.'!D50</f>
        <v>0</v>
      </c>
      <c r="E50" s="381">
        <f>'1.1.sz.mell.'!E50-'1.3.sz.mell.'!E50</f>
        <v>0</v>
      </c>
    </row>
    <row r="51" spans="1:5" s="389" customFormat="1" ht="12" customHeight="1" thickBot="1">
      <c r="A51" s="343" t="s">
        <v>353</v>
      </c>
      <c r="B51" s="392" t="s">
        <v>354</v>
      </c>
      <c r="C51" s="701">
        <f>'1.1.sz.mell.'!C51-'1.3.sz.mell.'!C51</f>
        <v>0</v>
      </c>
      <c r="D51" s="701">
        <f>'1.1.sz.mell.'!D51-'1.3.sz.mell.'!D51</f>
        <v>0</v>
      </c>
      <c r="E51" s="701">
        <f>'1.1.sz.mell.'!E51-'1.3.sz.mell.'!E51</f>
        <v>0</v>
      </c>
    </row>
    <row r="52" spans="1:5" s="389" customFormat="1" ht="17.25" customHeight="1" thickBot="1">
      <c r="A52" s="347" t="s">
        <v>129</v>
      </c>
      <c r="B52" s="698" t="s">
        <v>355</v>
      </c>
      <c r="C52" s="703">
        <f>'1.1.sz.mell.'!C52-'1.3.sz.mell.'!C52</f>
        <v>0</v>
      </c>
      <c r="D52" s="704">
        <f>'1.1.sz.mell.'!D52-'1.3.sz.mell.'!D52</f>
        <v>0</v>
      </c>
      <c r="E52" s="705">
        <f>'1.1.sz.mell.'!E52-'1.3.sz.mell.'!E52</f>
        <v>0</v>
      </c>
    </row>
    <row r="53" spans="1:5" s="389" customFormat="1" ht="12" customHeight="1">
      <c r="A53" s="342" t="s">
        <v>68</v>
      </c>
      <c r="B53" s="390" t="s">
        <v>356</v>
      </c>
      <c r="C53" s="701">
        <f>'1.1.sz.mell.'!C53-'1.3.sz.mell.'!C53</f>
        <v>0</v>
      </c>
      <c r="D53" s="381">
        <f>'1.1.sz.mell.'!D53-'1.3.sz.mell.'!D53</f>
        <v>0</v>
      </c>
      <c r="E53" s="381">
        <f>'1.1.sz.mell.'!E53-'1.3.sz.mell.'!E53</f>
        <v>0</v>
      </c>
    </row>
    <row r="54" spans="1:5" s="389" customFormat="1" ht="12" customHeight="1">
      <c r="A54" s="341" t="s">
        <v>69</v>
      </c>
      <c r="B54" s="696" t="s">
        <v>357</v>
      </c>
      <c r="C54" s="707">
        <f>'1.1.sz.mell.'!C54-'1.3.sz.mell.'!C54</f>
        <v>0</v>
      </c>
      <c r="D54" s="700">
        <f>'1.1.sz.mell.'!D54-'1.3.sz.mell.'!D54</f>
        <v>0</v>
      </c>
      <c r="E54" s="381">
        <f>'1.1.sz.mell.'!E54-'1.3.sz.mell.'!E54</f>
        <v>0</v>
      </c>
    </row>
    <row r="55" spans="1:5" s="389" customFormat="1" ht="12" customHeight="1">
      <c r="A55" s="341" t="s">
        <v>358</v>
      </c>
      <c r="B55" s="391" t="s">
        <v>359</v>
      </c>
      <c r="C55" s="381">
        <f>'1.1.sz.mell.'!C55-'1.3.sz.mell.'!C55</f>
        <v>0</v>
      </c>
      <c r="D55" s="381">
        <f>'1.1.sz.mell.'!D55-'1.3.sz.mell.'!D55</f>
        <v>0</v>
      </c>
      <c r="E55" s="381">
        <f>'1.1.sz.mell.'!E55-'1.3.sz.mell.'!E55</f>
        <v>0</v>
      </c>
    </row>
    <row r="56" spans="1:5" s="389" customFormat="1" ht="12" customHeight="1" thickBot="1">
      <c r="A56" s="343" t="s">
        <v>360</v>
      </c>
      <c r="B56" s="392" t="s">
        <v>361</v>
      </c>
      <c r="C56" s="701">
        <f>'1.1.sz.mell.'!C56-'1.3.sz.mell.'!C56</f>
        <v>0</v>
      </c>
      <c r="D56" s="701">
        <f>'1.1.sz.mell.'!D56-'1.3.sz.mell.'!D56</f>
        <v>0</v>
      </c>
      <c r="E56" s="701">
        <f>'1.1.sz.mell.'!E56-'1.3.sz.mell.'!E56</f>
        <v>0</v>
      </c>
    </row>
    <row r="57" spans="1:5" s="389" customFormat="1" ht="12" customHeight="1" thickBot="1">
      <c r="A57" s="347" t="s">
        <v>14</v>
      </c>
      <c r="B57" s="697" t="s">
        <v>362</v>
      </c>
      <c r="C57" s="703">
        <f>'1.1.sz.mell.'!C57-'1.3.sz.mell.'!C57</f>
        <v>0</v>
      </c>
      <c r="D57" s="704">
        <f>'1.1.sz.mell.'!D57-'1.3.sz.mell.'!D57</f>
        <v>0</v>
      </c>
      <c r="E57" s="705">
        <f>'1.1.sz.mell.'!E57-'1.3.sz.mell.'!E57</f>
        <v>0</v>
      </c>
    </row>
    <row r="58" spans="1:5" s="389" customFormat="1" ht="12" customHeight="1">
      <c r="A58" s="342" t="s">
        <v>130</v>
      </c>
      <c r="B58" s="390" t="s">
        <v>363</v>
      </c>
      <c r="C58" s="381">
        <f>'1.1.sz.mell.'!C58-'1.3.sz.mell.'!C58</f>
        <v>0</v>
      </c>
      <c r="D58" s="381">
        <f>'1.1.sz.mell.'!D58-'1.3.sz.mell.'!D58</f>
        <v>0</v>
      </c>
      <c r="E58" s="381">
        <f>'1.1.sz.mell.'!E58-'1.3.sz.mell.'!E58</f>
        <v>0</v>
      </c>
    </row>
    <row r="59" spans="1:5" s="389" customFormat="1" ht="12" customHeight="1">
      <c r="A59" s="341" t="s">
        <v>131</v>
      </c>
      <c r="B59" s="391" t="s">
        <v>364</v>
      </c>
      <c r="C59" s="381">
        <f>'1.1.sz.mell.'!C59-'1.3.sz.mell.'!C59</f>
        <v>0</v>
      </c>
      <c r="D59" s="381">
        <f>'1.1.sz.mell.'!D59-'1.3.sz.mell.'!D59</f>
        <v>0</v>
      </c>
      <c r="E59" s="381">
        <f>'1.1.sz.mell.'!E59-'1.3.sz.mell.'!E59</f>
        <v>0</v>
      </c>
    </row>
    <row r="60" spans="1:5" s="389" customFormat="1" ht="12" customHeight="1">
      <c r="A60" s="341" t="s">
        <v>158</v>
      </c>
      <c r="B60" s="391" t="s">
        <v>365</v>
      </c>
      <c r="C60" s="381">
        <f>'1.1.sz.mell.'!C60-'1.3.sz.mell.'!C60</f>
        <v>0</v>
      </c>
      <c r="D60" s="381">
        <f>'1.1.sz.mell.'!D60-'1.3.sz.mell.'!D60</f>
        <v>0</v>
      </c>
      <c r="E60" s="381">
        <f>'1.1.sz.mell.'!E60-'1.3.sz.mell.'!E60</f>
        <v>0</v>
      </c>
    </row>
    <row r="61" spans="1:5" s="389" customFormat="1" ht="12" customHeight="1" thickBot="1">
      <c r="A61" s="343" t="s">
        <v>366</v>
      </c>
      <c r="B61" s="392" t="s">
        <v>367</v>
      </c>
      <c r="C61" s="701">
        <f>'1.1.sz.mell.'!C61-'1.3.sz.mell.'!C61</f>
        <v>0</v>
      </c>
      <c r="D61" s="701">
        <f>'1.1.sz.mell.'!D61-'1.3.sz.mell.'!D61</f>
        <v>0</v>
      </c>
      <c r="E61" s="701">
        <f>'1.1.sz.mell.'!E61-'1.3.sz.mell.'!E61</f>
        <v>0</v>
      </c>
    </row>
    <row r="62" spans="1:5" s="389" customFormat="1" ht="12" customHeight="1" thickBot="1">
      <c r="A62" s="347" t="s">
        <v>15</v>
      </c>
      <c r="B62" s="698" t="s">
        <v>368</v>
      </c>
      <c r="C62" s="703">
        <f>'1.1.sz.mell.'!C62-'1.3.sz.mell.'!C62</f>
        <v>112044013</v>
      </c>
      <c r="D62" s="704">
        <f>'1.1.sz.mell.'!D62-'1.3.sz.mell.'!D62</f>
        <v>182429753</v>
      </c>
      <c r="E62" s="705">
        <f>'1.1.sz.mell.'!E62-'1.3.sz.mell.'!E62</f>
        <v>165902243</v>
      </c>
    </row>
    <row r="63" spans="1:5" s="389" customFormat="1" ht="12" customHeight="1" thickBot="1">
      <c r="A63" s="401" t="s">
        <v>369</v>
      </c>
      <c r="B63" s="697" t="s">
        <v>370</v>
      </c>
      <c r="C63" s="703">
        <f>'1.1.sz.mell.'!C63-'1.3.sz.mell.'!C63</f>
        <v>0</v>
      </c>
      <c r="D63" s="704">
        <f>'1.1.sz.mell.'!D63-'1.3.sz.mell.'!D63</f>
        <v>0</v>
      </c>
      <c r="E63" s="705">
        <f>'1.1.sz.mell.'!E63-'1.3.sz.mell.'!E63</f>
        <v>0</v>
      </c>
    </row>
    <row r="64" spans="1:5" s="389" customFormat="1" ht="12" customHeight="1">
      <c r="A64" s="342" t="s">
        <v>371</v>
      </c>
      <c r="B64" s="390" t="s">
        <v>372</v>
      </c>
      <c r="C64" s="381">
        <f>'1.1.sz.mell.'!C64-'1.3.sz.mell.'!C64</f>
        <v>0</v>
      </c>
      <c r="D64" s="381">
        <f>'1.1.sz.mell.'!D64-'1.3.sz.mell.'!D64</f>
        <v>0</v>
      </c>
      <c r="E64" s="381">
        <f>'1.1.sz.mell.'!E64-'1.3.sz.mell.'!E64</f>
        <v>0</v>
      </c>
    </row>
    <row r="65" spans="1:5" s="389" customFormat="1" ht="12" customHeight="1">
      <c r="A65" s="341" t="s">
        <v>373</v>
      </c>
      <c r="B65" s="391" t="s">
        <v>374</v>
      </c>
      <c r="C65" s="381">
        <f>'1.1.sz.mell.'!C65-'1.3.sz.mell.'!C65</f>
        <v>0</v>
      </c>
      <c r="D65" s="381">
        <f>'1.1.sz.mell.'!D65-'1.3.sz.mell.'!D65</f>
        <v>0</v>
      </c>
      <c r="E65" s="381">
        <f>'1.1.sz.mell.'!E65-'1.3.sz.mell.'!E65</f>
        <v>0</v>
      </c>
    </row>
    <row r="66" spans="1:5" s="389" customFormat="1" ht="12" customHeight="1" thickBot="1">
      <c r="A66" s="343" t="s">
        <v>375</v>
      </c>
      <c r="B66" s="327" t="s">
        <v>417</v>
      </c>
      <c r="C66" s="701">
        <f>'1.1.sz.mell.'!C66-'1.3.sz.mell.'!C66</f>
        <v>0</v>
      </c>
      <c r="D66" s="701">
        <f>'1.1.sz.mell.'!D66-'1.3.sz.mell.'!D66</f>
        <v>0</v>
      </c>
      <c r="E66" s="701">
        <f>'1.1.sz.mell.'!E66-'1.3.sz.mell.'!E66</f>
        <v>0</v>
      </c>
    </row>
    <row r="67" spans="1:5" s="389" customFormat="1" ht="12" customHeight="1" thickBot="1">
      <c r="A67" s="401" t="s">
        <v>377</v>
      </c>
      <c r="B67" s="697" t="s">
        <v>378</v>
      </c>
      <c r="C67" s="703">
        <f>'1.1.sz.mell.'!C67-'1.3.sz.mell.'!C67</f>
        <v>0</v>
      </c>
      <c r="D67" s="704">
        <f>'1.1.sz.mell.'!D67-'1.3.sz.mell.'!D67</f>
        <v>0</v>
      </c>
      <c r="E67" s="705">
        <f>'1.1.sz.mell.'!E67-'1.3.sz.mell.'!E67</f>
        <v>0</v>
      </c>
    </row>
    <row r="68" spans="1:5" s="389" customFormat="1" ht="13.5" customHeight="1">
      <c r="A68" s="342" t="s">
        <v>107</v>
      </c>
      <c r="B68" s="686" t="s">
        <v>379</v>
      </c>
      <c r="C68" s="381">
        <f>'1.1.sz.mell.'!C68-'1.3.sz.mell.'!C68</f>
        <v>0</v>
      </c>
      <c r="D68" s="381">
        <f>'1.1.sz.mell.'!D68-'1.3.sz.mell.'!D68</f>
        <v>0</v>
      </c>
      <c r="E68" s="381">
        <f>'1.1.sz.mell.'!E68-'1.3.sz.mell.'!E68</f>
        <v>0</v>
      </c>
    </row>
    <row r="69" spans="1:5" s="389" customFormat="1" ht="12" customHeight="1">
      <c r="A69" s="341" t="s">
        <v>108</v>
      </c>
      <c r="B69" s="686" t="s">
        <v>746</v>
      </c>
      <c r="C69" s="381">
        <f>'1.1.sz.mell.'!C69-'1.3.sz.mell.'!C69</f>
        <v>0</v>
      </c>
      <c r="D69" s="381">
        <f>'1.1.sz.mell.'!D69-'1.3.sz.mell.'!D69</f>
        <v>0</v>
      </c>
      <c r="E69" s="381">
        <f>'1.1.sz.mell.'!E69-'1.3.sz.mell.'!E69</f>
        <v>0</v>
      </c>
    </row>
    <row r="70" spans="1:5" s="389" customFormat="1" ht="12" customHeight="1">
      <c r="A70" s="341" t="s">
        <v>380</v>
      </c>
      <c r="B70" s="686" t="s">
        <v>381</v>
      </c>
      <c r="C70" s="381">
        <f>'1.1.sz.mell.'!C70-'1.3.sz.mell.'!C70</f>
        <v>0</v>
      </c>
      <c r="D70" s="381">
        <f>'1.1.sz.mell.'!D70-'1.3.sz.mell.'!D70</f>
        <v>0</v>
      </c>
      <c r="E70" s="381">
        <f>'1.1.sz.mell.'!E70-'1.3.sz.mell.'!E70</f>
        <v>0</v>
      </c>
    </row>
    <row r="71" spans="1:5" s="389" customFormat="1" ht="12" customHeight="1" thickBot="1">
      <c r="A71" s="343" t="s">
        <v>382</v>
      </c>
      <c r="B71" s="687" t="s">
        <v>747</v>
      </c>
      <c r="C71" s="701">
        <f>'1.1.sz.mell.'!C71-'1.3.sz.mell.'!C71</f>
        <v>0</v>
      </c>
      <c r="D71" s="701">
        <f>'1.1.sz.mell.'!D71-'1.3.sz.mell.'!D71</f>
        <v>0</v>
      </c>
      <c r="E71" s="701">
        <f>'1.1.sz.mell.'!E71-'1.3.sz.mell.'!E71</f>
        <v>0</v>
      </c>
    </row>
    <row r="72" spans="1:5" s="389" customFormat="1" ht="12" customHeight="1" thickBot="1">
      <c r="A72" s="401" t="s">
        <v>383</v>
      </c>
      <c r="B72" s="697" t="s">
        <v>384</v>
      </c>
      <c r="C72" s="703">
        <f>'1.1.sz.mell.'!C72-'1.3.sz.mell.'!C72</f>
        <v>13392670</v>
      </c>
      <c r="D72" s="704">
        <f>'1.1.sz.mell.'!D72-'1.3.sz.mell.'!D72</f>
        <v>12364414</v>
      </c>
      <c r="E72" s="705">
        <f>'1.1.sz.mell.'!E72-'1.3.sz.mell.'!E72</f>
        <v>12364414</v>
      </c>
    </row>
    <row r="73" spans="1:5" s="389" customFormat="1" ht="12" customHeight="1">
      <c r="A73" s="342" t="s">
        <v>385</v>
      </c>
      <c r="B73" s="390" t="s">
        <v>386</v>
      </c>
      <c r="C73" s="381">
        <f>'1.1.sz.mell.'!C73-'1.3.sz.mell.'!C73</f>
        <v>13392670</v>
      </c>
      <c r="D73" s="381">
        <f>'1.1.sz.mell.'!D73-'1.3.sz.mell.'!D73</f>
        <v>12364414</v>
      </c>
      <c r="E73" s="381">
        <f>'1.1.sz.mell.'!E73-'1.3.sz.mell.'!E73</f>
        <v>12364414</v>
      </c>
    </row>
    <row r="74" spans="1:5" s="389" customFormat="1" ht="12" customHeight="1" thickBot="1">
      <c r="A74" s="343" t="s">
        <v>387</v>
      </c>
      <c r="B74" s="392" t="s">
        <v>388</v>
      </c>
      <c r="C74" s="701">
        <f>'1.1.sz.mell.'!C74-'1.3.sz.mell.'!C74</f>
        <v>0</v>
      </c>
      <c r="D74" s="701">
        <f>'1.1.sz.mell.'!D74-'1.3.sz.mell.'!D74</f>
        <v>0</v>
      </c>
      <c r="E74" s="701">
        <f>'1.1.sz.mell.'!E74-'1.3.sz.mell.'!E74</f>
        <v>0</v>
      </c>
    </row>
    <row r="75" spans="1:5" s="389" customFormat="1" ht="12" customHeight="1" thickBot="1">
      <c r="A75" s="401" t="s">
        <v>389</v>
      </c>
      <c r="B75" s="697" t="s">
        <v>390</v>
      </c>
      <c r="C75" s="703">
        <f>'1.1.sz.mell.'!C75-'1.3.sz.mell.'!C75</f>
        <v>0</v>
      </c>
      <c r="D75" s="704">
        <f>'1.1.sz.mell.'!D75-'1.3.sz.mell.'!D75</f>
        <v>4455369</v>
      </c>
      <c r="E75" s="705">
        <f>'1.1.sz.mell.'!E75-'1.3.sz.mell.'!E75</f>
        <v>4455369</v>
      </c>
    </row>
    <row r="76" spans="1:5" s="389" customFormat="1" ht="12" customHeight="1">
      <c r="A76" s="342" t="s">
        <v>391</v>
      </c>
      <c r="B76" s="390" t="s">
        <v>392</v>
      </c>
      <c r="C76" s="381">
        <f>'1.1.sz.mell.'!C76-'1.3.sz.mell.'!C76</f>
        <v>0</v>
      </c>
      <c r="D76" s="381">
        <f>'1.1.sz.mell.'!D76-'1.3.sz.mell.'!D76</f>
        <v>4455369</v>
      </c>
      <c r="E76" s="381">
        <f>'1.1.sz.mell.'!E76-'1.3.sz.mell.'!E76</f>
        <v>4455369</v>
      </c>
    </row>
    <row r="77" spans="1:5" s="389" customFormat="1" ht="12" customHeight="1">
      <c r="A77" s="341" t="s">
        <v>393</v>
      </c>
      <c r="B77" s="391" t="s">
        <v>394</v>
      </c>
      <c r="C77" s="381">
        <f>'1.1.sz.mell.'!C77-'1.3.sz.mell.'!C77</f>
        <v>0</v>
      </c>
      <c r="D77" s="381">
        <f>'1.1.sz.mell.'!D77-'1.3.sz.mell.'!D77</f>
        <v>0</v>
      </c>
      <c r="E77" s="381">
        <f>'1.1.sz.mell.'!E77-'1.3.sz.mell.'!E77</f>
        <v>0</v>
      </c>
    </row>
    <row r="78" spans="1:5" s="389" customFormat="1" ht="12" customHeight="1" thickBot="1">
      <c r="A78" s="343" t="s">
        <v>395</v>
      </c>
      <c r="B78" s="688" t="s">
        <v>748</v>
      </c>
      <c r="C78" s="701">
        <f>'1.1.sz.mell.'!C78-'1.3.sz.mell.'!C78</f>
        <v>0</v>
      </c>
      <c r="D78" s="701">
        <f>'1.1.sz.mell.'!D78-'1.3.sz.mell.'!D78</f>
        <v>0</v>
      </c>
      <c r="E78" s="701">
        <f>'1.1.sz.mell.'!E78-'1.3.sz.mell.'!E78</f>
        <v>0</v>
      </c>
    </row>
    <row r="79" spans="1:5" s="389" customFormat="1" ht="12" customHeight="1" thickBot="1">
      <c r="A79" s="401" t="s">
        <v>396</v>
      </c>
      <c r="B79" s="697" t="s">
        <v>397</v>
      </c>
      <c r="C79" s="703">
        <f>'1.1.sz.mell.'!C79-'1.3.sz.mell.'!C79</f>
        <v>0</v>
      </c>
      <c r="D79" s="704">
        <f>'1.1.sz.mell.'!D79-'1.3.sz.mell.'!D79</f>
        <v>0</v>
      </c>
      <c r="E79" s="705">
        <f>'1.1.sz.mell.'!E79-'1.3.sz.mell.'!E79</f>
        <v>0</v>
      </c>
    </row>
    <row r="80" spans="1:5" s="389" customFormat="1" ht="12" customHeight="1">
      <c r="A80" s="393" t="s">
        <v>398</v>
      </c>
      <c r="B80" s="390" t="s">
        <v>399</v>
      </c>
      <c r="C80" s="381">
        <f>'1.1.sz.mell.'!C80-'1.3.sz.mell.'!C80</f>
        <v>0</v>
      </c>
      <c r="D80" s="381">
        <f>'1.1.sz.mell.'!D80-'1.3.sz.mell.'!D80</f>
        <v>0</v>
      </c>
      <c r="E80" s="381">
        <f>'1.1.sz.mell.'!E80-'1.3.sz.mell.'!E80</f>
        <v>0</v>
      </c>
    </row>
    <row r="81" spans="1:5" s="389" customFormat="1" ht="12" customHeight="1">
      <c r="A81" s="394" t="s">
        <v>400</v>
      </c>
      <c r="B81" s="391" t="s">
        <v>401</v>
      </c>
      <c r="C81" s="381">
        <f>'1.1.sz.mell.'!C81-'1.3.sz.mell.'!C81</f>
        <v>0</v>
      </c>
      <c r="D81" s="381">
        <f>'1.1.sz.mell.'!D81-'1.3.sz.mell.'!D81</f>
        <v>0</v>
      </c>
      <c r="E81" s="381">
        <f>'1.1.sz.mell.'!E81-'1.3.sz.mell.'!E81</f>
        <v>0</v>
      </c>
    </row>
    <row r="82" spans="1:5" s="389" customFormat="1" ht="12" customHeight="1">
      <c r="A82" s="394" t="s">
        <v>402</v>
      </c>
      <c r="B82" s="391" t="s">
        <v>403</v>
      </c>
      <c r="C82" s="381">
        <f>'1.1.sz.mell.'!C82-'1.3.sz.mell.'!C82</f>
        <v>0</v>
      </c>
      <c r="D82" s="381">
        <f>'1.1.sz.mell.'!D82-'1.3.sz.mell.'!D82</f>
        <v>0</v>
      </c>
      <c r="E82" s="381">
        <f>'1.1.sz.mell.'!E82-'1.3.sz.mell.'!E82</f>
        <v>0</v>
      </c>
    </row>
    <row r="83" spans="1:5" s="389" customFormat="1" ht="12" customHeight="1" thickBot="1">
      <c r="A83" s="402" t="s">
        <v>404</v>
      </c>
      <c r="B83" s="371" t="s">
        <v>405</v>
      </c>
      <c r="C83" s="701">
        <f>'1.1.sz.mell.'!C83-'1.3.sz.mell.'!C83</f>
        <v>0</v>
      </c>
      <c r="D83" s="701">
        <f>'1.1.sz.mell.'!D83-'1.3.sz.mell.'!D83</f>
        <v>0</v>
      </c>
      <c r="E83" s="701">
        <f>'1.1.sz.mell.'!E83-'1.3.sz.mell.'!E83</f>
        <v>0</v>
      </c>
    </row>
    <row r="84" spans="1:5" s="389" customFormat="1" ht="12" customHeight="1" thickBot="1">
      <c r="A84" s="401" t="s">
        <v>406</v>
      </c>
      <c r="B84" s="697" t="s">
        <v>407</v>
      </c>
      <c r="C84" s="703">
        <f>'1.1.sz.mell.'!C84-'1.3.sz.mell.'!C84</f>
        <v>0</v>
      </c>
      <c r="D84" s="704">
        <f>'1.1.sz.mell.'!D84-'1.3.sz.mell.'!D84</f>
        <v>0</v>
      </c>
      <c r="E84" s="705">
        <f>'1.1.sz.mell.'!E84-'1.3.sz.mell.'!E84</f>
        <v>0</v>
      </c>
    </row>
    <row r="85" spans="1:5" s="389" customFormat="1" ht="12" customHeight="1" thickBot="1">
      <c r="A85" s="401" t="s">
        <v>408</v>
      </c>
      <c r="B85" s="699" t="s">
        <v>409</v>
      </c>
      <c r="C85" s="703">
        <f>'1.1.sz.mell.'!C85-'1.3.sz.mell.'!C85</f>
        <v>13392670</v>
      </c>
      <c r="D85" s="704">
        <f>'1.1.sz.mell.'!D85-'1.3.sz.mell.'!D85</f>
        <v>16819783</v>
      </c>
      <c r="E85" s="705">
        <f>'1.1.sz.mell.'!E85-'1.3.sz.mell.'!E85</f>
        <v>16819783</v>
      </c>
    </row>
    <row r="86" spans="1:5" s="389" customFormat="1" ht="12" customHeight="1" thickBot="1">
      <c r="A86" s="403" t="s">
        <v>410</v>
      </c>
      <c r="B86" s="706" t="s">
        <v>411</v>
      </c>
      <c r="C86" s="702">
        <f>'1.1.sz.mell.'!C86-'1.3.sz.mell.'!C86</f>
        <v>125436683</v>
      </c>
      <c r="D86" s="702">
        <f>'1.1.sz.mell.'!D86-'1.3.sz.mell.'!D86</f>
        <v>199249536</v>
      </c>
      <c r="E86" s="702">
        <f>'1.1.sz.mell.'!E86-'1.3.sz.mell.'!E86</f>
        <v>182722026</v>
      </c>
    </row>
    <row r="87" spans="1:5" s="389" customFormat="1" ht="12" customHeight="1">
      <c r="A87" s="323"/>
      <c r="B87" s="323"/>
      <c r="C87" s="324"/>
      <c r="D87" s="324"/>
      <c r="E87" s="324"/>
    </row>
    <row r="88" spans="1:5" ht="16.5" customHeight="1">
      <c r="A88" s="718" t="s">
        <v>36</v>
      </c>
      <c r="B88" s="718"/>
      <c r="C88" s="718"/>
      <c r="D88" s="718"/>
      <c r="E88" s="718"/>
    </row>
    <row r="89" spans="1:5" s="395" customFormat="1" ht="16.5" customHeight="1" thickBot="1">
      <c r="A89" s="47" t="s">
        <v>111</v>
      </c>
      <c r="B89" s="47"/>
      <c r="C89" s="356"/>
      <c r="D89" s="356"/>
      <c r="E89" s="356" t="str">
        <f>E2</f>
        <v>Forintban!</v>
      </c>
    </row>
    <row r="90" spans="1:5" s="395" customFormat="1" ht="16.5" customHeight="1">
      <c r="A90" s="719" t="s">
        <v>58</v>
      </c>
      <c r="B90" s="721" t="s">
        <v>176</v>
      </c>
      <c r="C90" s="723" t="str">
        <f>+C3</f>
        <v>2017. évi</v>
      </c>
      <c r="D90" s="723"/>
      <c r="E90" s="724"/>
    </row>
    <row r="91" spans="1:5" ht="38.1" customHeight="1" thickBot="1">
      <c r="A91" s="720"/>
      <c r="B91" s="722"/>
      <c r="C91" s="48" t="s">
        <v>177</v>
      </c>
      <c r="D91" s="48" t="s">
        <v>182</v>
      </c>
      <c r="E91" s="49" t="s">
        <v>183</v>
      </c>
    </row>
    <row r="92" spans="1:5" s="388" customFormat="1" ht="12" customHeight="1" thickBot="1">
      <c r="A92" s="352" t="s">
        <v>412</v>
      </c>
      <c r="B92" s="353" t="s">
        <v>413</v>
      </c>
      <c r="C92" s="353" t="s">
        <v>414</v>
      </c>
      <c r="D92" s="353" t="s">
        <v>415</v>
      </c>
      <c r="E92" s="354" t="s">
        <v>416</v>
      </c>
    </row>
    <row r="93" spans="1:5" ht="12" customHeight="1" thickBot="1">
      <c r="A93" s="349" t="s">
        <v>7</v>
      </c>
      <c r="B93" s="351" t="s">
        <v>418</v>
      </c>
      <c r="C93" s="378">
        <f>SUM(C94:C98)</f>
        <v>129562964</v>
      </c>
      <c r="D93" s="378">
        <f>SUM(D94:D98)</f>
        <v>149374160</v>
      </c>
      <c r="E93" s="333">
        <f>SUM(E94:E98)</f>
        <v>123173662</v>
      </c>
    </row>
    <row r="94" spans="1:5" ht="12" customHeight="1">
      <c r="A94" s="344" t="s">
        <v>70</v>
      </c>
      <c r="B94" s="337" t="s">
        <v>37</v>
      </c>
      <c r="C94" s="78">
        <f>'1.1.sz.mell.'!C94-'1.3.sz.mell.'!C94</f>
        <v>63447648</v>
      </c>
      <c r="D94" s="78">
        <f>'1.1.sz.mell.'!D94-'1.3.sz.mell.'!D94</f>
        <v>65348651</v>
      </c>
      <c r="E94" s="78">
        <f>'1.1.sz.mell.'!E94-'1.3.sz.mell.'!E94</f>
        <v>64064589</v>
      </c>
    </row>
    <row r="95" spans="1:5" ht="12" customHeight="1">
      <c r="A95" s="341" t="s">
        <v>71</v>
      </c>
      <c r="B95" s="335" t="s">
        <v>132</v>
      </c>
      <c r="C95" s="380">
        <f>'1.1.sz.mell.'!C95-'1.3.sz.mell.'!C95</f>
        <v>16761031</v>
      </c>
      <c r="D95" s="380">
        <f>'1.1.sz.mell.'!D95-'1.3.sz.mell.'!D95</f>
        <v>16947265</v>
      </c>
      <c r="E95" s="380">
        <f>'1.1.sz.mell.'!E95-'1.3.sz.mell.'!E95</f>
        <v>13619944</v>
      </c>
    </row>
    <row r="96" spans="1:5" ht="12" customHeight="1">
      <c r="A96" s="341" t="s">
        <v>72</v>
      </c>
      <c r="B96" s="335" t="s">
        <v>99</v>
      </c>
      <c r="C96" s="380">
        <f>'1.1.sz.mell.'!C96-'1.3.sz.mell.'!C96</f>
        <v>44247285</v>
      </c>
      <c r="D96" s="380">
        <f>'1.1.sz.mell.'!D96-'1.3.sz.mell.'!D96</f>
        <v>57160543</v>
      </c>
      <c r="E96" s="380">
        <f>'1.1.sz.mell.'!E96-'1.3.sz.mell.'!E96</f>
        <v>39207684</v>
      </c>
    </row>
    <row r="97" spans="1:5" ht="12" customHeight="1">
      <c r="A97" s="341" t="s">
        <v>73</v>
      </c>
      <c r="B97" s="338" t="s">
        <v>133</v>
      </c>
      <c r="C97" s="380">
        <f>'1.1.sz.mell.'!C97-'1.3.sz.mell.'!C97</f>
        <v>1850000</v>
      </c>
      <c r="D97" s="380">
        <f>'1.1.sz.mell.'!D97-'1.3.sz.mell.'!D97</f>
        <v>2467500</v>
      </c>
      <c r="E97" s="380">
        <f>'1.1.sz.mell.'!E97-'1.3.sz.mell.'!E97</f>
        <v>1467930</v>
      </c>
    </row>
    <row r="98" spans="1:5" ht="12" customHeight="1">
      <c r="A98" s="341" t="s">
        <v>82</v>
      </c>
      <c r="B98" s="346" t="s">
        <v>134</v>
      </c>
      <c r="C98" s="380">
        <f>'1.1.sz.mell.'!C98-'1.3.sz.mell.'!C98</f>
        <v>3257000</v>
      </c>
      <c r="D98" s="380">
        <f>'1.1.sz.mell.'!D98-'1.3.sz.mell.'!D98</f>
        <v>7450201</v>
      </c>
      <c r="E98" s="380">
        <f>'1.1.sz.mell.'!E98-'1.3.sz.mell.'!E98</f>
        <v>4813515</v>
      </c>
    </row>
    <row r="99" spans="1:5" ht="12" customHeight="1">
      <c r="A99" s="341" t="s">
        <v>74</v>
      </c>
      <c r="B99" s="335" t="s">
        <v>419</v>
      </c>
      <c r="C99" s="380">
        <f>'1.1.sz.mell.'!C99-'1.3.sz.mell.'!C99</f>
        <v>0</v>
      </c>
      <c r="D99" s="380">
        <f>'1.1.sz.mell.'!D99-'1.3.sz.mell.'!D99</f>
        <v>1237443</v>
      </c>
      <c r="E99" s="380">
        <f>'1.1.sz.mell.'!E99-'1.3.sz.mell.'!E99</f>
        <v>1237443</v>
      </c>
    </row>
    <row r="100" spans="1:5" ht="12" customHeight="1">
      <c r="A100" s="341" t="s">
        <v>75</v>
      </c>
      <c r="B100" s="358" t="s">
        <v>420</v>
      </c>
      <c r="C100" s="380">
        <f>'1.1.sz.mell.'!C100-'1.3.sz.mell.'!C100</f>
        <v>0</v>
      </c>
      <c r="D100" s="380">
        <f>'1.1.sz.mell.'!D100-'1.3.sz.mell.'!D100</f>
        <v>0</v>
      </c>
      <c r="E100" s="380">
        <f>'1.1.sz.mell.'!E100-'1.3.sz.mell.'!E100</f>
        <v>0</v>
      </c>
    </row>
    <row r="101" spans="1:5" ht="12" customHeight="1">
      <c r="A101" s="341" t="s">
        <v>83</v>
      </c>
      <c r="B101" s="359" t="s">
        <v>421</v>
      </c>
      <c r="C101" s="380">
        <f>'1.1.sz.mell.'!C101-'1.3.sz.mell.'!C101</f>
        <v>0</v>
      </c>
      <c r="D101" s="380">
        <f>'1.1.sz.mell.'!D101-'1.3.sz.mell.'!D101</f>
        <v>0</v>
      </c>
      <c r="E101" s="380">
        <f>'1.1.sz.mell.'!E101-'1.3.sz.mell.'!E101</f>
        <v>0</v>
      </c>
    </row>
    <row r="102" spans="1:5" ht="12" customHeight="1">
      <c r="A102" s="341" t="s">
        <v>84</v>
      </c>
      <c r="B102" s="359" t="s">
        <v>422</v>
      </c>
      <c r="C102" s="380">
        <f>'1.1.sz.mell.'!C102-'1.3.sz.mell.'!C102</f>
        <v>0</v>
      </c>
      <c r="D102" s="380">
        <f>'1.1.sz.mell.'!D102-'1.3.sz.mell.'!D102</f>
        <v>0</v>
      </c>
      <c r="E102" s="380">
        <f>'1.1.sz.mell.'!E102-'1.3.sz.mell.'!E102</f>
        <v>0</v>
      </c>
    </row>
    <row r="103" spans="1:5" ht="12" customHeight="1">
      <c r="A103" s="341" t="s">
        <v>85</v>
      </c>
      <c r="B103" s="358" t="s">
        <v>423</v>
      </c>
      <c r="C103" s="380">
        <f>'1.1.sz.mell.'!C103-'1.3.sz.mell.'!C103</f>
        <v>3257000</v>
      </c>
      <c r="D103" s="380">
        <f>'1.1.sz.mell.'!D103-'1.3.sz.mell.'!D103</f>
        <v>6212758</v>
      </c>
      <c r="E103" s="380">
        <f>'1.1.sz.mell.'!E103-'1.3.sz.mell.'!E103</f>
        <v>3576072</v>
      </c>
    </row>
    <row r="104" spans="1:5" ht="12" customHeight="1">
      <c r="A104" s="341" t="s">
        <v>86</v>
      </c>
      <c r="B104" s="358" t="s">
        <v>424</v>
      </c>
      <c r="C104" s="380">
        <f>'1.1.sz.mell.'!C104-'1.3.sz.mell.'!C104</f>
        <v>0</v>
      </c>
      <c r="D104" s="380">
        <f>'1.1.sz.mell.'!D104-'1.3.sz.mell.'!D104</f>
        <v>0</v>
      </c>
      <c r="E104" s="380">
        <f>'1.1.sz.mell.'!E104-'1.3.sz.mell.'!E104</f>
        <v>0</v>
      </c>
    </row>
    <row r="105" spans="1:5" ht="12" customHeight="1">
      <c r="A105" s="341" t="s">
        <v>88</v>
      </c>
      <c r="B105" s="359" t="s">
        <v>425</v>
      </c>
      <c r="C105" s="380">
        <f>'1.1.sz.mell.'!C105-'1.3.sz.mell.'!C105</f>
        <v>0</v>
      </c>
      <c r="D105" s="380">
        <f>'1.1.sz.mell.'!D105-'1.3.sz.mell.'!D105</f>
        <v>0</v>
      </c>
      <c r="E105" s="380">
        <f>'1.1.sz.mell.'!E105-'1.3.sz.mell.'!E105</f>
        <v>0</v>
      </c>
    </row>
    <row r="106" spans="1:5" ht="12" customHeight="1">
      <c r="A106" s="340" t="s">
        <v>135</v>
      </c>
      <c r="B106" s="360" t="s">
        <v>426</v>
      </c>
      <c r="C106" s="380">
        <f>'1.1.sz.mell.'!C106-'1.3.sz.mell.'!C106</f>
        <v>0</v>
      </c>
      <c r="D106" s="380">
        <f>'1.1.sz.mell.'!D106-'1.3.sz.mell.'!D106</f>
        <v>0</v>
      </c>
      <c r="E106" s="380">
        <f>'1.1.sz.mell.'!E106-'1.3.sz.mell.'!E106</f>
        <v>0</v>
      </c>
    </row>
    <row r="107" spans="1:5" ht="12" customHeight="1">
      <c r="A107" s="341" t="s">
        <v>427</v>
      </c>
      <c r="B107" s="360" t="s">
        <v>428</v>
      </c>
      <c r="C107" s="380">
        <f>'1.1.sz.mell.'!C107-'1.3.sz.mell.'!C107</f>
        <v>0</v>
      </c>
      <c r="D107" s="380">
        <f>'1.1.sz.mell.'!D107-'1.3.sz.mell.'!D107</f>
        <v>0</v>
      </c>
      <c r="E107" s="380">
        <f>'1.1.sz.mell.'!E107-'1.3.sz.mell.'!E107</f>
        <v>0</v>
      </c>
    </row>
    <row r="108" spans="1:5" ht="12" customHeight="1" thickBot="1">
      <c r="A108" s="345" t="s">
        <v>429</v>
      </c>
      <c r="B108" s="361" t="s">
        <v>430</v>
      </c>
      <c r="C108" s="79">
        <f>'1.1.sz.mell.'!C108-'1.3.sz.mell.'!C108</f>
        <v>0</v>
      </c>
      <c r="D108" s="79">
        <f>'1.1.sz.mell.'!D108-'1.3.sz.mell.'!D108</f>
        <v>0</v>
      </c>
      <c r="E108" s="79">
        <f>'1.1.sz.mell.'!E108-'1.3.sz.mell.'!E108</f>
        <v>0</v>
      </c>
    </row>
    <row r="109" spans="1:5" ht="12" customHeight="1" thickBot="1">
      <c r="A109" s="347" t="s">
        <v>8</v>
      </c>
      <c r="B109" s="350" t="s">
        <v>431</v>
      </c>
      <c r="C109" s="78">
        <f>'1.1.sz.mell.'!C109-'1.3.sz.mell.'!C109</f>
        <v>0</v>
      </c>
      <c r="D109" s="78">
        <f>'1.1.sz.mell.'!D109-'1.3.sz.mell.'!D109</f>
        <v>0</v>
      </c>
      <c r="E109" s="78">
        <f>'1.1.sz.mell.'!E109-'1.3.sz.mell.'!E109</f>
        <v>0</v>
      </c>
    </row>
    <row r="110" spans="1:5" ht="12" customHeight="1">
      <c r="A110" s="342" t="s">
        <v>76</v>
      </c>
      <c r="B110" s="335" t="s">
        <v>157</v>
      </c>
      <c r="C110" s="78">
        <f>'1.1.sz.mell.'!C110-'1.3.sz.mell.'!C110</f>
        <v>0</v>
      </c>
      <c r="D110" s="78">
        <f>'1.1.sz.mell.'!D110-'1.3.sz.mell.'!D110</f>
        <v>0</v>
      </c>
      <c r="E110" s="78">
        <f>'1.1.sz.mell.'!E110-'1.3.sz.mell.'!E110</f>
        <v>0</v>
      </c>
    </row>
    <row r="111" spans="1:5" ht="12" customHeight="1">
      <c r="A111" s="342" t="s">
        <v>77</v>
      </c>
      <c r="B111" s="339" t="s">
        <v>432</v>
      </c>
      <c r="C111" s="380">
        <f>'1.1.sz.mell.'!C111-'1.3.sz.mell.'!C111</f>
        <v>0</v>
      </c>
      <c r="D111" s="380">
        <f>'1.1.sz.mell.'!D111-'1.3.sz.mell.'!D111</f>
        <v>0</v>
      </c>
      <c r="E111" s="380">
        <f>'1.1.sz.mell.'!E111-'1.3.sz.mell.'!E111</f>
        <v>0</v>
      </c>
    </row>
    <row r="112" spans="1:5">
      <c r="A112" s="342" t="s">
        <v>78</v>
      </c>
      <c r="B112" s="339" t="s">
        <v>136</v>
      </c>
      <c r="C112" s="380">
        <f>'1.1.sz.mell.'!C112-'1.3.sz.mell.'!C112</f>
        <v>0</v>
      </c>
      <c r="D112" s="380">
        <f>'1.1.sz.mell.'!D112-'1.3.sz.mell.'!D112</f>
        <v>0</v>
      </c>
      <c r="E112" s="380">
        <f>'1.1.sz.mell.'!E112-'1.3.sz.mell.'!E112</f>
        <v>0</v>
      </c>
    </row>
    <row r="113" spans="1:5" ht="12" customHeight="1">
      <c r="A113" s="342" t="s">
        <v>79</v>
      </c>
      <c r="B113" s="339" t="s">
        <v>433</v>
      </c>
      <c r="C113" s="380">
        <f>'1.1.sz.mell.'!C113-'1.3.sz.mell.'!C113</f>
        <v>0</v>
      </c>
      <c r="D113" s="380">
        <f>'1.1.sz.mell.'!D113-'1.3.sz.mell.'!D113</f>
        <v>0</v>
      </c>
      <c r="E113" s="380">
        <f>'1.1.sz.mell.'!E113-'1.3.sz.mell.'!E113</f>
        <v>0</v>
      </c>
    </row>
    <row r="114" spans="1:5" ht="12" customHeight="1">
      <c r="A114" s="342" t="s">
        <v>80</v>
      </c>
      <c r="B114" s="371" t="s">
        <v>159</v>
      </c>
      <c r="C114" s="380">
        <f>'1.1.sz.mell.'!C114-'1.3.sz.mell.'!C114</f>
        <v>0</v>
      </c>
      <c r="D114" s="380">
        <f>'1.1.sz.mell.'!D114-'1.3.sz.mell.'!D114</f>
        <v>0</v>
      </c>
      <c r="E114" s="380">
        <f>'1.1.sz.mell.'!E114-'1.3.sz.mell.'!E114</f>
        <v>0</v>
      </c>
    </row>
    <row r="115" spans="1:5" ht="21.75" customHeight="1">
      <c r="A115" s="342" t="s">
        <v>87</v>
      </c>
      <c r="B115" s="370" t="s">
        <v>434</v>
      </c>
      <c r="C115" s="380">
        <f>'1.1.sz.mell.'!C115-'1.3.sz.mell.'!C115</f>
        <v>0</v>
      </c>
      <c r="D115" s="380">
        <f>'1.1.sz.mell.'!D115-'1.3.sz.mell.'!D115</f>
        <v>0</v>
      </c>
      <c r="E115" s="380">
        <f>'1.1.sz.mell.'!E115-'1.3.sz.mell.'!E115</f>
        <v>0</v>
      </c>
    </row>
    <row r="116" spans="1:5" ht="24" customHeight="1">
      <c r="A116" s="342" t="s">
        <v>89</v>
      </c>
      <c r="B116" s="386" t="s">
        <v>435</v>
      </c>
      <c r="C116" s="380">
        <f>'1.1.sz.mell.'!C116-'1.3.sz.mell.'!C116</f>
        <v>0</v>
      </c>
      <c r="D116" s="380">
        <f>'1.1.sz.mell.'!D116-'1.3.sz.mell.'!D116</f>
        <v>0</v>
      </c>
      <c r="E116" s="380">
        <f>'1.1.sz.mell.'!E116-'1.3.sz.mell.'!E116</f>
        <v>0</v>
      </c>
    </row>
    <row r="117" spans="1:5" ht="12" customHeight="1">
      <c r="A117" s="342" t="s">
        <v>137</v>
      </c>
      <c r="B117" s="359" t="s">
        <v>422</v>
      </c>
      <c r="C117" s="380">
        <f>'1.1.sz.mell.'!C117-'1.3.sz.mell.'!C117</f>
        <v>0</v>
      </c>
      <c r="D117" s="380">
        <f>'1.1.sz.mell.'!D117-'1.3.sz.mell.'!D117</f>
        <v>0</v>
      </c>
      <c r="E117" s="380">
        <f>'1.1.sz.mell.'!E117-'1.3.sz.mell.'!E117</f>
        <v>0</v>
      </c>
    </row>
    <row r="118" spans="1:5" ht="12" customHeight="1">
      <c r="A118" s="342" t="s">
        <v>138</v>
      </c>
      <c r="B118" s="359" t="s">
        <v>436</v>
      </c>
      <c r="C118" s="380">
        <f>'1.1.sz.mell.'!C118-'1.3.sz.mell.'!C118</f>
        <v>0</v>
      </c>
      <c r="D118" s="380">
        <f>'1.1.sz.mell.'!D118-'1.3.sz.mell.'!D118</f>
        <v>0</v>
      </c>
      <c r="E118" s="380">
        <f>'1.1.sz.mell.'!E118-'1.3.sz.mell.'!E118</f>
        <v>0</v>
      </c>
    </row>
    <row r="119" spans="1:5" ht="12" customHeight="1">
      <c r="A119" s="342" t="s">
        <v>139</v>
      </c>
      <c r="B119" s="359" t="s">
        <v>437</v>
      </c>
      <c r="C119" s="380">
        <f>'1.1.sz.mell.'!C119-'1.3.sz.mell.'!C119</f>
        <v>0</v>
      </c>
      <c r="D119" s="380">
        <f>'1.1.sz.mell.'!D119-'1.3.sz.mell.'!D119</f>
        <v>0</v>
      </c>
      <c r="E119" s="380">
        <f>'1.1.sz.mell.'!E119-'1.3.sz.mell.'!E119</f>
        <v>0</v>
      </c>
    </row>
    <row r="120" spans="1:5" s="406" customFormat="1" ht="12" customHeight="1">
      <c r="A120" s="342" t="s">
        <v>438</v>
      </c>
      <c r="B120" s="359" t="s">
        <v>425</v>
      </c>
      <c r="C120" s="380">
        <f>'1.1.sz.mell.'!C120-'1.3.sz.mell.'!C120</f>
        <v>0</v>
      </c>
      <c r="D120" s="380">
        <f>'1.1.sz.mell.'!D120-'1.3.sz.mell.'!D120</f>
        <v>0</v>
      </c>
      <c r="E120" s="380">
        <f>'1.1.sz.mell.'!E120-'1.3.sz.mell.'!E120</f>
        <v>0</v>
      </c>
    </row>
    <row r="121" spans="1:5" ht="12" customHeight="1">
      <c r="A121" s="342" t="s">
        <v>439</v>
      </c>
      <c r="B121" s="359" t="s">
        <v>440</v>
      </c>
      <c r="C121" s="380">
        <f>'1.1.sz.mell.'!C121-'1.3.sz.mell.'!C121</f>
        <v>0</v>
      </c>
      <c r="D121" s="380">
        <v>0</v>
      </c>
      <c r="E121" s="380">
        <f>'1.1.sz.mell.'!E121-'1.3.sz.mell.'!E121</f>
        <v>0</v>
      </c>
    </row>
    <row r="122" spans="1:5" ht="12" customHeight="1" thickBot="1">
      <c r="A122" s="340" t="s">
        <v>441</v>
      </c>
      <c r="B122" s="359" t="s">
        <v>442</v>
      </c>
      <c r="C122" s="79">
        <f>'1.1.sz.mell.'!C122-'1.3.sz.mell.'!C122</f>
        <v>0</v>
      </c>
      <c r="D122" s="79">
        <f>'1.1.sz.mell.'!D122-'1.3.sz.mell.'!D122</f>
        <v>0</v>
      </c>
      <c r="E122" s="79">
        <f>'1.1.sz.mell.'!E122-'1.3.sz.mell.'!E122</f>
        <v>0</v>
      </c>
    </row>
    <row r="123" spans="1:5" ht="12" customHeight="1" thickBot="1">
      <c r="A123" s="347" t="s">
        <v>9</v>
      </c>
      <c r="B123" s="355" t="s">
        <v>443</v>
      </c>
      <c r="C123" s="78">
        <f>'1.1.sz.mell.'!C123-'1.3.sz.mell.'!C123</f>
        <v>3112162</v>
      </c>
      <c r="D123" s="78">
        <f>'1.1.sz.mell.'!D123-'1.3.sz.mell.'!D123</f>
        <v>1177177</v>
      </c>
      <c r="E123" s="78">
        <f>'1.1.sz.mell.'!E123-'1.3.sz.mell.'!E123</f>
        <v>0</v>
      </c>
    </row>
    <row r="124" spans="1:5" ht="12" customHeight="1">
      <c r="A124" s="342" t="s">
        <v>59</v>
      </c>
      <c r="B124" s="336" t="s">
        <v>45</v>
      </c>
      <c r="C124" s="78">
        <f>'1.1.sz.mell.'!C124-'1.3.sz.mell.'!C124</f>
        <v>3112162</v>
      </c>
      <c r="D124" s="78">
        <f>'1.1.sz.mell.'!D124-'1.3.sz.mell.'!D124</f>
        <v>1177177</v>
      </c>
      <c r="E124" s="78">
        <f>'1.1.sz.mell.'!E124-'1.3.sz.mell.'!E124</f>
        <v>0</v>
      </c>
    </row>
    <row r="125" spans="1:5" ht="12" customHeight="1" thickBot="1">
      <c r="A125" s="343" t="s">
        <v>60</v>
      </c>
      <c r="B125" s="339" t="s">
        <v>46</v>
      </c>
      <c r="C125" s="79">
        <f>'1.1.sz.mell.'!C125-'1.3.sz.mell.'!C125</f>
        <v>0</v>
      </c>
      <c r="D125" s="79">
        <f>'1.1.sz.mell.'!D125-'1.3.sz.mell.'!D125</f>
        <v>0</v>
      </c>
      <c r="E125" s="79">
        <f>'1.1.sz.mell.'!E125-'1.3.sz.mell.'!E125</f>
        <v>0</v>
      </c>
    </row>
    <row r="126" spans="1:5" ht="12" customHeight="1" thickBot="1">
      <c r="A126" s="347" t="s">
        <v>10</v>
      </c>
      <c r="B126" s="355" t="s">
        <v>444</v>
      </c>
      <c r="C126" s="78">
        <f>'1.1.sz.mell.'!C126-'1.3.sz.mell.'!C126</f>
        <v>132675126</v>
      </c>
      <c r="D126" s="78">
        <f>'1.1.sz.mell.'!D126-'1.3.sz.mell.'!D126</f>
        <v>150551337</v>
      </c>
      <c r="E126" s="78">
        <f>'1.1.sz.mell.'!E126-'1.3.sz.mell.'!E126</f>
        <v>123173662</v>
      </c>
    </row>
    <row r="127" spans="1:5" ht="12" customHeight="1" thickBot="1">
      <c r="A127" s="347" t="s">
        <v>11</v>
      </c>
      <c r="B127" s="355" t="s">
        <v>445</v>
      </c>
      <c r="C127" s="78">
        <f>'1.1.sz.mell.'!C127-'1.3.sz.mell.'!C127</f>
        <v>0</v>
      </c>
      <c r="D127" s="78">
        <f>'1.1.sz.mell.'!D127-'1.3.sz.mell.'!D127</f>
        <v>0</v>
      </c>
      <c r="E127" s="78">
        <f>'1.1.sz.mell.'!E127-'1.3.sz.mell.'!E127</f>
        <v>0</v>
      </c>
    </row>
    <row r="128" spans="1:5" ht="12" customHeight="1">
      <c r="A128" s="342" t="s">
        <v>63</v>
      </c>
      <c r="B128" s="336" t="s">
        <v>446</v>
      </c>
      <c r="C128" s="78">
        <f>'1.1.sz.mell.'!C128-'1.3.sz.mell.'!C128</f>
        <v>0</v>
      </c>
      <c r="D128" s="78">
        <f>'1.1.sz.mell.'!D128-'1.3.sz.mell.'!D128</f>
        <v>0</v>
      </c>
      <c r="E128" s="78">
        <f>'1.1.sz.mell.'!E128-'1.3.sz.mell.'!E128</f>
        <v>0</v>
      </c>
    </row>
    <row r="129" spans="1:9" ht="12" customHeight="1">
      <c r="A129" s="342" t="s">
        <v>64</v>
      </c>
      <c r="B129" s="336" t="s">
        <v>447</v>
      </c>
      <c r="C129" s="380">
        <f>'1.1.sz.mell.'!C129-'1.3.sz.mell.'!C129</f>
        <v>0</v>
      </c>
      <c r="D129" s="380">
        <f>'1.1.sz.mell.'!D129-'1.3.sz.mell.'!D129</f>
        <v>0</v>
      </c>
      <c r="E129" s="380">
        <f>'1.1.sz.mell.'!E129-'1.3.sz.mell.'!E129</f>
        <v>0</v>
      </c>
    </row>
    <row r="130" spans="1:9" ht="12" customHeight="1" thickBot="1">
      <c r="A130" s="340" t="s">
        <v>65</v>
      </c>
      <c r="B130" s="334" t="s">
        <v>448</v>
      </c>
      <c r="C130" s="79">
        <f>'1.1.sz.mell.'!C130-'1.3.sz.mell.'!C130</f>
        <v>0</v>
      </c>
      <c r="D130" s="79">
        <f>'1.1.sz.mell.'!D130-'1.3.sz.mell.'!D130</f>
        <v>0</v>
      </c>
      <c r="E130" s="79">
        <f>'1.1.sz.mell.'!E130-'1.3.sz.mell.'!E130</f>
        <v>0</v>
      </c>
    </row>
    <row r="131" spans="1:9" ht="12" customHeight="1" thickBot="1">
      <c r="A131" s="347" t="s">
        <v>12</v>
      </c>
      <c r="B131" s="355" t="s">
        <v>449</v>
      </c>
      <c r="C131" s="78">
        <f>'1.1.sz.mell.'!C131-'1.3.sz.mell.'!C131</f>
        <v>0</v>
      </c>
      <c r="D131" s="78">
        <f>'1.1.sz.mell.'!D131-'1.3.sz.mell.'!D131</f>
        <v>0</v>
      </c>
      <c r="E131" s="78">
        <f>'1.1.sz.mell.'!E131-'1.3.sz.mell.'!E131</f>
        <v>0</v>
      </c>
    </row>
    <row r="132" spans="1:9" ht="12" customHeight="1">
      <c r="A132" s="342" t="s">
        <v>66</v>
      </c>
      <c r="B132" s="336" t="s">
        <v>450</v>
      </c>
      <c r="C132" s="78">
        <f>'1.1.sz.mell.'!C132-'1.3.sz.mell.'!C132</f>
        <v>0</v>
      </c>
      <c r="D132" s="78">
        <f>'1.1.sz.mell.'!D132-'1.3.sz.mell.'!D132</f>
        <v>0</v>
      </c>
      <c r="E132" s="78">
        <f>'1.1.sz.mell.'!E132-'1.3.sz.mell.'!E132</f>
        <v>0</v>
      </c>
    </row>
    <row r="133" spans="1:9" ht="12" customHeight="1">
      <c r="A133" s="342" t="s">
        <v>67</v>
      </c>
      <c r="B133" s="336" t="s">
        <v>451</v>
      </c>
      <c r="C133" s="380">
        <f>'1.1.sz.mell.'!C133-'1.3.sz.mell.'!C133</f>
        <v>0</v>
      </c>
      <c r="D133" s="380">
        <f>'1.1.sz.mell.'!D133-'1.3.sz.mell.'!D133</f>
        <v>0</v>
      </c>
      <c r="E133" s="380">
        <f>'1.1.sz.mell.'!E133-'1.3.sz.mell.'!E133</f>
        <v>0</v>
      </c>
    </row>
    <row r="134" spans="1:9" ht="12" customHeight="1">
      <c r="A134" s="342" t="s">
        <v>349</v>
      </c>
      <c r="B134" s="336" t="s">
        <v>452</v>
      </c>
      <c r="C134" s="380">
        <f>'1.1.sz.mell.'!C134-'1.3.sz.mell.'!C134</f>
        <v>0</v>
      </c>
      <c r="D134" s="380">
        <f>'1.1.sz.mell.'!D134-'1.3.sz.mell.'!D134</f>
        <v>0</v>
      </c>
      <c r="E134" s="380">
        <f>'1.1.sz.mell.'!E134-'1.3.sz.mell.'!E134</f>
        <v>0</v>
      </c>
    </row>
    <row r="135" spans="1:9" ht="12" customHeight="1" thickBot="1">
      <c r="A135" s="340" t="s">
        <v>351</v>
      </c>
      <c r="B135" s="334" t="s">
        <v>453</v>
      </c>
      <c r="C135" s="79">
        <f>'1.1.sz.mell.'!C135-'1.3.sz.mell.'!C135</f>
        <v>0</v>
      </c>
      <c r="D135" s="79">
        <f>'1.1.sz.mell.'!D135-'1.3.sz.mell.'!D135</f>
        <v>0</v>
      </c>
      <c r="E135" s="79">
        <f>'1.1.sz.mell.'!E135-'1.3.sz.mell.'!E135</f>
        <v>0</v>
      </c>
    </row>
    <row r="136" spans="1:9" ht="12" customHeight="1" thickBot="1">
      <c r="A136" s="347" t="s">
        <v>13</v>
      </c>
      <c r="B136" s="355" t="s">
        <v>454</v>
      </c>
      <c r="C136" s="78">
        <f>'1.1.sz.mell.'!C136-'1.3.sz.mell.'!C136</f>
        <v>3716223</v>
      </c>
      <c r="D136" s="78">
        <f>'1.1.sz.mell.'!D136-'1.3.sz.mell.'!D136</f>
        <v>3716223</v>
      </c>
      <c r="E136" s="78">
        <f>'1.1.sz.mell.'!E136-'1.3.sz.mell.'!E136</f>
        <v>3716223</v>
      </c>
    </row>
    <row r="137" spans="1:9" ht="12" customHeight="1">
      <c r="A137" s="342" t="s">
        <v>68</v>
      </c>
      <c r="B137" s="336" t="s">
        <v>455</v>
      </c>
      <c r="C137" s="78">
        <f>'1.1.sz.mell.'!C137-'1.3.sz.mell.'!C137</f>
        <v>0</v>
      </c>
      <c r="D137" s="78">
        <f>'1.1.sz.mell.'!D137-'1.3.sz.mell.'!D137</f>
        <v>0</v>
      </c>
      <c r="E137" s="78">
        <f>'1.1.sz.mell.'!E137-'1.3.sz.mell.'!E137</f>
        <v>0</v>
      </c>
    </row>
    <row r="138" spans="1:9" ht="12" customHeight="1">
      <c r="A138" s="342" t="s">
        <v>69</v>
      </c>
      <c r="B138" s="336" t="s">
        <v>456</v>
      </c>
      <c r="C138" s="380">
        <f>'1.1.sz.mell.'!C138-'1.3.sz.mell.'!C138</f>
        <v>3716223</v>
      </c>
      <c r="D138" s="380">
        <f>'1.1.sz.mell.'!D138-'1.3.sz.mell.'!D138</f>
        <v>3716223</v>
      </c>
      <c r="E138" s="380">
        <f>'1.1.sz.mell.'!E138-'1.3.sz.mell.'!E138</f>
        <v>3716223</v>
      </c>
    </row>
    <row r="139" spans="1:9" ht="12" customHeight="1">
      <c r="A139" s="342" t="s">
        <v>358</v>
      </c>
      <c r="B139" s="336" t="s">
        <v>457</v>
      </c>
      <c r="C139" s="380">
        <f>'1.1.sz.mell.'!C139-'1.3.sz.mell.'!C139</f>
        <v>0</v>
      </c>
      <c r="D139" s="380">
        <f>'1.1.sz.mell.'!D139-'1.3.sz.mell.'!D139</f>
        <v>0</v>
      </c>
      <c r="E139" s="380">
        <f>'1.1.sz.mell.'!E139-'1.3.sz.mell.'!E139</f>
        <v>0</v>
      </c>
    </row>
    <row r="140" spans="1:9" ht="12" customHeight="1" thickBot="1">
      <c r="A140" s="340" t="s">
        <v>360</v>
      </c>
      <c r="B140" s="334" t="s">
        <v>458</v>
      </c>
      <c r="C140" s="79">
        <f>'1.1.sz.mell.'!C140-'1.3.sz.mell.'!C140</f>
        <v>0</v>
      </c>
      <c r="D140" s="79">
        <f>'1.1.sz.mell.'!D140-'1.3.sz.mell.'!D140</f>
        <v>0</v>
      </c>
      <c r="E140" s="79">
        <f>'1.1.sz.mell.'!E140-'1.3.sz.mell.'!E140</f>
        <v>0</v>
      </c>
    </row>
    <row r="141" spans="1:9" ht="15" customHeight="1" thickBot="1">
      <c r="A141" s="347" t="s">
        <v>14</v>
      </c>
      <c r="B141" s="355" t="s">
        <v>459</v>
      </c>
      <c r="C141" s="78">
        <f>'1.1.sz.mell.'!C141-'1.3.sz.mell.'!C141</f>
        <v>0</v>
      </c>
      <c r="D141" s="78">
        <f>'1.1.sz.mell.'!D141-'1.3.sz.mell.'!D141</f>
        <v>0</v>
      </c>
      <c r="E141" s="78">
        <f>'1.1.sz.mell.'!E141-'1.3.sz.mell.'!E141</f>
        <v>0</v>
      </c>
      <c r="F141" s="396"/>
      <c r="G141" s="397"/>
      <c r="H141" s="397"/>
      <c r="I141" s="397"/>
    </row>
    <row r="142" spans="1:9" s="389" customFormat="1" ht="12.95" customHeight="1">
      <c r="A142" s="342" t="s">
        <v>130</v>
      </c>
      <c r="B142" s="336" t="s">
        <v>460</v>
      </c>
      <c r="C142" s="78">
        <f>'1.1.sz.mell.'!C142-'1.3.sz.mell.'!C142</f>
        <v>0</v>
      </c>
      <c r="D142" s="78">
        <f>'1.1.sz.mell.'!D142-'1.3.sz.mell.'!D142</f>
        <v>0</v>
      </c>
      <c r="E142" s="78">
        <f>'1.1.sz.mell.'!E142-'1.3.sz.mell.'!E142</f>
        <v>0</v>
      </c>
    </row>
    <row r="143" spans="1:9" ht="12.75" customHeight="1">
      <c r="A143" s="342" t="s">
        <v>131</v>
      </c>
      <c r="B143" s="336" t="s">
        <v>461</v>
      </c>
      <c r="C143" s="380">
        <f>'1.1.sz.mell.'!C143-'1.3.sz.mell.'!C143</f>
        <v>0</v>
      </c>
      <c r="D143" s="380">
        <f>'1.1.sz.mell.'!D143-'1.3.sz.mell.'!D143</f>
        <v>0</v>
      </c>
      <c r="E143" s="380">
        <f>'1.1.sz.mell.'!E143-'1.3.sz.mell.'!E143</f>
        <v>0</v>
      </c>
    </row>
    <row r="144" spans="1:9" ht="12.75" customHeight="1">
      <c r="A144" s="342" t="s">
        <v>158</v>
      </c>
      <c r="B144" s="336" t="s">
        <v>462</v>
      </c>
      <c r="C144" s="380">
        <f>'1.1.sz.mell.'!C144-'1.3.sz.mell.'!C144</f>
        <v>0</v>
      </c>
      <c r="D144" s="380">
        <f>'1.1.sz.mell.'!D144-'1.3.sz.mell.'!D144</f>
        <v>0</v>
      </c>
      <c r="E144" s="380">
        <f>'1.1.sz.mell.'!E144-'1.3.sz.mell.'!E144</f>
        <v>0</v>
      </c>
    </row>
    <row r="145" spans="1:5" ht="12.75" customHeight="1" thickBot="1">
      <c r="A145" s="342" t="s">
        <v>366</v>
      </c>
      <c r="B145" s="336" t="s">
        <v>463</v>
      </c>
      <c r="C145" s="79">
        <f>'1.1.sz.mell.'!C145-'1.3.sz.mell.'!C145</f>
        <v>0</v>
      </c>
      <c r="D145" s="79">
        <f>'1.1.sz.mell.'!D145-'1.3.sz.mell.'!D145</f>
        <v>0</v>
      </c>
      <c r="E145" s="79">
        <f>'1.1.sz.mell.'!E145-'1.3.sz.mell.'!E145</f>
        <v>0</v>
      </c>
    </row>
    <row r="146" spans="1:5" ht="16.5" thickBot="1">
      <c r="A146" s="347" t="s">
        <v>15</v>
      </c>
      <c r="B146" s="355" t="s">
        <v>464</v>
      </c>
      <c r="C146" s="78">
        <f>'1.1.sz.mell.'!C146-'1.3.sz.mell.'!C146</f>
        <v>3716223</v>
      </c>
      <c r="D146" s="78">
        <f>'1.1.sz.mell.'!D146-'1.3.sz.mell.'!D146</f>
        <v>3716223</v>
      </c>
      <c r="E146" s="78">
        <f>'1.1.sz.mell.'!E146-'1.3.sz.mell.'!E146</f>
        <v>3716223</v>
      </c>
    </row>
    <row r="147" spans="1:5" ht="16.5" thickBot="1">
      <c r="A147" s="372" t="s">
        <v>16</v>
      </c>
      <c r="B147" s="375" t="s">
        <v>465</v>
      </c>
      <c r="C147" s="78">
        <f>'1.1.sz.mell.'!C147-'1.3.sz.mell.'!C147</f>
        <v>136391349</v>
      </c>
      <c r="D147" s="78">
        <f>'1.1.sz.mell.'!D147-'1.3.sz.mell.'!D147</f>
        <v>154267560</v>
      </c>
      <c r="E147" s="78">
        <f>'1.1.sz.mell.'!E147-'1.3.sz.mell.'!E147</f>
        <v>126889885</v>
      </c>
    </row>
    <row r="149" spans="1:5" ht="18.75" customHeight="1">
      <c r="A149" s="717" t="s">
        <v>466</v>
      </c>
      <c r="B149" s="717"/>
      <c r="C149" s="717"/>
      <c r="D149" s="717"/>
      <c r="E149" s="717"/>
    </row>
    <row r="150" spans="1:5" ht="13.5" customHeight="1" thickBot="1">
      <c r="A150" s="357" t="s">
        <v>112</v>
      </c>
      <c r="B150" s="357"/>
      <c r="C150" s="387"/>
      <c r="E150" s="374" t="str">
        <f>E89</f>
        <v>Forintban!</v>
      </c>
    </row>
    <row r="151" spans="1:5" ht="21.75" thickBot="1">
      <c r="A151" s="347">
        <v>1</v>
      </c>
      <c r="B151" s="350" t="s">
        <v>467</v>
      </c>
      <c r="C151" s="373">
        <f>+C62-C126</f>
        <v>-20631113</v>
      </c>
      <c r="D151" s="373">
        <f>+D62-D126</f>
        <v>31878416</v>
      </c>
      <c r="E151" s="373">
        <f>+E62-E126</f>
        <v>42728581</v>
      </c>
    </row>
    <row r="152" spans="1:5" ht="21.75" thickBot="1">
      <c r="A152" s="347" t="s">
        <v>8</v>
      </c>
      <c r="B152" s="350" t="s">
        <v>468</v>
      </c>
      <c r="C152" s="373">
        <f>+C85-C146</f>
        <v>9676447</v>
      </c>
      <c r="D152" s="373">
        <f>+D85-D146</f>
        <v>13103560</v>
      </c>
      <c r="E152" s="373">
        <f>+E85-E146</f>
        <v>13103560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ht="12.75" customHeight="1"/>
    <row r="162" spans="3:5" s="376" customFormat="1" ht="12.75" customHeight="1">
      <c r="C162" s="377"/>
      <c r="D162" s="377"/>
      <c r="E162" s="377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 Kajárpéc Községi Önkormányzat
2017. ÉVI ZÁRSZÁMADÁS
KÖTELEZŐ FELADATAINAK MÉRLEGE 
&amp;R&amp;"Times New Roman CE,Félkövér dőlt"&amp;11 1.2. melléklet a 6/2018. (IV.26.) önkormányzati rendelethez</oddHeader>
  </headerFooter>
  <rowBreaks count="1" manualBreakCount="1">
    <brk id="87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I26" sqref="I26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+CONCATENATE("8.3.2. melléklet a ……/",LEFT(ÖSSZEFÜGGÉSEK!A4,4)+1,". (……) önkormányzati rendelethez")</f>
        <v>8.3.2. melléklet a ……/2018. (……) önkormányzati rendelethez</v>
      </c>
    </row>
    <row r="2" spans="1:5" s="531" customFormat="1" ht="25.5" customHeight="1">
      <c r="A2" s="511" t="s">
        <v>146</v>
      </c>
      <c r="B2" s="758" t="s">
        <v>573</v>
      </c>
      <c r="C2" s="759"/>
      <c r="D2" s="760"/>
      <c r="E2" s="554" t="s">
        <v>50</v>
      </c>
    </row>
    <row r="3" spans="1:5" s="531" customFormat="1" ht="24.75" thickBot="1">
      <c r="A3" s="529" t="s">
        <v>145</v>
      </c>
      <c r="B3" s="761" t="s">
        <v>672</v>
      </c>
      <c r="C3" s="764"/>
      <c r="D3" s="765"/>
      <c r="E3" s="555" t="s">
        <v>48</v>
      </c>
    </row>
    <row r="4" spans="1:5" s="532" customFormat="1" ht="15.95" customHeight="1" thickBot="1">
      <c r="A4" s="486"/>
      <c r="B4" s="486"/>
      <c r="C4" s="487"/>
      <c r="D4" s="487"/>
      <c r="E4" s="487" t="str">
        <f>'8.3.1. sz. mell.'!E4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I26" sqref="I26"/>
    </sheetView>
  </sheetViews>
  <sheetFormatPr defaultRowHeight="12.75"/>
  <cols>
    <col min="1" max="1" width="18.6640625" style="549" customWidth="1"/>
    <col min="2" max="2" width="62" style="33" customWidth="1"/>
    <col min="3" max="5" width="15.83203125" style="33" customWidth="1"/>
    <col min="6" max="16384" width="9.33203125" style="33"/>
  </cols>
  <sheetData>
    <row r="1" spans="1:5" s="484" customFormat="1" ht="21" customHeight="1" thickBot="1">
      <c r="A1" s="483"/>
      <c r="B1" s="485"/>
      <c r="C1" s="530"/>
      <c r="D1" s="530"/>
      <c r="E1" s="617" t="str">
        <f>+CONCATENATE("8.3.3. melléklet a ……/",LEFT(ÖSSZEFÜGGÉSEK!A4,4)+1,". (……) önkormányzati rendelethez")</f>
        <v>8.3.3. melléklet a ……/2018. (……) önkormányzati rendelethez</v>
      </c>
    </row>
    <row r="2" spans="1:5" s="531" customFormat="1" ht="25.5" customHeight="1">
      <c r="A2" s="511" t="s">
        <v>146</v>
      </c>
      <c r="B2" s="758" t="s">
        <v>573</v>
      </c>
      <c r="C2" s="759"/>
      <c r="D2" s="760"/>
      <c r="E2" s="554" t="s">
        <v>50</v>
      </c>
    </row>
    <row r="3" spans="1:5" s="531" customFormat="1" ht="24.75" thickBot="1">
      <c r="A3" s="529" t="s">
        <v>145</v>
      </c>
      <c r="B3" s="761" t="s">
        <v>687</v>
      </c>
      <c r="C3" s="764"/>
      <c r="D3" s="765"/>
      <c r="E3" s="555" t="s">
        <v>49</v>
      </c>
    </row>
    <row r="4" spans="1:5" s="532" customFormat="1" ht="15.95" customHeight="1" thickBot="1">
      <c r="A4" s="486"/>
      <c r="B4" s="486"/>
      <c r="C4" s="487"/>
      <c r="D4" s="487"/>
      <c r="E4" s="487" t="str">
        <f>'8.3.2. sz. mell. '!E4</f>
        <v>Forintban!</v>
      </c>
    </row>
    <row r="5" spans="1:5" ht="24.75" thickBot="1">
      <c r="A5" s="320" t="s">
        <v>147</v>
      </c>
      <c r="B5" s="321" t="s">
        <v>737</v>
      </c>
      <c r="C5" s="77" t="s">
        <v>177</v>
      </c>
      <c r="D5" s="77" t="s">
        <v>182</v>
      </c>
      <c r="E5" s="488" t="s">
        <v>183</v>
      </c>
    </row>
    <row r="6" spans="1:5" s="533" customFormat="1" ht="12.95" customHeight="1" thickBot="1">
      <c r="A6" s="481" t="s">
        <v>412</v>
      </c>
      <c r="B6" s="482" t="s">
        <v>413</v>
      </c>
      <c r="C6" s="482" t="s">
        <v>414</v>
      </c>
      <c r="D6" s="90" t="s">
        <v>415</v>
      </c>
      <c r="E6" s="88" t="s">
        <v>416</v>
      </c>
    </row>
    <row r="7" spans="1:5" s="533" customFormat="1" ht="15.95" customHeight="1" thickBot="1">
      <c r="A7" s="755" t="s">
        <v>42</v>
      </c>
      <c r="B7" s="756"/>
      <c r="C7" s="756"/>
      <c r="D7" s="756"/>
      <c r="E7" s="757"/>
    </row>
    <row r="8" spans="1:5" s="507" customFormat="1" ht="12" customHeight="1" thickBot="1">
      <c r="A8" s="481" t="s">
        <v>7</v>
      </c>
      <c r="B8" s="545" t="s">
        <v>553</v>
      </c>
      <c r="C8" s="414">
        <f>SUM(C9:C18)</f>
        <v>0</v>
      </c>
      <c r="D8" s="572">
        <f>SUM(D9:D18)</f>
        <v>0</v>
      </c>
      <c r="E8" s="551">
        <f>SUM(E9:E18)</f>
        <v>0</v>
      </c>
    </row>
    <row r="9" spans="1:5" s="507" customFormat="1" ht="12" customHeight="1">
      <c r="A9" s="556" t="s">
        <v>70</v>
      </c>
      <c r="B9" s="337" t="s">
        <v>334</v>
      </c>
      <c r="C9" s="84"/>
      <c r="D9" s="573"/>
      <c r="E9" s="540"/>
    </row>
    <row r="10" spans="1:5" s="507" customFormat="1" ht="12" customHeight="1">
      <c r="A10" s="557" t="s">
        <v>71</v>
      </c>
      <c r="B10" s="335" t="s">
        <v>335</v>
      </c>
      <c r="C10" s="411"/>
      <c r="D10" s="574"/>
      <c r="E10" s="93"/>
    </row>
    <row r="11" spans="1:5" s="507" customFormat="1" ht="12" customHeight="1">
      <c r="A11" s="557" t="s">
        <v>72</v>
      </c>
      <c r="B11" s="335" t="s">
        <v>336</v>
      </c>
      <c r="C11" s="411"/>
      <c r="D11" s="574"/>
      <c r="E11" s="93"/>
    </row>
    <row r="12" spans="1:5" s="507" customFormat="1" ht="12" customHeight="1">
      <c r="A12" s="557" t="s">
        <v>73</v>
      </c>
      <c r="B12" s="335" t="s">
        <v>337</v>
      </c>
      <c r="C12" s="411"/>
      <c r="D12" s="574"/>
      <c r="E12" s="93"/>
    </row>
    <row r="13" spans="1:5" s="507" customFormat="1" ht="12" customHeight="1">
      <c r="A13" s="557" t="s">
        <v>106</v>
      </c>
      <c r="B13" s="335" t="s">
        <v>338</v>
      </c>
      <c r="C13" s="411"/>
      <c r="D13" s="574"/>
      <c r="E13" s="93"/>
    </row>
    <row r="14" spans="1:5" s="507" customFormat="1" ht="12" customHeight="1">
      <c r="A14" s="557" t="s">
        <v>74</v>
      </c>
      <c r="B14" s="335" t="s">
        <v>554</v>
      </c>
      <c r="C14" s="411"/>
      <c r="D14" s="574"/>
      <c r="E14" s="93"/>
    </row>
    <row r="15" spans="1:5" s="534" customFormat="1" ht="12" customHeight="1">
      <c r="A15" s="557" t="s">
        <v>75</v>
      </c>
      <c r="B15" s="334" t="s">
        <v>555</v>
      </c>
      <c r="C15" s="411"/>
      <c r="D15" s="574"/>
      <c r="E15" s="93"/>
    </row>
    <row r="16" spans="1:5" s="534" customFormat="1" ht="12" customHeight="1">
      <c r="A16" s="557" t="s">
        <v>83</v>
      </c>
      <c r="B16" s="335" t="s">
        <v>341</v>
      </c>
      <c r="C16" s="85"/>
      <c r="D16" s="575"/>
      <c r="E16" s="539"/>
    </row>
    <row r="17" spans="1:5" s="507" customFormat="1" ht="12" customHeight="1">
      <c r="A17" s="557" t="s">
        <v>84</v>
      </c>
      <c r="B17" s="335" t="s">
        <v>343</v>
      </c>
      <c r="C17" s="411"/>
      <c r="D17" s="574"/>
      <c r="E17" s="93"/>
    </row>
    <row r="18" spans="1:5" s="534" customFormat="1" ht="12" customHeight="1" thickBot="1">
      <c r="A18" s="557" t="s">
        <v>85</v>
      </c>
      <c r="B18" s="334" t="s">
        <v>345</v>
      </c>
      <c r="C18" s="413"/>
      <c r="D18" s="94"/>
      <c r="E18" s="535"/>
    </row>
    <row r="19" spans="1:5" s="534" customFormat="1" ht="12" customHeight="1" thickBot="1">
      <c r="A19" s="481" t="s">
        <v>8</v>
      </c>
      <c r="B19" s="545" t="s">
        <v>556</v>
      </c>
      <c r="C19" s="414">
        <f>SUM(C20:C22)</f>
        <v>0</v>
      </c>
      <c r="D19" s="572">
        <f>SUM(D20:D22)</f>
        <v>0</v>
      </c>
      <c r="E19" s="551">
        <f>SUM(E20:E22)</f>
        <v>0</v>
      </c>
    </row>
    <row r="20" spans="1:5" s="534" customFormat="1" ht="12" customHeight="1">
      <c r="A20" s="557" t="s">
        <v>76</v>
      </c>
      <c r="B20" s="336" t="s">
        <v>315</v>
      </c>
      <c r="C20" s="411"/>
      <c r="D20" s="574"/>
      <c r="E20" s="93"/>
    </row>
    <row r="21" spans="1:5" s="534" customFormat="1" ht="12" customHeight="1">
      <c r="A21" s="557" t="s">
        <v>77</v>
      </c>
      <c r="B21" s="335" t="s">
        <v>557</v>
      </c>
      <c r="C21" s="411"/>
      <c r="D21" s="574"/>
      <c r="E21" s="93"/>
    </row>
    <row r="22" spans="1:5" s="534" customFormat="1" ht="12" customHeight="1">
      <c r="A22" s="557" t="s">
        <v>78</v>
      </c>
      <c r="B22" s="335" t="s">
        <v>558</v>
      </c>
      <c r="C22" s="411"/>
      <c r="D22" s="574"/>
      <c r="E22" s="93"/>
    </row>
    <row r="23" spans="1:5" s="507" customFormat="1" ht="12" customHeight="1" thickBot="1">
      <c r="A23" s="557" t="s">
        <v>79</v>
      </c>
      <c r="B23" s="335" t="s">
        <v>679</v>
      </c>
      <c r="C23" s="411"/>
      <c r="D23" s="574"/>
      <c r="E23" s="93"/>
    </row>
    <row r="24" spans="1:5" s="507" customFormat="1" ht="12" customHeight="1" thickBot="1">
      <c r="A24" s="544" t="s">
        <v>9</v>
      </c>
      <c r="B24" s="355" t="s">
        <v>123</v>
      </c>
      <c r="C24" s="42"/>
      <c r="D24" s="576"/>
      <c r="E24" s="550"/>
    </row>
    <row r="25" spans="1:5" s="507" customFormat="1" ht="12" customHeight="1" thickBot="1">
      <c r="A25" s="544" t="s">
        <v>10</v>
      </c>
      <c r="B25" s="355" t="s">
        <v>559</v>
      </c>
      <c r="C25" s="414">
        <f>+C26+C27</f>
        <v>0</v>
      </c>
      <c r="D25" s="572">
        <f>+D26+D27</f>
        <v>0</v>
      </c>
      <c r="E25" s="551">
        <f>+E26+E27</f>
        <v>0</v>
      </c>
    </row>
    <row r="26" spans="1:5" s="507" customFormat="1" ht="12" customHeight="1">
      <c r="A26" s="558" t="s">
        <v>328</v>
      </c>
      <c r="B26" s="559" t="s">
        <v>557</v>
      </c>
      <c r="C26" s="81"/>
      <c r="D26" s="565"/>
      <c r="E26" s="538"/>
    </row>
    <row r="27" spans="1:5" s="507" customFormat="1" ht="12" customHeight="1">
      <c r="A27" s="558" t="s">
        <v>329</v>
      </c>
      <c r="B27" s="560" t="s">
        <v>560</v>
      </c>
      <c r="C27" s="415"/>
      <c r="D27" s="577"/>
      <c r="E27" s="537"/>
    </row>
    <row r="28" spans="1:5" s="507" customFormat="1" ht="12" customHeight="1" thickBot="1">
      <c r="A28" s="557" t="s">
        <v>330</v>
      </c>
      <c r="B28" s="561" t="s">
        <v>680</v>
      </c>
      <c r="C28" s="541"/>
      <c r="D28" s="578"/>
      <c r="E28" s="536"/>
    </row>
    <row r="29" spans="1:5" s="507" customFormat="1" ht="12" customHeight="1" thickBot="1">
      <c r="A29" s="544" t="s">
        <v>11</v>
      </c>
      <c r="B29" s="355" t="s">
        <v>561</v>
      </c>
      <c r="C29" s="414">
        <f>+C30+C31+C32</f>
        <v>0</v>
      </c>
      <c r="D29" s="572">
        <f>+D30+D31+D32</f>
        <v>0</v>
      </c>
      <c r="E29" s="551">
        <f>+E30+E31+E32</f>
        <v>0</v>
      </c>
    </row>
    <row r="30" spans="1:5" s="507" customFormat="1" ht="12" customHeight="1">
      <c r="A30" s="558" t="s">
        <v>63</v>
      </c>
      <c r="B30" s="559" t="s">
        <v>347</v>
      </c>
      <c r="C30" s="81"/>
      <c r="D30" s="565"/>
      <c r="E30" s="538"/>
    </row>
    <row r="31" spans="1:5" s="507" customFormat="1" ht="12" customHeight="1">
      <c r="A31" s="558" t="s">
        <v>64</v>
      </c>
      <c r="B31" s="560" t="s">
        <v>348</v>
      </c>
      <c r="C31" s="415"/>
      <c r="D31" s="577"/>
      <c r="E31" s="537"/>
    </row>
    <row r="32" spans="1:5" s="507" customFormat="1" ht="12" customHeight="1" thickBot="1">
      <c r="A32" s="557" t="s">
        <v>65</v>
      </c>
      <c r="B32" s="543" t="s">
        <v>350</v>
      </c>
      <c r="C32" s="541"/>
      <c r="D32" s="578"/>
      <c r="E32" s="536"/>
    </row>
    <row r="33" spans="1:5" s="507" customFormat="1" ht="12" customHeight="1" thickBot="1">
      <c r="A33" s="544" t="s">
        <v>12</v>
      </c>
      <c r="B33" s="355" t="s">
        <v>472</v>
      </c>
      <c r="C33" s="42"/>
      <c r="D33" s="576"/>
      <c r="E33" s="550"/>
    </row>
    <row r="34" spans="1:5" s="507" customFormat="1" ht="12" customHeight="1" thickBot="1">
      <c r="A34" s="544" t="s">
        <v>13</v>
      </c>
      <c r="B34" s="355" t="s">
        <v>562</v>
      </c>
      <c r="C34" s="42"/>
      <c r="D34" s="576"/>
      <c r="E34" s="550"/>
    </row>
    <row r="35" spans="1:5" s="507" customFormat="1" ht="12" customHeight="1" thickBot="1">
      <c r="A35" s="481" t="s">
        <v>14</v>
      </c>
      <c r="B35" s="355" t="s">
        <v>563</v>
      </c>
      <c r="C35" s="414">
        <f>+C8+C19+C24+C25+C29+C33+C34</f>
        <v>0</v>
      </c>
      <c r="D35" s="572">
        <f>+D8+D19+D24+D25+D29+D33+D34</f>
        <v>0</v>
      </c>
      <c r="E35" s="551">
        <f>+E8+E19+E24+E25+E29+E33+E34</f>
        <v>0</v>
      </c>
    </row>
    <row r="36" spans="1:5" s="534" customFormat="1" ht="12" customHeight="1" thickBot="1">
      <c r="A36" s="546" t="s">
        <v>15</v>
      </c>
      <c r="B36" s="355" t="s">
        <v>564</v>
      </c>
      <c r="C36" s="414">
        <f>+C37+C38+C39</f>
        <v>0</v>
      </c>
      <c r="D36" s="572">
        <f>+D37+D38+D39</f>
        <v>0</v>
      </c>
      <c r="E36" s="551">
        <f>+E37+E38+E39</f>
        <v>0</v>
      </c>
    </row>
    <row r="37" spans="1:5" s="534" customFormat="1" ht="15" customHeight="1">
      <c r="A37" s="558" t="s">
        <v>565</v>
      </c>
      <c r="B37" s="559" t="s">
        <v>164</v>
      </c>
      <c r="C37" s="81"/>
      <c r="D37" s="565"/>
      <c r="E37" s="538"/>
    </row>
    <row r="38" spans="1:5" s="534" customFormat="1" ht="15" customHeight="1">
      <c r="A38" s="558" t="s">
        <v>566</v>
      </c>
      <c r="B38" s="560" t="s">
        <v>3</v>
      </c>
      <c r="C38" s="415"/>
      <c r="D38" s="577"/>
      <c r="E38" s="537"/>
    </row>
    <row r="39" spans="1:5" ht="13.5" thickBot="1">
      <c r="A39" s="557" t="s">
        <v>567</v>
      </c>
      <c r="B39" s="543" t="s">
        <v>568</v>
      </c>
      <c r="C39" s="541"/>
      <c r="D39" s="578"/>
      <c r="E39" s="536"/>
    </row>
    <row r="40" spans="1:5" s="533" customFormat="1" ht="16.5" customHeight="1" thickBot="1">
      <c r="A40" s="546" t="s">
        <v>16</v>
      </c>
      <c r="B40" s="547" t="s">
        <v>569</v>
      </c>
      <c r="C40" s="87">
        <f>+C35+C36</f>
        <v>0</v>
      </c>
      <c r="D40" s="579">
        <f>+D35+D36</f>
        <v>0</v>
      </c>
      <c r="E40" s="552">
        <f>+E35+E36</f>
        <v>0</v>
      </c>
    </row>
    <row r="41" spans="1:5" s="310" customFormat="1" ht="12" customHeight="1">
      <c r="A41" s="489"/>
      <c r="B41" s="490"/>
      <c r="C41" s="505"/>
      <c r="D41" s="505"/>
      <c r="E41" s="505"/>
    </row>
    <row r="42" spans="1:5" ht="12" customHeight="1" thickBot="1">
      <c r="A42" s="491"/>
      <c r="B42" s="492"/>
      <c r="C42" s="506"/>
      <c r="D42" s="506"/>
      <c r="E42" s="506"/>
    </row>
    <row r="43" spans="1:5" ht="12" customHeight="1" thickBot="1">
      <c r="A43" s="755" t="s">
        <v>43</v>
      </c>
      <c r="B43" s="756"/>
      <c r="C43" s="756"/>
      <c r="D43" s="756"/>
      <c r="E43" s="757"/>
    </row>
    <row r="44" spans="1:5" ht="12" customHeight="1" thickBot="1">
      <c r="A44" s="544" t="s">
        <v>7</v>
      </c>
      <c r="B44" s="355" t="s">
        <v>570</v>
      </c>
      <c r="C44" s="414">
        <f>SUM(C45:C49)</f>
        <v>0</v>
      </c>
      <c r="D44" s="414">
        <f>SUM(D45:D49)</f>
        <v>0</v>
      </c>
      <c r="E44" s="551">
        <f>SUM(E45:E49)</f>
        <v>0</v>
      </c>
    </row>
    <row r="45" spans="1:5" ht="12" customHeight="1">
      <c r="A45" s="557" t="s">
        <v>70</v>
      </c>
      <c r="B45" s="336" t="s">
        <v>37</v>
      </c>
      <c r="C45" s="81"/>
      <c r="D45" s="81"/>
      <c r="E45" s="538"/>
    </row>
    <row r="46" spans="1:5" ht="12" customHeight="1">
      <c r="A46" s="557" t="s">
        <v>71</v>
      </c>
      <c r="B46" s="335" t="s">
        <v>132</v>
      </c>
      <c r="C46" s="408"/>
      <c r="D46" s="408"/>
      <c r="E46" s="562"/>
    </row>
    <row r="47" spans="1:5" ht="12" customHeight="1">
      <c r="A47" s="557" t="s">
        <v>72</v>
      </c>
      <c r="B47" s="335" t="s">
        <v>99</v>
      </c>
      <c r="C47" s="408"/>
      <c r="D47" s="408"/>
      <c r="E47" s="562"/>
    </row>
    <row r="48" spans="1:5" s="310" customFormat="1" ht="12" customHeight="1">
      <c r="A48" s="557" t="s">
        <v>73</v>
      </c>
      <c r="B48" s="335" t="s">
        <v>133</v>
      </c>
      <c r="C48" s="408"/>
      <c r="D48" s="408"/>
      <c r="E48" s="562"/>
    </row>
    <row r="49" spans="1:5" ht="12" customHeight="1" thickBot="1">
      <c r="A49" s="557" t="s">
        <v>106</v>
      </c>
      <c r="B49" s="335" t="s">
        <v>134</v>
      </c>
      <c r="C49" s="408"/>
      <c r="D49" s="408"/>
      <c r="E49" s="562"/>
    </row>
    <row r="50" spans="1:5" ht="12" customHeight="1" thickBot="1">
      <c r="A50" s="544" t="s">
        <v>8</v>
      </c>
      <c r="B50" s="355" t="s">
        <v>571</v>
      </c>
      <c r="C50" s="414">
        <f>SUM(C51:C53)</f>
        <v>0</v>
      </c>
      <c r="D50" s="414">
        <f>SUM(D51:D53)</f>
        <v>0</v>
      </c>
      <c r="E50" s="551">
        <f>SUM(E51:E53)</f>
        <v>0</v>
      </c>
    </row>
    <row r="51" spans="1:5" ht="12" customHeight="1">
      <c r="A51" s="557" t="s">
        <v>76</v>
      </c>
      <c r="B51" s="336" t="s">
        <v>157</v>
      </c>
      <c r="C51" s="81"/>
      <c r="D51" s="81"/>
      <c r="E51" s="538"/>
    </row>
    <row r="52" spans="1:5" ht="12" customHeight="1">
      <c r="A52" s="557" t="s">
        <v>77</v>
      </c>
      <c r="B52" s="335" t="s">
        <v>136</v>
      </c>
      <c r="C52" s="408"/>
      <c r="D52" s="408"/>
      <c r="E52" s="562"/>
    </row>
    <row r="53" spans="1:5" ht="15" customHeight="1">
      <c r="A53" s="557" t="s">
        <v>78</v>
      </c>
      <c r="B53" s="335" t="s">
        <v>44</v>
      </c>
      <c r="C53" s="408"/>
      <c r="D53" s="408"/>
      <c r="E53" s="562"/>
    </row>
    <row r="54" spans="1:5" ht="13.5" thickBot="1">
      <c r="A54" s="557" t="s">
        <v>79</v>
      </c>
      <c r="B54" s="335" t="s">
        <v>681</v>
      </c>
      <c r="C54" s="408"/>
      <c r="D54" s="408"/>
      <c r="E54" s="562"/>
    </row>
    <row r="55" spans="1:5" ht="15" customHeight="1" thickBot="1">
      <c r="A55" s="544" t="s">
        <v>9</v>
      </c>
      <c r="B55" s="548" t="s">
        <v>572</v>
      </c>
      <c r="C55" s="87">
        <f>+C44+C50</f>
        <v>0</v>
      </c>
      <c r="D55" s="87">
        <f>+D44+D50</f>
        <v>0</v>
      </c>
      <c r="E55" s="552">
        <f>+E44+E50</f>
        <v>0</v>
      </c>
    </row>
    <row r="56" spans="1:5" ht="13.5" thickBot="1">
      <c r="C56" s="553"/>
      <c r="D56" s="553"/>
      <c r="E56" s="553"/>
    </row>
    <row r="57" spans="1:5" ht="13.5" thickBot="1">
      <c r="A57" s="634" t="s">
        <v>739</v>
      </c>
      <c r="B57" s="635"/>
      <c r="C57" s="91"/>
      <c r="D57" s="91"/>
      <c r="E57" s="542"/>
    </row>
    <row r="58" spans="1:5" ht="13.5" thickBot="1">
      <c r="A58" s="636" t="s">
        <v>738</v>
      </c>
      <c r="B58" s="637"/>
      <c r="C58" s="91"/>
      <c r="D58" s="91"/>
      <c r="E58" s="542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view="pageLayout" workbookViewId="0">
      <selection activeCell="I10" sqref="I10"/>
    </sheetView>
  </sheetViews>
  <sheetFormatPr defaultRowHeight="12.75"/>
  <cols>
    <col min="1" max="1" width="7" style="308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tr">
        <f>'8.3.3. sz. mell.'!E4</f>
        <v>Forintban!</v>
      </c>
    </row>
    <row r="2" spans="1:7" ht="17.25" customHeight="1" thickBot="1">
      <c r="A2" s="766" t="s">
        <v>5</v>
      </c>
      <c r="B2" s="768" t="s">
        <v>306</v>
      </c>
      <c r="C2" s="768" t="s">
        <v>682</v>
      </c>
      <c r="D2" s="768" t="s">
        <v>726</v>
      </c>
      <c r="E2" s="770" t="s">
        <v>683</v>
      </c>
      <c r="F2" s="770"/>
      <c r="G2" s="771"/>
    </row>
    <row r="3" spans="1:7" s="309" customFormat="1" ht="57.75" customHeight="1" thickBot="1">
      <c r="A3" s="767"/>
      <c r="B3" s="769"/>
      <c r="C3" s="769"/>
      <c r="D3" s="769"/>
      <c r="E3" s="31" t="s">
        <v>684</v>
      </c>
      <c r="F3" s="31" t="s">
        <v>685</v>
      </c>
      <c r="G3" s="632" t="s">
        <v>686</v>
      </c>
    </row>
    <row r="4" spans="1:7" s="310" customFormat="1" ht="15" customHeight="1" thickBot="1">
      <c r="A4" s="481" t="s">
        <v>412</v>
      </c>
      <c r="B4" s="482" t="s">
        <v>413</v>
      </c>
      <c r="C4" s="482" t="s">
        <v>414</v>
      </c>
      <c r="D4" s="482" t="s">
        <v>415</v>
      </c>
      <c r="E4" s="482" t="s">
        <v>727</v>
      </c>
      <c r="F4" s="482" t="s">
        <v>493</v>
      </c>
      <c r="G4" s="566" t="s">
        <v>494</v>
      </c>
    </row>
    <row r="5" spans="1:7" ht="22.5">
      <c r="A5" s="311" t="s">
        <v>7</v>
      </c>
      <c r="B5" s="312" t="s">
        <v>758</v>
      </c>
      <c r="C5" s="313">
        <v>983396</v>
      </c>
      <c r="D5" s="313"/>
      <c r="E5" s="314">
        <f>C5+D5</f>
        <v>983396</v>
      </c>
      <c r="F5" s="313">
        <v>983396</v>
      </c>
      <c r="G5" s="315"/>
    </row>
    <row r="6" spans="1:7" ht="15" customHeight="1">
      <c r="A6" s="316" t="s">
        <v>8</v>
      </c>
      <c r="B6" s="317" t="s">
        <v>759</v>
      </c>
      <c r="C6" s="2">
        <v>69930996</v>
      </c>
      <c r="D6" s="2"/>
      <c r="E6" s="314">
        <f t="shared" ref="E6:E35" si="0">C6+D6</f>
        <v>69930996</v>
      </c>
      <c r="F6" s="2">
        <v>69930996</v>
      </c>
      <c r="G6" s="159"/>
    </row>
    <row r="7" spans="1:7" ht="15" customHeight="1">
      <c r="A7" s="316" t="s">
        <v>9</v>
      </c>
      <c r="B7" s="317"/>
      <c r="C7" s="2"/>
      <c r="D7" s="2"/>
      <c r="E7" s="314">
        <f t="shared" si="0"/>
        <v>0</v>
      </c>
      <c r="F7" s="2"/>
      <c r="G7" s="159"/>
    </row>
    <row r="8" spans="1:7" ht="15" customHeight="1">
      <c r="A8" s="316" t="s">
        <v>10</v>
      </c>
      <c r="B8" s="317"/>
      <c r="C8" s="2"/>
      <c r="D8" s="2"/>
      <c r="E8" s="314">
        <f t="shared" si="0"/>
        <v>0</v>
      </c>
      <c r="F8" s="2"/>
      <c r="G8" s="159"/>
    </row>
    <row r="9" spans="1:7" ht="15" customHeight="1">
      <c r="A9" s="316" t="s">
        <v>11</v>
      </c>
      <c r="B9" s="317"/>
      <c r="C9" s="2"/>
      <c r="D9" s="2"/>
      <c r="E9" s="314">
        <f t="shared" si="0"/>
        <v>0</v>
      </c>
      <c r="F9" s="2"/>
      <c r="G9" s="159"/>
    </row>
    <row r="10" spans="1:7" ht="15" customHeight="1">
      <c r="A10" s="316" t="s">
        <v>12</v>
      </c>
      <c r="B10" s="317"/>
      <c r="C10" s="2"/>
      <c r="D10" s="2"/>
      <c r="E10" s="314">
        <f t="shared" si="0"/>
        <v>0</v>
      </c>
      <c r="F10" s="2"/>
      <c r="G10" s="159"/>
    </row>
    <row r="11" spans="1:7" ht="15" customHeight="1">
      <c r="A11" s="316" t="s">
        <v>13</v>
      </c>
      <c r="B11" s="317"/>
      <c r="C11" s="2"/>
      <c r="D11" s="2"/>
      <c r="E11" s="314">
        <f t="shared" si="0"/>
        <v>0</v>
      </c>
      <c r="F11" s="2"/>
      <c r="G11" s="159"/>
    </row>
    <row r="12" spans="1:7" ht="15" customHeight="1">
      <c r="A12" s="316" t="s">
        <v>14</v>
      </c>
      <c r="B12" s="317"/>
      <c r="C12" s="2"/>
      <c r="D12" s="2"/>
      <c r="E12" s="314">
        <f t="shared" si="0"/>
        <v>0</v>
      </c>
      <c r="F12" s="2"/>
      <c r="G12" s="159"/>
    </row>
    <row r="13" spans="1:7" ht="15" customHeight="1">
      <c r="A13" s="316" t="s">
        <v>15</v>
      </c>
      <c r="B13" s="317"/>
      <c r="C13" s="2"/>
      <c r="D13" s="2"/>
      <c r="E13" s="314">
        <f t="shared" si="0"/>
        <v>0</v>
      </c>
      <c r="F13" s="2"/>
      <c r="G13" s="159"/>
    </row>
    <row r="14" spans="1:7" ht="15" customHeight="1">
      <c r="A14" s="316" t="s">
        <v>16</v>
      </c>
      <c r="B14" s="317"/>
      <c r="C14" s="2"/>
      <c r="D14" s="2"/>
      <c r="E14" s="314">
        <f t="shared" si="0"/>
        <v>0</v>
      </c>
      <c r="F14" s="2"/>
      <c r="G14" s="159"/>
    </row>
    <row r="15" spans="1:7" ht="15" customHeight="1">
      <c r="A15" s="316" t="s">
        <v>17</v>
      </c>
      <c r="B15" s="317"/>
      <c r="C15" s="2"/>
      <c r="D15" s="2"/>
      <c r="E15" s="314">
        <f t="shared" si="0"/>
        <v>0</v>
      </c>
      <c r="F15" s="2"/>
      <c r="G15" s="159"/>
    </row>
    <row r="16" spans="1:7" ht="15" customHeight="1">
      <c r="A16" s="316" t="s">
        <v>18</v>
      </c>
      <c r="B16" s="317"/>
      <c r="C16" s="2"/>
      <c r="D16" s="2"/>
      <c r="E16" s="314">
        <f t="shared" si="0"/>
        <v>0</v>
      </c>
      <c r="F16" s="2"/>
      <c r="G16" s="159"/>
    </row>
    <row r="17" spans="1:7" ht="15" customHeight="1">
      <c r="A17" s="316" t="s">
        <v>19</v>
      </c>
      <c r="B17" s="317"/>
      <c r="C17" s="2"/>
      <c r="D17" s="2"/>
      <c r="E17" s="314">
        <f t="shared" si="0"/>
        <v>0</v>
      </c>
      <c r="F17" s="2"/>
      <c r="G17" s="159"/>
    </row>
    <row r="18" spans="1:7" ht="15" customHeight="1">
      <c r="A18" s="316" t="s">
        <v>20</v>
      </c>
      <c r="B18" s="317"/>
      <c r="C18" s="2"/>
      <c r="D18" s="2"/>
      <c r="E18" s="314">
        <f t="shared" si="0"/>
        <v>0</v>
      </c>
      <c r="F18" s="2"/>
      <c r="G18" s="159"/>
    </row>
    <row r="19" spans="1:7" ht="15" customHeight="1">
      <c r="A19" s="316" t="s">
        <v>21</v>
      </c>
      <c r="B19" s="317"/>
      <c r="C19" s="2"/>
      <c r="D19" s="2"/>
      <c r="E19" s="314">
        <f t="shared" si="0"/>
        <v>0</v>
      </c>
      <c r="F19" s="2"/>
      <c r="G19" s="159"/>
    </row>
    <row r="20" spans="1:7" ht="15" customHeight="1">
      <c r="A20" s="316" t="s">
        <v>22</v>
      </c>
      <c r="B20" s="317"/>
      <c r="C20" s="2"/>
      <c r="D20" s="2"/>
      <c r="E20" s="314">
        <f t="shared" si="0"/>
        <v>0</v>
      </c>
      <c r="F20" s="2"/>
      <c r="G20" s="159"/>
    </row>
    <row r="21" spans="1:7" ht="15" customHeight="1">
      <c r="A21" s="316" t="s">
        <v>23</v>
      </c>
      <c r="B21" s="317"/>
      <c r="C21" s="2"/>
      <c r="D21" s="2"/>
      <c r="E21" s="314">
        <f t="shared" si="0"/>
        <v>0</v>
      </c>
      <c r="F21" s="2"/>
      <c r="G21" s="159"/>
    </row>
    <row r="22" spans="1:7" ht="15" customHeight="1">
      <c r="A22" s="316" t="s">
        <v>24</v>
      </c>
      <c r="B22" s="317"/>
      <c r="C22" s="2"/>
      <c r="D22" s="2"/>
      <c r="E22" s="314">
        <f t="shared" si="0"/>
        <v>0</v>
      </c>
      <c r="F22" s="2"/>
      <c r="G22" s="159"/>
    </row>
    <row r="23" spans="1:7" ht="15" customHeight="1">
      <c r="A23" s="316" t="s">
        <v>25</v>
      </c>
      <c r="B23" s="317"/>
      <c r="C23" s="2"/>
      <c r="D23" s="2"/>
      <c r="E23" s="314">
        <f t="shared" si="0"/>
        <v>0</v>
      </c>
      <c r="F23" s="2"/>
      <c r="G23" s="159"/>
    </row>
    <row r="24" spans="1:7" ht="15" customHeight="1">
      <c r="A24" s="316" t="s">
        <v>26</v>
      </c>
      <c r="B24" s="317"/>
      <c r="C24" s="2"/>
      <c r="D24" s="2"/>
      <c r="E24" s="314">
        <f t="shared" si="0"/>
        <v>0</v>
      </c>
      <c r="F24" s="2"/>
      <c r="G24" s="159"/>
    </row>
    <row r="25" spans="1:7" ht="15" customHeight="1">
      <c r="A25" s="316" t="s">
        <v>27</v>
      </c>
      <c r="B25" s="317"/>
      <c r="C25" s="2"/>
      <c r="D25" s="2"/>
      <c r="E25" s="314">
        <f t="shared" si="0"/>
        <v>0</v>
      </c>
      <c r="F25" s="2"/>
      <c r="G25" s="159"/>
    </row>
    <row r="26" spans="1:7" ht="15" customHeight="1">
      <c r="A26" s="316" t="s">
        <v>28</v>
      </c>
      <c r="B26" s="317"/>
      <c r="C26" s="2"/>
      <c r="D26" s="2"/>
      <c r="E26" s="314">
        <f t="shared" si="0"/>
        <v>0</v>
      </c>
      <c r="F26" s="2"/>
      <c r="G26" s="159"/>
    </row>
    <row r="27" spans="1:7" ht="15" customHeight="1">
      <c r="A27" s="316" t="s">
        <v>29</v>
      </c>
      <c r="B27" s="317"/>
      <c r="C27" s="2"/>
      <c r="D27" s="2"/>
      <c r="E27" s="314">
        <f t="shared" si="0"/>
        <v>0</v>
      </c>
      <c r="F27" s="2"/>
      <c r="G27" s="159"/>
    </row>
    <row r="28" spans="1:7" ht="15" customHeight="1">
      <c r="A28" s="316" t="s">
        <v>30</v>
      </c>
      <c r="B28" s="317"/>
      <c r="C28" s="2"/>
      <c r="D28" s="2"/>
      <c r="E28" s="314">
        <f t="shared" si="0"/>
        <v>0</v>
      </c>
      <c r="F28" s="2"/>
      <c r="G28" s="159"/>
    </row>
    <row r="29" spans="1:7" ht="15" customHeight="1">
      <c r="A29" s="316" t="s">
        <v>31</v>
      </c>
      <c r="B29" s="317"/>
      <c r="C29" s="2"/>
      <c r="D29" s="2"/>
      <c r="E29" s="314">
        <f t="shared" si="0"/>
        <v>0</v>
      </c>
      <c r="F29" s="2"/>
      <c r="G29" s="159"/>
    </row>
    <row r="30" spans="1:7" ht="15" customHeight="1">
      <c r="A30" s="316" t="s">
        <v>32</v>
      </c>
      <c r="B30" s="317"/>
      <c r="C30" s="2"/>
      <c r="D30" s="2"/>
      <c r="E30" s="314"/>
      <c r="F30" s="2"/>
      <c r="G30" s="159"/>
    </row>
    <row r="31" spans="1:7" ht="15" customHeight="1">
      <c r="A31" s="316" t="s">
        <v>33</v>
      </c>
      <c r="B31" s="317"/>
      <c r="C31" s="2"/>
      <c r="D31" s="2"/>
      <c r="E31" s="314">
        <f t="shared" si="0"/>
        <v>0</v>
      </c>
      <c r="F31" s="2"/>
      <c r="G31" s="159"/>
    </row>
    <row r="32" spans="1:7" ht="15" customHeight="1">
      <c r="A32" s="316" t="s">
        <v>34</v>
      </c>
      <c r="B32" s="317"/>
      <c r="C32" s="2"/>
      <c r="D32" s="2"/>
      <c r="E32" s="314">
        <f t="shared" si="0"/>
        <v>0</v>
      </c>
      <c r="F32" s="2"/>
      <c r="G32" s="159"/>
    </row>
    <row r="33" spans="1:7" ht="15" customHeight="1">
      <c r="A33" s="316" t="s">
        <v>35</v>
      </c>
      <c r="B33" s="317"/>
      <c r="C33" s="2"/>
      <c r="D33" s="2"/>
      <c r="E33" s="314">
        <f t="shared" si="0"/>
        <v>0</v>
      </c>
      <c r="F33" s="2"/>
      <c r="G33" s="159"/>
    </row>
    <row r="34" spans="1:7" ht="15" customHeight="1">
      <c r="A34" s="316" t="s">
        <v>90</v>
      </c>
      <c r="B34" s="317"/>
      <c r="C34" s="2"/>
      <c r="D34" s="2"/>
      <c r="E34" s="314">
        <f t="shared" si="0"/>
        <v>0</v>
      </c>
      <c r="F34" s="2"/>
      <c r="G34" s="159"/>
    </row>
    <row r="35" spans="1:7" ht="15" customHeight="1" thickBot="1">
      <c r="A35" s="316" t="s">
        <v>186</v>
      </c>
      <c r="B35" s="318"/>
      <c r="C35" s="3"/>
      <c r="D35" s="3"/>
      <c r="E35" s="314">
        <f t="shared" si="0"/>
        <v>0</v>
      </c>
      <c r="F35" s="3"/>
      <c r="G35" s="319"/>
    </row>
    <row r="36" spans="1:7" ht="15" customHeight="1" thickBot="1">
      <c r="A36" s="772" t="s">
        <v>40</v>
      </c>
      <c r="B36" s="773"/>
      <c r="C36" s="15">
        <f>SUM(C5:C35)</f>
        <v>70914392</v>
      </c>
      <c r="D36" s="15">
        <f>SUM(D5:D35)</f>
        <v>0</v>
      </c>
      <c r="E36" s="15">
        <f>SUM(E5:E35)</f>
        <v>70914392</v>
      </c>
      <c r="F36" s="15">
        <f>SUM(F5:F35)</f>
        <v>70914392</v>
      </c>
      <c r="G36" s="16">
        <f>SUM(G5:G35)</f>
        <v>0</v>
      </c>
    </row>
  </sheetData>
  <mergeCells count="6">
    <mergeCell ref="A36:B36"/>
    <mergeCell ref="A2:A3"/>
    <mergeCell ref="B2:B3"/>
    <mergeCell ref="C2:C3"/>
    <mergeCell ref="D2:D3"/>
    <mergeCell ref="E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6/2018. (IV.26.)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8"/>
  <sheetViews>
    <sheetView view="pageLayout" topLeftCell="A87" zoomScaleNormal="120" zoomScaleSheetLayoutView="100" workbookViewId="0">
      <selection activeCell="C118" sqref="C118"/>
    </sheetView>
  </sheetViews>
  <sheetFormatPr defaultRowHeight="15.75"/>
  <cols>
    <col min="1" max="1" width="9" style="376" customWidth="1"/>
    <col min="2" max="2" width="64.83203125" style="376" customWidth="1"/>
    <col min="3" max="3" width="17.33203125" style="376" customWidth="1"/>
    <col min="4" max="5" width="17.33203125" style="377" customWidth="1"/>
    <col min="6" max="16384" width="9.33203125" style="387"/>
  </cols>
  <sheetData>
    <row r="1" spans="1:5" ht="15.95" customHeight="1">
      <c r="A1" s="718" t="s">
        <v>4</v>
      </c>
      <c r="B1" s="718"/>
      <c r="C1" s="718"/>
      <c r="D1" s="718"/>
      <c r="E1" s="718"/>
    </row>
    <row r="2" spans="1:5" ht="15.95" customHeight="1" thickBot="1">
      <c r="A2" s="46" t="s">
        <v>110</v>
      </c>
      <c r="B2" s="46"/>
      <c r="C2" s="46"/>
      <c r="D2" s="374"/>
      <c r="E2" s="374" t="str">
        <f>'8. sz. mell'!G1</f>
        <v>Forintban!</v>
      </c>
    </row>
    <row r="3" spans="1:5" ht="15.95" customHeight="1">
      <c r="A3" s="719" t="s">
        <v>58</v>
      </c>
      <c r="B3" s="721" t="s">
        <v>6</v>
      </c>
      <c r="C3" s="774" t="str">
        <f>+CONCATENATE(LEFT(ÖSSZEFÜGGÉSEK!A4,4)-1,". évi tény")</f>
        <v>2016. évi tény</v>
      </c>
      <c r="D3" s="723" t="str">
        <f>+CONCATENATE(LEFT(ÖSSZEFÜGGÉSEK!A4,4),". évi")</f>
        <v>2017. évi</v>
      </c>
      <c r="E3" s="724"/>
    </row>
    <row r="4" spans="1:5" ht="38.1" customHeight="1" thickBot="1">
      <c r="A4" s="720"/>
      <c r="B4" s="722"/>
      <c r="C4" s="775"/>
      <c r="D4" s="48" t="s">
        <v>182</v>
      </c>
      <c r="E4" s="49" t="s">
        <v>183</v>
      </c>
    </row>
    <row r="5" spans="1:5" s="388" customFormat="1" ht="12" customHeight="1" thickBot="1">
      <c r="A5" s="352" t="s">
        <v>412</v>
      </c>
      <c r="B5" s="353" t="s">
        <v>413</v>
      </c>
      <c r="C5" s="353" t="s">
        <v>414</v>
      </c>
      <c r="D5" s="353" t="s">
        <v>416</v>
      </c>
      <c r="E5" s="354" t="s">
        <v>493</v>
      </c>
    </row>
    <row r="6" spans="1:5" s="389" customFormat="1" ht="12" customHeight="1" thickBot="1">
      <c r="A6" s="347" t="s">
        <v>7</v>
      </c>
      <c r="B6" s="580" t="s">
        <v>307</v>
      </c>
      <c r="C6" s="379">
        <f>SUM(C7:C12)</f>
        <v>92322152</v>
      </c>
      <c r="D6" s="379">
        <f>SUM(D7:D12)</f>
        <v>97049102</v>
      </c>
      <c r="E6" s="362">
        <f>SUM(E7:E12)</f>
        <v>97049102</v>
      </c>
    </row>
    <row r="7" spans="1:5" s="389" customFormat="1" ht="12" customHeight="1">
      <c r="A7" s="342" t="s">
        <v>70</v>
      </c>
      <c r="B7" s="581" t="s">
        <v>308</v>
      </c>
      <c r="C7" s="364">
        <v>78580248</v>
      </c>
      <c r="D7" s="381">
        <f>SUM('6.1. sz. mell'!D9)</f>
        <v>79958946</v>
      </c>
      <c r="E7" s="381">
        <f>SUM('6.1. sz. mell'!E9)</f>
        <v>79958946</v>
      </c>
    </row>
    <row r="8" spans="1:5" s="389" customFormat="1" ht="12" customHeight="1">
      <c r="A8" s="341" t="s">
        <v>71</v>
      </c>
      <c r="B8" s="582" t="s">
        <v>309</v>
      </c>
      <c r="C8" s="363"/>
      <c r="D8" s="381">
        <f>SUM('6.1. sz. mell'!D10)</f>
        <v>0</v>
      </c>
      <c r="E8" s="381">
        <f>SUM('6.1. sz. mell'!E10)</f>
        <v>0</v>
      </c>
    </row>
    <row r="9" spans="1:5" s="389" customFormat="1" ht="12" customHeight="1">
      <c r="A9" s="341" t="s">
        <v>72</v>
      </c>
      <c r="B9" s="582" t="s">
        <v>310</v>
      </c>
      <c r="C9" s="363">
        <v>11438802</v>
      </c>
      <c r="D9" s="381">
        <f>SUM('6.1. sz. mell'!D11)</f>
        <v>12149060</v>
      </c>
      <c r="E9" s="381">
        <f>SUM('6.1. sz. mell'!E11)</f>
        <v>12149060</v>
      </c>
    </row>
    <row r="10" spans="1:5" s="389" customFormat="1" ht="12" customHeight="1">
      <c r="A10" s="341" t="s">
        <v>73</v>
      </c>
      <c r="B10" s="582" t="s">
        <v>311</v>
      </c>
      <c r="C10" s="363">
        <v>1469460</v>
      </c>
      <c r="D10" s="381">
        <f>SUM('6.1. sz. mell'!D12)</f>
        <v>1456920</v>
      </c>
      <c r="E10" s="381">
        <f>SUM('6.1. sz. mell'!E12)</f>
        <v>1456920</v>
      </c>
    </row>
    <row r="11" spans="1:5" s="389" customFormat="1" ht="12" customHeight="1">
      <c r="A11" s="341" t="s">
        <v>106</v>
      </c>
      <c r="B11" s="582" t="s">
        <v>312</v>
      </c>
      <c r="C11" s="363">
        <v>823722</v>
      </c>
      <c r="D11" s="381">
        <f>SUM('6.1. sz. mell'!D13)</f>
        <v>3181118</v>
      </c>
      <c r="E11" s="381">
        <f>SUM('6.1. sz. mell'!E13)</f>
        <v>3181118</v>
      </c>
    </row>
    <row r="12" spans="1:5" s="389" customFormat="1" ht="12" customHeight="1" thickBot="1">
      <c r="A12" s="343" t="s">
        <v>74</v>
      </c>
      <c r="B12" s="583" t="s">
        <v>313</v>
      </c>
      <c r="C12" s="365">
        <v>9920</v>
      </c>
      <c r="D12" s="381">
        <f>SUM('6.1. sz. mell'!D14)</f>
        <v>303058</v>
      </c>
      <c r="E12" s="381">
        <f>SUM('6.1. sz. mell'!E14)</f>
        <v>303058</v>
      </c>
    </row>
    <row r="13" spans="1:5" s="389" customFormat="1" ht="12" customHeight="1" thickBot="1">
      <c r="A13" s="347" t="s">
        <v>8</v>
      </c>
      <c r="B13" s="584" t="s">
        <v>314</v>
      </c>
      <c r="C13" s="379">
        <f>SUM(C14:C18)</f>
        <v>16059006</v>
      </c>
      <c r="D13" s="379">
        <f>SUM(D14:D18)</f>
        <v>22902374</v>
      </c>
      <c r="E13" s="362">
        <f>SUM(E14:E18)</f>
        <v>19821230</v>
      </c>
    </row>
    <row r="14" spans="1:5" s="389" customFormat="1" ht="12" customHeight="1">
      <c r="A14" s="342" t="s">
        <v>76</v>
      </c>
      <c r="B14" s="581" t="s">
        <v>315</v>
      </c>
      <c r="C14" s="364">
        <v>0</v>
      </c>
      <c r="D14" s="381"/>
      <c r="E14" s="364"/>
    </row>
    <row r="15" spans="1:5" s="389" customFormat="1" ht="12" customHeight="1">
      <c r="A15" s="341" t="s">
        <v>77</v>
      </c>
      <c r="B15" s="582" t="s">
        <v>316</v>
      </c>
      <c r="C15" s="363">
        <v>0</v>
      </c>
      <c r="D15" s="380"/>
      <c r="E15" s="363"/>
    </row>
    <row r="16" spans="1:5" s="389" customFormat="1" ht="12" customHeight="1">
      <c r="A16" s="341" t="s">
        <v>78</v>
      </c>
      <c r="B16" s="582" t="s">
        <v>317</v>
      </c>
      <c r="C16" s="363">
        <v>0</v>
      </c>
      <c r="D16" s="380"/>
      <c r="E16" s="363"/>
    </row>
    <row r="17" spans="1:5" s="389" customFormat="1" ht="12" customHeight="1">
      <c r="A17" s="341" t="s">
        <v>79</v>
      </c>
      <c r="B17" s="582" t="s">
        <v>318</v>
      </c>
      <c r="C17" s="363">
        <v>0</v>
      </c>
      <c r="D17" s="380"/>
      <c r="E17" s="363"/>
    </row>
    <row r="18" spans="1:5" s="389" customFormat="1" ht="12" customHeight="1">
      <c r="A18" s="341" t="s">
        <v>80</v>
      </c>
      <c r="B18" s="582" t="s">
        <v>319</v>
      </c>
      <c r="C18" s="363">
        <v>16059006</v>
      </c>
      <c r="D18" s="411">
        <f>SUM('6.1. sz. mell'!D20,'7.1. sz. mell'!D22)</f>
        <v>22902374</v>
      </c>
      <c r="E18" s="411">
        <f>SUM('6.1. sz. mell'!E20,'7.1. sz. mell'!E22)</f>
        <v>19821230</v>
      </c>
    </row>
    <row r="19" spans="1:5" s="389" customFormat="1" ht="12" customHeight="1" thickBot="1">
      <c r="A19" s="343" t="s">
        <v>87</v>
      </c>
      <c r="B19" s="583" t="s">
        <v>320</v>
      </c>
      <c r="C19" s="365"/>
      <c r="D19" s="382"/>
      <c r="E19" s="365"/>
    </row>
    <row r="20" spans="1:5" s="389" customFormat="1" ht="12" customHeight="1" thickBot="1">
      <c r="A20" s="347" t="s">
        <v>9</v>
      </c>
      <c r="B20" s="580" t="s">
        <v>321</v>
      </c>
      <c r="C20" s="379">
        <f>SUM(C21:C25)</f>
        <v>0</v>
      </c>
      <c r="D20" s="379">
        <f>SUM(D21:D25)</f>
        <v>56105346</v>
      </c>
      <c r="E20" s="362">
        <f>SUM(E21:E25)</f>
        <v>56105346</v>
      </c>
    </row>
    <row r="21" spans="1:5" s="389" customFormat="1" ht="12" customHeight="1">
      <c r="A21" s="342" t="s">
        <v>59</v>
      </c>
      <c r="B21" s="581" t="s">
        <v>322</v>
      </c>
      <c r="C21" s="364"/>
      <c r="D21" s="381">
        <f>SUM('6.1. sz. mell'!D23)</f>
        <v>1600000</v>
      </c>
      <c r="E21" s="381">
        <f>SUM('6.1. sz. mell'!E23)</f>
        <v>1600000</v>
      </c>
    </row>
    <row r="22" spans="1:5" s="389" customFormat="1" ht="12" customHeight="1">
      <c r="A22" s="341" t="s">
        <v>60</v>
      </c>
      <c r="B22" s="582" t="s">
        <v>323</v>
      </c>
      <c r="C22" s="363">
        <v>0</v>
      </c>
      <c r="D22" s="381">
        <f>SUM('6.1. sz. mell'!D24)</f>
        <v>0</v>
      </c>
      <c r="E22" s="381">
        <f>SUM('6.1. sz. mell'!E24)</f>
        <v>0</v>
      </c>
    </row>
    <row r="23" spans="1:5" s="389" customFormat="1" ht="12" customHeight="1">
      <c r="A23" s="341" t="s">
        <v>61</v>
      </c>
      <c r="B23" s="582" t="s">
        <v>324</v>
      </c>
      <c r="C23" s="363">
        <v>0</v>
      </c>
      <c r="D23" s="381">
        <f>SUM('6.1. sz. mell'!D25)</f>
        <v>0</v>
      </c>
      <c r="E23" s="381">
        <f>SUM('6.1. sz. mell'!E25)</f>
        <v>0</v>
      </c>
    </row>
    <row r="24" spans="1:5" s="389" customFormat="1" ht="12" customHeight="1">
      <c r="A24" s="341" t="s">
        <v>62</v>
      </c>
      <c r="B24" s="582" t="s">
        <v>325</v>
      </c>
      <c r="C24" s="363">
        <v>0</v>
      </c>
      <c r="D24" s="381">
        <f>SUM('6.1. sz. mell'!D26)</f>
        <v>0</v>
      </c>
      <c r="E24" s="381">
        <f>SUM('6.1. sz. mell'!E26)</f>
        <v>0</v>
      </c>
    </row>
    <row r="25" spans="1:5" s="389" customFormat="1" ht="12" customHeight="1">
      <c r="A25" s="341" t="s">
        <v>120</v>
      </c>
      <c r="B25" s="582" t="s">
        <v>326</v>
      </c>
      <c r="C25" s="363"/>
      <c r="D25" s="381">
        <f>SUM('6.1. sz. mell'!D27)</f>
        <v>54505346</v>
      </c>
      <c r="E25" s="381">
        <f>SUM('6.1. sz. mell'!E27)</f>
        <v>54505346</v>
      </c>
    </row>
    <row r="26" spans="1:5" s="389" customFormat="1" ht="12" customHeight="1" thickBot="1">
      <c r="A26" s="343" t="s">
        <v>121</v>
      </c>
      <c r="B26" s="583" t="s">
        <v>327</v>
      </c>
      <c r="C26" s="365">
        <v>0</v>
      </c>
      <c r="D26" s="381">
        <f>SUM('6.1. sz. mell'!D28)</f>
        <v>0</v>
      </c>
      <c r="E26" s="381">
        <f>SUM('6.1. sz. mell'!E28)</f>
        <v>0</v>
      </c>
    </row>
    <row r="27" spans="1:5" s="389" customFormat="1" ht="12" customHeight="1" thickBot="1">
      <c r="A27" s="352" t="s">
        <v>122</v>
      </c>
      <c r="B27" s="348" t="s">
        <v>728</v>
      </c>
      <c r="C27" s="385">
        <f>SUM(C28,C30:C31,C32,C33)</f>
        <v>18383294</v>
      </c>
      <c r="D27" s="385">
        <f>SUM(D28:D34)</f>
        <v>20055000</v>
      </c>
      <c r="E27" s="398">
        <f>SUM(E28:E34)</f>
        <v>19109292</v>
      </c>
    </row>
    <row r="28" spans="1:5" s="389" customFormat="1" ht="12" customHeight="1">
      <c r="A28" s="517" t="s">
        <v>328</v>
      </c>
      <c r="B28" s="390" t="s">
        <v>732</v>
      </c>
      <c r="C28" s="709"/>
      <c r="D28" s="381">
        <f>SUM('6.1. sz. mell'!D30)</f>
        <v>0</v>
      </c>
      <c r="E28" s="381">
        <f>SUM('6.1. sz. mell'!E30)</f>
        <v>0</v>
      </c>
    </row>
    <row r="29" spans="1:5" s="389" customFormat="1" ht="12" customHeight="1">
      <c r="A29" s="518" t="s">
        <v>329</v>
      </c>
      <c r="B29" s="391" t="s">
        <v>733</v>
      </c>
      <c r="C29" s="363"/>
      <c r="D29" s="381">
        <f>SUM('6.1. sz. mell'!D31)</f>
        <v>0</v>
      </c>
      <c r="E29" s="381">
        <f>SUM('6.1. sz. mell'!E31)</f>
        <v>0</v>
      </c>
    </row>
    <row r="30" spans="1:5" s="389" customFormat="1" ht="12" customHeight="1">
      <c r="A30" s="518" t="s">
        <v>330</v>
      </c>
      <c r="B30" s="391" t="s">
        <v>734</v>
      </c>
      <c r="C30" s="363">
        <v>12107390</v>
      </c>
      <c r="D30" s="381">
        <f>SUM('6.1. sz. mell'!D32)</f>
        <v>13035000</v>
      </c>
      <c r="E30" s="381">
        <f>SUM('6.1. sz. mell'!E32)</f>
        <v>13032670</v>
      </c>
    </row>
    <row r="31" spans="1:5" s="389" customFormat="1" ht="12" customHeight="1">
      <c r="A31" s="518" t="s">
        <v>760</v>
      </c>
      <c r="B31" s="391" t="s">
        <v>751</v>
      </c>
      <c r="C31" s="363">
        <v>6123552</v>
      </c>
      <c r="D31" s="381">
        <f>SUM('6.1. sz. mell'!D33)</f>
        <v>6200000</v>
      </c>
      <c r="E31" s="381">
        <f>SUM('6.1. sz. mell'!E33)</f>
        <v>6053782</v>
      </c>
    </row>
    <row r="32" spans="1:5" s="389" customFormat="1" ht="12" customHeight="1">
      <c r="A32" s="518" t="s">
        <v>729</v>
      </c>
      <c r="B32" s="391" t="s">
        <v>735</v>
      </c>
      <c r="C32" s="363"/>
      <c r="D32" s="381">
        <f>SUM('6.1. sz. mell'!D34)</f>
        <v>0</v>
      </c>
      <c r="E32" s="381">
        <f>SUM('6.1. sz. mell'!E34)</f>
        <v>0</v>
      </c>
    </row>
    <row r="33" spans="1:5" s="389" customFormat="1" ht="12" customHeight="1">
      <c r="A33" s="518" t="s">
        <v>730</v>
      </c>
      <c r="B33" s="391" t="s">
        <v>331</v>
      </c>
      <c r="C33" s="498">
        <v>152352</v>
      </c>
      <c r="D33" s="381">
        <f>SUM('6.1. sz. mell'!D35)</f>
        <v>300000</v>
      </c>
      <c r="E33" s="381">
        <f>SUM('6.1. sz. mell'!E35)</f>
        <v>0</v>
      </c>
    </row>
    <row r="34" spans="1:5" s="389" customFormat="1" ht="12" customHeight="1" thickBot="1">
      <c r="A34" s="519" t="s">
        <v>731</v>
      </c>
      <c r="B34" s="371" t="s">
        <v>332</v>
      </c>
      <c r="C34" s="715"/>
      <c r="D34" s="381">
        <f>SUM('6.1. sz. mell'!D36)</f>
        <v>520000</v>
      </c>
      <c r="E34" s="381">
        <f>SUM('6.1. sz. mell'!E36)</f>
        <v>22840</v>
      </c>
    </row>
    <row r="35" spans="1:5" s="389" customFormat="1" ht="12" customHeight="1" thickBot="1">
      <c r="A35" s="347" t="s">
        <v>11</v>
      </c>
      <c r="B35" s="580" t="s">
        <v>333</v>
      </c>
      <c r="C35" s="379">
        <f ca="1">SUM(C35:C44)</f>
        <v>10128907</v>
      </c>
      <c r="D35" s="379">
        <f>SUM(D36:D45)</f>
        <v>9797638</v>
      </c>
      <c r="E35" s="362">
        <f>SUM(E36:E45)</f>
        <v>9123874</v>
      </c>
    </row>
    <row r="36" spans="1:5" s="389" customFormat="1" ht="12" customHeight="1">
      <c r="A36" s="342" t="s">
        <v>63</v>
      </c>
      <c r="B36" s="581" t="s">
        <v>334</v>
      </c>
      <c r="C36" s="363">
        <v>3598280</v>
      </c>
      <c r="D36" s="381">
        <f>SUM('6.1. sz. mell'!D38,'7.1. sz. mell'!D9)</f>
        <v>0</v>
      </c>
      <c r="E36" s="381">
        <f>SUM('6.1. sz. mell'!E38,'7.1. sz. mell'!E9)</f>
        <v>0</v>
      </c>
    </row>
    <row r="37" spans="1:5" s="389" customFormat="1" ht="12" customHeight="1">
      <c r="A37" s="341" t="s">
        <v>64</v>
      </c>
      <c r="B37" s="582" t="s">
        <v>335</v>
      </c>
      <c r="C37" s="363">
        <v>172663</v>
      </c>
      <c r="D37" s="381">
        <f>SUM('6.1. sz. mell'!D39,'7.1. sz. mell'!D10)</f>
        <v>3265600</v>
      </c>
      <c r="E37" s="381">
        <f>SUM('6.1. sz. mell'!E39,'7.1. sz. mell'!E10)</f>
        <v>3027600</v>
      </c>
    </row>
    <row r="38" spans="1:5" s="389" customFormat="1" ht="12" customHeight="1">
      <c r="A38" s="341" t="s">
        <v>65</v>
      </c>
      <c r="B38" s="582" t="s">
        <v>336</v>
      </c>
      <c r="C38" s="363">
        <v>95680</v>
      </c>
      <c r="D38" s="381">
        <f>SUM('6.1. sz. mell'!D40,'7.1. sz. mell'!D11)</f>
        <v>496393</v>
      </c>
      <c r="E38" s="381">
        <f>SUM('6.1. sz. mell'!E40,'7.1. sz. mell'!E11)</f>
        <v>475893</v>
      </c>
    </row>
    <row r="39" spans="1:5" s="389" customFormat="1" ht="12" customHeight="1">
      <c r="A39" s="341" t="s">
        <v>124</v>
      </c>
      <c r="B39" s="582" t="s">
        <v>337</v>
      </c>
      <c r="C39" s="363">
        <v>3537151</v>
      </c>
      <c r="D39" s="381">
        <f>SUM('6.1. sz. mell'!D41,'7.1. sz. mell'!D12)</f>
        <v>95680</v>
      </c>
      <c r="E39" s="381">
        <f>SUM('6.1. sz. mell'!E41,'7.1. sz. mell'!E12)</f>
        <v>95680</v>
      </c>
    </row>
    <row r="40" spans="1:5" s="389" customFormat="1" ht="12" customHeight="1">
      <c r="A40" s="341" t="s">
        <v>125</v>
      </c>
      <c r="B40" s="582" t="s">
        <v>338</v>
      </c>
      <c r="C40" s="363">
        <v>1172505</v>
      </c>
      <c r="D40" s="381">
        <f>SUM('6.1. sz. mell'!D42,'7.1. sz. mell'!D13)</f>
        <v>3614510</v>
      </c>
      <c r="E40" s="381">
        <f>SUM('6.1. sz. mell'!E42,'7.1. sz. mell'!E13)</f>
        <v>3334534</v>
      </c>
    </row>
    <row r="41" spans="1:5" s="389" customFormat="1" ht="12" customHeight="1">
      <c r="A41" s="341" t="s">
        <v>126</v>
      </c>
      <c r="B41" s="582" t="s">
        <v>339</v>
      </c>
      <c r="C41" s="363">
        <v>1027000</v>
      </c>
      <c r="D41" s="381">
        <f>SUM('6.1. sz. mell'!D43,'7.1. sz. mell'!D14)</f>
        <v>1141002</v>
      </c>
      <c r="E41" s="381">
        <f>SUM('6.1. sz. mell'!E43,'7.1. sz. mell'!E14)</f>
        <v>1056086</v>
      </c>
    </row>
    <row r="42" spans="1:5" s="389" customFormat="1" ht="12" customHeight="1">
      <c r="A42" s="341" t="s">
        <v>127</v>
      </c>
      <c r="B42" s="582" t="s">
        <v>340</v>
      </c>
      <c r="C42" s="363">
        <v>61790</v>
      </c>
      <c r="D42" s="381">
        <f>SUM('6.1. sz. mell'!D44,'7.1. sz. mell'!D15)</f>
        <v>412000</v>
      </c>
      <c r="E42" s="381">
        <f>SUM('6.1. sz. mell'!E44,'7.1. sz. mell'!E15)</f>
        <v>412000</v>
      </c>
    </row>
    <row r="43" spans="1:5" s="389" customFormat="1" ht="12" customHeight="1">
      <c r="A43" s="341" t="s">
        <v>128</v>
      </c>
      <c r="B43" s="582" t="s">
        <v>341</v>
      </c>
      <c r="C43" s="366"/>
      <c r="D43" s="381">
        <f>SUM('6.1. sz. mell'!D45,'7.1. sz. mell'!D16)</f>
        <v>144788</v>
      </c>
      <c r="E43" s="381">
        <f>SUM('6.1. sz. mell'!E45,'7.1. sz. mell'!E16)</f>
        <v>104206</v>
      </c>
    </row>
    <row r="44" spans="1:5" s="389" customFormat="1" ht="12" customHeight="1" thickBot="1">
      <c r="A44" s="341" t="s">
        <v>342</v>
      </c>
      <c r="B44" s="582" t="s">
        <v>343</v>
      </c>
      <c r="C44" s="367">
        <v>463838</v>
      </c>
      <c r="D44" s="381">
        <f>SUM('6.1. sz. mell'!D46,'7.1. sz. mell'!D17)</f>
        <v>0</v>
      </c>
      <c r="E44" s="381">
        <f>SUM('6.1. sz. mell'!E46,'7.1. sz. mell'!E17)</f>
        <v>0</v>
      </c>
    </row>
    <row r="45" spans="1:5" s="389" customFormat="1" ht="12" customHeight="1" thickBot="1">
      <c r="A45" s="343" t="s">
        <v>344</v>
      </c>
      <c r="B45" s="583" t="s">
        <v>345</v>
      </c>
      <c r="C45" s="379"/>
      <c r="D45" s="381">
        <f>SUM('6.1. sz. mell'!D47,'7.1. sz. mell'!D18)</f>
        <v>627665</v>
      </c>
      <c r="E45" s="381">
        <f>SUM('6.1. sz. mell'!E47,'7.1. sz. mell'!E18)</f>
        <v>617875</v>
      </c>
    </row>
    <row r="46" spans="1:5" s="389" customFormat="1" ht="12" customHeight="1" thickBot="1">
      <c r="A46" s="347" t="s">
        <v>12</v>
      </c>
      <c r="B46" s="580" t="s">
        <v>346</v>
      </c>
      <c r="C46" s="714">
        <v>257590</v>
      </c>
      <c r="D46" s="379">
        <f>SUM(D47:D51)</f>
        <v>980000</v>
      </c>
      <c r="E46" s="362">
        <f>SUM(E47:E51)</f>
        <v>980000</v>
      </c>
    </row>
    <row r="47" spans="1:5" s="389" customFormat="1" ht="12" customHeight="1">
      <c r="A47" s="342" t="s">
        <v>66</v>
      </c>
      <c r="B47" s="581" t="s">
        <v>347</v>
      </c>
      <c r="C47" s="366">
        <v>157480</v>
      </c>
      <c r="D47" s="400">
        <f>SUM('6.1. sz. mell'!D49)</f>
        <v>0</v>
      </c>
      <c r="E47" s="400">
        <f>SUM('6.1. sz. mell'!E49)</f>
        <v>0</v>
      </c>
    </row>
    <row r="48" spans="1:5" s="389" customFormat="1" ht="12" customHeight="1">
      <c r="A48" s="341" t="s">
        <v>67</v>
      </c>
      <c r="B48" s="582" t="s">
        <v>348</v>
      </c>
      <c r="C48" s="366">
        <v>118110</v>
      </c>
      <c r="D48" s="400">
        <f>SUM('6.1. sz. mell'!D50)</f>
        <v>980000</v>
      </c>
      <c r="E48" s="400">
        <f>SUM('6.1. sz. mell'!E50)</f>
        <v>980000</v>
      </c>
    </row>
    <row r="49" spans="1:5" s="389" customFormat="1" ht="12" customHeight="1">
      <c r="A49" s="341" t="s">
        <v>349</v>
      </c>
      <c r="B49" s="582" t="s">
        <v>350</v>
      </c>
      <c r="C49" s="366">
        <v>0</v>
      </c>
      <c r="D49" s="400">
        <f>SUM('6.1. sz. mell'!D51)</f>
        <v>0</v>
      </c>
      <c r="E49" s="400">
        <f>SUM('6.1. sz. mell'!E51)</f>
        <v>0</v>
      </c>
    </row>
    <row r="50" spans="1:5" s="389" customFormat="1" ht="12" customHeight="1">
      <c r="A50" s="341" t="s">
        <v>351</v>
      </c>
      <c r="B50" s="582" t="s">
        <v>352</v>
      </c>
      <c r="C50" s="695">
        <v>0</v>
      </c>
      <c r="D50" s="400">
        <f>SUM('6.1. sz. mell'!D52)</f>
        <v>0</v>
      </c>
      <c r="E50" s="400">
        <f>SUM('6.1. sz. mell'!E52)</f>
        <v>0</v>
      </c>
    </row>
    <row r="51" spans="1:5" s="389" customFormat="1" ht="12" customHeight="1" thickBot="1">
      <c r="A51" s="343" t="s">
        <v>353</v>
      </c>
      <c r="B51" s="583" t="s">
        <v>354</v>
      </c>
      <c r="C51" s="715"/>
      <c r="D51" s="400">
        <f>SUM('6.1. sz. mell'!D53)</f>
        <v>0</v>
      </c>
      <c r="E51" s="400">
        <f>SUM('6.1. sz. mell'!E53)</f>
        <v>0</v>
      </c>
    </row>
    <row r="52" spans="1:5" s="389" customFormat="1" ht="13.5" thickBot="1">
      <c r="A52" s="347" t="s">
        <v>129</v>
      </c>
      <c r="B52" s="580" t="s">
        <v>355</v>
      </c>
      <c r="C52" s="379">
        <f ca="1">SUM(C52:C55)</f>
        <v>157182</v>
      </c>
      <c r="D52" s="379">
        <f>SUM(D53:D55)</f>
        <v>50000</v>
      </c>
      <c r="E52" s="362">
        <f>SUM(E53:E55)</f>
        <v>50000</v>
      </c>
    </row>
    <row r="53" spans="1:5" s="389" customFormat="1" ht="12.75">
      <c r="A53" s="342" t="s">
        <v>68</v>
      </c>
      <c r="B53" s="581" t="s">
        <v>356</v>
      </c>
      <c r="C53" s="363"/>
      <c r="D53" s="381"/>
      <c r="E53" s="364"/>
    </row>
    <row r="54" spans="1:5" s="389" customFormat="1" ht="14.25" customHeight="1">
      <c r="A54" s="341" t="s">
        <v>69</v>
      </c>
      <c r="B54" s="582" t="s">
        <v>574</v>
      </c>
      <c r="C54" s="363">
        <v>157182</v>
      </c>
      <c r="D54" s="380"/>
      <c r="E54" s="363"/>
    </row>
    <row r="55" spans="1:5" s="389" customFormat="1" ht="12.75">
      <c r="A55" s="341" t="s">
        <v>358</v>
      </c>
      <c r="B55" s="582" t="s">
        <v>359</v>
      </c>
      <c r="C55" s="498"/>
      <c r="D55" s="380">
        <v>50000</v>
      </c>
      <c r="E55" s="363">
        <v>50000</v>
      </c>
    </row>
    <row r="56" spans="1:5" s="389" customFormat="1" ht="13.5" thickBot="1">
      <c r="A56" s="343" t="s">
        <v>360</v>
      </c>
      <c r="B56" s="583" t="s">
        <v>361</v>
      </c>
      <c r="C56" s="715"/>
      <c r="D56" s="382"/>
      <c r="E56" s="365"/>
    </row>
    <row r="57" spans="1:5" s="389" customFormat="1" ht="13.5" thickBot="1">
      <c r="A57" s="347" t="s">
        <v>14</v>
      </c>
      <c r="B57" s="584" t="s">
        <v>362</v>
      </c>
      <c r="C57" s="379">
        <f ca="1">SUM(C57:C59)</f>
        <v>359913</v>
      </c>
      <c r="D57" s="379">
        <f>SUM(D58:D60)</f>
        <v>0</v>
      </c>
      <c r="E57" s="362">
        <f>SUM(E58:E60)</f>
        <v>0</v>
      </c>
    </row>
    <row r="58" spans="1:5" s="389" customFormat="1" ht="12.75">
      <c r="A58" s="341" t="s">
        <v>130</v>
      </c>
      <c r="B58" s="581" t="s">
        <v>363</v>
      </c>
      <c r="C58" s="366"/>
      <c r="D58" s="383"/>
      <c r="E58" s="366"/>
    </row>
    <row r="59" spans="1:5" s="389" customFormat="1" ht="12.75" customHeight="1">
      <c r="A59" s="341" t="s">
        <v>131</v>
      </c>
      <c r="B59" s="582" t="s">
        <v>575</v>
      </c>
      <c r="C59" s="366">
        <v>359913</v>
      </c>
      <c r="D59" s="383"/>
      <c r="E59" s="366"/>
    </row>
    <row r="60" spans="1:5" s="389" customFormat="1" ht="12.75">
      <c r="A60" s="341" t="s">
        <v>158</v>
      </c>
      <c r="B60" s="582" t="s">
        <v>365</v>
      </c>
      <c r="C60" s="366">
        <v>0</v>
      </c>
      <c r="D60" s="383"/>
      <c r="E60" s="366"/>
    </row>
    <row r="61" spans="1:5" s="389" customFormat="1" ht="13.5" thickBot="1">
      <c r="A61" s="341" t="s">
        <v>366</v>
      </c>
      <c r="B61" s="583" t="s">
        <v>367</v>
      </c>
      <c r="D61" s="383"/>
      <c r="E61" s="366"/>
    </row>
    <row r="62" spans="1:5" s="389" customFormat="1" ht="13.5" thickBot="1">
      <c r="A62" s="347" t="s">
        <v>15</v>
      </c>
      <c r="B62" s="580" t="s">
        <v>368</v>
      </c>
      <c r="C62" s="385">
        <f ca="1">SUM(C57,C52,C45,C35,C27,C20,C13,C6)</f>
        <v>137686044</v>
      </c>
      <c r="D62" s="385">
        <f>+D6+D13+D20+D27+D35+D46+D52+D57</f>
        <v>206939460</v>
      </c>
      <c r="E62" s="398">
        <f>+E6+E13+E20+E27+E35+E46+E52+E57</f>
        <v>202238844</v>
      </c>
    </row>
    <row r="63" spans="1:5" s="389" customFormat="1" ht="13.5" thickBot="1">
      <c r="A63" s="401" t="s">
        <v>369</v>
      </c>
      <c r="B63" s="711" t="s">
        <v>690</v>
      </c>
      <c r="C63" s="713">
        <v>0</v>
      </c>
      <c r="D63" s="379">
        <f>+D64+D65+D66</f>
        <v>0</v>
      </c>
      <c r="E63" s="362">
        <f>+E64+E65+E66</f>
        <v>0</v>
      </c>
    </row>
    <row r="64" spans="1:5" s="389" customFormat="1" ht="12.75">
      <c r="A64" s="341" t="s">
        <v>371</v>
      </c>
      <c r="B64" s="581" t="s">
        <v>372</v>
      </c>
      <c r="C64" s="368"/>
      <c r="D64" s="383"/>
      <c r="E64" s="366"/>
    </row>
    <row r="65" spans="1:5" s="389" customFormat="1" ht="12.75">
      <c r="A65" s="341" t="s">
        <v>373</v>
      </c>
      <c r="B65" s="582" t="s">
        <v>374</v>
      </c>
      <c r="C65" s="366"/>
      <c r="D65" s="383"/>
      <c r="E65" s="366"/>
    </row>
    <row r="66" spans="1:5" s="389" customFormat="1" ht="13.5" thickBot="1">
      <c r="A66" s="341" t="s">
        <v>375</v>
      </c>
      <c r="B66" s="327" t="s">
        <v>417</v>
      </c>
      <c r="D66" s="383"/>
      <c r="E66" s="366"/>
    </row>
    <row r="67" spans="1:5" s="389" customFormat="1" ht="13.5" thickBot="1">
      <c r="A67" s="401" t="s">
        <v>377</v>
      </c>
      <c r="B67" s="584" t="s">
        <v>378</v>
      </c>
      <c r="C67" s="362"/>
      <c r="D67" s="379">
        <f>+D68+D69+D70+D71</f>
        <v>0</v>
      </c>
      <c r="E67" s="362">
        <f>+E68+E69+E70+E71</f>
        <v>0</v>
      </c>
    </row>
    <row r="68" spans="1:5" s="389" customFormat="1" ht="12.75">
      <c r="A68" s="341" t="s">
        <v>107</v>
      </c>
      <c r="B68" s="690" t="s">
        <v>379</v>
      </c>
      <c r="C68" s="366">
        <v>0</v>
      </c>
      <c r="D68" s="383"/>
      <c r="E68" s="366"/>
    </row>
    <row r="69" spans="1:5" s="389" customFormat="1" ht="12.75">
      <c r="A69" s="341" t="s">
        <v>108</v>
      </c>
      <c r="B69" s="690" t="s">
        <v>746</v>
      </c>
      <c r="C69" s="366">
        <v>0</v>
      </c>
      <c r="D69" s="383"/>
      <c r="E69" s="366"/>
    </row>
    <row r="70" spans="1:5" s="389" customFormat="1" ht="12" customHeight="1">
      <c r="A70" s="341" t="s">
        <v>380</v>
      </c>
      <c r="B70" s="690" t="s">
        <v>381</v>
      </c>
      <c r="C70" s="366">
        <v>0</v>
      </c>
      <c r="D70" s="383"/>
      <c r="E70" s="366"/>
    </row>
    <row r="71" spans="1:5" s="389" customFormat="1" ht="12" customHeight="1" thickBot="1">
      <c r="A71" s="341" t="s">
        <v>382</v>
      </c>
      <c r="B71" s="691" t="s">
        <v>747</v>
      </c>
      <c r="D71" s="383"/>
      <c r="E71" s="366"/>
    </row>
    <row r="72" spans="1:5" s="389" customFormat="1" ht="12" customHeight="1" thickBot="1">
      <c r="A72" s="401" t="s">
        <v>383</v>
      </c>
      <c r="B72" s="711" t="s">
        <v>384</v>
      </c>
      <c r="C72" s="712">
        <v>13085364</v>
      </c>
      <c r="D72" s="379">
        <f>+D73+D74</f>
        <v>12364414</v>
      </c>
      <c r="E72" s="362">
        <f>+E73+E74</f>
        <v>12364414</v>
      </c>
    </row>
    <row r="73" spans="1:5" s="389" customFormat="1" ht="12" customHeight="1" thickBot="1">
      <c r="A73" s="341" t="s">
        <v>385</v>
      </c>
      <c r="B73" s="581" t="s">
        <v>386</v>
      </c>
      <c r="C73" s="368">
        <v>13085364</v>
      </c>
      <c r="D73" s="383">
        <f>SUM('6.1. sz. mell'!D75,'7.1. sz. mell'!D37)</f>
        <v>12364414</v>
      </c>
      <c r="E73" s="383">
        <f>SUM('6.1. sz. mell'!E75,'7.1. sz. mell'!E37)</f>
        <v>12364414</v>
      </c>
    </row>
    <row r="74" spans="1:5" s="389" customFormat="1" ht="12" customHeight="1" thickBot="1">
      <c r="A74" s="341" t="s">
        <v>387</v>
      </c>
      <c r="B74" s="583" t="s">
        <v>388</v>
      </c>
      <c r="C74" s="379"/>
      <c r="D74" s="383"/>
      <c r="E74" s="366"/>
    </row>
    <row r="75" spans="1:5" s="389" customFormat="1" ht="12" customHeight="1" thickBot="1">
      <c r="A75" s="401" t="s">
        <v>389</v>
      </c>
      <c r="B75" s="584" t="s">
        <v>390</v>
      </c>
      <c r="C75" s="379">
        <v>3716223</v>
      </c>
      <c r="D75" s="379">
        <f>+D76+D77+D78</f>
        <v>4455369</v>
      </c>
      <c r="E75" s="362">
        <f>+E76+E77+E78</f>
        <v>4455369</v>
      </c>
    </row>
    <row r="76" spans="1:5" s="389" customFormat="1" ht="12" customHeight="1">
      <c r="A76" s="341" t="s">
        <v>391</v>
      </c>
      <c r="B76" s="581" t="s">
        <v>392</v>
      </c>
      <c r="C76" s="366">
        <v>3716223</v>
      </c>
      <c r="D76" s="383">
        <f>SUM('6.1. sz. mell'!D78)</f>
        <v>4455369</v>
      </c>
      <c r="E76" s="383">
        <f>SUM('6.1. sz. mell'!E78)</f>
        <v>4455369</v>
      </c>
    </row>
    <row r="77" spans="1:5" s="389" customFormat="1" ht="12" customHeight="1">
      <c r="A77" s="341" t="s">
        <v>393</v>
      </c>
      <c r="B77" s="582" t="s">
        <v>394</v>
      </c>
      <c r="C77" s="366"/>
      <c r="D77" s="383"/>
      <c r="E77" s="366"/>
    </row>
    <row r="78" spans="1:5" s="389" customFormat="1" ht="12" customHeight="1" thickBot="1">
      <c r="A78" s="341" t="s">
        <v>395</v>
      </c>
      <c r="B78" s="689" t="s">
        <v>748</v>
      </c>
      <c r="D78" s="383"/>
      <c r="E78" s="366"/>
    </row>
    <row r="79" spans="1:5" s="389" customFormat="1" ht="12" customHeight="1" thickBot="1">
      <c r="A79" s="401" t="s">
        <v>396</v>
      </c>
      <c r="B79" s="584" t="s">
        <v>397</v>
      </c>
      <c r="C79" s="362"/>
      <c r="D79" s="379">
        <f>+D80+D81+D82+D83</f>
        <v>0</v>
      </c>
      <c r="E79" s="362">
        <f>+E80+E81+E82+E83</f>
        <v>0</v>
      </c>
    </row>
    <row r="80" spans="1:5" s="389" customFormat="1" ht="12" customHeight="1">
      <c r="A80" s="570" t="s">
        <v>398</v>
      </c>
      <c r="B80" s="581" t="s">
        <v>399</v>
      </c>
      <c r="C80" s="366"/>
      <c r="D80" s="383"/>
      <c r="E80" s="366"/>
    </row>
    <row r="81" spans="1:5" s="389" customFormat="1" ht="12" customHeight="1">
      <c r="A81" s="571" t="s">
        <v>400</v>
      </c>
      <c r="B81" s="582" t="s">
        <v>401</v>
      </c>
      <c r="C81" s="366">
        <v>0</v>
      </c>
      <c r="D81" s="383"/>
      <c r="E81" s="366"/>
    </row>
    <row r="82" spans="1:5" s="389" customFormat="1" ht="12" customHeight="1">
      <c r="A82" s="571" t="s">
        <v>402</v>
      </c>
      <c r="B82" s="582" t="s">
        <v>403</v>
      </c>
      <c r="C82" s="366">
        <v>0</v>
      </c>
      <c r="D82" s="383"/>
      <c r="E82" s="366"/>
    </row>
    <row r="83" spans="1:5" s="389" customFormat="1" ht="12" customHeight="1" thickBot="1">
      <c r="A83" s="402" t="s">
        <v>404</v>
      </c>
      <c r="B83" s="583" t="s">
        <v>405</v>
      </c>
      <c r="D83" s="383"/>
      <c r="E83" s="366"/>
    </row>
    <row r="84" spans="1:5" s="389" customFormat="1" ht="12" customHeight="1" thickBot="1">
      <c r="A84" s="401" t="s">
        <v>406</v>
      </c>
      <c r="B84" s="584" t="s">
        <v>407</v>
      </c>
      <c r="C84" s="405">
        <v>0</v>
      </c>
      <c r="D84" s="404"/>
      <c r="E84" s="405"/>
    </row>
    <row r="85" spans="1:5" s="389" customFormat="1" ht="13.5" customHeight="1" thickBot="1">
      <c r="A85" s="401" t="s">
        <v>408</v>
      </c>
      <c r="B85" s="325" t="s">
        <v>409</v>
      </c>
      <c r="C85" s="385">
        <v>13085364</v>
      </c>
      <c r="D85" s="385">
        <f>+D63+D67+D72+D75+D79+D84</f>
        <v>16819783</v>
      </c>
      <c r="E85" s="398">
        <f>+E63+E67+E72+E75+E79+E84</f>
        <v>16819783</v>
      </c>
    </row>
    <row r="86" spans="1:5" s="389" customFormat="1" ht="12" customHeight="1" thickBot="1">
      <c r="A86" s="403" t="s">
        <v>410</v>
      </c>
      <c r="B86" s="328" t="s">
        <v>411</v>
      </c>
      <c r="C86" s="710">
        <v>154487631</v>
      </c>
      <c r="D86" s="385">
        <f>+D62+D85</f>
        <v>223759243</v>
      </c>
      <c r="E86" s="398">
        <f>+E62+E85</f>
        <v>219058627</v>
      </c>
    </row>
    <row r="87" spans="1:5" ht="16.5" customHeight="1">
      <c r="A87" s="718" t="s">
        <v>36</v>
      </c>
      <c r="B87" s="718"/>
      <c r="C87" s="718"/>
      <c r="D87" s="718"/>
      <c r="E87" s="718"/>
    </row>
    <row r="88" spans="1:5" s="395" customFormat="1" ht="16.5" customHeight="1" thickBot="1">
      <c r="A88" s="47" t="s">
        <v>111</v>
      </c>
      <c r="B88" s="47"/>
      <c r="C88" s="47"/>
      <c r="D88" s="356"/>
      <c r="E88" s="356" t="str">
        <f>E2</f>
        <v>Forintban!</v>
      </c>
    </row>
    <row r="89" spans="1:5" s="395" customFormat="1" ht="16.5" customHeight="1">
      <c r="A89" s="719" t="s">
        <v>58</v>
      </c>
      <c r="B89" s="721" t="s">
        <v>176</v>
      </c>
      <c r="C89" s="774" t="str">
        <f>+C3</f>
        <v>2016. évi tény</v>
      </c>
      <c r="D89" s="723" t="str">
        <f>+D3</f>
        <v>2017. évi</v>
      </c>
      <c r="E89" s="724"/>
    </row>
    <row r="90" spans="1:5" ht="38.1" customHeight="1" thickBot="1">
      <c r="A90" s="720"/>
      <c r="B90" s="722"/>
      <c r="C90" s="775"/>
      <c r="D90" s="48" t="s">
        <v>182</v>
      </c>
      <c r="E90" s="49" t="s">
        <v>183</v>
      </c>
    </row>
    <row r="91" spans="1:5" s="388" customFormat="1" ht="12" customHeight="1" thickBot="1">
      <c r="A91" s="352" t="s">
        <v>412</v>
      </c>
      <c r="B91" s="353" t="s">
        <v>413</v>
      </c>
      <c r="C91" s="353" t="s">
        <v>414</v>
      </c>
      <c r="D91" s="353" t="s">
        <v>416</v>
      </c>
      <c r="E91" s="399" t="s">
        <v>493</v>
      </c>
    </row>
    <row r="92" spans="1:5" ht="12" customHeight="1" thickBot="1">
      <c r="A92" s="349" t="s">
        <v>7</v>
      </c>
      <c r="B92" s="351" t="s">
        <v>576</v>
      </c>
      <c r="C92" s="378">
        <f>SUM(C93:C97)</f>
        <v>127942660</v>
      </c>
      <c r="D92" s="378">
        <f>+D93+D94+D95+D96+D97</f>
        <v>151874160</v>
      </c>
      <c r="E92" s="333">
        <f>+E93+E94+E95+E96+E97</f>
        <v>125673662</v>
      </c>
    </row>
    <row r="93" spans="1:5" ht="12" customHeight="1">
      <c r="A93" s="344" t="s">
        <v>70</v>
      </c>
      <c r="B93" s="585" t="s">
        <v>37</v>
      </c>
      <c r="C93" s="78">
        <v>61415147</v>
      </c>
      <c r="D93" s="78">
        <f>SUM('1.1.sz.mell.'!D94)</f>
        <v>65348651</v>
      </c>
      <c r="E93" s="497">
        <f>SUM('1.1.sz.mell.'!E94)</f>
        <v>64064589</v>
      </c>
    </row>
    <row r="94" spans="1:5" ht="12" customHeight="1">
      <c r="A94" s="341" t="s">
        <v>71</v>
      </c>
      <c r="B94" s="586" t="s">
        <v>132</v>
      </c>
      <c r="C94" s="380">
        <v>15122532</v>
      </c>
      <c r="D94" s="380">
        <f>SUM('1.1.sz.mell.'!D95)</f>
        <v>16947265</v>
      </c>
      <c r="E94" s="498">
        <f>SUM('1.1.sz.mell.'!E95)</f>
        <v>13619944</v>
      </c>
    </row>
    <row r="95" spans="1:5" ht="12" customHeight="1">
      <c r="A95" s="341" t="s">
        <v>72</v>
      </c>
      <c r="B95" s="586" t="s">
        <v>99</v>
      </c>
      <c r="C95" s="382">
        <v>45488912</v>
      </c>
      <c r="D95" s="380">
        <f>SUM('1.1.sz.mell.'!D96)</f>
        <v>57160543</v>
      </c>
      <c r="E95" s="498">
        <f>SUM('1.1.sz.mell.'!E96)</f>
        <v>39207684</v>
      </c>
    </row>
    <row r="96" spans="1:5" ht="12" customHeight="1">
      <c r="A96" s="341" t="s">
        <v>73</v>
      </c>
      <c r="B96" s="587" t="s">
        <v>133</v>
      </c>
      <c r="C96" s="382">
        <v>1197400</v>
      </c>
      <c r="D96" s="380">
        <f>SUM('1.1.sz.mell.'!D97)</f>
        <v>2467500</v>
      </c>
      <c r="E96" s="498">
        <f>SUM('1.1.sz.mell.'!E97)</f>
        <v>1467930</v>
      </c>
    </row>
    <row r="97" spans="1:5" ht="12" customHeight="1">
      <c r="A97" s="341" t="s">
        <v>82</v>
      </c>
      <c r="B97" s="588" t="s">
        <v>134</v>
      </c>
      <c r="C97" s="382">
        <v>4718669</v>
      </c>
      <c r="D97" s="380">
        <f>SUM('1.1.sz.mell.'!D98)</f>
        <v>9950201</v>
      </c>
      <c r="E97" s="498">
        <f>SUM('1.1.sz.mell.'!E98)</f>
        <v>7313515</v>
      </c>
    </row>
    <row r="98" spans="1:5" ht="12" customHeight="1">
      <c r="A98" s="341" t="s">
        <v>74</v>
      </c>
      <c r="B98" s="586" t="s">
        <v>419</v>
      </c>
      <c r="C98" s="382"/>
      <c r="D98" s="380">
        <f>SUM('1.1.sz.mell.'!D99)</f>
        <v>1237443</v>
      </c>
      <c r="E98" s="498">
        <f>SUM('1.1.sz.mell.'!E99)</f>
        <v>1237443</v>
      </c>
    </row>
    <row r="99" spans="1:5" ht="12" customHeight="1">
      <c r="A99" s="341" t="s">
        <v>75</v>
      </c>
      <c r="B99" s="589" t="s">
        <v>420</v>
      </c>
      <c r="C99" s="382"/>
      <c r="D99" s="380">
        <f>SUM('1.1.sz.mell.'!D100)</f>
        <v>0</v>
      </c>
      <c r="E99" s="498">
        <f>SUM('1.1.sz.mell.'!E100)</f>
        <v>0</v>
      </c>
    </row>
    <row r="100" spans="1:5" ht="12" customHeight="1">
      <c r="A100" s="341" t="s">
        <v>83</v>
      </c>
      <c r="B100" s="586" t="s">
        <v>421</v>
      </c>
      <c r="C100" s="382"/>
      <c r="D100" s="380">
        <f>SUM('1.1.sz.mell.'!D101)</f>
        <v>0</v>
      </c>
      <c r="E100" s="498">
        <f>SUM('1.1.sz.mell.'!E101)</f>
        <v>0</v>
      </c>
    </row>
    <row r="101" spans="1:5" ht="12" customHeight="1">
      <c r="A101" s="341" t="s">
        <v>84</v>
      </c>
      <c r="B101" s="586" t="s">
        <v>422</v>
      </c>
      <c r="C101" s="382"/>
      <c r="D101" s="380">
        <f>SUM('1.1.sz.mell.'!D102)</f>
        <v>0</v>
      </c>
      <c r="E101" s="498">
        <f>SUM('1.1.sz.mell.'!E102)</f>
        <v>0</v>
      </c>
    </row>
    <row r="102" spans="1:5" ht="12" customHeight="1">
      <c r="A102" s="341" t="s">
        <v>85</v>
      </c>
      <c r="B102" s="589" t="s">
        <v>423</v>
      </c>
      <c r="C102" s="382"/>
      <c r="D102" s="380">
        <f>SUM('1.1.sz.mell.'!D103)</f>
        <v>6212758</v>
      </c>
      <c r="E102" s="498">
        <f>SUM('1.1.sz.mell.'!E103)</f>
        <v>3576072</v>
      </c>
    </row>
    <row r="103" spans="1:5" ht="12" customHeight="1">
      <c r="A103" s="341" t="s">
        <v>86</v>
      </c>
      <c r="B103" s="589" t="s">
        <v>424</v>
      </c>
      <c r="C103" s="382"/>
      <c r="D103" s="380">
        <f>SUM('1.1.sz.mell.'!D104)</f>
        <v>0</v>
      </c>
      <c r="E103" s="498">
        <f>SUM('1.1.sz.mell.'!E104)</f>
        <v>0</v>
      </c>
    </row>
    <row r="104" spans="1:5" ht="12" customHeight="1">
      <c r="A104" s="341" t="s">
        <v>88</v>
      </c>
      <c r="B104" s="586" t="s">
        <v>425</v>
      </c>
      <c r="C104" s="382"/>
      <c r="D104" s="380">
        <f>SUM('1.1.sz.mell.'!D105)</f>
        <v>0</v>
      </c>
      <c r="E104" s="498">
        <f>SUM('1.1.sz.mell.'!E105)</f>
        <v>0</v>
      </c>
    </row>
    <row r="105" spans="1:5" ht="12" customHeight="1">
      <c r="A105" s="340" t="s">
        <v>135</v>
      </c>
      <c r="B105" s="590" t="s">
        <v>426</v>
      </c>
      <c r="C105" s="382"/>
      <c r="D105" s="380">
        <f>SUM('1.1.sz.mell.'!D106)</f>
        <v>0</v>
      </c>
      <c r="E105" s="498">
        <f>SUM('1.1.sz.mell.'!E106)</f>
        <v>0</v>
      </c>
    </row>
    <row r="106" spans="1:5" ht="12" customHeight="1">
      <c r="A106" s="341" t="s">
        <v>427</v>
      </c>
      <c r="B106" s="590" t="s">
        <v>428</v>
      </c>
      <c r="C106" s="382"/>
      <c r="D106" s="380">
        <f>SUM('1.1.sz.mell.'!D107)</f>
        <v>0</v>
      </c>
      <c r="E106" s="498">
        <f>SUM('1.1.sz.mell.'!E107)</f>
        <v>0</v>
      </c>
    </row>
    <row r="107" spans="1:5" ht="12" customHeight="1" thickBot="1">
      <c r="A107" s="345" t="s">
        <v>429</v>
      </c>
      <c r="B107" s="591" t="s">
        <v>430</v>
      </c>
      <c r="C107" s="79"/>
      <c r="D107" s="79">
        <f>SUM('1.1.sz.mell.'!D108)</f>
        <v>2500000</v>
      </c>
      <c r="E107" s="502">
        <f>SUM('1.1.sz.mell.'!E108)</f>
        <v>2500000</v>
      </c>
    </row>
    <row r="108" spans="1:5" ht="12" customHeight="1" thickBot="1">
      <c r="A108" s="347" t="s">
        <v>8</v>
      </c>
      <c r="B108" s="350" t="s">
        <v>577</v>
      </c>
      <c r="C108" s="379">
        <f>+C109+C111+C113</f>
        <v>10488178</v>
      </c>
      <c r="D108" s="78">
        <f>SUM('1.1.sz.mell.'!D109)</f>
        <v>66991683</v>
      </c>
      <c r="E108" s="332">
        <f>SUM('1.1.sz.mell.'!E109)</f>
        <v>18754350</v>
      </c>
    </row>
    <row r="109" spans="1:5" ht="12" customHeight="1">
      <c r="A109" s="342" t="s">
        <v>76</v>
      </c>
      <c r="B109" s="586" t="s">
        <v>157</v>
      </c>
      <c r="C109" s="381">
        <v>6851719</v>
      </c>
      <c r="D109" s="78">
        <f>SUM('1.1.sz.mell.'!D110)</f>
        <v>65153683</v>
      </c>
      <c r="E109" s="497">
        <f>SUM('1.1.sz.mell.'!E110)</f>
        <v>17417808</v>
      </c>
    </row>
    <row r="110" spans="1:5" ht="12" customHeight="1">
      <c r="A110" s="342" t="s">
        <v>77</v>
      </c>
      <c r="B110" s="590" t="s">
        <v>432</v>
      </c>
      <c r="C110" s="381"/>
      <c r="D110" s="380">
        <f>SUM('1.1.sz.mell.'!D111)</f>
        <v>0</v>
      </c>
      <c r="E110" s="498">
        <f>SUM('1.1.sz.mell.'!E111)</f>
        <v>0</v>
      </c>
    </row>
    <row r="111" spans="1:5">
      <c r="A111" s="342" t="s">
        <v>78</v>
      </c>
      <c r="B111" s="590" t="s">
        <v>136</v>
      </c>
      <c r="C111" s="380">
        <v>2636459</v>
      </c>
      <c r="D111" s="380">
        <f>SUM('1.1.sz.mell.'!D112)</f>
        <v>838000</v>
      </c>
      <c r="E111" s="498">
        <f>SUM('1.1.sz.mell.'!E112)</f>
        <v>836542</v>
      </c>
    </row>
    <row r="112" spans="1:5" ht="12" customHeight="1">
      <c r="A112" s="342" t="s">
        <v>79</v>
      </c>
      <c r="B112" s="590" t="s">
        <v>433</v>
      </c>
      <c r="C112" s="380"/>
      <c r="D112" s="380">
        <f>SUM('1.1.sz.mell.'!D113)</f>
        <v>0</v>
      </c>
      <c r="E112" s="498">
        <f>SUM('1.1.sz.mell.'!E113)</f>
        <v>0</v>
      </c>
    </row>
    <row r="113" spans="1:5" ht="12" customHeight="1">
      <c r="A113" s="342" t="s">
        <v>80</v>
      </c>
      <c r="B113" s="583" t="s">
        <v>159</v>
      </c>
      <c r="C113" s="380">
        <v>1000000</v>
      </c>
      <c r="D113" s="380">
        <f>SUM('1.1.sz.mell.'!D114)</f>
        <v>1000000</v>
      </c>
      <c r="E113" s="498">
        <f>SUM('1.1.sz.mell.'!E114)</f>
        <v>500000</v>
      </c>
    </row>
    <row r="114" spans="1:5">
      <c r="A114" s="342" t="s">
        <v>87</v>
      </c>
      <c r="B114" s="582" t="s">
        <v>434</v>
      </c>
      <c r="C114" s="380"/>
      <c r="D114" s="380">
        <f>SUM('1.1.sz.mell.'!D115)</f>
        <v>0</v>
      </c>
      <c r="E114" s="498">
        <f>SUM('1.1.sz.mell.'!E115)</f>
        <v>0</v>
      </c>
    </row>
    <row r="115" spans="1:5">
      <c r="A115" s="342" t="s">
        <v>89</v>
      </c>
      <c r="B115" s="592" t="s">
        <v>435</v>
      </c>
      <c r="C115" s="380"/>
      <c r="D115" s="380">
        <f>SUM('1.1.sz.mell.'!D116)</f>
        <v>0</v>
      </c>
      <c r="E115" s="498">
        <f>SUM('1.1.sz.mell.'!E116)</f>
        <v>0</v>
      </c>
    </row>
    <row r="116" spans="1:5" ht="12" customHeight="1">
      <c r="A116" s="342" t="s">
        <v>137</v>
      </c>
      <c r="B116" s="586" t="s">
        <v>422</v>
      </c>
      <c r="C116" s="380"/>
      <c r="D116" s="380">
        <f>SUM('1.1.sz.mell.'!D117)</f>
        <v>0</v>
      </c>
      <c r="E116" s="498">
        <f>SUM('1.1.sz.mell.'!E117)</f>
        <v>0</v>
      </c>
    </row>
    <row r="117" spans="1:5" ht="12" customHeight="1">
      <c r="A117" s="342" t="s">
        <v>138</v>
      </c>
      <c r="B117" s="586" t="s">
        <v>436</v>
      </c>
      <c r="C117" s="380"/>
      <c r="D117" s="380">
        <f>SUM('1.1.sz.mell.'!D118)</f>
        <v>0</v>
      </c>
      <c r="E117" s="498">
        <f>SUM('1.1.sz.mell.'!E118)</f>
        <v>0</v>
      </c>
    </row>
    <row r="118" spans="1:5" ht="12" customHeight="1">
      <c r="A118" s="342" t="s">
        <v>139</v>
      </c>
      <c r="B118" s="586" t="s">
        <v>437</v>
      </c>
      <c r="C118" s="380"/>
      <c r="D118" s="380">
        <f>SUM('1.1.sz.mell.'!D119)</f>
        <v>0</v>
      </c>
      <c r="E118" s="498">
        <f>SUM('1.1.sz.mell.'!E119)</f>
        <v>0</v>
      </c>
    </row>
    <row r="119" spans="1:5" s="406" customFormat="1" ht="12" customHeight="1">
      <c r="A119" s="342" t="s">
        <v>438</v>
      </c>
      <c r="B119" s="586" t="s">
        <v>425</v>
      </c>
      <c r="C119" s="380"/>
      <c r="D119" s="380">
        <f>SUM('1.1.sz.mell.'!D120)</f>
        <v>0</v>
      </c>
      <c r="E119" s="498">
        <f>SUM('1.1.sz.mell.'!E120)</f>
        <v>0</v>
      </c>
    </row>
    <row r="120" spans="1:5" ht="12" customHeight="1">
      <c r="A120" s="342" t="s">
        <v>439</v>
      </c>
      <c r="B120" s="586" t="s">
        <v>440</v>
      </c>
      <c r="C120" s="380">
        <v>1000000</v>
      </c>
      <c r="D120" s="380">
        <f>SUM('1.1.sz.mell.'!D121)</f>
        <v>1000000</v>
      </c>
      <c r="E120" s="498">
        <f>SUM('1.1.sz.mell.'!E121)</f>
        <v>500000</v>
      </c>
    </row>
    <row r="121" spans="1:5" ht="12" customHeight="1" thickBot="1">
      <c r="A121" s="340" t="s">
        <v>441</v>
      </c>
      <c r="B121" s="586" t="s">
        <v>442</v>
      </c>
      <c r="C121" s="382"/>
      <c r="D121" s="79">
        <f>SUM('1.1.sz.mell.'!D122)</f>
        <v>0</v>
      </c>
      <c r="E121" s="502">
        <f>SUM('1.1.sz.mell.'!E122)</f>
        <v>0</v>
      </c>
    </row>
    <row r="122" spans="1:5" ht="12" customHeight="1" thickBot="1">
      <c r="A122" s="347" t="s">
        <v>9</v>
      </c>
      <c r="B122" s="564" t="s">
        <v>443</v>
      </c>
      <c r="C122" s="379">
        <f>+C123+C124</f>
        <v>0</v>
      </c>
      <c r="D122" s="78">
        <f>SUM('1.1.sz.mell.'!D123)</f>
        <v>1177177</v>
      </c>
      <c r="E122" s="332">
        <f>SUM('1.1.sz.mell.'!E123)</f>
        <v>0</v>
      </c>
    </row>
    <row r="123" spans="1:5" ht="12" customHeight="1">
      <c r="A123" s="342" t="s">
        <v>59</v>
      </c>
      <c r="B123" s="592" t="s">
        <v>45</v>
      </c>
      <c r="C123" s="381"/>
      <c r="D123" s="78">
        <f>SUM('1.1.sz.mell.'!D124)</f>
        <v>1177177</v>
      </c>
      <c r="E123" s="497">
        <f>SUM('1.1.sz.mell.'!E124)</f>
        <v>0</v>
      </c>
    </row>
    <row r="124" spans="1:5" ht="12" customHeight="1" thickBot="1">
      <c r="A124" s="343" t="s">
        <v>60</v>
      </c>
      <c r="B124" s="590" t="s">
        <v>46</v>
      </c>
      <c r="C124" s="382"/>
      <c r="D124" s="79">
        <f>SUM('1.1.sz.mell.'!D125)</f>
        <v>0</v>
      </c>
      <c r="E124" s="502">
        <f>SUM('1.1.sz.mell.'!E125)</f>
        <v>0</v>
      </c>
    </row>
    <row r="125" spans="1:5" ht="12" customHeight="1" thickBot="1">
      <c r="A125" s="347" t="s">
        <v>10</v>
      </c>
      <c r="B125" s="564" t="s">
        <v>444</v>
      </c>
      <c r="C125" s="379">
        <f>+C92+C108+C122</f>
        <v>138430838</v>
      </c>
      <c r="D125" s="78">
        <f>SUM('1.1.sz.mell.'!D126)</f>
        <v>220043020</v>
      </c>
      <c r="E125" s="332">
        <f>SUM('1.1.sz.mell.'!E126)</f>
        <v>144428012</v>
      </c>
    </row>
    <row r="126" spans="1:5" ht="12" customHeight="1" thickBot="1">
      <c r="A126" s="347" t="s">
        <v>11</v>
      </c>
      <c r="B126" s="564" t="s">
        <v>445</v>
      </c>
      <c r="C126" s="379">
        <f>+C127+C128+C129</f>
        <v>0</v>
      </c>
      <c r="D126" s="78">
        <f>SUM('1.1.sz.mell.'!D127)</f>
        <v>0</v>
      </c>
      <c r="E126" s="332">
        <f>SUM('1.1.sz.mell.'!E127)</f>
        <v>0</v>
      </c>
    </row>
    <row r="127" spans="1:5" ht="12" customHeight="1">
      <c r="A127" s="342" t="s">
        <v>63</v>
      </c>
      <c r="B127" s="592" t="s">
        <v>578</v>
      </c>
      <c r="C127" s="380"/>
      <c r="D127" s="78">
        <f>SUM('1.1.sz.mell.'!D128)</f>
        <v>0</v>
      </c>
      <c r="E127" s="497">
        <f>SUM('1.1.sz.mell.'!E128)</f>
        <v>0</v>
      </c>
    </row>
    <row r="128" spans="1:5" ht="12" customHeight="1">
      <c r="A128" s="342" t="s">
        <v>64</v>
      </c>
      <c r="B128" s="592" t="s">
        <v>579</v>
      </c>
      <c r="C128" s="380"/>
      <c r="D128" s="380">
        <f>SUM('1.1.sz.mell.'!D129)</f>
        <v>0</v>
      </c>
      <c r="E128" s="498">
        <f>SUM('1.1.sz.mell.'!E129)</f>
        <v>0</v>
      </c>
    </row>
    <row r="129" spans="1:9" ht="12" customHeight="1" thickBot="1">
      <c r="A129" s="340" t="s">
        <v>65</v>
      </c>
      <c r="B129" s="593" t="s">
        <v>580</v>
      </c>
      <c r="C129" s="380"/>
      <c r="D129" s="79">
        <f>SUM('1.1.sz.mell.'!D130)</f>
        <v>0</v>
      </c>
      <c r="E129" s="502">
        <f>SUM('1.1.sz.mell.'!E130)</f>
        <v>0</v>
      </c>
    </row>
    <row r="130" spans="1:9" ht="12" customHeight="1" thickBot="1">
      <c r="A130" s="347" t="s">
        <v>12</v>
      </c>
      <c r="B130" s="564" t="s">
        <v>449</v>
      </c>
      <c r="C130" s="379">
        <f>+C131+C132+C133+C134</f>
        <v>0</v>
      </c>
      <c r="D130" s="78">
        <f>SUM('1.1.sz.mell.'!D131)</f>
        <v>0</v>
      </c>
      <c r="E130" s="332">
        <f>SUM('1.1.sz.mell.'!E131)</f>
        <v>0</v>
      </c>
    </row>
    <row r="131" spans="1:9" ht="12" customHeight="1">
      <c r="A131" s="342" t="s">
        <v>66</v>
      </c>
      <c r="B131" s="592" t="s">
        <v>581</v>
      </c>
      <c r="C131" s="380"/>
      <c r="D131" s="78">
        <f>SUM('1.1.sz.mell.'!D132)</f>
        <v>0</v>
      </c>
      <c r="E131" s="497">
        <f>SUM('1.1.sz.mell.'!E132)</f>
        <v>0</v>
      </c>
    </row>
    <row r="132" spans="1:9" ht="12" customHeight="1">
      <c r="A132" s="342" t="s">
        <v>67</v>
      </c>
      <c r="B132" s="592" t="s">
        <v>582</v>
      </c>
      <c r="C132" s="380"/>
      <c r="D132" s="380">
        <f>SUM('1.1.sz.mell.'!D133)</f>
        <v>0</v>
      </c>
      <c r="E132" s="498">
        <f>SUM('1.1.sz.mell.'!E133)</f>
        <v>0</v>
      </c>
    </row>
    <row r="133" spans="1:9" ht="12" customHeight="1">
      <c r="A133" s="342" t="s">
        <v>349</v>
      </c>
      <c r="B133" s="592" t="s">
        <v>583</v>
      </c>
      <c r="C133" s="380"/>
      <c r="D133" s="380">
        <f>SUM('1.1.sz.mell.'!D134)</f>
        <v>0</v>
      </c>
      <c r="E133" s="498">
        <f>SUM('1.1.sz.mell.'!E134)</f>
        <v>0</v>
      </c>
    </row>
    <row r="134" spans="1:9" ht="12" customHeight="1" thickBot="1">
      <c r="A134" s="340" t="s">
        <v>351</v>
      </c>
      <c r="B134" s="593" t="s">
        <v>584</v>
      </c>
      <c r="C134" s="380"/>
      <c r="D134" s="79">
        <f>SUM('1.1.sz.mell.'!D135)</f>
        <v>0</v>
      </c>
      <c r="E134" s="502">
        <f>SUM('1.1.sz.mell.'!E135)</f>
        <v>0</v>
      </c>
    </row>
    <row r="135" spans="1:9" ht="12" customHeight="1" thickBot="1">
      <c r="A135" s="347" t="s">
        <v>13</v>
      </c>
      <c r="B135" s="564" t="s">
        <v>454</v>
      </c>
      <c r="C135" s="385">
        <f>+C136+C137+C138+C139</f>
        <v>0</v>
      </c>
      <c r="D135" s="78">
        <f>SUM('1.1.sz.mell.'!D136)</f>
        <v>3716223</v>
      </c>
      <c r="E135" s="332">
        <f>SUM('1.1.sz.mell.'!E136)</f>
        <v>3716223</v>
      </c>
    </row>
    <row r="136" spans="1:9" ht="12" customHeight="1">
      <c r="A136" s="342" t="s">
        <v>68</v>
      </c>
      <c r="B136" s="592" t="s">
        <v>455</v>
      </c>
      <c r="C136" s="380"/>
      <c r="D136" s="78">
        <f>SUM('1.1.sz.mell.'!D137)</f>
        <v>0</v>
      </c>
      <c r="E136" s="497">
        <f>SUM('1.1.sz.mell.'!E137)</f>
        <v>0</v>
      </c>
    </row>
    <row r="137" spans="1:9" ht="12" customHeight="1">
      <c r="A137" s="342" t="s">
        <v>69</v>
      </c>
      <c r="B137" s="592" t="s">
        <v>456</v>
      </c>
      <c r="C137" s="380"/>
      <c r="D137" s="380">
        <f>SUM('1.1.sz.mell.'!D138)</f>
        <v>3716223</v>
      </c>
      <c r="E137" s="498">
        <f>SUM('1.1.sz.mell.'!E138)</f>
        <v>3716223</v>
      </c>
    </row>
    <row r="138" spans="1:9" ht="12" customHeight="1">
      <c r="A138" s="342" t="s">
        <v>358</v>
      </c>
      <c r="B138" s="592" t="s">
        <v>585</v>
      </c>
      <c r="C138" s="380"/>
      <c r="D138" s="380">
        <f>SUM('1.1.sz.mell.'!D139)</f>
        <v>0</v>
      </c>
      <c r="E138" s="498">
        <f>SUM('1.1.sz.mell.'!E139)</f>
        <v>0</v>
      </c>
    </row>
    <row r="139" spans="1:9" ht="12" customHeight="1" thickBot="1">
      <c r="A139" s="340" t="s">
        <v>360</v>
      </c>
      <c r="B139" s="593" t="s">
        <v>500</v>
      </c>
      <c r="C139" s="380"/>
      <c r="D139" s="79">
        <f>SUM('1.1.sz.mell.'!D140)</f>
        <v>0</v>
      </c>
      <c r="E139" s="502">
        <f>SUM('1.1.sz.mell.'!E140)</f>
        <v>0</v>
      </c>
    </row>
    <row r="140" spans="1:9" ht="15" customHeight="1" thickBot="1">
      <c r="A140" s="347" t="s">
        <v>14</v>
      </c>
      <c r="B140" s="564" t="s">
        <v>550</v>
      </c>
      <c r="C140" s="80">
        <f>+C141+C142+C143+C144</f>
        <v>0</v>
      </c>
      <c r="D140" s="78">
        <f>SUM('1.1.sz.mell.'!D141)</f>
        <v>0</v>
      </c>
      <c r="E140" s="332">
        <f>SUM('1.1.sz.mell.'!E141)</f>
        <v>0</v>
      </c>
      <c r="F140" s="396"/>
      <c r="G140" s="397"/>
      <c r="H140" s="397"/>
      <c r="I140" s="397"/>
    </row>
    <row r="141" spans="1:9" s="389" customFormat="1" ht="12.95" customHeight="1">
      <c r="A141" s="342" t="s">
        <v>130</v>
      </c>
      <c r="B141" s="592" t="s">
        <v>460</v>
      </c>
      <c r="C141" s="380"/>
      <c r="D141" s="78">
        <f>SUM('1.1.sz.mell.'!D142)</f>
        <v>0</v>
      </c>
      <c r="E141" s="497">
        <f>SUM('1.1.sz.mell.'!E142)</f>
        <v>0</v>
      </c>
    </row>
    <row r="142" spans="1:9" ht="13.5" customHeight="1">
      <c r="A142" s="342" t="s">
        <v>131</v>
      </c>
      <c r="B142" s="592" t="s">
        <v>461</v>
      </c>
      <c r="C142" s="380"/>
      <c r="D142" s="380">
        <f>SUM('1.1.sz.mell.'!D143)</f>
        <v>0</v>
      </c>
      <c r="E142" s="498">
        <f>SUM('1.1.sz.mell.'!E143)</f>
        <v>0</v>
      </c>
    </row>
    <row r="143" spans="1:9" ht="13.5" customHeight="1">
      <c r="A143" s="342" t="s">
        <v>158</v>
      </c>
      <c r="B143" s="592" t="s">
        <v>462</v>
      </c>
      <c r="C143" s="380"/>
      <c r="D143" s="380">
        <f>SUM('1.1.sz.mell.'!D144)</f>
        <v>0</v>
      </c>
      <c r="E143" s="498">
        <f>SUM('1.1.sz.mell.'!E144)</f>
        <v>0</v>
      </c>
    </row>
    <row r="144" spans="1:9" ht="13.5" customHeight="1" thickBot="1">
      <c r="A144" s="342" t="s">
        <v>366</v>
      </c>
      <c r="B144" s="592" t="s">
        <v>463</v>
      </c>
      <c r="C144" s="380"/>
      <c r="D144" s="79">
        <f>SUM('1.1.sz.mell.'!D145)</f>
        <v>0</v>
      </c>
      <c r="E144" s="502">
        <f>SUM('1.1.sz.mell.'!E145)</f>
        <v>0</v>
      </c>
    </row>
    <row r="145" spans="1:5" ht="12.75" customHeight="1" thickBot="1">
      <c r="A145" s="347" t="s">
        <v>15</v>
      </c>
      <c r="B145" s="564" t="s">
        <v>464</v>
      </c>
      <c r="C145" s="329">
        <f>+C126+C130+C135+C140</f>
        <v>0</v>
      </c>
      <c r="D145" s="78">
        <f>SUM('1.1.sz.mell.'!D146)</f>
        <v>3716223</v>
      </c>
      <c r="E145" s="332">
        <f>SUM('1.1.sz.mell.'!E146)</f>
        <v>3716223</v>
      </c>
    </row>
    <row r="146" spans="1:5" ht="13.5" customHeight="1" thickBot="1">
      <c r="A146" s="372" t="s">
        <v>16</v>
      </c>
      <c r="B146" s="594" t="s">
        <v>465</v>
      </c>
      <c r="C146" s="708">
        <f>+C125+C145</f>
        <v>138430838</v>
      </c>
      <c r="D146" s="702">
        <f>SUM('1.1.sz.mell.'!D147)</f>
        <v>223759243</v>
      </c>
      <c r="E146" s="702">
        <f>SUM('1.1.sz.mell.'!E147)</f>
        <v>148144235</v>
      </c>
    </row>
    <row r="147" spans="1:5" ht="13.5" customHeight="1"/>
    <row r="148" spans="1:5" ht="13.5" customHeight="1"/>
    <row r="149" spans="1:5" ht="7.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</sheetData>
  <mergeCells count="10">
    <mergeCell ref="A89:A90"/>
    <mergeCell ref="B89:B90"/>
    <mergeCell ref="D89:E89"/>
    <mergeCell ref="C3:C4"/>
    <mergeCell ref="C89:C90"/>
    <mergeCell ref="A1:E1"/>
    <mergeCell ref="A3:A4"/>
    <mergeCell ref="B3:B4"/>
    <mergeCell ref="D3:E3"/>
    <mergeCell ref="A87:E8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KAJÁRPÉC Önkormányzat
2017. ÉVI ZÁRSZÁMADÁSÁNAK PÉNZÜGYI MÉRLEGE&amp;10
&amp;R&amp;"Times New Roman CE,Félkövér dőlt"&amp;11 1. tájékoztató tábla a ....../2018. (......) önkormányzati rendelethez</oddHeader>
  </headerFooter>
  <rowBreaks count="1" manualBreakCount="1">
    <brk id="86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zoomScale="130" zoomScaleNormal="130" workbookViewId="0">
      <selection activeCell="K1" sqref="K1:K18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96"/>
      <c r="B1" s="97"/>
      <c r="C1" s="97"/>
      <c r="D1" s="97"/>
      <c r="E1" s="97"/>
      <c r="F1" s="97"/>
      <c r="G1" s="97"/>
      <c r="H1" s="97"/>
      <c r="I1" s="97"/>
      <c r="J1" s="98" t="str">
        <f>'1.tájékoztató'!E2</f>
        <v>Forintban!</v>
      </c>
      <c r="K1" s="727" t="str">
        <f>+CONCATENATE("2. tájékoztató tábla a ......../",LEFT(ÖSSZEFÜGGÉSEK!A4,4)+1,". (........) önkormányzati rendelethez")</f>
        <v>2. tájékoztató tábla a ......../2018. (........) önkormányzati rendelethez</v>
      </c>
    </row>
    <row r="2" spans="1:11" s="102" customFormat="1" ht="26.25" customHeight="1">
      <c r="A2" s="776" t="s">
        <v>58</v>
      </c>
      <c r="B2" s="778" t="s">
        <v>187</v>
      </c>
      <c r="C2" s="778" t="s">
        <v>188</v>
      </c>
      <c r="D2" s="778" t="s">
        <v>189</v>
      </c>
      <c r="E2" s="778" t="str">
        <f>+CONCATENATE(LEFT(ÖSSZEFÜGGÉSEK!A4,4),". évi teljesítés")</f>
        <v>2017. évi teljesítés</v>
      </c>
      <c r="F2" s="99" t="s">
        <v>190</v>
      </c>
      <c r="G2" s="100"/>
      <c r="H2" s="100"/>
      <c r="I2" s="101"/>
      <c r="J2" s="781" t="s">
        <v>191</v>
      </c>
      <c r="K2" s="727"/>
    </row>
    <row r="3" spans="1:11" s="106" customFormat="1" ht="32.25" customHeight="1" thickBot="1">
      <c r="A3" s="777"/>
      <c r="B3" s="779"/>
      <c r="C3" s="779"/>
      <c r="D3" s="780"/>
      <c r="E3" s="780"/>
      <c r="F3" s="103" t="str">
        <f>+CONCATENATE(LEFT(ÖSSZEFÜGGÉSEK!A4,4)+1,".")</f>
        <v>2018.</v>
      </c>
      <c r="G3" s="104" t="str">
        <f>+CONCATENATE(LEFT(ÖSSZEFÜGGÉSEK!A4,4)+2,".")</f>
        <v>2019.</v>
      </c>
      <c r="H3" s="104" t="str">
        <f>+CONCATENATE(LEFT(ÖSSZEFÜGGÉSEK!A4,4)+3,".")</f>
        <v>2020.</v>
      </c>
      <c r="I3" s="105" t="str">
        <f>+CONCATENATE(LEFT(ÖSSZEFÜGGÉSEK!A4,4)+3,". után")</f>
        <v>2020. után</v>
      </c>
      <c r="J3" s="782"/>
      <c r="K3" s="727"/>
    </row>
    <row r="4" spans="1:11" s="108" customFormat="1" ht="14.1" customHeight="1" thickBot="1">
      <c r="A4" s="567" t="s">
        <v>412</v>
      </c>
      <c r="B4" s="107" t="s">
        <v>586</v>
      </c>
      <c r="C4" s="568" t="s">
        <v>414</v>
      </c>
      <c r="D4" s="568" t="s">
        <v>415</v>
      </c>
      <c r="E4" s="568" t="s">
        <v>416</v>
      </c>
      <c r="F4" s="568" t="s">
        <v>493</v>
      </c>
      <c r="G4" s="568" t="s">
        <v>494</v>
      </c>
      <c r="H4" s="568" t="s">
        <v>495</v>
      </c>
      <c r="I4" s="568" t="s">
        <v>496</v>
      </c>
      <c r="J4" s="569" t="s">
        <v>691</v>
      </c>
      <c r="K4" s="727"/>
    </row>
    <row r="5" spans="1:11" ht="33.75" customHeight="1">
      <c r="A5" s="109" t="s">
        <v>7</v>
      </c>
      <c r="B5" s="110" t="s">
        <v>192</v>
      </c>
      <c r="C5" s="111"/>
      <c r="D5" s="112">
        <f t="shared" ref="D5:I5" si="0">SUM(D6:D7)</f>
        <v>0</v>
      </c>
      <c r="E5" s="112">
        <f t="shared" si="0"/>
        <v>0</v>
      </c>
      <c r="F5" s="112">
        <f t="shared" si="0"/>
        <v>0</v>
      </c>
      <c r="G5" s="112">
        <f t="shared" si="0"/>
        <v>0</v>
      </c>
      <c r="H5" s="112">
        <f t="shared" si="0"/>
        <v>0</v>
      </c>
      <c r="I5" s="113">
        <f t="shared" si="0"/>
        <v>0</v>
      </c>
      <c r="J5" s="114">
        <f t="shared" ref="J5:J17" si="1">SUM(F5:I5)</f>
        <v>0</v>
      </c>
      <c r="K5" s="727"/>
    </row>
    <row r="6" spans="1:11" ht="21" customHeight="1">
      <c r="A6" s="115" t="s">
        <v>8</v>
      </c>
      <c r="B6" s="116" t="s">
        <v>193</v>
      </c>
      <c r="C6" s="117"/>
      <c r="D6" s="2"/>
      <c r="E6" s="2"/>
      <c r="F6" s="2"/>
      <c r="G6" s="2"/>
      <c r="H6" s="2"/>
      <c r="I6" s="51"/>
      <c r="J6" s="118">
        <f t="shared" si="1"/>
        <v>0</v>
      </c>
      <c r="K6" s="727"/>
    </row>
    <row r="7" spans="1:11" ht="21" customHeight="1">
      <c r="A7" s="115" t="s">
        <v>9</v>
      </c>
      <c r="B7" s="116" t="s">
        <v>193</v>
      </c>
      <c r="C7" s="117"/>
      <c r="D7" s="2"/>
      <c r="E7" s="2"/>
      <c r="F7" s="2"/>
      <c r="G7" s="2"/>
      <c r="H7" s="2"/>
      <c r="I7" s="51"/>
      <c r="J7" s="118">
        <f t="shared" si="1"/>
        <v>0</v>
      </c>
      <c r="K7" s="727"/>
    </row>
    <row r="8" spans="1:11" ht="36" customHeight="1">
      <c r="A8" s="115" t="s">
        <v>10</v>
      </c>
      <c r="B8" s="119" t="s">
        <v>194</v>
      </c>
      <c r="C8" s="120"/>
      <c r="D8" s="121">
        <f t="shared" ref="D8:I8" si="2">SUM(D9:D10)</f>
        <v>0</v>
      </c>
      <c r="E8" s="121">
        <f t="shared" si="2"/>
        <v>0</v>
      </c>
      <c r="F8" s="121">
        <f t="shared" si="2"/>
        <v>0</v>
      </c>
      <c r="G8" s="121">
        <f t="shared" si="2"/>
        <v>0</v>
      </c>
      <c r="H8" s="121">
        <f t="shared" si="2"/>
        <v>0</v>
      </c>
      <c r="I8" s="122">
        <f t="shared" si="2"/>
        <v>0</v>
      </c>
      <c r="J8" s="123">
        <f t="shared" si="1"/>
        <v>0</v>
      </c>
      <c r="K8" s="727"/>
    </row>
    <row r="9" spans="1:11" ht="21" customHeight="1">
      <c r="A9" s="115" t="s">
        <v>11</v>
      </c>
      <c r="B9" s="116" t="s">
        <v>193</v>
      </c>
      <c r="C9" s="117"/>
      <c r="D9" s="2"/>
      <c r="E9" s="2"/>
      <c r="F9" s="2"/>
      <c r="G9" s="2"/>
      <c r="H9" s="2"/>
      <c r="I9" s="51"/>
      <c r="J9" s="118">
        <f t="shared" si="1"/>
        <v>0</v>
      </c>
      <c r="K9" s="727"/>
    </row>
    <row r="10" spans="1:11" ht="18" customHeight="1">
      <c r="A10" s="115" t="s">
        <v>12</v>
      </c>
      <c r="B10" s="116" t="s">
        <v>193</v>
      </c>
      <c r="C10" s="117"/>
      <c r="D10" s="2"/>
      <c r="E10" s="2"/>
      <c r="F10" s="2"/>
      <c r="G10" s="2"/>
      <c r="H10" s="2"/>
      <c r="I10" s="51"/>
      <c r="J10" s="118">
        <f t="shared" si="1"/>
        <v>0</v>
      </c>
      <c r="K10" s="727"/>
    </row>
    <row r="11" spans="1:11" ht="21" customHeight="1">
      <c r="A11" s="115" t="s">
        <v>13</v>
      </c>
      <c r="B11" s="124" t="s">
        <v>195</v>
      </c>
      <c r="C11" s="120"/>
      <c r="D11" s="121">
        <f t="shared" ref="D11:I11" si="3">SUM(D12:D12)</f>
        <v>0</v>
      </c>
      <c r="E11" s="121">
        <f t="shared" si="3"/>
        <v>0</v>
      </c>
      <c r="F11" s="121">
        <f t="shared" si="3"/>
        <v>0</v>
      </c>
      <c r="G11" s="121">
        <f t="shared" si="3"/>
        <v>0</v>
      </c>
      <c r="H11" s="121">
        <f t="shared" si="3"/>
        <v>0</v>
      </c>
      <c r="I11" s="122">
        <f t="shared" si="3"/>
        <v>0</v>
      </c>
      <c r="J11" s="123">
        <f t="shared" si="1"/>
        <v>0</v>
      </c>
      <c r="K11" s="727"/>
    </row>
    <row r="12" spans="1:11" ht="21" customHeight="1">
      <c r="A12" s="115" t="s">
        <v>14</v>
      </c>
      <c r="B12" s="116" t="s">
        <v>193</v>
      </c>
      <c r="C12" s="117"/>
      <c r="D12" s="2"/>
      <c r="E12" s="2"/>
      <c r="F12" s="2"/>
      <c r="G12" s="2"/>
      <c r="H12" s="2"/>
      <c r="I12" s="51"/>
      <c r="J12" s="118">
        <f t="shared" si="1"/>
        <v>0</v>
      </c>
      <c r="K12" s="727"/>
    </row>
    <row r="13" spans="1:11" ht="21" customHeight="1">
      <c r="A13" s="115" t="s">
        <v>15</v>
      </c>
      <c r="B13" s="124" t="s">
        <v>196</v>
      </c>
      <c r="C13" s="120"/>
      <c r="D13" s="121">
        <f t="shared" ref="D13:I13" si="4">SUM(D14:D14)</f>
        <v>0</v>
      </c>
      <c r="E13" s="121">
        <f t="shared" si="4"/>
        <v>0</v>
      </c>
      <c r="F13" s="121">
        <f t="shared" si="4"/>
        <v>0</v>
      </c>
      <c r="G13" s="121">
        <f t="shared" si="4"/>
        <v>0</v>
      </c>
      <c r="H13" s="121">
        <f t="shared" si="4"/>
        <v>0</v>
      </c>
      <c r="I13" s="122">
        <f t="shared" si="4"/>
        <v>0</v>
      </c>
      <c r="J13" s="123">
        <f t="shared" si="1"/>
        <v>0</v>
      </c>
      <c r="K13" s="727"/>
    </row>
    <row r="14" spans="1:11" ht="21" customHeight="1">
      <c r="A14" s="115" t="s">
        <v>16</v>
      </c>
      <c r="B14" s="116" t="s">
        <v>193</v>
      </c>
      <c r="C14" s="117"/>
      <c r="D14" s="2"/>
      <c r="E14" s="2"/>
      <c r="F14" s="2"/>
      <c r="G14" s="2"/>
      <c r="H14" s="2"/>
      <c r="I14" s="51"/>
      <c r="J14" s="118">
        <f t="shared" si="1"/>
        <v>0</v>
      </c>
      <c r="K14" s="727"/>
    </row>
    <row r="15" spans="1:11" ht="21" customHeight="1">
      <c r="A15" s="125" t="s">
        <v>17</v>
      </c>
      <c r="B15" s="126" t="s">
        <v>197</v>
      </c>
      <c r="C15" s="127"/>
      <c r="D15" s="128">
        <f t="shared" ref="D15:I15" si="5">SUM(D16:D17)</f>
        <v>0</v>
      </c>
      <c r="E15" s="128">
        <f t="shared" si="5"/>
        <v>0</v>
      </c>
      <c r="F15" s="128">
        <f t="shared" si="5"/>
        <v>0</v>
      </c>
      <c r="G15" s="128">
        <f t="shared" si="5"/>
        <v>0</v>
      </c>
      <c r="H15" s="128">
        <f t="shared" si="5"/>
        <v>0</v>
      </c>
      <c r="I15" s="129">
        <f t="shared" si="5"/>
        <v>0</v>
      </c>
      <c r="J15" s="123">
        <f t="shared" si="1"/>
        <v>0</v>
      </c>
      <c r="K15" s="727"/>
    </row>
    <row r="16" spans="1:11" ht="21" customHeight="1">
      <c r="A16" s="125" t="s">
        <v>18</v>
      </c>
      <c r="B16" s="116" t="s">
        <v>193</v>
      </c>
      <c r="C16" s="117"/>
      <c r="D16" s="2"/>
      <c r="E16" s="2"/>
      <c r="F16" s="2"/>
      <c r="G16" s="2"/>
      <c r="H16" s="2"/>
      <c r="I16" s="51"/>
      <c r="J16" s="118">
        <f t="shared" si="1"/>
        <v>0</v>
      </c>
      <c r="K16" s="727"/>
    </row>
    <row r="17" spans="1:11" ht="21" customHeight="1" thickBot="1">
      <c r="A17" s="125" t="s">
        <v>19</v>
      </c>
      <c r="B17" s="116" t="s">
        <v>193</v>
      </c>
      <c r="C17" s="130"/>
      <c r="D17" s="131"/>
      <c r="E17" s="131"/>
      <c r="F17" s="131"/>
      <c r="G17" s="131"/>
      <c r="H17" s="131"/>
      <c r="I17" s="132"/>
      <c r="J17" s="118">
        <f t="shared" si="1"/>
        <v>0</v>
      </c>
      <c r="K17" s="727"/>
    </row>
    <row r="18" spans="1:11" ht="21" customHeight="1" thickBot="1">
      <c r="A18" s="133" t="s">
        <v>20</v>
      </c>
      <c r="B18" s="134" t="s">
        <v>198</v>
      </c>
      <c r="C18" s="135"/>
      <c r="D18" s="136">
        <f t="shared" ref="D18:J18" si="6">D5+D8+D11+D13+D15</f>
        <v>0</v>
      </c>
      <c r="E18" s="136">
        <f t="shared" si="6"/>
        <v>0</v>
      </c>
      <c r="F18" s="136">
        <f t="shared" si="6"/>
        <v>0</v>
      </c>
      <c r="G18" s="136">
        <f t="shared" si="6"/>
        <v>0</v>
      </c>
      <c r="H18" s="136">
        <f t="shared" si="6"/>
        <v>0</v>
      </c>
      <c r="I18" s="137">
        <f t="shared" si="6"/>
        <v>0</v>
      </c>
      <c r="J18" s="138">
        <f t="shared" si="6"/>
        <v>0</v>
      </c>
      <c r="K18" s="727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zoomScale="130" zoomScaleNormal="130" workbookViewId="0">
      <selection activeCell="K15" sqref="K15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39"/>
      <c r="H1" s="140" t="str">
        <f>'2. tájékoztató tábla'!J1</f>
        <v>Forintban!</v>
      </c>
      <c r="I1" s="783" t="str">
        <f>+CONCATENATE("3. tájékoztató tábla a ......../",LEFT(ÖSSZEFÜGGÉSEK!A4,4)+1,". (........) önkormányzati rendelethez")</f>
        <v>3. tájékoztató tábla a ......../2018. (........) önkormányzati rendelethez</v>
      </c>
    </row>
    <row r="2" spans="1:9" s="102" customFormat="1" ht="26.25" customHeight="1">
      <c r="A2" s="741" t="s">
        <v>58</v>
      </c>
      <c r="B2" s="787" t="s">
        <v>199</v>
      </c>
      <c r="C2" s="741" t="s">
        <v>200</v>
      </c>
      <c r="D2" s="741" t="s">
        <v>201</v>
      </c>
      <c r="E2" s="789" t="str">
        <f>+CONCATENATE("Hitel, kölcsön állomány ",LEFT(ÖSSZEFÜGGÉSEK!A4,4),". dec. 31-én")</f>
        <v>Hitel, kölcsön állomány 2017. dec. 31-én</v>
      </c>
      <c r="F2" s="791" t="s">
        <v>202</v>
      </c>
      <c r="G2" s="792"/>
      <c r="H2" s="784" t="str">
        <f>+CONCATENATE(LEFT(ÖSSZEFÜGGÉSEK!A4,4)+2,". után")</f>
        <v>2019. után</v>
      </c>
      <c r="I2" s="783"/>
    </row>
    <row r="3" spans="1:9" s="106" customFormat="1" ht="40.5" customHeight="1" thickBot="1">
      <c r="A3" s="786"/>
      <c r="B3" s="788"/>
      <c r="C3" s="788"/>
      <c r="D3" s="786"/>
      <c r="E3" s="790"/>
      <c r="F3" s="141" t="str">
        <f>+CONCATENATE(LEFT(ÖSSZEFÜGGÉSEK!A4,4)+1,".")</f>
        <v>2018.</v>
      </c>
      <c r="G3" s="142" t="str">
        <f>+CONCATENATE(LEFT(ÖSSZEFÜGGÉSEK!A4,4)+2,".")</f>
        <v>2019.</v>
      </c>
      <c r="H3" s="785"/>
      <c r="I3" s="783"/>
    </row>
    <row r="4" spans="1:9" s="146" customFormat="1" ht="12.95" customHeight="1" thickBot="1">
      <c r="A4" s="143" t="s">
        <v>412</v>
      </c>
      <c r="B4" s="95" t="s">
        <v>413</v>
      </c>
      <c r="C4" s="95" t="s">
        <v>414</v>
      </c>
      <c r="D4" s="144" t="s">
        <v>415</v>
      </c>
      <c r="E4" s="143" t="s">
        <v>416</v>
      </c>
      <c r="F4" s="144" t="s">
        <v>493</v>
      </c>
      <c r="G4" s="144" t="s">
        <v>494</v>
      </c>
      <c r="H4" s="145" t="s">
        <v>495</v>
      </c>
      <c r="I4" s="783"/>
    </row>
    <row r="5" spans="1:9" ht="22.5" customHeight="1" thickBot="1">
      <c r="A5" s="147" t="s">
        <v>7</v>
      </c>
      <c r="B5" s="148" t="s">
        <v>203</v>
      </c>
      <c r="C5" s="149"/>
      <c r="D5" s="150"/>
      <c r="E5" s="151">
        <f>SUM(E6:E11)</f>
        <v>0</v>
      </c>
      <c r="F5" s="152">
        <f>SUM(F6:F11)</f>
        <v>0</v>
      </c>
      <c r="G5" s="152">
        <f>SUM(G6:G11)</f>
        <v>0</v>
      </c>
      <c r="H5" s="153">
        <f>SUM(H6:H11)</f>
        <v>0</v>
      </c>
      <c r="I5" s="783"/>
    </row>
    <row r="6" spans="1:9" ht="22.5" customHeight="1">
      <c r="A6" s="154" t="s">
        <v>8</v>
      </c>
      <c r="B6" s="155" t="s">
        <v>193</v>
      </c>
      <c r="C6" s="156"/>
      <c r="D6" s="157"/>
      <c r="E6" s="158"/>
      <c r="F6" s="2"/>
      <c r="G6" s="2"/>
      <c r="H6" s="159"/>
      <c r="I6" s="783"/>
    </row>
    <row r="7" spans="1:9" ht="22.5" customHeight="1">
      <c r="A7" s="154" t="s">
        <v>9</v>
      </c>
      <c r="B7" s="155" t="s">
        <v>193</v>
      </c>
      <c r="C7" s="156"/>
      <c r="D7" s="157"/>
      <c r="E7" s="158"/>
      <c r="F7" s="2"/>
      <c r="G7" s="2"/>
      <c r="H7" s="159"/>
      <c r="I7" s="783"/>
    </row>
    <row r="8" spans="1:9" ht="22.5" customHeight="1">
      <c r="A8" s="154" t="s">
        <v>10</v>
      </c>
      <c r="B8" s="155" t="s">
        <v>193</v>
      </c>
      <c r="C8" s="156"/>
      <c r="D8" s="157"/>
      <c r="E8" s="158"/>
      <c r="F8" s="2"/>
      <c r="G8" s="2"/>
      <c r="H8" s="159"/>
      <c r="I8" s="783"/>
    </row>
    <row r="9" spans="1:9" ht="22.5" customHeight="1">
      <c r="A9" s="154" t="s">
        <v>11</v>
      </c>
      <c r="B9" s="155" t="s">
        <v>193</v>
      </c>
      <c r="C9" s="156"/>
      <c r="D9" s="157"/>
      <c r="E9" s="158"/>
      <c r="F9" s="2"/>
      <c r="G9" s="2"/>
      <c r="H9" s="159"/>
      <c r="I9" s="783"/>
    </row>
    <row r="10" spans="1:9" ht="22.5" customHeight="1">
      <c r="A10" s="154" t="s">
        <v>12</v>
      </c>
      <c r="B10" s="155" t="s">
        <v>193</v>
      </c>
      <c r="C10" s="156"/>
      <c r="D10" s="157"/>
      <c r="E10" s="158"/>
      <c r="F10" s="2"/>
      <c r="G10" s="2"/>
      <c r="H10" s="159"/>
      <c r="I10" s="783"/>
    </row>
    <row r="11" spans="1:9" ht="22.5" customHeight="1" thickBot="1">
      <c r="A11" s="154" t="s">
        <v>13</v>
      </c>
      <c r="B11" s="155" t="s">
        <v>193</v>
      </c>
      <c r="C11" s="156"/>
      <c r="D11" s="157"/>
      <c r="E11" s="158"/>
      <c r="F11" s="2"/>
      <c r="G11" s="2"/>
      <c r="H11" s="159"/>
      <c r="I11" s="783"/>
    </row>
    <row r="12" spans="1:9" ht="22.5" customHeight="1" thickBot="1">
      <c r="A12" s="147" t="s">
        <v>14</v>
      </c>
      <c r="B12" s="148" t="s">
        <v>204</v>
      </c>
      <c r="C12" s="160"/>
      <c r="D12" s="161"/>
      <c r="E12" s="151">
        <f>SUM(E13:E18)</f>
        <v>0</v>
      </c>
      <c r="F12" s="152">
        <f>SUM(F13:F18)</f>
        <v>0</v>
      </c>
      <c r="G12" s="152">
        <f>SUM(G13:G18)</f>
        <v>0</v>
      </c>
      <c r="H12" s="153">
        <f>SUM(H13:H18)</f>
        <v>0</v>
      </c>
      <c r="I12" s="783"/>
    </row>
    <row r="13" spans="1:9" ht="22.5" customHeight="1">
      <c r="A13" s="154" t="s">
        <v>15</v>
      </c>
      <c r="B13" s="155" t="s">
        <v>193</v>
      </c>
      <c r="C13" s="156"/>
      <c r="D13" s="157"/>
      <c r="E13" s="158"/>
      <c r="F13" s="2"/>
      <c r="G13" s="2"/>
      <c r="H13" s="159"/>
      <c r="I13" s="783"/>
    </row>
    <row r="14" spans="1:9" ht="22.5" customHeight="1">
      <c r="A14" s="154" t="s">
        <v>16</v>
      </c>
      <c r="B14" s="155" t="s">
        <v>193</v>
      </c>
      <c r="C14" s="156"/>
      <c r="D14" s="157"/>
      <c r="E14" s="158"/>
      <c r="F14" s="2"/>
      <c r="G14" s="2"/>
      <c r="H14" s="159"/>
      <c r="I14" s="783"/>
    </row>
    <row r="15" spans="1:9" ht="22.5" customHeight="1">
      <c r="A15" s="154" t="s">
        <v>17</v>
      </c>
      <c r="B15" s="155" t="s">
        <v>193</v>
      </c>
      <c r="C15" s="156"/>
      <c r="D15" s="157"/>
      <c r="E15" s="158"/>
      <c r="F15" s="2"/>
      <c r="G15" s="2"/>
      <c r="H15" s="159"/>
      <c r="I15" s="783"/>
    </row>
    <row r="16" spans="1:9" ht="22.5" customHeight="1">
      <c r="A16" s="154" t="s">
        <v>18</v>
      </c>
      <c r="B16" s="155" t="s">
        <v>193</v>
      </c>
      <c r="C16" s="156"/>
      <c r="D16" s="157"/>
      <c r="E16" s="158"/>
      <c r="F16" s="2"/>
      <c r="G16" s="2"/>
      <c r="H16" s="159"/>
      <c r="I16" s="783"/>
    </row>
    <row r="17" spans="1:9" ht="22.5" customHeight="1">
      <c r="A17" s="154" t="s">
        <v>19</v>
      </c>
      <c r="B17" s="155" t="s">
        <v>193</v>
      </c>
      <c r="C17" s="156"/>
      <c r="D17" s="157"/>
      <c r="E17" s="158"/>
      <c r="F17" s="2"/>
      <c r="G17" s="2"/>
      <c r="H17" s="159"/>
      <c r="I17" s="783"/>
    </row>
    <row r="18" spans="1:9" ht="22.5" customHeight="1" thickBot="1">
      <c r="A18" s="154" t="s">
        <v>20</v>
      </c>
      <c r="B18" s="155" t="s">
        <v>193</v>
      </c>
      <c r="C18" s="156"/>
      <c r="D18" s="157"/>
      <c r="E18" s="158"/>
      <c r="F18" s="2"/>
      <c r="G18" s="2"/>
      <c r="H18" s="159"/>
      <c r="I18" s="783"/>
    </row>
    <row r="19" spans="1:9" ht="22.5" customHeight="1" thickBot="1">
      <c r="A19" s="147" t="s">
        <v>21</v>
      </c>
      <c r="B19" s="148" t="s">
        <v>692</v>
      </c>
      <c r="C19" s="149"/>
      <c r="D19" s="150"/>
      <c r="E19" s="151">
        <f>E5+E12</f>
        <v>0</v>
      </c>
      <c r="F19" s="152">
        <f>F5+F12</f>
        <v>0</v>
      </c>
      <c r="G19" s="152">
        <f>G5+G12</f>
        <v>0</v>
      </c>
      <c r="H19" s="153">
        <f>H5+H12</f>
        <v>0</v>
      </c>
      <c r="I19" s="783"/>
    </row>
    <row r="20" spans="1:9" ht="20.100000000000001" customHeight="1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workbookViewId="0">
      <selection activeCell="J1" sqref="J1:J19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805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2017. december 31-én</v>
      </c>
      <c r="B1" s="806"/>
      <c r="C1" s="806"/>
      <c r="D1" s="806"/>
      <c r="E1" s="806"/>
      <c r="F1" s="806"/>
      <c r="G1" s="806"/>
      <c r="H1" s="806"/>
      <c r="I1" s="806"/>
      <c r="J1" s="783" t="str">
        <f>+CONCATENATE("4. tájékoztató tábla a ......../",LEFT(ÖSSZEFÜGGÉSEK!A4,4)+1,". (........) önkormányzati rendelethez")</f>
        <v>4. tájékoztató tábla a ......../2018. (........) önkormányzati rendelethez</v>
      </c>
    </row>
    <row r="2" spans="1:10" ht="14.25" thickBot="1">
      <c r="H2" s="807" t="str">
        <f>'3. tájékoztató tábla'!H1</f>
        <v>Forintban!</v>
      </c>
      <c r="I2" s="807"/>
      <c r="J2" s="783"/>
    </row>
    <row r="3" spans="1:10" ht="13.5" thickBot="1">
      <c r="A3" s="808" t="s">
        <v>5</v>
      </c>
      <c r="B3" s="810" t="s">
        <v>205</v>
      </c>
      <c r="C3" s="812" t="s">
        <v>206</v>
      </c>
      <c r="D3" s="814" t="s">
        <v>207</v>
      </c>
      <c r="E3" s="815"/>
      <c r="F3" s="815"/>
      <c r="G3" s="815"/>
      <c r="H3" s="815"/>
      <c r="I3" s="793" t="s">
        <v>208</v>
      </c>
      <c r="J3" s="783"/>
    </row>
    <row r="4" spans="1:10" s="21" customFormat="1" ht="42" customHeight="1" thickBot="1">
      <c r="A4" s="809"/>
      <c r="B4" s="811"/>
      <c r="C4" s="813"/>
      <c r="D4" s="162" t="s">
        <v>209</v>
      </c>
      <c r="E4" s="162" t="s">
        <v>210</v>
      </c>
      <c r="F4" s="162" t="s">
        <v>211</v>
      </c>
      <c r="G4" s="163" t="s">
        <v>212</v>
      </c>
      <c r="H4" s="163" t="s">
        <v>213</v>
      </c>
      <c r="I4" s="794"/>
      <c r="J4" s="783"/>
    </row>
    <row r="5" spans="1:10" s="21" customFormat="1" ht="12" customHeight="1" thickBot="1">
      <c r="A5" s="563" t="s">
        <v>412</v>
      </c>
      <c r="B5" s="164" t="s">
        <v>413</v>
      </c>
      <c r="C5" s="164" t="s">
        <v>414</v>
      </c>
      <c r="D5" s="164" t="s">
        <v>415</v>
      </c>
      <c r="E5" s="164" t="s">
        <v>416</v>
      </c>
      <c r="F5" s="164" t="s">
        <v>493</v>
      </c>
      <c r="G5" s="164" t="s">
        <v>494</v>
      </c>
      <c r="H5" s="164" t="s">
        <v>587</v>
      </c>
      <c r="I5" s="165" t="s">
        <v>588</v>
      </c>
      <c r="J5" s="783"/>
    </row>
    <row r="6" spans="1:10" s="21" customFormat="1" ht="18" customHeight="1">
      <c r="A6" s="795" t="s">
        <v>214</v>
      </c>
      <c r="B6" s="796"/>
      <c r="C6" s="796"/>
      <c r="D6" s="796"/>
      <c r="E6" s="796"/>
      <c r="F6" s="796"/>
      <c r="G6" s="796"/>
      <c r="H6" s="796"/>
      <c r="I6" s="797"/>
      <c r="J6" s="783"/>
    </row>
    <row r="7" spans="1:10" ht="15.95" customHeight="1">
      <c r="A7" s="34" t="s">
        <v>7</v>
      </c>
      <c r="B7" s="32" t="s">
        <v>215</v>
      </c>
      <c r="C7" s="24"/>
      <c r="D7" s="24"/>
      <c r="E7" s="24"/>
      <c r="F7" s="24"/>
      <c r="G7" s="167"/>
      <c r="H7" s="168">
        <f t="shared" ref="H7:H13" si="0">SUM(D7:G7)</f>
        <v>0</v>
      </c>
      <c r="I7" s="35">
        <f t="shared" ref="I7:I13" si="1">C7+H7</f>
        <v>0</v>
      </c>
      <c r="J7" s="783"/>
    </row>
    <row r="8" spans="1:10" ht="22.5">
      <c r="A8" s="34" t="s">
        <v>8</v>
      </c>
      <c r="B8" s="32" t="s">
        <v>150</v>
      </c>
      <c r="C8" s="24"/>
      <c r="D8" s="24"/>
      <c r="E8" s="24"/>
      <c r="F8" s="24"/>
      <c r="G8" s="167"/>
      <c r="H8" s="168">
        <f t="shared" si="0"/>
        <v>0</v>
      </c>
      <c r="I8" s="35">
        <f t="shared" si="1"/>
        <v>0</v>
      </c>
      <c r="J8" s="783"/>
    </row>
    <row r="9" spans="1:10" ht="22.5">
      <c r="A9" s="34" t="s">
        <v>9</v>
      </c>
      <c r="B9" s="32" t="s">
        <v>151</v>
      </c>
      <c r="C9" s="24"/>
      <c r="D9" s="24"/>
      <c r="E9" s="24"/>
      <c r="F9" s="24"/>
      <c r="G9" s="167"/>
      <c r="H9" s="168">
        <f t="shared" si="0"/>
        <v>0</v>
      </c>
      <c r="I9" s="35">
        <f t="shared" si="1"/>
        <v>0</v>
      </c>
      <c r="J9" s="783"/>
    </row>
    <row r="10" spans="1:10" ht="15.95" customHeight="1">
      <c r="A10" s="34" t="s">
        <v>10</v>
      </c>
      <c r="B10" s="32" t="s">
        <v>152</v>
      </c>
      <c r="C10" s="24"/>
      <c r="D10" s="24"/>
      <c r="E10" s="24"/>
      <c r="F10" s="24"/>
      <c r="G10" s="167"/>
      <c r="H10" s="168">
        <f t="shared" si="0"/>
        <v>0</v>
      </c>
      <c r="I10" s="35">
        <f t="shared" si="1"/>
        <v>0</v>
      </c>
      <c r="J10" s="783"/>
    </row>
    <row r="11" spans="1:10" ht="22.5">
      <c r="A11" s="34" t="s">
        <v>11</v>
      </c>
      <c r="B11" s="32" t="s">
        <v>153</v>
      </c>
      <c r="C11" s="24"/>
      <c r="D11" s="24"/>
      <c r="E11" s="24"/>
      <c r="F11" s="24"/>
      <c r="G11" s="167"/>
      <c r="H11" s="168">
        <f t="shared" si="0"/>
        <v>0</v>
      </c>
      <c r="I11" s="35">
        <f t="shared" si="1"/>
        <v>0</v>
      </c>
      <c r="J11" s="783"/>
    </row>
    <row r="12" spans="1:10" ht="15.95" customHeight="1">
      <c r="A12" s="36" t="s">
        <v>12</v>
      </c>
      <c r="B12" s="37" t="s">
        <v>216</v>
      </c>
      <c r="C12" s="25"/>
      <c r="D12" s="25"/>
      <c r="E12" s="25"/>
      <c r="F12" s="25"/>
      <c r="G12" s="169"/>
      <c r="H12" s="168">
        <f t="shared" si="0"/>
        <v>0</v>
      </c>
      <c r="I12" s="35">
        <f t="shared" si="1"/>
        <v>0</v>
      </c>
      <c r="J12" s="783"/>
    </row>
    <row r="13" spans="1:10" ht="15.95" customHeight="1" thickBot="1">
      <c r="A13" s="170" t="s">
        <v>13</v>
      </c>
      <c r="B13" s="171" t="s">
        <v>217</v>
      </c>
      <c r="C13" s="173"/>
      <c r="D13" s="173"/>
      <c r="E13" s="173"/>
      <c r="F13" s="173"/>
      <c r="G13" s="174"/>
      <c r="H13" s="168">
        <f t="shared" si="0"/>
        <v>0</v>
      </c>
      <c r="I13" s="35">
        <f t="shared" si="1"/>
        <v>0</v>
      </c>
      <c r="J13" s="783"/>
    </row>
    <row r="14" spans="1:10" s="26" customFormat="1" ht="18" customHeight="1" thickBot="1">
      <c r="A14" s="798" t="s">
        <v>218</v>
      </c>
      <c r="B14" s="799"/>
      <c r="C14" s="38">
        <f t="shared" ref="C14:I14" si="2">SUM(C7:C13)</f>
        <v>0</v>
      </c>
      <c r="D14" s="38">
        <f>SUM(D7:D13)</f>
        <v>0</v>
      </c>
      <c r="E14" s="38">
        <f t="shared" si="2"/>
        <v>0</v>
      </c>
      <c r="F14" s="38">
        <f t="shared" si="2"/>
        <v>0</v>
      </c>
      <c r="G14" s="175">
        <f t="shared" si="2"/>
        <v>0</v>
      </c>
      <c r="H14" s="175">
        <f t="shared" si="2"/>
        <v>0</v>
      </c>
      <c r="I14" s="39">
        <f t="shared" si="2"/>
        <v>0</v>
      </c>
      <c r="J14" s="783"/>
    </row>
    <row r="15" spans="1:10" s="23" customFormat="1" ht="18" customHeight="1">
      <c r="A15" s="800" t="s">
        <v>219</v>
      </c>
      <c r="B15" s="801"/>
      <c r="C15" s="801"/>
      <c r="D15" s="801"/>
      <c r="E15" s="801"/>
      <c r="F15" s="801"/>
      <c r="G15" s="801"/>
      <c r="H15" s="801"/>
      <c r="I15" s="802"/>
      <c r="J15" s="783"/>
    </row>
    <row r="16" spans="1:10" s="23" customFormat="1">
      <c r="A16" s="34" t="s">
        <v>7</v>
      </c>
      <c r="B16" s="32" t="s">
        <v>220</v>
      </c>
      <c r="C16" s="24"/>
      <c r="D16" s="24"/>
      <c r="E16" s="24"/>
      <c r="F16" s="24"/>
      <c r="G16" s="167"/>
      <c r="H16" s="168">
        <f>SUM(D16:G16)</f>
        <v>0</v>
      </c>
      <c r="I16" s="35">
        <f>C16+H16</f>
        <v>0</v>
      </c>
      <c r="J16" s="783"/>
    </row>
    <row r="17" spans="1:10" ht="13.5" thickBot="1">
      <c r="A17" s="170" t="s">
        <v>8</v>
      </c>
      <c r="B17" s="171" t="s">
        <v>217</v>
      </c>
      <c r="C17" s="173"/>
      <c r="D17" s="173"/>
      <c r="E17" s="173"/>
      <c r="F17" s="173"/>
      <c r="G17" s="174"/>
      <c r="H17" s="168">
        <f>SUM(D17:G17)</f>
        <v>0</v>
      </c>
      <c r="I17" s="176">
        <f>C17+H17</f>
        <v>0</v>
      </c>
      <c r="J17" s="783"/>
    </row>
    <row r="18" spans="1:10" ht="15.95" customHeight="1" thickBot="1">
      <c r="A18" s="798" t="s">
        <v>221</v>
      </c>
      <c r="B18" s="799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75">
        <f t="shared" si="3"/>
        <v>0</v>
      </c>
      <c r="H18" s="175">
        <f t="shared" si="3"/>
        <v>0</v>
      </c>
      <c r="I18" s="39">
        <f t="shared" si="3"/>
        <v>0</v>
      </c>
      <c r="J18" s="783"/>
    </row>
    <row r="19" spans="1:10" ht="18" customHeight="1" thickBot="1">
      <c r="A19" s="803" t="s">
        <v>222</v>
      </c>
      <c r="B19" s="804"/>
      <c r="C19" s="177">
        <f t="shared" ref="C19:I19" si="4">C14+C18</f>
        <v>0</v>
      </c>
      <c r="D19" s="177">
        <f t="shared" si="4"/>
        <v>0</v>
      </c>
      <c r="E19" s="177">
        <f t="shared" si="4"/>
        <v>0</v>
      </c>
      <c r="F19" s="177">
        <f t="shared" si="4"/>
        <v>0</v>
      </c>
      <c r="G19" s="177">
        <f t="shared" si="4"/>
        <v>0</v>
      </c>
      <c r="H19" s="177">
        <f t="shared" si="4"/>
        <v>0</v>
      </c>
      <c r="I19" s="39">
        <f t="shared" si="4"/>
        <v>0</v>
      </c>
      <c r="J19" s="783"/>
    </row>
  </sheetData>
  <sheetProtection sheet="1" objects="1" scenarios="1"/>
  <mergeCells count="13"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topLeftCell="A13" zoomScale="142" zoomScaleNormal="142" workbookViewId="0">
      <selection activeCell="G10" sqref="G10"/>
    </sheetView>
  </sheetViews>
  <sheetFormatPr defaultRowHeight="12.75"/>
  <cols>
    <col min="1" max="1" width="5.83203125" style="191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39"/>
      <c r="D1" s="140" t="str">
        <f>'3. tájékoztató tábla'!H1</f>
        <v>Forintban!</v>
      </c>
    </row>
    <row r="2" spans="1:4" s="21" customFormat="1" ht="48" customHeight="1" thickBot="1">
      <c r="A2" s="178" t="s">
        <v>5</v>
      </c>
      <c r="B2" s="162" t="s">
        <v>6</v>
      </c>
      <c r="C2" s="162" t="s">
        <v>223</v>
      </c>
      <c r="D2" s="179" t="s">
        <v>224</v>
      </c>
    </row>
    <row r="3" spans="1:4" s="21" customFormat="1" ht="14.1" customHeight="1" thickBot="1">
      <c r="A3" s="180" t="s">
        <v>412</v>
      </c>
      <c r="B3" s="181" t="s">
        <v>413</v>
      </c>
      <c r="C3" s="181" t="s">
        <v>414</v>
      </c>
      <c r="D3" s="182" t="s">
        <v>415</v>
      </c>
    </row>
    <row r="4" spans="1:4" ht="18" customHeight="1">
      <c r="A4" s="183" t="s">
        <v>7</v>
      </c>
      <c r="B4" s="184" t="s">
        <v>225</v>
      </c>
      <c r="C4" s="666"/>
      <c r="D4" s="667"/>
    </row>
    <row r="5" spans="1:4" ht="18" customHeight="1">
      <c r="A5" s="185" t="s">
        <v>8</v>
      </c>
      <c r="B5" s="186" t="s">
        <v>226</v>
      </c>
      <c r="C5" s="668"/>
      <c r="D5" s="669"/>
    </row>
    <row r="6" spans="1:4" ht="18" customHeight="1">
      <c r="A6" s="185" t="s">
        <v>9</v>
      </c>
      <c r="B6" s="186" t="s">
        <v>227</v>
      </c>
      <c r="C6" s="668"/>
      <c r="D6" s="669"/>
    </row>
    <row r="7" spans="1:4" ht="18" customHeight="1">
      <c r="A7" s="185" t="s">
        <v>10</v>
      </c>
      <c r="B7" s="186" t="s">
        <v>228</v>
      </c>
      <c r="C7" s="668"/>
      <c r="D7" s="669"/>
    </row>
    <row r="8" spans="1:4" ht="18" customHeight="1">
      <c r="A8" s="187" t="s">
        <v>11</v>
      </c>
      <c r="B8" s="186" t="s">
        <v>229</v>
      </c>
      <c r="C8" s="668"/>
      <c r="D8" s="669"/>
    </row>
    <row r="9" spans="1:4" ht="18" customHeight="1">
      <c r="A9" s="185" t="s">
        <v>12</v>
      </c>
      <c r="B9" s="186" t="s">
        <v>230</v>
      </c>
      <c r="C9" s="668"/>
      <c r="D9" s="669"/>
    </row>
    <row r="10" spans="1:4" ht="18" customHeight="1">
      <c r="A10" s="187" t="s">
        <v>13</v>
      </c>
      <c r="B10" s="188" t="s">
        <v>231</v>
      </c>
      <c r="C10" s="668"/>
      <c r="D10" s="669"/>
    </row>
    <row r="11" spans="1:4" ht="18" customHeight="1">
      <c r="A11" s="187" t="s">
        <v>14</v>
      </c>
      <c r="B11" s="188" t="s">
        <v>232</v>
      </c>
      <c r="C11" s="668"/>
      <c r="D11" s="669"/>
    </row>
    <row r="12" spans="1:4" ht="18" customHeight="1">
      <c r="A12" s="185" t="s">
        <v>15</v>
      </c>
      <c r="B12" s="188" t="s">
        <v>233</v>
      </c>
      <c r="C12" s="668"/>
      <c r="D12" s="669"/>
    </row>
    <row r="13" spans="1:4" ht="18" customHeight="1">
      <c r="A13" s="187" t="s">
        <v>16</v>
      </c>
      <c r="B13" s="188" t="s">
        <v>234</v>
      </c>
      <c r="C13" s="668"/>
      <c r="D13" s="669"/>
    </row>
    <row r="14" spans="1:4" ht="22.5">
      <c r="A14" s="185" t="s">
        <v>17</v>
      </c>
      <c r="B14" s="188" t="s">
        <v>235</v>
      </c>
      <c r="C14" s="668"/>
      <c r="D14" s="669"/>
    </row>
    <row r="15" spans="1:4" ht="18" customHeight="1">
      <c r="A15" s="187" t="s">
        <v>18</v>
      </c>
      <c r="B15" s="186" t="s">
        <v>236</v>
      </c>
      <c r="C15" s="668"/>
      <c r="D15" s="669"/>
    </row>
    <row r="16" spans="1:4" ht="18" customHeight="1">
      <c r="A16" s="185" t="s">
        <v>19</v>
      </c>
      <c r="B16" s="186" t="s">
        <v>237</v>
      </c>
      <c r="C16" s="668"/>
      <c r="D16" s="669"/>
    </row>
    <row r="17" spans="1:4" ht="18" customHeight="1">
      <c r="A17" s="187" t="s">
        <v>20</v>
      </c>
      <c r="B17" s="186" t="s">
        <v>238</v>
      </c>
      <c r="C17" s="668"/>
      <c r="D17" s="669"/>
    </row>
    <row r="18" spans="1:4" ht="18" customHeight="1">
      <c r="A18" s="185" t="s">
        <v>21</v>
      </c>
      <c r="B18" s="186" t="s">
        <v>239</v>
      </c>
      <c r="C18" s="668"/>
      <c r="D18" s="669"/>
    </row>
    <row r="19" spans="1:4" ht="18" customHeight="1">
      <c r="A19" s="187" t="s">
        <v>22</v>
      </c>
      <c r="B19" s="186" t="s">
        <v>240</v>
      </c>
      <c r="C19" s="668"/>
      <c r="D19" s="669"/>
    </row>
    <row r="20" spans="1:4" ht="18" customHeight="1">
      <c r="A20" s="185" t="s">
        <v>23</v>
      </c>
      <c r="B20" s="166"/>
      <c r="C20" s="668"/>
      <c r="D20" s="669"/>
    </row>
    <row r="21" spans="1:4" ht="18" customHeight="1">
      <c r="A21" s="187" t="s">
        <v>24</v>
      </c>
      <c r="B21" s="166"/>
      <c r="C21" s="668"/>
      <c r="D21" s="669"/>
    </row>
    <row r="22" spans="1:4" ht="18" customHeight="1">
      <c r="A22" s="185" t="s">
        <v>25</v>
      </c>
      <c r="B22" s="166"/>
      <c r="C22" s="668"/>
      <c r="D22" s="669"/>
    </row>
    <row r="23" spans="1:4" ht="18" customHeight="1">
      <c r="A23" s="187" t="s">
        <v>26</v>
      </c>
      <c r="B23" s="166"/>
      <c r="C23" s="668"/>
      <c r="D23" s="669"/>
    </row>
    <row r="24" spans="1:4" ht="18" customHeight="1">
      <c r="A24" s="185" t="s">
        <v>27</v>
      </c>
      <c r="B24" s="166"/>
      <c r="C24" s="668"/>
      <c r="D24" s="669"/>
    </row>
    <row r="25" spans="1:4" ht="18" customHeight="1">
      <c r="A25" s="187" t="s">
        <v>28</v>
      </c>
      <c r="B25" s="166"/>
      <c r="C25" s="668"/>
      <c r="D25" s="669"/>
    </row>
    <row r="26" spans="1:4" ht="18" customHeight="1">
      <c r="A26" s="185" t="s">
        <v>29</v>
      </c>
      <c r="B26" s="166"/>
      <c r="C26" s="668"/>
      <c r="D26" s="669"/>
    </row>
    <row r="27" spans="1:4" ht="18" customHeight="1">
      <c r="A27" s="187" t="s">
        <v>30</v>
      </c>
      <c r="B27" s="166"/>
      <c r="C27" s="668"/>
      <c r="D27" s="669"/>
    </row>
    <row r="28" spans="1:4" ht="18" customHeight="1" thickBot="1">
      <c r="A28" s="189" t="s">
        <v>31</v>
      </c>
      <c r="B28" s="172"/>
      <c r="C28" s="670"/>
      <c r="D28" s="671"/>
    </row>
    <row r="29" spans="1:4" ht="18" customHeight="1" thickBot="1">
      <c r="A29" s="280" t="s">
        <v>32</v>
      </c>
      <c r="B29" s="281" t="s">
        <v>40</v>
      </c>
      <c r="C29" s="672">
        <f>+C4+C5+C6+C7+C8+C15+C16+C17+C18+C19+C20+C21+C22+C23+C24+C25+C26+C27+C28</f>
        <v>0</v>
      </c>
      <c r="D29" s="673">
        <f>+D4+D5+D6+D7+D8+D15+D16+D17+D18+D19+D20+D21+D22+D23+D24+D25+D26+D27+D28</f>
        <v>0</v>
      </c>
    </row>
    <row r="30" spans="1:4" ht="25.5" customHeight="1">
      <c r="A30" s="190"/>
      <c r="B30" s="816" t="s">
        <v>241</v>
      </c>
      <c r="C30" s="816"/>
      <c r="D30" s="816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......../2018.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zoomScaleNormal="115" workbookViewId="0">
      <selection activeCell="F14" sqref="F14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192"/>
      <c r="D1" s="192"/>
      <c r="E1" s="192" t="str">
        <f>'5. tájékoztató tábla'!D1</f>
        <v>Forintban!</v>
      </c>
    </row>
    <row r="2" spans="1:5" ht="42.75" customHeight="1" thickBot="1">
      <c r="A2" s="193" t="s">
        <v>58</v>
      </c>
      <c r="B2" s="194" t="s">
        <v>242</v>
      </c>
      <c r="C2" s="194" t="s">
        <v>243</v>
      </c>
      <c r="D2" s="195" t="s">
        <v>244</v>
      </c>
      <c r="E2" s="196" t="s">
        <v>245</v>
      </c>
    </row>
    <row r="3" spans="1:5" ht="15.95" customHeight="1">
      <c r="A3" s="197" t="s">
        <v>7</v>
      </c>
      <c r="B3" s="198" t="s">
        <v>761</v>
      </c>
      <c r="C3" s="198" t="s">
        <v>762</v>
      </c>
      <c r="D3" s="199">
        <v>1000000</v>
      </c>
      <c r="E3" s="200">
        <v>1600000</v>
      </c>
    </row>
    <row r="4" spans="1:5" ht="15.95" customHeight="1">
      <c r="A4" s="201" t="s">
        <v>8</v>
      </c>
      <c r="B4" s="202" t="s">
        <v>763</v>
      </c>
      <c r="C4" s="202" t="s">
        <v>762</v>
      </c>
      <c r="D4" s="203">
        <v>350000</v>
      </c>
      <c r="E4" s="204">
        <v>350000</v>
      </c>
    </row>
    <row r="5" spans="1:5" ht="15.95" customHeight="1">
      <c r="A5" s="201" t="s">
        <v>9</v>
      </c>
      <c r="B5" s="202" t="s">
        <v>767</v>
      </c>
      <c r="C5" s="202" t="s">
        <v>762</v>
      </c>
      <c r="D5" s="203">
        <v>130000</v>
      </c>
      <c r="E5" s="204">
        <v>130000</v>
      </c>
    </row>
    <row r="6" spans="1:5" ht="15.95" customHeight="1">
      <c r="A6" s="201" t="s">
        <v>10</v>
      </c>
      <c r="B6" s="202" t="s">
        <v>764</v>
      </c>
      <c r="C6" s="202" t="s">
        <v>762</v>
      </c>
      <c r="D6" s="203">
        <v>270000</v>
      </c>
      <c r="E6" s="204">
        <v>270000</v>
      </c>
    </row>
    <row r="7" spans="1:5" ht="15.95" customHeight="1">
      <c r="A7" s="201" t="s">
        <v>11</v>
      </c>
      <c r="B7" s="202" t="s">
        <v>765</v>
      </c>
      <c r="C7" s="202" t="s">
        <v>762</v>
      </c>
      <c r="D7" s="203">
        <v>50000</v>
      </c>
      <c r="E7" s="204">
        <v>50000</v>
      </c>
    </row>
    <row r="8" spans="1:5" ht="15.95" customHeight="1">
      <c r="A8" s="201" t="s">
        <v>12</v>
      </c>
      <c r="B8" s="202" t="s">
        <v>766</v>
      </c>
      <c r="C8" s="202" t="s">
        <v>762</v>
      </c>
      <c r="D8" s="203">
        <v>50000</v>
      </c>
      <c r="E8" s="204">
        <v>50000</v>
      </c>
    </row>
    <row r="9" spans="1:5" ht="15.95" customHeight="1">
      <c r="A9" s="201" t="s">
        <v>13</v>
      </c>
      <c r="B9" s="202"/>
      <c r="C9" s="202"/>
      <c r="D9" s="203"/>
      <c r="E9" s="204"/>
    </row>
    <row r="10" spans="1:5" ht="15.95" customHeight="1">
      <c r="A10" s="201" t="s">
        <v>14</v>
      </c>
      <c r="B10" s="202"/>
      <c r="C10" s="202"/>
      <c r="D10" s="203"/>
      <c r="E10" s="204"/>
    </row>
    <row r="11" spans="1:5" ht="15.95" customHeight="1">
      <c r="A11" s="201" t="s">
        <v>15</v>
      </c>
      <c r="B11" s="202"/>
      <c r="C11" s="202"/>
      <c r="D11" s="203"/>
      <c r="E11" s="204"/>
    </row>
    <row r="12" spans="1:5" ht="15.95" customHeight="1">
      <c r="A12" s="201" t="s">
        <v>16</v>
      </c>
      <c r="B12" s="202"/>
      <c r="C12" s="202"/>
      <c r="D12" s="203"/>
      <c r="E12" s="204"/>
    </row>
    <row r="13" spans="1:5" ht="15.95" customHeight="1">
      <c r="A13" s="201" t="s">
        <v>17</v>
      </c>
      <c r="B13" s="202"/>
      <c r="C13" s="202"/>
      <c r="D13" s="203"/>
      <c r="E13" s="204"/>
    </row>
    <row r="14" spans="1:5" ht="15.95" customHeight="1">
      <c r="A14" s="201" t="s">
        <v>18</v>
      </c>
      <c r="B14" s="202"/>
      <c r="C14" s="202"/>
      <c r="D14" s="203"/>
      <c r="E14" s="204"/>
    </row>
    <row r="15" spans="1:5" ht="15.95" customHeight="1">
      <c r="A15" s="201" t="s">
        <v>19</v>
      </c>
      <c r="B15" s="202"/>
      <c r="C15" s="202"/>
      <c r="D15" s="203"/>
      <c r="E15" s="204"/>
    </row>
    <row r="16" spans="1:5" ht="15.95" customHeight="1">
      <c r="A16" s="201" t="s">
        <v>20</v>
      </c>
      <c r="B16" s="202"/>
      <c r="C16" s="202"/>
      <c r="D16" s="203"/>
      <c r="E16" s="204"/>
    </row>
    <row r="17" spans="1:5" ht="15.95" customHeight="1">
      <c r="A17" s="201" t="s">
        <v>21</v>
      </c>
      <c r="B17" s="202"/>
      <c r="C17" s="202"/>
      <c r="D17" s="203"/>
      <c r="E17" s="204"/>
    </row>
    <row r="18" spans="1:5" ht="15.95" customHeight="1">
      <c r="A18" s="201" t="s">
        <v>22</v>
      </c>
      <c r="B18" s="202"/>
      <c r="C18" s="202"/>
      <c r="D18" s="203"/>
      <c r="E18" s="204"/>
    </row>
    <row r="19" spans="1:5" ht="15.95" customHeight="1">
      <c r="A19" s="201" t="s">
        <v>23</v>
      </c>
      <c r="B19" s="202"/>
      <c r="C19" s="202"/>
      <c r="D19" s="203"/>
      <c r="E19" s="204"/>
    </row>
    <row r="20" spans="1:5" ht="15.95" customHeight="1">
      <c r="A20" s="201" t="s">
        <v>24</v>
      </c>
      <c r="B20" s="202"/>
      <c r="C20" s="202"/>
      <c r="D20" s="203"/>
      <c r="E20" s="204"/>
    </row>
    <row r="21" spans="1:5" ht="15.95" customHeight="1">
      <c r="A21" s="201" t="s">
        <v>25</v>
      </c>
      <c r="B21" s="202"/>
      <c r="C21" s="202"/>
      <c r="D21" s="203"/>
      <c r="E21" s="204"/>
    </row>
    <row r="22" spans="1:5" ht="15.95" customHeight="1">
      <c r="A22" s="201" t="s">
        <v>26</v>
      </c>
      <c r="B22" s="202"/>
      <c r="C22" s="202"/>
      <c r="D22" s="203"/>
      <c r="E22" s="204"/>
    </row>
    <row r="23" spans="1:5" ht="15.95" customHeight="1">
      <c r="A23" s="201" t="s">
        <v>27</v>
      </c>
      <c r="B23" s="202"/>
      <c r="C23" s="202"/>
      <c r="D23" s="203"/>
      <c r="E23" s="204"/>
    </row>
    <row r="24" spans="1:5" ht="15.95" customHeight="1">
      <c r="A24" s="201" t="s">
        <v>28</v>
      </c>
      <c r="B24" s="202"/>
      <c r="C24" s="202"/>
      <c r="D24" s="203"/>
      <c r="E24" s="204"/>
    </row>
    <row r="25" spans="1:5" ht="15.95" customHeight="1">
      <c r="A25" s="201" t="s">
        <v>29</v>
      </c>
      <c r="B25" s="202"/>
      <c r="C25" s="202"/>
      <c r="D25" s="203"/>
      <c r="E25" s="204"/>
    </row>
    <row r="26" spans="1:5" ht="15.95" customHeight="1">
      <c r="A26" s="201" t="s">
        <v>30</v>
      </c>
      <c r="B26" s="202"/>
      <c r="C26" s="202"/>
      <c r="D26" s="203"/>
      <c r="E26" s="204"/>
    </row>
    <row r="27" spans="1:5" ht="15.95" customHeight="1">
      <c r="A27" s="201" t="s">
        <v>31</v>
      </c>
      <c r="B27" s="202"/>
      <c r="C27" s="202"/>
      <c r="D27" s="203"/>
      <c r="E27" s="204"/>
    </row>
    <row r="28" spans="1:5" ht="15.95" customHeight="1">
      <c r="A28" s="201" t="s">
        <v>32</v>
      </c>
      <c r="B28" s="202"/>
      <c r="C28" s="202"/>
      <c r="D28" s="203"/>
      <c r="E28" s="204"/>
    </row>
    <row r="29" spans="1:5" ht="15.95" customHeight="1">
      <c r="A29" s="201" t="s">
        <v>33</v>
      </c>
      <c r="B29" s="202"/>
      <c r="C29" s="202"/>
      <c r="D29" s="203"/>
      <c r="E29" s="204"/>
    </row>
    <row r="30" spans="1:5" ht="15.95" customHeight="1">
      <c r="A30" s="201" t="s">
        <v>34</v>
      </c>
      <c r="B30" s="202"/>
      <c r="C30" s="202"/>
      <c r="D30" s="203"/>
      <c r="E30" s="204"/>
    </row>
    <row r="31" spans="1:5" ht="15.95" customHeight="1">
      <c r="A31" s="201" t="s">
        <v>35</v>
      </c>
      <c r="B31" s="202"/>
      <c r="C31" s="202"/>
      <c r="D31" s="203"/>
      <c r="E31" s="204"/>
    </row>
    <row r="32" spans="1:5" ht="15.95" customHeight="1">
      <c r="A32" s="201" t="s">
        <v>90</v>
      </c>
      <c r="B32" s="202"/>
      <c r="C32" s="202"/>
      <c r="D32" s="203"/>
      <c r="E32" s="204"/>
    </row>
    <row r="33" spans="1:5" ht="15.95" customHeight="1">
      <c r="A33" s="201" t="s">
        <v>186</v>
      </c>
      <c r="B33" s="202"/>
      <c r="C33" s="202"/>
      <c r="D33" s="203"/>
      <c r="E33" s="204"/>
    </row>
    <row r="34" spans="1:5" ht="15.95" customHeight="1">
      <c r="A34" s="201" t="s">
        <v>246</v>
      </c>
      <c r="B34" s="202"/>
      <c r="C34" s="202"/>
      <c r="D34" s="203"/>
      <c r="E34" s="204"/>
    </row>
    <row r="35" spans="1:5" ht="15.95" customHeight="1" thickBot="1">
      <c r="A35" s="205" t="s">
        <v>247</v>
      </c>
      <c r="B35" s="206"/>
      <c r="C35" s="206"/>
      <c r="D35" s="207"/>
      <c r="E35" s="208"/>
    </row>
    <row r="36" spans="1:5" ht="15.95" customHeight="1" thickBot="1">
      <c r="A36" s="817" t="s">
        <v>40</v>
      </c>
      <c r="B36" s="818"/>
      <c r="C36" s="209"/>
      <c r="D36" s="210">
        <f>SUM(D3:D35)</f>
        <v>1850000</v>
      </c>
      <c r="E36" s="211">
        <f>SUM(E3:E35)</f>
        <v>2450000</v>
      </c>
    </row>
  </sheetData>
  <sheetProtection sheet="1" objects="1" scenarios="1"/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2017. évi céljelleggel juttatott támogatások felhasználásáról&amp;R&amp;"Times New Roman CE,Félkövér dőlt"&amp;11 6. tájékoztató tábla a ......../2018.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73"/>
  <sheetViews>
    <sheetView view="pageLayout" zoomScaleNormal="130" zoomScaleSheetLayoutView="120" workbookViewId="0">
      <selection activeCell="D16" sqref="D16"/>
    </sheetView>
  </sheetViews>
  <sheetFormatPr defaultColWidth="12" defaultRowHeight="15.75"/>
  <cols>
    <col min="1" max="1" width="67.1640625" style="595" customWidth="1"/>
    <col min="2" max="2" width="6.1640625" style="596" customWidth="1"/>
    <col min="3" max="4" width="12.1640625" style="595" customWidth="1"/>
    <col min="5" max="5" width="12.1640625" style="611" customWidth="1"/>
    <col min="6" max="16384" width="12" style="595"/>
  </cols>
  <sheetData>
    <row r="1" spans="1:5" ht="49.5" customHeight="1">
      <c r="A1" s="820" t="str">
        <f>+CONCATENATE("VAGYONKIMUTATÁS",CHAR(10),"a könyvviteli mérlegben értékkel szereplő eszközökről",CHAR(10),LEFT(ÖSSZEFÜGGÉSEK!A4,4),".")</f>
        <v>VAGYONKIMUTATÁS
a könyvviteli mérlegben értékkel szereplő eszközökről
2017.</v>
      </c>
      <c r="B1" s="821"/>
      <c r="C1" s="821"/>
      <c r="D1" s="821"/>
      <c r="E1" s="821"/>
    </row>
    <row r="2" spans="1:5" ht="16.5" thickBot="1">
      <c r="C2" s="822" t="str">
        <f>'2 . tájékoztató tábla'!E1</f>
        <v>Forintban!</v>
      </c>
      <c r="D2" s="822"/>
      <c r="E2" s="822"/>
    </row>
    <row r="3" spans="1:5" ht="15.75" customHeight="1">
      <c r="A3" s="823" t="s">
        <v>248</v>
      </c>
      <c r="B3" s="826" t="s">
        <v>249</v>
      </c>
      <c r="C3" s="829" t="s">
        <v>250</v>
      </c>
      <c r="D3" s="829" t="s">
        <v>251</v>
      </c>
      <c r="E3" s="831" t="s">
        <v>252</v>
      </c>
    </row>
    <row r="4" spans="1:5" ht="11.25" customHeight="1">
      <c r="A4" s="824"/>
      <c r="B4" s="827"/>
      <c r="C4" s="830"/>
      <c r="D4" s="830"/>
      <c r="E4" s="832"/>
    </row>
    <row r="5" spans="1:5">
      <c r="A5" s="825"/>
      <c r="B5" s="828"/>
      <c r="C5" s="833" t="s">
        <v>253</v>
      </c>
      <c r="D5" s="833"/>
      <c r="E5" s="834"/>
    </row>
    <row r="6" spans="1:5" s="600" customFormat="1" ht="16.5" thickBot="1">
      <c r="A6" s="597" t="s">
        <v>651</v>
      </c>
      <c r="B6" s="598" t="s">
        <v>413</v>
      </c>
      <c r="C6" s="598" t="s">
        <v>414</v>
      </c>
      <c r="D6" s="598" t="s">
        <v>415</v>
      </c>
      <c r="E6" s="599" t="s">
        <v>416</v>
      </c>
    </row>
    <row r="7" spans="1:5" s="603" customFormat="1">
      <c r="A7" s="601" t="s">
        <v>589</v>
      </c>
      <c r="B7" s="602" t="s">
        <v>254</v>
      </c>
      <c r="C7" s="674">
        <v>12315656</v>
      </c>
      <c r="D7" s="674">
        <v>2272215</v>
      </c>
      <c r="E7" s="675"/>
    </row>
    <row r="8" spans="1:5" s="603" customFormat="1">
      <c r="A8" s="604" t="s">
        <v>590</v>
      </c>
      <c r="B8" s="224" t="s">
        <v>255</v>
      </c>
      <c r="C8" s="676">
        <f>+C9+C14+C19+C24+C29</f>
        <v>393061109</v>
      </c>
      <c r="D8" s="676">
        <f>+D9+D14+D19+D24+D29</f>
        <v>291744860</v>
      </c>
      <c r="E8" s="677">
        <f>+E9+E14+E19+E24+E29</f>
        <v>0</v>
      </c>
    </row>
    <row r="9" spans="1:5" s="603" customFormat="1">
      <c r="A9" s="604" t="s">
        <v>591</v>
      </c>
      <c r="B9" s="224" t="s">
        <v>256</v>
      </c>
      <c r="C9" s="676">
        <f>+C10+C11+C12+C13</f>
        <v>353619254</v>
      </c>
      <c r="D9" s="676">
        <f>+D10+D11+D12+D13</f>
        <v>276855012</v>
      </c>
      <c r="E9" s="677">
        <f>+E10+E11+E12+E13</f>
        <v>0</v>
      </c>
    </row>
    <row r="10" spans="1:5" s="603" customFormat="1">
      <c r="A10" s="605" t="s">
        <v>592</v>
      </c>
      <c r="B10" s="224" t="s">
        <v>257</v>
      </c>
      <c r="C10" s="678">
        <v>197066761</v>
      </c>
      <c r="D10" s="678">
        <v>148374825</v>
      </c>
      <c r="E10" s="679"/>
    </row>
    <row r="11" spans="1:5" s="603" customFormat="1" ht="26.25" customHeight="1">
      <c r="A11" s="605" t="s">
        <v>593</v>
      </c>
      <c r="B11" s="224" t="s">
        <v>258</v>
      </c>
      <c r="C11" s="680">
        <v>0</v>
      </c>
      <c r="D11" s="680"/>
      <c r="E11" s="681"/>
    </row>
    <row r="12" spans="1:5" s="603" customFormat="1" ht="22.5">
      <c r="A12" s="605" t="s">
        <v>594</v>
      </c>
      <c r="B12" s="224" t="s">
        <v>259</v>
      </c>
      <c r="C12" s="716">
        <v>137701008</v>
      </c>
      <c r="D12" s="680">
        <v>110421357</v>
      </c>
      <c r="E12" s="681"/>
    </row>
    <row r="13" spans="1:5" s="603" customFormat="1">
      <c r="A13" s="605" t="s">
        <v>595</v>
      </c>
      <c r="B13" s="224" t="s">
        <v>260</v>
      </c>
      <c r="C13" s="680">
        <v>18851485</v>
      </c>
      <c r="D13" s="680">
        <v>18058830</v>
      </c>
      <c r="E13" s="681"/>
    </row>
    <row r="14" spans="1:5" s="603" customFormat="1">
      <c r="A14" s="604" t="s">
        <v>596</v>
      </c>
      <c r="B14" s="224" t="s">
        <v>261</v>
      </c>
      <c r="C14" s="682">
        <f>+C15+C16+C17+C18</f>
        <v>39441855</v>
      </c>
      <c r="D14" s="682">
        <f>+D15+D16+D17+D18</f>
        <v>14889848</v>
      </c>
      <c r="E14" s="683">
        <f>+E15+E16+E17+E18</f>
        <v>0</v>
      </c>
    </row>
    <row r="15" spans="1:5" s="603" customFormat="1">
      <c r="A15" s="605" t="s">
        <v>597</v>
      </c>
      <c r="B15" s="224" t="s">
        <v>262</v>
      </c>
      <c r="C15" s="680"/>
      <c r="D15" s="680"/>
      <c r="E15" s="681"/>
    </row>
    <row r="16" spans="1:5" s="603" customFormat="1" ht="22.5">
      <c r="A16" s="605" t="s">
        <v>598</v>
      </c>
      <c r="B16" s="224" t="s">
        <v>16</v>
      </c>
      <c r="C16" s="680"/>
      <c r="D16" s="680"/>
      <c r="E16" s="681"/>
    </row>
    <row r="17" spans="1:5" s="603" customFormat="1">
      <c r="A17" s="605" t="s">
        <v>599</v>
      </c>
      <c r="B17" s="224" t="s">
        <v>17</v>
      </c>
      <c r="C17" s="680">
        <v>668000</v>
      </c>
      <c r="D17" s="680"/>
      <c r="E17" s="681"/>
    </row>
    <row r="18" spans="1:5" s="603" customFormat="1">
      <c r="A18" s="605" t="s">
        <v>600</v>
      </c>
      <c r="B18" s="224" t="s">
        <v>18</v>
      </c>
      <c r="C18" s="680">
        <v>38773855</v>
      </c>
      <c r="D18" s="680">
        <v>14889848</v>
      </c>
      <c r="E18" s="681"/>
    </row>
    <row r="19" spans="1:5" s="603" customFormat="1">
      <c r="A19" s="604" t="s">
        <v>601</v>
      </c>
      <c r="B19" s="224" t="s">
        <v>19</v>
      </c>
      <c r="C19" s="682">
        <f>+C20+C21+C22+C23</f>
        <v>0</v>
      </c>
      <c r="D19" s="682">
        <f>+D20+D21+D22+D23</f>
        <v>0</v>
      </c>
      <c r="E19" s="683">
        <f>+E20+E21+E22+E23</f>
        <v>0</v>
      </c>
    </row>
    <row r="20" spans="1:5" s="603" customFormat="1">
      <c r="A20" s="605" t="s">
        <v>602</v>
      </c>
      <c r="B20" s="224" t="s">
        <v>20</v>
      </c>
      <c r="C20" s="680"/>
      <c r="D20" s="680"/>
      <c r="E20" s="681"/>
    </row>
    <row r="21" spans="1:5" s="603" customFormat="1">
      <c r="A21" s="605" t="s">
        <v>603</v>
      </c>
      <c r="B21" s="224" t="s">
        <v>21</v>
      </c>
      <c r="C21" s="680"/>
      <c r="D21" s="680"/>
      <c r="E21" s="681"/>
    </row>
    <row r="22" spans="1:5" s="603" customFormat="1">
      <c r="A22" s="605" t="s">
        <v>604</v>
      </c>
      <c r="B22" s="224" t="s">
        <v>22</v>
      </c>
      <c r="C22" s="680"/>
      <c r="D22" s="680"/>
      <c r="E22" s="681"/>
    </row>
    <row r="23" spans="1:5" s="603" customFormat="1">
      <c r="A23" s="605" t="s">
        <v>605</v>
      </c>
      <c r="B23" s="224" t="s">
        <v>23</v>
      </c>
      <c r="C23" s="680"/>
      <c r="D23" s="680"/>
      <c r="E23" s="681"/>
    </row>
    <row r="24" spans="1:5" s="603" customFormat="1">
      <c r="A24" s="604" t="s">
        <v>606</v>
      </c>
      <c r="B24" s="224" t="s">
        <v>24</v>
      </c>
      <c r="C24" s="682">
        <f>+C25+C26+C27+C28</f>
        <v>0</v>
      </c>
      <c r="D24" s="682">
        <f>+D25+D26+D27+D28</f>
        <v>0</v>
      </c>
      <c r="E24" s="683">
        <f>+E25+E26+E27+E28</f>
        <v>0</v>
      </c>
    </row>
    <row r="25" spans="1:5" s="603" customFormat="1">
      <c r="A25" s="605" t="s">
        <v>607</v>
      </c>
      <c r="B25" s="224" t="s">
        <v>25</v>
      </c>
      <c r="C25" s="680"/>
      <c r="D25" s="680"/>
      <c r="E25" s="681"/>
    </row>
    <row r="26" spans="1:5" s="603" customFormat="1">
      <c r="A26" s="605" t="s">
        <v>608</v>
      </c>
      <c r="B26" s="224" t="s">
        <v>26</v>
      </c>
      <c r="C26" s="680"/>
      <c r="D26" s="680"/>
      <c r="E26" s="681"/>
    </row>
    <row r="27" spans="1:5" s="603" customFormat="1">
      <c r="A27" s="605" t="s">
        <v>609</v>
      </c>
      <c r="B27" s="224" t="s">
        <v>27</v>
      </c>
      <c r="C27" s="680"/>
      <c r="D27" s="680"/>
      <c r="E27" s="681"/>
    </row>
    <row r="28" spans="1:5" s="603" customFormat="1">
      <c r="A28" s="605" t="s">
        <v>610</v>
      </c>
      <c r="B28" s="224" t="s">
        <v>28</v>
      </c>
      <c r="C28" s="680"/>
      <c r="D28" s="680"/>
      <c r="E28" s="681"/>
    </row>
    <row r="29" spans="1:5" s="603" customFormat="1">
      <c r="A29" s="604" t="s">
        <v>611</v>
      </c>
      <c r="B29" s="224" t="s">
        <v>29</v>
      </c>
      <c r="C29" s="682">
        <f>+C30+C31+C32+C33</f>
        <v>0</v>
      </c>
      <c r="D29" s="682">
        <f>+D30+D31+D32+D33</f>
        <v>0</v>
      </c>
      <c r="E29" s="683">
        <f>+E30+E31+E32+E33</f>
        <v>0</v>
      </c>
    </row>
    <row r="30" spans="1:5" s="603" customFormat="1">
      <c r="A30" s="605" t="s">
        <v>612</v>
      </c>
      <c r="B30" s="224" t="s">
        <v>30</v>
      </c>
      <c r="C30" s="680"/>
      <c r="D30" s="680"/>
      <c r="E30" s="681"/>
    </row>
    <row r="31" spans="1:5" s="603" customFormat="1" ht="22.5">
      <c r="A31" s="605" t="s">
        <v>613</v>
      </c>
      <c r="B31" s="224" t="s">
        <v>31</v>
      </c>
      <c r="C31" s="680"/>
      <c r="D31" s="680"/>
      <c r="E31" s="681"/>
    </row>
    <row r="32" spans="1:5" s="603" customFormat="1">
      <c r="A32" s="605" t="s">
        <v>614</v>
      </c>
      <c r="B32" s="224" t="s">
        <v>32</v>
      </c>
      <c r="C32" s="680"/>
      <c r="D32" s="680"/>
      <c r="E32" s="681"/>
    </row>
    <row r="33" spans="1:5" s="603" customFormat="1">
      <c r="A33" s="605" t="s">
        <v>615</v>
      </c>
      <c r="B33" s="224" t="s">
        <v>33</v>
      </c>
      <c r="C33" s="680"/>
      <c r="D33" s="680"/>
      <c r="E33" s="681"/>
    </row>
    <row r="34" spans="1:5" s="603" customFormat="1">
      <c r="A34" s="604" t="s">
        <v>616</v>
      </c>
      <c r="B34" s="224" t="s">
        <v>34</v>
      </c>
      <c r="C34" s="682">
        <f>+C35+C40+C45</f>
        <v>5640000</v>
      </c>
      <c r="D34" s="682">
        <f>+D35+D40+D45</f>
        <v>5640000</v>
      </c>
      <c r="E34" s="683">
        <f>+E35+E40+E45</f>
        <v>0</v>
      </c>
    </row>
    <row r="35" spans="1:5" s="603" customFormat="1">
      <c r="A35" s="604" t="s">
        <v>617</v>
      </c>
      <c r="B35" s="224" t="s">
        <v>35</v>
      </c>
      <c r="C35" s="682">
        <f>+C36+C37+C38+C39</f>
        <v>5640000</v>
      </c>
      <c r="D35" s="682">
        <f>+D36+D37+D38+D39</f>
        <v>5640000</v>
      </c>
      <c r="E35" s="683">
        <f>+E36+E37+E38+E39</f>
        <v>0</v>
      </c>
    </row>
    <row r="36" spans="1:5" s="603" customFormat="1">
      <c r="A36" s="605" t="s">
        <v>618</v>
      </c>
      <c r="B36" s="224" t="s">
        <v>90</v>
      </c>
      <c r="C36" s="680"/>
      <c r="D36" s="680"/>
      <c r="E36" s="681"/>
    </row>
    <row r="37" spans="1:5" s="603" customFormat="1">
      <c r="A37" s="605" t="s">
        <v>619</v>
      </c>
      <c r="B37" s="224" t="s">
        <v>186</v>
      </c>
      <c r="C37" s="680"/>
      <c r="D37" s="680"/>
      <c r="E37" s="681"/>
    </row>
    <row r="38" spans="1:5" s="603" customFormat="1">
      <c r="A38" s="605" t="s">
        <v>620</v>
      </c>
      <c r="B38" s="224" t="s">
        <v>246</v>
      </c>
      <c r="C38" s="680"/>
      <c r="D38" s="680"/>
      <c r="E38" s="681"/>
    </row>
    <row r="39" spans="1:5" s="603" customFormat="1">
      <c r="A39" s="605" t="s">
        <v>621</v>
      </c>
      <c r="B39" s="224" t="s">
        <v>247</v>
      </c>
      <c r="C39" s="680">
        <v>5640000</v>
      </c>
      <c r="D39" s="680">
        <v>5640000</v>
      </c>
      <c r="E39" s="681"/>
    </row>
    <row r="40" spans="1:5" s="603" customFormat="1">
      <c r="A40" s="604" t="s">
        <v>622</v>
      </c>
      <c r="B40" s="224" t="s">
        <v>263</v>
      </c>
      <c r="C40" s="682">
        <f>+C41+C42+C43+C44</f>
        <v>0</v>
      </c>
      <c r="D40" s="682">
        <f>+D41+D42+D43+D44</f>
        <v>0</v>
      </c>
      <c r="E40" s="683">
        <f>+E41+E42+E43+E44</f>
        <v>0</v>
      </c>
    </row>
    <row r="41" spans="1:5" s="603" customFormat="1">
      <c r="A41" s="605" t="s">
        <v>623</v>
      </c>
      <c r="B41" s="224" t="s">
        <v>264</v>
      </c>
      <c r="C41" s="680"/>
      <c r="D41" s="680"/>
      <c r="E41" s="681"/>
    </row>
    <row r="42" spans="1:5" s="603" customFormat="1" ht="22.5">
      <c r="A42" s="605" t="s">
        <v>624</v>
      </c>
      <c r="B42" s="224" t="s">
        <v>265</v>
      </c>
      <c r="C42" s="680"/>
      <c r="D42" s="680"/>
      <c r="E42" s="681"/>
    </row>
    <row r="43" spans="1:5" s="603" customFormat="1">
      <c r="A43" s="605" t="s">
        <v>625</v>
      </c>
      <c r="B43" s="224" t="s">
        <v>266</v>
      </c>
      <c r="C43" s="680"/>
      <c r="D43" s="680"/>
      <c r="E43" s="681"/>
    </row>
    <row r="44" spans="1:5" s="603" customFormat="1">
      <c r="A44" s="605" t="s">
        <v>626</v>
      </c>
      <c r="B44" s="224" t="s">
        <v>267</v>
      </c>
      <c r="C44" s="680"/>
      <c r="D44" s="680"/>
      <c r="E44" s="681"/>
    </row>
    <row r="45" spans="1:5" s="603" customFormat="1">
      <c r="A45" s="604" t="s">
        <v>627</v>
      </c>
      <c r="B45" s="224" t="s">
        <v>268</v>
      </c>
      <c r="C45" s="682">
        <f>+C46+C47+C48+C49</f>
        <v>0</v>
      </c>
      <c r="D45" s="682">
        <f>+D46+D47+D48+D49</f>
        <v>0</v>
      </c>
      <c r="E45" s="683">
        <f>+E46+E47+E48+E49</f>
        <v>0</v>
      </c>
    </row>
    <row r="46" spans="1:5" s="603" customFormat="1">
      <c r="A46" s="605" t="s">
        <v>628</v>
      </c>
      <c r="B46" s="224" t="s">
        <v>269</v>
      </c>
      <c r="C46" s="680"/>
      <c r="D46" s="680"/>
      <c r="E46" s="681"/>
    </row>
    <row r="47" spans="1:5" s="603" customFormat="1" ht="22.5">
      <c r="A47" s="605" t="s">
        <v>629</v>
      </c>
      <c r="B47" s="224" t="s">
        <v>270</v>
      </c>
      <c r="C47" s="680"/>
      <c r="D47" s="680"/>
      <c r="E47" s="681"/>
    </row>
    <row r="48" spans="1:5" s="603" customFormat="1">
      <c r="A48" s="605" t="s">
        <v>630</v>
      </c>
      <c r="B48" s="224" t="s">
        <v>271</v>
      </c>
      <c r="C48" s="680"/>
      <c r="D48" s="680"/>
      <c r="E48" s="681"/>
    </row>
    <row r="49" spans="1:5" s="603" customFormat="1">
      <c r="A49" s="605" t="s">
        <v>631</v>
      </c>
      <c r="B49" s="224" t="s">
        <v>272</v>
      </c>
      <c r="C49" s="680"/>
      <c r="D49" s="680"/>
      <c r="E49" s="681"/>
    </row>
    <row r="50" spans="1:5" s="603" customFormat="1">
      <c r="A50" s="604" t="s">
        <v>632</v>
      </c>
      <c r="B50" s="224" t="s">
        <v>273</v>
      </c>
      <c r="C50" s="680"/>
      <c r="D50" s="680"/>
      <c r="E50" s="681"/>
    </row>
    <row r="51" spans="1:5" s="603" customFormat="1" ht="21">
      <c r="A51" s="604" t="s">
        <v>633</v>
      </c>
      <c r="B51" s="224" t="s">
        <v>274</v>
      </c>
      <c r="C51" s="682">
        <f>+C7+C8+C34+C50</f>
        <v>411016765</v>
      </c>
      <c r="D51" s="682">
        <f>+D7+D8+D34+D50</f>
        <v>299657075</v>
      </c>
      <c r="E51" s="683">
        <f>+E7+E8+E34+E50</f>
        <v>0</v>
      </c>
    </row>
    <row r="52" spans="1:5" s="603" customFormat="1">
      <c r="A52" s="604" t="s">
        <v>634</v>
      </c>
      <c r="B52" s="224" t="s">
        <v>275</v>
      </c>
      <c r="C52" s="680"/>
      <c r="D52" s="680"/>
      <c r="E52" s="681"/>
    </row>
    <row r="53" spans="1:5" s="603" customFormat="1">
      <c r="A53" s="604" t="s">
        <v>635</v>
      </c>
      <c r="B53" s="224" t="s">
        <v>276</v>
      </c>
      <c r="C53" s="680"/>
      <c r="D53" s="680"/>
      <c r="E53" s="681"/>
    </row>
    <row r="54" spans="1:5" s="603" customFormat="1">
      <c r="A54" s="604" t="s">
        <v>636</v>
      </c>
      <c r="B54" s="224" t="s">
        <v>277</v>
      </c>
      <c r="C54" s="682">
        <f>+C52+C53</f>
        <v>0</v>
      </c>
      <c r="D54" s="682">
        <f>+D52+D53</f>
        <v>0</v>
      </c>
      <c r="E54" s="683">
        <f>+E52+E53</f>
        <v>0</v>
      </c>
    </row>
    <row r="55" spans="1:5" s="603" customFormat="1">
      <c r="A55" s="604" t="s">
        <v>637</v>
      </c>
      <c r="B55" s="224" t="s">
        <v>278</v>
      </c>
      <c r="C55" s="680"/>
      <c r="D55" s="680"/>
      <c r="E55" s="681"/>
    </row>
    <row r="56" spans="1:5" s="603" customFormat="1">
      <c r="A56" s="604" t="s">
        <v>638</v>
      </c>
      <c r="B56" s="224" t="s">
        <v>279</v>
      </c>
      <c r="C56" s="680">
        <v>177940</v>
      </c>
      <c r="D56" s="680"/>
      <c r="E56" s="681"/>
    </row>
    <row r="57" spans="1:5" s="603" customFormat="1">
      <c r="A57" s="604" t="s">
        <v>639</v>
      </c>
      <c r="B57" s="224" t="s">
        <v>280</v>
      </c>
      <c r="C57" s="680">
        <v>71905567</v>
      </c>
      <c r="D57" s="680"/>
      <c r="E57" s="681"/>
    </row>
    <row r="58" spans="1:5" s="603" customFormat="1">
      <c r="A58" s="604" t="s">
        <v>640</v>
      </c>
      <c r="B58" s="224" t="s">
        <v>281</v>
      </c>
      <c r="C58" s="680"/>
      <c r="D58" s="680"/>
      <c r="E58" s="681"/>
    </row>
    <row r="59" spans="1:5" s="603" customFormat="1">
      <c r="A59" s="604" t="s">
        <v>641</v>
      </c>
      <c r="B59" s="224" t="s">
        <v>282</v>
      </c>
      <c r="C59" s="682">
        <f>+C55+C56+C57+C58</f>
        <v>72083507</v>
      </c>
      <c r="D59" s="682">
        <f>+D55+D56+D57+D58</f>
        <v>0</v>
      </c>
      <c r="E59" s="683">
        <f>+E55+E56+E57+E58</f>
        <v>0</v>
      </c>
    </row>
    <row r="60" spans="1:5" s="603" customFormat="1">
      <c r="A60" s="604" t="s">
        <v>642</v>
      </c>
      <c r="B60" s="224" t="s">
        <v>283</v>
      </c>
      <c r="C60" s="680"/>
      <c r="D60" s="680"/>
      <c r="E60" s="681"/>
    </row>
    <row r="61" spans="1:5" s="603" customFormat="1">
      <c r="A61" s="604" t="s">
        <v>643</v>
      </c>
      <c r="B61" s="224" t="s">
        <v>284</v>
      </c>
      <c r="C61" s="680"/>
      <c r="D61" s="680"/>
      <c r="E61" s="681"/>
    </row>
    <row r="62" spans="1:5" s="603" customFormat="1">
      <c r="A62" s="604" t="s">
        <v>644</v>
      </c>
      <c r="B62" s="224" t="s">
        <v>285</v>
      </c>
      <c r="C62" s="680"/>
      <c r="D62" s="680"/>
      <c r="E62" s="681"/>
    </row>
    <row r="63" spans="1:5" s="603" customFormat="1">
      <c r="A63" s="604" t="s">
        <v>645</v>
      </c>
      <c r="B63" s="224" t="s">
        <v>286</v>
      </c>
      <c r="C63" s="682">
        <f>+C60+C61+C62</f>
        <v>0</v>
      </c>
      <c r="D63" s="682">
        <f>+D60+D61+D62</f>
        <v>0</v>
      </c>
      <c r="E63" s="683">
        <f>+E60+E61+E62</f>
        <v>0</v>
      </c>
    </row>
    <row r="64" spans="1:5" s="603" customFormat="1">
      <c r="A64" s="604" t="s">
        <v>646</v>
      </c>
      <c r="B64" s="224" t="s">
        <v>287</v>
      </c>
      <c r="C64" s="680"/>
      <c r="D64" s="680"/>
      <c r="E64" s="681"/>
    </row>
    <row r="65" spans="1:5" s="603" customFormat="1" ht="21">
      <c r="A65" s="604" t="s">
        <v>647</v>
      </c>
      <c r="B65" s="224" t="s">
        <v>288</v>
      </c>
      <c r="C65" s="680"/>
      <c r="D65" s="680"/>
      <c r="E65" s="681"/>
    </row>
    <row r="66" spans="1:5" s="603" customFormat="1">
      <c r="A66" s="604" t="s">
        <v>648</v>
      </c>
      <c r="B66" s="224" t="s">
        <v>289</v>
      </c>
      <c r="C66" s="682">
        <f>+C64+C65</f>
        <v>0</v>
      </c>
      <c r="D66" s="682">
        <f>+D64+D65</f>
        <v>0</v>
      </c>
      <c r="E66" s="683">
        <f>+E64+E65</f>
        <v>0</v>
      </c>
    </row>
    <row r="67" spans="1:5" s="603" customFormat="1">
      <c r="A67" s="604" t="s">
        <v>649</v>
      </c>
      <c r="B67" s="224" t="s">
        <v>290</v>
      </c>
      <c r="C67" s="680"/>
      <c r="D67" s="680"/>
      <c r="E67" s="681"/>
    </row>
    <row r="68" spans="1:5" s="603" customFormat="1" ht="16.5" thickBot="1">
      <c r="A68" s="606" t="s">
        <v>650</v>
      </c>
      <c r="B68" s="228" t="s">
        <v>291</v>
      </c>
      <c r="C68" s="684">
        <f>+C51+C54+C59+C63+C66+C67</f>
        <v>483100272</v>
      </c>
      <c r="D68" s="684">
        <f>+D51+D54+D59+D63+D66+D67</f>
        <v>299657075</v>
      </c>
      <c r="E68" s="685">
        <f>+E51+E54+E59+E63+E66+E67</f>
        <v>0</v>
      </c>
    </row>
    <row r="69" spans="1:5">
      <c r="A69" s="607"/>
      <c r="C69" s="608"/>
      <c r="D69" s="608"/>
      <c r="E69" s="609"/>
    </row>
    <row r="70" spans="1:5">
      <c r="A70" s="607"/>
      <c r="C70" s="608"/>
      <c r="D70" s="608"/>
      <c r="E70" s="609"/>
    </row>
    <row r="71" spans="1:5">
      <c r="A71" s="610"/>
      <c r="C71" s="608"/>
      <c r="D71" s="608"/>
      <c r="E71" s="609"/>
    </row>
    <row r="72" spans="1:5">
      <c r="A72" s="819"/>
      <c r="B72" s="819"/>
      <c r="C72" s="819"/>
      <c r="D72" s="819"/>
      <c r="E72" s="819"/>
    </row>
    <row r="73" spans="1:5">
      <c r="A73" s="819"/>
      <c r="B73" s="819"/>
      <c r="C73" s="819"/>
      <c r="D73" s="819"/>
      <c r="E73" s="819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6/2018. (IV.26.)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2"/>
  <sheetViews>
    <sheetView view="pageLayout" zoomScaleNormal="130" zoomScaleSheetLayoutView="100" workbookViewId="0">
      <selection activeCell="E2" sqref="E2"/>
    </sheetView>
  </sheetViews>
  <sheetFormatPr defaultRowHeight="15.75"/>
  <cols>
    <col min="1" max="1" width="9.5" style="376" customWidth="1"/>
    <col min="2" max="2" width="60.83203125" style="376" customWidth="1"/>
    <col min="3" max="5" width="15.83203125" style="377" customWidth="1"/>
    <col min="6" max="16384" width="9.33203125" style="387"/>
  </cols>
  <sheetData>
    <row r="1" spans="1:5" ht="15.95" customHeight="1">
      <c r="A1" s="718" t="s">
        <v>4</v>
      </c>
      <c r="B1" s="718"/>
      <c r="C1" s="718"/>
      <c r="D1" s="718"/>
      <c r="E1" s="718"/>
    </row>
    <row r="2" spans="1:5" ht="15.95" customHeight="1" thickBot="1">
      <c r="A2" s="46" t="s">
        <v>110</v>
      </c>
      <c r="B2" s="46"/>
      <c r="C2" s="374"/>
      <c r="D2" s="374"/>
      <c r="E2" s="374" t="str">
        <f>'1.2.sz.mell.'!E2</f>
        <v>Forintban!</v>
      </c>
    </row>
    <row r="3" spans="1:5" ht="15.95" customHeight="1">
      <c r="A3" s="719" t="s">
        <v>58</v>
      </c>
      <c r="B3" s="721" t="s">
        <v>6</v>
      </c>
      <c r="C3" s="723" t="str">
        <f>+'1.1.sz.mell.'!C3:E3</f>
        <v>2017. évi</v>
      </c>
      <c r="D3" s="723"/>
      <c r="E3" s="724"/>
    </row>
    <row r="4" spans="1:5" ht="38.1" customHeight="1" thickBot="1">
      <c r="A4" s="720"/>
      <c r="B4" s="722"/>
      <c r="C4" s="48" t="s">
        <v>177</v>
      </c>
      <c r="D4" s="48" t="s">
        <v>182</v>
      </c>
      <c r="E4" s="49" t="s">
        <v>183</v>
      </c>
    </row>
    <row r="5" spans="1:5" s="388" customFormat="1" ht="12" customHeight="1" thickBot="1">
      <c r="A5" s="352" t="s">
        <v>412</v>
      </c>
      <c r="B5" s="353" t="s">
        <v>413</v>
      </c>
      <c r="C5" s="353" t="s">
        <v>414</v>
      </c>
      <c r="D5" s="353" t="s">
        <v>415</v>
      </c>
      <c r="E5" s="399" t="s">
        <v>416</v>
      </c>
    </row>
    <row r="6" spans="1:5" s="389" customFormat="1" ht="12" customHeight="1" thickBot="1">
      <c r="A6" s="347" t="s">
        <v>7</v>
      </c>
      <c r="B6" s="348" t="s">
        <v>307</v>
      </c>
      <c r="C6" s="379">
        <f>SUM(C7:C12)</f>
        <v>0</v>
      </c>
      <c r="D6" s="379">
        <f>SUM(D7:D12)</f>
        <v>0</v>
      </c>
      <c r="E6" s="362">
        <f>SUM(E7:E12)</f>
        <v>0</v>
      </c>
    </row>
    <row r="7" spans="1:5" s="389" customFormat="1" ht="12" customHeight="1">
      <c r="A7" s="342" t="s">
        <v>70</v>
      </c>
      <c r="B7" s="390" t="s">
        <v>308</v>
      </c>
      <c r="C7" s="381"/>
      <c r="D7" s="381"/>
      <c r="E7" s="364"/>
    </row>
    <row r="8" spans="1:5" s="389" customFormat="1" ht="12" customHeight="1">
      <c r="A8" s="341" t="s">
        <v>71</v>
      </c>
      <c r="B8" s="391" t="s">
        <v>309</v>
      </c>
      <c r="C8" s="380"/>
      <c r="D8" s="380"/>
      <c r="E8" s="363"/>
    </row>
    <row r="9" spans="1:5" s="389" customFormat="1" ht="12" customHeight="1">
      <c r="A9" s="341" t="s">
        <v>72</v>
      </c>
      <c r="B9" s="391" t="s">
        <v>310</v>
      </c>
      <c r="C9" s="380"/>
      <c r="D9" s="380"/>
      <c r="E9" s="363"/>
    </row>
    <row r="10" spans="1:5" s="389" customFormat="1" ht="12" customHeight="1">
      <c r="A10" s="341" t="s">
        <v>73</v>
      </c>
      <c r="B10" s="391" t="s">
        <v>311</v>
      </c>
      <c r="C10" s="380"/>
      <c r="D10" s="380"/>
      <c r="E10" s="363"/>
    </row>
    <row r="11" spans="1:5" s="389" customFormat="1" ht="12" customHeight="1">
      <c r="A11" s="341" t="s">
        <v>106</v>
      </c>
      <c r="B11" s="391" t="s">
        <v>312</v>
      </c>
      <c r="C11" s="380"/>
      <c r="D11" s="380"/>
      <c r="E11" s="363"/>
    </row>
    <row r="12" spans="1:5" s="389" customFormat="1" ht="12" customHeight="1" thickBot="1">
      <c r="A12" s="343" t="s">
        <v>74</v>
      </c>
      <c r="B12" s="392" t="s">
        <v>313</v>
      </c>
      <c r="C12" s="382"/>
      <c r="D12" s="382"/>
      <c r="E12" s="365"/>
    </row>
    <row r="13" spans="1:5" s="389" customFormat="1" ht="12" customHeight="1" thickBot="1">
      <c r="A13" s="347" t="s">
        <v>8</v>
      </c>
      <c r="B13" s="369" t="s">
        <v>314</v>
      </c>
      <c r="C13" s="379">
        <f>SUM(C14:C18)</f>
        <v>0</v>
      </c>
      <c r="D13" s="379">
        <f>SUM(D14:D18)</f>
        <v>0</v>
      </c>
      <c r="E13" s="362">
        <f>SUM(E14:E18)</f>
        <v>0</v>
      </c>
    </row>
    <row r="14" spans="1:5" s="389" customFormat="1" ht="12" customHeight="1">
      <c r="A14" s="342" t="s">
        <v>76</v>
      </c>
      <c r="B14" s="390" t="s">
        <v>315</v>
      </c>
      <c r="C14" s="381"/>
      <c r="D14" s="381"/>
      <c r="E14" s="364"/>
    </row>
    <row r="15" spans="1:5" s="389" customFormat="1" ht="12" customHeight="1">
      <c r="A15" s="341" t="s">
        <v>77</v>
      </c>
      <c r="B15" s="391" t="s">
        <v>316</v>
      </c>
      <c r="C15" s="380"/>
      <c r="D15" s="380"/>
      <c r="E15" s="363"/>
    </row>
    <row r="16" spans="1:5" s="389" customFormat="1" ht="12" customHeight="1">
      <c r="A16" s="341" t="s">
        <v>78</v>
      </c>
      <c r="B16" s="391" t="s">
        <v>317</v>
      </c>
      <c r="C16" s="380"/>
      <c r="D16" s="380"/>
      <c r="E16" s="363"/>
    </row>
    <row r="17" spans="1:5" s="389" customFormat="1" ht="12" customHeight="1">
      <c r="A17" s="341" t="s">
        <v>79</v>
      </c>
      <c r="B17" s="391" t="s">
        <v>318</v>
      </c>
      <c r="C17" s="380"/>
      <c r="D17" s="380"/>
      <c r="E17" s="363"/>
    </row>
    <row r="18" spans="1:5" s="389" customFormat="1" ht="12" customHeight="1">
      <c r="A18" s="341" t="s">
        <v>80</v>
      </c>
      <c r="B18" s="391" t="s">
        <v>319</v>
      </c>
      <c r="C18" s="380"/>
      <c r="D18" s="380"/>
      <c r="E18" s="363"/>
    </row>
    <row r="19" spans="1:5" s="389" customFormat="1" ht="12" customHeight="1" thickBot="1">
      <c r="A19" s="343" t="s">
        <v>87</v>
      </c>
      <c r="B19" s="392" t="s">
        <v>320</v>
      </c>
      <c r="C19" s="382"/>
      <c r="D19" s="382"/>
      <c r="E19" s="365"/>
    </row>
    <row r="20" spans="1:5" s="389" customFormat="1" ht="12" customHeight="1" thickBot="1">
      <c r="A20" s="347" t="s">
        <v>9</v>
      </c>
      <c r="B20" s="348" t="s">
        <v>321</v>
      </c>
      <c r="C20" s="379">
        <f>SUM(C21:C25)</f>
        <v>0</v>
      </c>
      <c r="D20" s="379">
        <f>SUM(D21:D25)</f>
        <v>0</v>
      </c>
      <c r="E20" s="362">
        <f>SUM(E21:E25)</f>
        <v>0</v>
      </c>
    </row>
    <row r="21" spans="1:5" s="389" customFormat="1" ht="12" customHeight="1">
      <c r="A21" s="342" t="s">
        <v>59</v>
      </c>
      <c r="B21" s="390" t="s">
        <v>322</v>
      </c>
      <c r="C21" s="381"/>
      <c r="D21" s="381"/>
      <c r="E21" s="364"/>
    </row>
    <row r="22" spans="1:5" s="389" customFormat="1" ht="12" customHeight="1">
      <c r="A22" s="341" t="s">
        <v>60</v>
      </c>
      <c r="B22" s="391" t="s">
        <v>323</v>
      </c>
      <c r="C22" s="380"/>
      <c r="D22" s="380"/>
      <c r="E22" s="363"/>
    </row>
    <row r="23" spans="1:5" s="389" customFormat="1" ht="12" customHeight="1">
      <c r="A23" s="341" t="s">
        <v>61</v>
      </c>
      <c r="B23" s="391" t="s">
        <v>324</v>
      </c>
      <c r="C23" s="380"/>
      <c r="D23" s="380"/>
      <c r="E23" s="363"/>
    </row>
    <row r="24" spans="1:5" s="389" customFormat="1" ht="12" customHeight="1">
      <c r="A24" s="341" t="s">
        <v>62</v>
      </c>
      <c r="B24" s="391" t="s">
        <v>325</v>
      </c>
      <c r="C24" s="380"/>
      <c r="D24" s="380"/>
      <c r="E24" s="363"/>
    </row>
    <row r="25" spans="1:5" s="389" customFormat="1" ht="12" customHeight="1">
      <c r="A25" s="341" t="s">
        <v>120</v>
      </c>
      <c r="B25" s="391" t="s">
        <v>326</v>
      </c>
      <c r="C25" s="380"/>
      <c r="D25" s="380"/>
      <c r="E25" s="363"/>
    </row>
    <row r="26" spans="1:5" s="389" customFormat="1" ht="12" customHeight="1" thickBot="1">
      <c r="A26" s="343" t="s">
        <v>121</v>
      </c>
      <c r="B26" s="392" t="s">
        <v>327</v>
      </c>
      <c r="C26" s="382"/>
      <c r="D26" s="382"/>
      <c r="E26" s="365"/>
    </row>
    <row r="27" spans="1:5" s="389" customFormat="1" ht="12" customHeight="1" thickBot="1">
      <c r="A27" s="347" t="s">
        <v>122</v>
      </c>
      <c r="B27" s="348" t="s">
        <v>728</v>
      </c>
      <c r="C27" s="385">
        <f>SUM(C28:C34)</f>
        <v>19520000</v>
      </c>
      <c r="D27" s="385">
        <f>SUM(D28:D34)</f>
        <v>20055000</v>
      </c>
      <c r="E27" s="398">
        <f>SUM(E28:E34)</f>
        <v>32141962</v>
      </c>
    </row>
    <row r="28" spans="1:5" s="389" customFormat="1" ht="12" customHeight="1">
      <c r="A28" s="342" t="s">
        <v>328</v>
      </c>
      <c r="B28" s="390" t="s">
        <v>732</v>
      </c>
      <c r="C28" s="381"/>
      <c r="D28" s="381"/>
      <c r="E28" s="364">
        <f>+E29+E30</f>
        <v>13032670</v>
      </c>
    </row>
    <row r="29" spans="1:5" s="389" customFormat="1" ht="12" customHeight="1">
      <c r="A29" s="341" t="s">
        <v>329</v>
      </c>
      <c r="B29" s="391" t="s">
        <v>733</v>
      </c>
      <c r="C29" s="380"/>
      <c r="D29" s="380"/>
      <c r="E29" s="363"/>
    </row>
    <row r="30" spans="1:5" s="389" customFormat="1" ht="12" customHeight="1">
      <c r="A30" s="341" t="s">
        <v>330</v>
      </c>
      <c r="B30" s="391" t="s">
        <v>734</v>
      </c>
      <c r="C30" s="380">
        <v>12500000</v>
      </c>
      <c r="D30" s="380">
        <v>13035000</v>
      </c>
      <c r="E30" s="363">
        <v>13032670</v>
      </c>
    </row>
    <row r="31" spans="1:5" s="389" customFormat="1" ht="12" customHeight="1">
      <c r="A31" s="341" t="s">
        <v>749</v>
      </c>
      <c r="B31" s="391" t="s">
        <v>751</v>
      </c>
      <c r="C31" s="380">
        <v>6200000</v>
      </c>
      <c r="D31" s="380">
        <v>6200000</v>
      </c>
      <c r="E31" s="363">
        <v>6053782</v>
      </c>
    </row>
    <row r="32" spans="1:5" s="389" customFormat="1" ht="12" customHeight="1">
      <c r="A32" s="341" t="s">
        <v>729</v>
      </c>
      <c r="B32" s="391" t="s">
        <v>735</v>
      </c>
      <c r="C32" s="380"/>
      <c r="D32" s="380"/>
      <c r="E32" s="363"/>
    </row>
    <row r="33" spans="1:5" s="389" customFormat="1" ht="12" customHeight="1">
      <c r="A33" s="341" t="s">
        <v>730</v>
      </c>
      <c r="B33" s="391" t="s">
        <v>331</v>
      </c>
      <c r="C33" s="380">
        <v>300000</v>
      </c>
      <c r="D33" s="380">
        <v>300000</v>
      </c>
      <c r="E33" s="363">
        <v>0</v>
      </c>
    </row>
    <row r="34" spans="1:5" s="389" customFormat="1" ht="12" customHeight="1" thickBot="1">
      <c r="A34" s="343" t="s">
        <v>731</v>
      </c>
      <c r="B34" s="371" t="s">
        <v>332</v>
      </c>
      <c r="C34" s="382">
        <v>520000</v>
      </c>
      <c r="D34" s="382">
        <v>520000</v>
      </c>
      <c r="E34" s="365">
        <v>22840</v>
      </c>
    </row>
    <row r="35" spans="1:5" s="389" customFormat="1" ht="12" customHeight="1" thickBot="1">
      <c r="A35" s="347" t="s">
        <v>11</v>
      </c>
      <c r="B35" s="348" t="s">
        <v>333</v>
      </c>
      <c r="C35" s="379">
        <f>SUM(C36:C45)</f>
        <v>3124666</v>
      </c>
      <c r="D35" s="379">
        <f>SUM(D36:D45)</f>
        <v>3424707</v>
      </c>
      <c r="E35" s="362">
        <f>SUM(E36:E45)</f>
        <v>3164639</v>
      </c>
    </row>
    <row r="36" spans="1:5" s="389" customFormat="1" ht="12" customHeight="1">
      <c r="A36" s="342" t="s">
        <v>63</v>
      </c>
      <c r="B36" s="390" t="s">
        <v>334</v>
      </c>
      <c r="C36" s="381"/>
      <c r="D36" s="381"/>
      <c r="E36" s="364"/>
    </row>
    <row r="37" spans="1:5" s="389" customFormat="1" ht="12" customHeight="1">
      <c r="A37" s="341" t="s">
        <v>64</v>
      </c>
      <c r="B37" s="391" t="s">
        <v>335</v>
      </c>
      <c r="C37" s="498">
        <v>2694720</v>
      </c>
      <c r="D37" s="380">
        <f>SUM('6.3. sz. mell'!D39)</f>
        <v>2665600</v>
      </c>
      <c r="E37" s="380">
        <f>SUM('6.3. sz. mell'!E39)</f>
        <v>2456500</v>
      </c>
    </row>
    <row r="38" spans="1:5" s="389" customFormat="1" ht="12" customHeight="1">
      <c r="A38" s="341" t="s">
        <v>65</v>
      </c>
      <c r="B38" s="391" t="s">
        <v>336</v>
      </c>
      <c r="C38" s="498">
        <v>256020</v>
      </c>
      <c r="D38" s="380">
        <f>SUM('6.3. sz. mell'!D40)</f>
        <v>496393</v>
      </c>
      <c r="E38" s="380">
        <f>SUM('6.3. sz. mell'!E40)</f>
        <v>475893</v>
      </c>
    </row>
    <row r="39" spans="1:5" s="389" customFormat="1" ht="12" customHeight="1">
      <c r="A39" s="341" t="s">
        <v>124</v>
      </c>
      <c r="B39" s="391" t="s">
        <v>337</v>
      </c>
      <c r="C39" s="498"/>
      <c r="D39" s="380">
        <f>SUM('6.3. sz. mell'!D41)</f>
        <v>0</v>
      </c>
      <c r="E39" s="380">
        <f>SUM('6.3. sz. mell'!E41)</f>
        <v>0</v>
      </c>
    </row>
    <row r="40" spans="1:5" s="389" customFormat="1" ht="12" customHeight="1">
      <c r="A40" s="341" t="s">
        <v>125</v>
      </c>
      <c r="B40" s="391" t="s">
        <v>338</v>
      </c>
      <c r="C40" s="498"/>
      <c r="D40" s="380">
        <f>SUM('6.3. sz. mell'!D42)</f>
        <v>0</v>
      </c>
      <c r="E40" s="380">
        <f>SUM('6.3. sz. mell'!E42)</f>
        <v>0</v>
      </c>
    </row>
    <row r="41" spans="1:5" s="389" customFormat="1" ht="12" customHeight="1">
      <c r="A41" s="341" t="s">
        <v>126</v>
      </c>
      <c r="B41" s="391" t="s">
        <v>339</v>
      </c>
      <c r="C41" s="498">
        <v>133926</v>
      </c>
      <c r="D41" s="380">
        <f>SUM('6.3. sz. mell'!D43)</f>
        <v>133926</v>
      </c>
      <c r="E41" s="380">
        <f>SUM('6.3. sz. mell'!E43)</f>
        <v>133926</v>
      </c>
    </row>
    <row r="42" spans="1:5" s="389" customFormat="1" ht="12" customHeight="1">
      <c r="A42" s="341" t="s">
        <v>127</v>
      </c>
      <c r="B42" s="391" t="s">
        <v>340</v>
      </c>
      <c r="C42" s="498"/>
      <c r="D42" s="380">
        <f>SUM('6.3. sz. mell'!D44)</f>
        <v>0</v>
      </c>
      <c r="E42" s="380">
        <f>SUM('6.3. sz. mell'!E44)</f>
        <v>0</v>
      </c>
    </row>
    <row r="43" spans="1:5" s="389" customFormat="1" ht="12" customHeight="1">
      <c r="A43" s="341" t="s">
        <v>128</v>
      </c>
      <c r="B43" s="391" t="s">
        <v>341</v>
      </c>
      <c r="C43" s="498">
        <v>40000</v>
      </c>
      <c r="D43" s="380">
        <f>SUM('6.3. sz. mell'!D45)</f>
        <v>128788</v>
      </c>
      <c r="E43" s="380">
        <f>SUM('6.3. sz. mell'!E45)</f>
        <v>98320</v>
      </c>
    </row>
    <row r="44" spans="1:5" s="389" customFormat="1" ht="12" customHeight="1">
      <c r="A44" s="341" t="s">
        <v>342</v>
      </c>
      <c r="B44" s="391" t="s">
        <v>343</v>
      </c>
      <c r="C44" s="383"/>
      <c r="D44" s="380">
        <f>SUM('6.3. sz. mell'!D46)</f>
        <v>0</v>
      </c>
      <c r="E44" s="380">
        <f>SUM('6.3. sz. mell'!E46)</f>
        <v>0</v>
      </c>
    </row>
    <row r="45" spans="1:5" s="389" customFormat="1" ht="12" customHeight="1" thickBot="1">
      <c r="A45" s="343" t="s">
        <v>344</v>
      </c>
      <c r="B45" s="392" t="s">
        <v>345</v>
      </c>
      <c r="C45" s="384"/>
      <c r="D45" s="380">
        <f>SUM('6.3. sz. mell'!D47)</f>
        <v>0</v>
      </c>
      <c r="E45" s="380">
        <f>SUM('6.3. sz. mell'!E47)</f>
        <v>0</v>
      </c>
    </row>
    <row r="46" spans="1:5" s="389" customFormat="1" ht="12" customHeight="1" thickBot="1">
      <c r="A46" s="347" t="s">
        <v>12</v>
      </c>
      <c r="B46" s="348" t="s">
        <v>346</v>
      </c>
      <c r="C46" s="379">
        <f>SUM(C47:C51)</f>
        <v>0</v>
      </c>
      <c r="D46" s="379">
        <f>SUM(D47:D51)</f>
        <v>980000</v>
      </c>
      <c r="E46" s="362">
        <f>SUM(E47:E51)</f>
        <v>980000</v>
      </c>
    </row>
    <row r="47" spans="1:5" s="389" customFormat="1" ht="12" customHeight="1">
      <c r="A47" s="342" t="s">
        <v>66</v>
      </c>
      <c r="B47" s="390" t="s">
        <v>347</v>
      </c>
      <c r="C47" s="400"/>
      <c r="D47" s="400"/>
      <c r="E47" s="368"/>
    </row>
    <row r="48" spans="1:5" s="389" customFormat="1" ht="12" customHeight="1">
      <c r="A48" s="341" t="s">
        <v>67</v>
      </c>
      <c r="B48" s="391" t="s">
        <v>348</v>
      </c>
      <c r="C48" s="383"/>
      <c r="D48" s="383">
        <v>980000</v>
      </c>
      <c r="E48" s="366">
        <v>980000</v>
      </c>
    </row>
    <row r="49" spans="1:5" s="389" customFormat="1" ht="12" customHeight="1">
      <c r="A49" s="341" t="s">
        <v>349</v>
      </c>
      <c r="B49" s="391" t="s">
        <v>350</v>
      </c>
      <c r="C49" s="383"/>
      <c r="D49" s="383"/>
      <c r="E49" s="366"/>
    </row>
    <row r="50" spans="1:5" s="389" customFormat="1" ht="12" customHeight="1">
      <c r="A50" s="341" t="s">
        <v>351</v>
      </c>
      <c r="B50" s="391" t="s">
        <v>352</v>
      </c>
      <c r="C50" s="383"/>
      <c r="D50" s="383"/>
      <c r="E50" s="366"/>
    </row>
    <row r="51" spans="1:5" s="389" customFormat="1" ht="12" customHeight="1" thickBot="1">
      <c r="A51" s="343" t="s">
        <v>353</v>
      </c>
      <c r="B51" s="392" t="s">
        <v>354</v>
      </c>
      <c r="C51" s="384"/>
      <c r="D51" s="384"/>
      <c r="E51" s="367"/>
    </row>
    <row r="52" spans="1:5" s="389" customFormat="1" ht="17.25" customHeight="1" thickBot="1">
      <c r="A52" s="347" t="s">
        <v>129</v>
      </c>
      <c r="B52" s="348" t="s">
        <v>355</v>
      </c>
      <c r="C52" s="379">
        <f>SUM(C53:C55)</f>
        <v>0</v>
      </c>
      <c r="D52" s="379">
        <f>SUM(D53:D55)</f>
        <v>50000</v>
      </c>
      <c r="E52" s="362">
        <f>SUM(E53:E55)</f>
        <v>50000</v>
      </c>
    </row>
    <row r="53" spans="1:5" s="389" customFormat="1" ht="12" customHeight="1">
      <c r="A53" s="342" t="s">
        <v>68</v>
      </c>
      <c r="B53" s="390" t="s">
        <v>356</v>
      </c>
      <c r="C53" s="381"/>
      <c r="D53" s="381"/>
      <c r="E53" s="364"/>
    </row>
    <row r="54" spans="1:5" s="389" customFormat="1" ht="12" customHeight="1">
      <c r="A54" s="341" t="s">
        <v>69</v>
      </c>
      <c r="B54" s="391" t="s">
        <v>357</v>
      </c>
      <c r="C54" s="380"/>
      <c r="D54" s="380"/>
      <c r="E54" s="363"/>
    </row>
    <row r="55" spans="1:5" s="389" customFormat="1" ht="12" customHeight="1">
      <c r="A55" s="341" t="s">
        <v>358</v>
      </c>
      <c r="B55" s="391" t="s">
        <v>359</v>
      </c>
      <c r="C55" s="380"/>
      <c r="D55" s="380">
        <v>50000</v>
      </c>
      <c r="E55" s="363">
        <v>50000</v>
      </c>
    </row>
    <row r="56" spans="1:5" s="389" customFormat="1" ht="12" customHeight="1" thickBot="1">
      <c r="A56" s="343" t="s">
        <v>360</v>
      </c>
      <c r="B56" s="392" t="s">
        <v>361</v>
      </c>
      <c r="C56" s="382"/>
      <c r="D56" s="382"/>
      <c r="E56" s="365"/>
    </row>
    <row r="57" spans="1:5" s="389" customFormat="1" ht="12" customHeight="1" thickBot="1">
      <c r="A57" s="347" t="s">
        <v>14</v>
      </c>
      <c r="B57" s="369" t="s">
        <v>362</v>
      </c>
      <c r="C57" s="379">
        <f>SUM(C58:C60)</f>
        <v>0</v>
      </c>
      <c r="D57" s="379">
        <f>SUM(D58:D60)</f>
        <v>0</v>
      </c>
      <c r="E57" s="362">
        <f>SUM(E58:E60)</f>
        <v>0</v>
      </c>
    </row>
    <row r="58" spans="1:5" s="389" customFormat="1" ht="12" customHeight="1">
      <c r="A58" s="342" t="s">
        <v>130</v>
      </c>
      <c r="B58" s="390" t="s">
        <v>363</v>
      </c>
      <c r="C58" s="383"/>
      <c r="D58" s="383"/>
      <c r="E58" s="366"/>
    </row>
    <row r="59" spans="1:5" s="389" customFormat="1" ht="12" customHeight="1">
      <c r="A59" s="341" t="s">
        <v>131</v>
      </c>
      <c r="B59" s="391" t="s">
        <v>364</v>
      </c>
      <c r="C59" s="383"/>
      <c r="D59" s="383"/>
      <c r="E59" s="366"/>
    </row>
    <row r="60" spans="1:5" s="389" customFormat="1" ht="12" customHeight="1">
      <c r="A60" s="341" t="s">
        <v>158</v>
      </c>
      <c r="B60" s="391" t="s">
        <v>365</v>
      </c>
      <c r="C60" s="383"/>
      <c r="D60" s="383"/>
      <c r="E60" s="366"/>
    </row>
    <row r="61" spans="1:5" s="389" customFormat="1" ht="12" customHeight="1" thickBot="1">
      <c r="A61" s="343" t="s">
        <v>366</v>
      </c>
      <c r="B61" s="392" t="s">
        <v>367</v>
      </c>
      <c r="C61" s="383"/>
      <c r="D61" s="383"/>
      <c r="E61" s="366"/>
    </row>
    <row r="62" spans="1:5" s="389" customFormat="1" ht="12" customHeight="1" thickBot="1">
      <c r="A62" s="347" t="s">
        <v>15</v>
      </c>
      <c r="B62" s="348" t="s">
        <v>368</v>
      </c>
      <c r="C62" s="385">
        <f>+C6+C13+C20+C27+C35+C46+C52+C57</f>
        <v>22644666</v>
      </c>
      <c r="D62" s="385">
        <f>+D6+D13+D20+D27+D35+D46+D52+D57</f>
        <v>24509707</v>
      </c>
      <c r="E62" s="398">
        <f>+E6+E13+E20+E27+E35+E46+E52+E57</f>
        <v>36336601</v>
      </c>
    </row>
    <row r="63" spans="1:5" s="389" customFormat="1" ht="12" customHeight="1" thickBot="1">
      <c r="A63" s="401" t="s">
        <v>369</v>
      </c>
      <c r="B63" s="369" t="s">
        <v>370</v>
      </c>
      <c r="C63" s="379">
        <f>+C64+C65+C66</f>
        <v>0</v>
      </c>
      <c r="D63" s="379">
        <f>+D64+D65+D66</f>
        <v>0</v>
      </c>
      <c r="E63" s="362">
        <f>+E64+E65+E66</f>
        <v>0</v>
      </c>
    </row>
    <row r="64" spans="1:5" s="389" customFormat="1" ht="12" customHeight="1">
      <c r="A64" s="342" t="s">
        <v>371</v>
      </c>
      <c r="B64" s="390" t="s">
        <v>372</v>
      </c>
      <c r="C64" s="383"/>
      <c r="D64" s="383"/>
      <c r="E64" s="366"/>
    </row>
    <row r="65" spans="1:5" s="389" customFormat="1" ht="12" customHeight="1">
      <c r="A65" s="341" t="s">
        <v>373</v>
      </c>
      <c r="B65" s="391" t="s">
        <v>374</v>
      </c>
      <c r="C65" s="383"/>
      <c r="D65" s="383"/>
      <c r="E65" s="366"/>
    </row>
    <row r="66" spans="1:5" s="389" customFormat="1" ht="12" customHeight="1" thickBot="1">
      <c r="A66" s="343" t="s">
        <v>375</v>
      </c>
      <c r="B66" s="327" t="s">
        <v>417</v>
      </c>
      <c r="C66" s="383"/>
      <c r="D66" s="383"/>
      <c r="E66" s="366"/>
    </row>
    <row r="67" spans="1:5" s="389" customFormat="1" ht="12" customHeight="1" thickBot="1">
      <c r="A67" s="401" t="s">
        <v>377</v>
      </c>
      <c r="B67" s="369" t="s">
        <v>378</v>
      </c>
      <c r="C67" s="379">
        <f>+C68+C69+C70+C71</f>
        <v>0</v>
      </c>
      <c r="D67" s="379">
        <f>+D68+D69+D70+D71</f>
        <v>0</v>
      </c>
      <c r="E67" s="362">
        <f>+E68+E69+E70+E71</f>
        <v>0</v>
      </c>
    </row>
    <row r="68" spans="1:5" s="389" customFormat="1" ht="13.5" customHeight="1">
      <c r="A68" s="342" t="s">
        <v>107</v>
      </c>
      <c r="B68" s="686" t="s">
        <v>379</v>
      </c>
      <c r="C68" s="383"/>
      <c r="D68" s="383"/>
      <c r="E68" s="366"/>
    </row>
    <row r="69" spans="1:5" s="389" customFormat="1" ht="12" customHeight="1">
      <c r="A69" s="341" t="s">
        <v>108</v>
      </c>
      <c r="B69" s="686" t="s">
        <v>746</v>
      </c>
      <c r="C69" s="383"/>
      <c r="D69" s="383"/>
      <c r="E69" s="366"/>
    </row>
    <row r="70" spans="1:5" s="389" customFormat="1" ht="12" customHeight="1">
      <c r="A70" s="341" t="s">
        <v>380</v>
      </c>
      <c r="B70" s="686" t="s">
        <v>381</v>
      </c>
      <c r="C70" s="383"/>
      <c r="D70" s="383"/>
      <c r="E70" s="366"/>
    </row>
    <row r="71" spans="1:5" s="389" customFormat="1" ht="12" customHeight="1" thickBot="1">
      <c r="A71" s="343" t="s">
        <v>382</v>
      </c>
      <c r="B71" s="687" t="s">
        <v>747</v>
      </c>
      <c r="C71" s="383"/>
      <c r="D71" s="383"/>
      <c r="E71" s="366"/>
    </row>
    <row r="72" spans="1:5" s="389" customFormat="1" ht="12" customHeight="1" thickBot="1">
      <c r="A72" s="401" t="s">
        <v>383</v>
      </c>
      <c r="B72" s="369" t="s">
        <v>384</v>
      </c>
      <c r="C72" s="379">
        <f>+C73+C74</f>
        <v>0</v>
      </c>
      <c r="D72" s="379">
        <f>+D73+D74</f>
        <v>0</v>
      </c>
      <c r="E72" s="362">
        <f>+E73+E74</f>
        <v>0</v>
      </c>
    </row>
    <row r="73" spans="1:5" s="389" customFormat="1" ht="12" customHeight="1">
      <c r="A73" s="342" t="s">
        <v>385</v>
      </c>
      <c r="B73" s="390" t="s">
        <v>386</v>
      </c>
      <c r="C73" s="383"/>
      <c r="D73" s="383"/>
      <c r="E73" s="366"/>
    </row>
    <row r="74" spans="1:5" s="389" customFormat="1" ht="12" customHeight="1" thickBot="1">
      <c r="A74" s="343" t="s">
        <v>387</v>
      </c>
      <c r="B74" s="392" t="s">
        <v>388</v>
      </c>
      <c r="C74" s="383"/>
      <c r="D74" s="383"/>
      <c r="E74" s="366"/>
    </row>
    <row r="75" spans="1:5" s="389" customFormat="1" ht="12" customHeight="1" thickBot="1">
      <c r="A75" s="401" t="s">
        <v>389</v>
      </c>
      <c r="B75" s="369" t="s">
        <v>390</v>
      </c>
      <c r="C75" s="379">
        <f>+C76+C77+C78</f>
        <v>0</v>
      </c>
      <c r="D75" s="379">
        <f>+D76+D77+D78</f>
        <v>0</v>
      </c>
      <c r="E75" s="362">
        <f>+E76+E77+E78</f>
        <v>0</v>
      </c>
    </row>
    <row r="76" spans="1:5" s="389" customFormat="1" ht="12" customHeight="1">
      <c r="A76" s="342" t="s">
        <v>391</v>
      </c>
      <c r="B76" s="390" t="s">
        <v>392</v>
      </c>
      <c r="C76" s="383"/>
      <c r="D76" s="383"/>
      <c r="E76" s="366"/>
    </row>
    <row r="77" spans="1:5" s="389" customFormat="1" ht="12" customHeight="1">
      <c r="A77" s="341" t="s">
        <v>393</v>
      </c>
      <c r="B77" s="391" t="s">
        <v>394</v>
      </c>
      <c r="C77" s="383"/>
      <c r="D77" s="383"/>
      <c r="E77" s="366"/>
    </row>
    <row r="78" spans="1:5" s="389" customFormat="1" ht="12" customHeight="1" thickBot="1">
      <c r="A78" s="343" t="s">
        <v>395</v>
      </c>
      <c r="B78" s="688" t="s">
        <v>748</v>
      </c>
      <c r="C78" s="383"/>
      <c r="D78" s="383"/>
      <c r="E78" s="366"/>
    </row>
    <row r="79" spans="1:5" s="389" customFormat="1" ht="12" customHeight="1" thickBot="1">
      <c r="A79" s="401" t="s">
        <v>396</v>
      </c>
      <c r="B79" s="369" t="s">
        <v>397</v>
      </c>
      <c r="C79" s="379">
        <f>+C80+C81+C82+C83</f>
        <v>0</v>
      </c>
      <c r="D79" s="379">
        <f>+D80+D81+D82+D83</f>
        <v>0</v>
      </c>
      <c r="E79" s="362">
        <f>+E80+E81+E82+E83</f>
        <v>0</v>
      </c>
    </row>
    <row r="80" spans="1:5" s="389" customFormat="1" ht="12" customHeight="1">
      <c r="A80" s="393" t="s">
        <v>398</v>
      </c>
      <c r="B80" s="390" t="s">
        <v>399</v>
      </c>
      <c r="C80" s="383"/>
      <c r="D80" s="383"/>
      <c r="E80" s="366"/>
    </row>
    <row r="81" spans="1:5" s="389" customFormat="1" ht="12" customHeight="1">
      <c r="A81" s="394" t="s">
        <v>400</v>
      </c>
      <c r="B81" s="391" t="s">
        <v>401</v>
      </c>
      <c r="C81" s="383"/>
      <c r="D81" s="383"/>
      <c r="E81" s="366"/>
    </row>
    <row r="82" spans="1:5" s="389" customFormat="1" ht="12" customHeight="1">
      <c r="A82" s="394" t="s">
        <v>402</v>
      </c>
      <c r="B82" s="391" t="s">
        <v>403</v>
      </c>
      <c r="C82" s="383"/>
      <c r="D82" s="383"/>
      <c r="E82" s="366"/>
    </row>
    <row r="83" spans="1:5" s="389" customFormat="1" ht="12" customHeight="1" thickBot="1">
      <c r="A83" s="402" t="s">
        <v>404</v>
      </c>
      <c r="B83" s="371" t="s">
        <v>405</v>
      </c>
      <c r="C83" s="383"/>
      <c r="D83" s="383"/>
      <c r="E83" s="366"/>
    </row>
    <row r="84" spans="1:5" s="389" customFormat="1" ht="12" customHeight="1" thickBot="1">
      <c r="A84" s="401" t="s">
        <v>406</v>
      </c>
      <c r="B84" s="369" t="s">
        <v>407</v>
      </c>
      <c r="C84" s="404"/>
      <c r="D84" s="404"/>
      <c r="E84" s="405"/>
    </row>
    <row r="85" spans="1:5" s="389" customFormat="1" ht="12" customHeight="1" thickBot="1">
      <c r="A85" s="401" t="s">
        <v>408</v>
      </c>
      <c r="B85" s="325" t="s">
        <v>409</v>
      </c>
      <c r="C85" s="385">
        <f>+C63+C67+C72+C75+C79+C84</f>
        <v>0</v>
      </c>
      <c r="D85" s="385">
        <f>+D63+D67+D72+D75+D79+D84</f>
        <v>0</v>
      </c>
      <c r="E85" s="398">
        <f>+E63+E67+E72+E75+E79+E84</f>
        <v>0</v>
      </c>
    </row>
    <row r="86" spans="1:5" s="389" customFormat="1" ht="12" customHeight="1" thickBot="1">
      <c r="A86" s="403" t="s">
        <v>410</v>
      </c>
      <c r="B86" s="328" t="s">
        <v>411</v>
      </c>
      <c r="C86" s="385">
        <f>+C62+C85</f>
        <v>22644666</v>
      </c>
      <c r="D86" s="385">
        <f>+D62+D85</f>
        <v>24509707</v>
      </c>
      <c r="E86" s="398">
        <f>+E62+E85</f>
        <v>36336601</v>
      </c>
    </row>
    <row r="87" spans="1:5" s="389" customFormat="1" ht="12" customHeight="1">
      <c r="A87" s="323"/>
      <c r="B87" s="323"/>
      <c r="C87" s="324"/>
      <c r="D87" s="324"/>
      <c r="E87" s="324"/>
    </row>
    <row r="88" spans="1:5" ht="16.5" customHeight="1">
      <c r="A88" s="718" t="s">
        <v>36</v>
      </c>
      <c r="B88" s="718"/>
      <c r="C88" s="718"/>
      <c r="D88" s="718"/>
      <c r="E88" s="718"/>
    </row>
    <row r="89" spans="1:5" s="395" customFormat="1" ht="16.5" customHeight="1" thickBot="1">
      <c r="A89" s="47" t="s">
        <v>111</v>
      </c>
      <c r="B89" s="47"/>
      <c r="C89" s="356"/>
      <c r="D89" s="356"/>
      <c r="E89" s="356" t="str">
        <f>E2</f>
        <v>Forintban!</v>
      </c>
    </row>
    <row r="90" spans="1:5" s="395" customFormat="1" ht="16.5" customHeight="1">
      <c r="A90" s="719" t="s">
        <v>58</v>
      </c>
      <c r="B90" s="721" t="s">
        <v>176</v>
      </c>
      <c r="C90" s="723" t="str">
        <f>+C3</f>
        <v>2017. évi</v>
      </c>
      <c r="D90" s="723"/>
      <c r="E90" s="724"/>
    </row>
    <row r="91" spans="1:5" ht="38.1" customHeight="1" thickBot="1">
      <c r="A91" s="720"/>
      <c r="B91" s="722"/>
      <c r="C91" s="48" t="s">
        <v>177</v>
      </c>
      <c r="D91" s="48" t="s">
        <v>182</v>
      </c>
      <c r="E91" s="49" t="s">
        <v>183</v>
      </c>
    </row>
    <row r="92" spans="1:5" s="388" customFormat="1" ht="12" customHeight="1" thickBot="1">
      <c r="A92" s="352" t="s">
        <v>412</v>
      </c>
      <c r="B92" s="353" t="s">
        <v>413</v>
      </c>
      <c r="C92" s="353" t="s">
        <v>414</v>
      </c>
      <c r="D92" s="353" t="s">
        <v>415</v>
      </c>
      <c r="E92" s="354" t="s">
        <v>416</v>
      </c>
    </row>
    <row r="93" spans="1:5" ht="12" customHeight="1" thickBot="1">
      <c r="A93" s="349" t="s">
        <v>7</v>
      </c>
      <c r="B93" s="351" t="s">
        <v>418</v>
      </c>
      <c r="C93" s="378">
        <f>SUM(C94:C98)</f>
        <v>1800000</v>
      </c>
      <c r="D93" s="378">
        <f>SUM(D94:D98)</f>
        <v>2500000</v>
      </c>
      <c r="E93" s="333">
        <f>SUM(E94:E98)</f>
        <v>2500000</v>
      </c>
    </row>
    <row r="94" spans="1:5" ht="12" customHeight="1">
      <c r="A94" s="344" t="s">
        <v>70</v>
      </c>
      <c r="B94" s="337" t="s">
        <v>37</v>
      </c>
      <c r="C94" s="78"/>
      <c r="D94" s="78"/>
      <c r="E94" s="332"/>
    </row>
    <row r="95" spans="1:5" ht="12" customHeight="1">
      <c r="A95" s="341" t="s">
        <v>71</v>
      </c>
      <c r="B95" s="335" t="s">
        <v>132</v>
      </c>
      <c r="C95" s="380"/>
      <c r="D95" s="380"/>
      <c r="E95" s="363"/>
    </row>
    <row r="96" spans="1:5" ht="12" customHeight="1">
      <c r="A96" s="341" t="s">
        <v>72</v>
      </c>
      <c r="B96" s="335" t="s">
        <v>99</v>
      </c>
      <c r="C96" s="382"/>
      <c r="D96" s="382"/>
      <c r="E96" s="365"/>
    </row>
    <row r="97" spans="1:5" ht="12" customHeight="1">
      <c r="A97" s="341" t="s">
        <v>73</v>
      </c>
      <c r="B97" s="338" t="s">
        <v>133</v>
      </c>
      <c r="C97" s="382"/>
      <c r="D97" s="382"/>
      <c r="E97" s="365"/>
    </row>
    <row r="98" spans="1:5" ht="12" customHeight="1">
      <c r="A98" s="341" t="s">
        <v>82</v>
      </c>
      <c r="B98" s="346" t="s">
        <v>134</v>
      </c>
      <c r="C98" s="382">
        <v>1800000</v>
      </c>
      <c r="D98" s="382">
        <v>2500000</v>
      </c>
      <c r="E98" s="365">
        <v>2500000</v>
      </c>
    </row>
    <row r="99" spans="1:5" ht="12" customHeight="1">
      <c r="A99" s="341" t="s">
        <v>74</v>
      </c>
      <c r="B99" s="335" t="s">
        <v>419</v>
      </c>
      <c r="C99" s="382"/>
      <c r="D99" s="382"/>
      <c r="E99" s="365"/>
    </row>
    <row r="100" spans="1:5" ht="12" customHeight="1">
      <c r="A100" s="341" t="s">
        <v>75</v>
      </c>
      <c r="B100" s="358" t="s">
        <v>420</v>
      </c>
      <c r="C100" s="382"/>
      <c r="D100" s="382"/>
      <c r="E100" s="365"/>
    </row>
    <row r="101" spans="1:5" ht="12" customHeight="1">
      <c r="A101" s="341" t="s">
        <v>83</v>
      </c>
      <c r="B101" s="359" t="s">
        <v>421</v>
      </c>
      <c r="C101" s="382"/>
      <c r="D101" s="382"/>
      <c r="E101" s="365"/>
    </row>
    <row r="102" spans="1:5" ht="12" customHeight="1">
      <c r="A102" s="341" t="s">
        <v>84</v>
      </c>
      <c r="B102" s="359" t="s">
        <v>422</v>
      </c>
      <c r="C102" s="382"/>
      <c r="D102" s="382"/>
      <c r="E102" s="365"/>
    </row>
    <row r="103" spans="1:5" ht="12" customHeight="1">
      <c r="A103" s="341" t="s">
        <v>85</v>
      </c>
      <c r="B103" s="358" t="s">
        <v>423</v>
      </c>
      <c r="C103" s="382"/>
      <c r="D103" s="382"/>
      <c r="E103" s="365"/>
    </row>
    <row r="104" spans="1:5" ht="12" customHeight="1">
      <c r="A104" s="341" t="s">
        <v>86</v>
      </c>
      <c r="B104" s="358" t="s">
        <v>424</v>
      </c>
      <c r="C104" s="382"/>
      <c r="D104" s="382"/>
      <c r="E104" s="365"/>
    </row>
    <row r="105" spans="1:5" ht="12" customHeight="1">
      <c r="A105" s="341" t="s">
        <v>88</v>
      </c>
      <c r="B105" s="359" t="s">
        <v>425</v>
      </c>
      <c r="C105" s="382"/>
      <c r="D105" s="382"/>
      <c r="E105" s="365"/>
    </row>
    <row r="106" spans="1:5" ht="12" customHeight="1">
      <c r="A106" s="340" t="s">
        <v>135</v>
      </c>
      <c r="B106" s="360" t="s">
        <v>426</v>
      </c>
      <c r="C106" s="382"/>
      <c r="D106" s="382"/>
      <c r="E106" s="365"/>
    </row>
    <row r="107" spans="1:5" ht="12" customHeight="1">
      <c r="A107" s="341" t="s">
        <v>427</v>
      </c>
      <c r="B107" s="360" t="s">
        <v>428</v>
      </c>
      <c r="C107" s="382"/>
      <c r="D107" s="382"/>
      <c r="E107" s="365"/>
    </row>
    <row r="108" spans="1:5" ht="12" customHeight="1" thickBot="1">
      <c r="A108" s="345" t="s">
        <v>429</v>
      </c>
      <c r="B108" s="361" t="s">
        <v>430</v>
      </c>
      <c r="C108" s="79">
        <v>1800000</v>
      </c>
      <c r="D108" s="79">
        <v>2500000</v>
      </c>
      <c r="E108" s="326">
        <v>2500000</v>
      </c>
    </row>
    <row r="109" spans="1:5" ht="12" customHeight="1" thickBot="1">
      <c r="A109" s="347" t="s">
        <v>8</v>
      </c>
      <c r="B109" s="350" t="s">
        <v>431</v>
      </c>
      <c r="C109" s="379">
        <f>+C110+C112+C114</f>
        <v>9890000</v>
      </c>
      <c r="D109" s="379">
        <f>+D110+D112+D114</f>
        <v>66991683</v>
      </c>
      <c r="E109" s="362">
        <f>+E110+E112+E114</f>
        <v>18754350</v>
      </c>
    </row>
    <row r="110" spans="1:5" ht="12" customHeight="1">
      <c r="A110" s="342" t="s">
        <v>76</v>
      </c>
      <c r="B110" s="335" t="s">
        <v>157</v>
      </c>
      <c r="C110" s="499">
        <v>4445000</v>
      </c>
      <c r="D110" s="381">
        <v>65153683</v>
      </c>
      <c r="E110" s="364">
        <v>17417808</v>
      </c>
    </row>
    <row r="111" spans="1:5" ht="12" customHeight="1">
      <c r="A111" s="342" t="s">
        <v>77</v>
      </c>
      <c r="B111" s="339" t="s">
        <v>432</v>
      </c>
      <c r="C111" s="499"/>
      <c r="D111" s="381"/>
      <c r="E111" s="364"/>
    </row>
    <row r="112" spans="1:5">
      <c r="A112" s="342" t="s">
        <v>78</v>
      </c>
      <c r="B112" s="339" t="s">
        <v>136</v>
      </c>
      <c r="C112" s="498">
        <v>4445000</v>
      </c>
      <c r="D112" s="380">
        <v>838000</v>
      </c>
      <c r="E112" s="363">
        <v>836542</v>
      </c>
    </row>
    <row r="113" spans="1:5" ht="12" customHeight="1">
      <c r="A113" s="342" t="s">
        <v>79</v>
      </c>
      <c r="B113" s="339" t="s">
        <v>433</v>
      </c>
      <c r="C113" s="363"/>
      <c r="D113" s="380"/>
      <c r="E113" s="363"/>
    </row>
    <row r="114" spans="1:5" ht="12" customHeight="1">
      <c r="A114" s="342" t="s">
        <v>80</v>
      </c>
      <c r="B114" s="371" t="s">
        <v>159</v>
      </c>
      <c r="C114" s="363">
        <v>1000000</v>
      </c>
      <c r="D114" s="380">
        <v>1000000</v>
      </c>
      <c r="E114" s="363">
        <v>500000</v>
      </c>
    </row>
    <row r="115" spans="1:5" ht="21.75" customHeight="1">
      <c r="A115" s="342" t="s">
        <v>87</v>
      </c>
      <c r="B115" s="370" t="s">
        <v>434</v>
      </c>
      <c r="C115" s="363"/>
      <c r="D115" s="380"/>
      <c r="E115" s="363"/>
    </row>
    <row r="116" spans="1:5" ht="24" customHeight="1">
      <c r="A116" s="342" t="s">
        <v>89</v>
      </c>
      <c r="B116" s="386" t="s">
        <v>435</v>
      </c>
      <c r="C116" s="363"/>
      <c r="D116" s="380"/>
      <c r="E116" s="363"/>
    </row>
    <row r="117" spans="1:5" ht="12" customHeight="1">
      <c r="A117" s="342" t="s">
        <v>137</v>
      </c>
      <c r="B117" s="359" t="s">
        <v>422</v>
      </c>
      <c r="C117" s="363"/>
      <c r="D117" s="380"/>
      <c r="E117" s="363"/>
    </row>
    <row r="118" spans="1:5" ht="12" customHeight="1">
      <c r="A118" s="342" t="s">
        <v>138</v>
      </c>
      <c r="B118" s="359" t="s">
        <v>436</v>
      </c>
      <c r="C118" s="363"/>
      <c r="D118" s="380"/>
      <c r="E118" s="363"/>
    </row>
    <row r="119" spans="1:5" ht="12" customHeight="1">
      <c r="A119" s="342" t="s">
        <v>139</v>
      </c>
      <c r="B119" s="359" t="s">
        <v>437</v>
      </c>
      <c r="C119" s="363"/>
      <c r="D119" s="380"/>
      <c r="E119" s="363"/>
    </row>
    <row r="120" spans="1:5" s="406" customFormat="1" ht="12" customHeight="1">
      <c r="A120" s="342" t="s">
        <v>438</v>
      </c>
      <c r="B120" s="359" t="s">
        <v>425</v>
      </c>
      <c r="C120" s="363"/>
      <c r="D120" s="380"/>
      <c r="E120" s="363"/>
    </row>
    <row r="121" spans="1:5" ht="12" customHeight="1">
      <c r="A121" s="342" t="s">
        <v>439</v>
      </c>
      <c r="B121" s="359" t="s">
        <v>440</v>
      </c>
      <c r="C121" s="363">
        <v>1000000</v>
      </c>
      <c r="D121" s="380">
        <v>1000000</v>
      </c>
      <c r="E121" s="363">
        <v>500000</v>
      </c>
    </row>
    <row r="122" spans="1:5" ht="12" customHeight="1" thickBot="1">
      <c r="A122" s="340" t="s">
        <v>441</v>
      </c>
      <c r="B122" s="359" t="s">
        <v>442</v>
      </c>
      <c r="C122" s="382"/>
      <c r="D122" s="382"/>
      <c r="E122" s="365"/>
    </row>
    <row r="123" spans="1:5" ht="12" customHeight="1" thickBot="1">
      <c r="A123" s="347" t="s">
        <v>9</v>
      </c>
      <c r="B123" s="355" t="s">
        <v>443</v>
      </c>
      <c r="C123" s="379">
        <f>+C124+C125</f>
        <v>0</v>
      </c>
      <c r="D123" s="379">
        <f>+D124+D125</f>
        <v>0</v>
      </c>
      <c r="E123" s="362">
        <f>+E124+E125</f>
        <v>0</v>
      </c>
    </row>
    <row r="124" spans="1:5" ht="12" customHeight="1">
      <c r="A124" s="342" t="s">
        <v>59</v>
      </c>
      <c r="B124" s="336" t="s">
        <v>45</v>
      </c>
      <c r="C124" s="381"/>
      <c r="D124" s="381"/>
      <c r="E124" s="364"/>
    </row>
    <row r="125" spans="1:5" ht="12" customHeight="1" thickBot="1">
      <c r="A125" s="343" t="s">
        <v>60</v>
      </c>
      <c r="B125" s="339" t="s">
        <v>46</v>
      </c>
      <c r="C125" s="382"/>
      <c r="D125" s="382"/>
      <c r="E125" s="365"/>
    </row>
    <row r="126" spans="1:5" ht="12" customHeight="1" thickBot="1">
      <c r="A126" s="347" t="s">
        <v>10</v>
      </c>
      <c r="B126" s="355" t="s">
        <v>444</v>
      </c>
      <c r="C126" s="379">
        <f>+C93+C109+C123</f>
        <v>11690000</v>
      </c>
      <c r="D126" s="379">
        <f>+D93+D109+D123</f>
        <v>69491683</v>
      </c>
      <c r="E126" s="362">
        <f>+E93+E109+E123</f>
        <v>21254350</v>
      </c>
    </row>
    <row r="127" spans="1:5" ht="12" customHeight="1" thickBot="1">
      <c r="A127" s="347" t="s">
        <v>11</v>
      </c>
      <c r="B127" s="355" t="s">
        <v>445</v>
      </c>
      <c r="C127" s="379">
        <f>+C128+C129+C130</f>
        <v>0</v>
      </c>
      <c r="D127" s="379">
        <f>+D128+D129+D130</f>
        <v>0</v>
      </c>
      <c r="E127" s="362">
        <f>+E128+E129+E130</f>
        <v>0</v>
      </c>
    </row>
    <row r="128" spans="1:5" ht="12" customHeight="1">
      <c r="A128" s="342" t="s">
        <v>63</v>
      </c>
      <c r="B128" s="336" t="s">
        <v>446</v>
      </c>
      <c r="C128" s="380"/>
      <c r="D128" s="380"/>
      <c r="E128" s="363"/>
    </row>
    <row r="129" spans="1:9" ht="12" customHeight="1">
      <c r="A129" s="342" t="s">
        <v>64</v>
      </c>
      <c r="B129" s="336" t="s">
        <v>447</v>
      </c>
      <c r="C129" s="380"/>
      <c r="D129" s="380"/>
      <c r="E129" s="363"/>
    </row>
    <row r="130" spans="1:9" ht="12" customHeight="1" thickBot="1">
      <c r="A130" s="340" t="s">
        <v>65</v>
      </c>
      <c r="B130" s="334" t="s">
        <v>448</v>
      </c>
      <c r="C130" s="380"/>
      <c r="D130" s="380"/>
      <c r="E130" s="363"/>
    </row>
    <row r="131" spans="1:9" ht="12" customHeight="1" thickBot="1">
      <c r="A131" s="347" t="s">
        <v>12</v>
      </c>
      <c r="B131" s="355" t="s">
        <v>449</v>
      </c>
      <c r="C131" s="379">
        <f>+C132+C133+C135+C134</f>
        <v>0</v>
      </c>
      <c r="D131" s="379">
        <f>+D132+D133+D135+D134</f>
        <v>0</v>
      </c>
      <c r="E131" s="362">
        <f>+E132+E133+E135+E134</f>
        <v>0</v>
      </c>
    </row>
    <row r="132" spans="1:9" ht="12" customHeight="1">
      <c r="A132" s="342" t="s">
        <v>66</v>
      </c>
      <c r="B132" s="336" t="s">
        <v>450</v>
      </c>
      <c r="C132" s="380"/>
      <c r="D132" s="380"/>
      <c r="E132" s="363"/>
    </row>
    <row r="133" spans="1:9" ht="12" customHeight="1">
      <c r="A133" s="342" t="s">
        <v>67</v>
      </c>
      <c r="B133" s="336" t="s">
        <v>451</v>
      </c>
      <c r="C133" s="380"/>
      <c r="D133" s="380"/>
      <c r="E133" s="363"/>
    </row>
    <row r="134" spans="1:9" ht="12" customHeight="1">
      <c r="A134" s="342" t="s">
        <v>349</v>
      </c>
      <c r="B134" s="336" t="s">
        <v>452</v>
      </c>
      <c r="C134" s="380"/>
      <c r="D134" s="380"/>
      <c r="E134" s="363"/>
    </row>
    <row r="135" spans="1:9" ht="12" customHeight="1" thickBot="1">
      <c r="A135" s="340" t="s">
        <v>351</v>
      </c>
      <c r="B135" s="334" t="s">
        <v>453</v>
      </c>
      <c r="C135" s="380"/>
      <c r="D135" s="380"/>
      <c r="E135" s="363"/>
    </row>
    <row r="136" spans="1:9" ht="12" customHeight="1" thickBot="1">
      <c r="A136" s="347" t="s">
        <v>13</v>
      </c>
      <c r="B136" s="355" t="s">
        <v>454</v>
      </c>
      <c r="C136" s="385">
        <f>+C137+C138+C139+C140</f>
        <v>0</v>
      </c>
      <c r="D136" s="385">
        <f>+D137+D138+D139+D140</f>
        <v>0</v>
      </c>
      <c r="E136" s="398">
        <f>+E137+E138+E139+E140</f>
        <v>0</v>
      </c>
    </row>
    <row r="137" spans="1:9" ht="12" customHeight="1">
      <c r="A137" s="342" t="s">
        <v>68</v>
      </c>
      <c r="B137" s="336" t="s">
        <v>455</v>
      </c>
      <c r="C137" s="380"/>
      <c r="D137" s="380"/>
      <c r="E137" s="363"/>
    </row>
    <row r="138" spans="1:9" ht="12" customHeight="1">
      <c r="A138" s="342" t="s">
        <v>69</v>
      </c>
      <c r="B138" s="336" t="s">
        <v>456</v>
      </c>
      <c r="C138" s="380"/>
      <c r="D138" s="380"/>
      <c r="E138" s="363"/>
    </row>
    <row r="139" spans="1:9" ht="12" customHeight="1">
      <c r="A139" s="342" t="s">
        <v>358</v>
      </c>
      <c r="B139" s="336" t="s">
        <v>457</v>
      </c>
      <c r="C139" s="380"/>
      <c r="D139" s="380"/>
      <c r="E139" s="363"/>
    </row>
    <row r="140" spans="1:9" ht="12" customHeight="1" thickBot="1">
      <c r="A140" s="340" t="s">
        <v>360</v>
      </c>
      <c r="B140" s="334" t="s">
        <v>458</v>
      </c>
      <c r="C140" s="380"/>
      <c r="D140" s="380"/>
      <c r="E140" s="363"/>
    </row>
    <row r="141" spans="1:9" ht="15" customHeight="1" thickBot="1">
      <c r="A141" s="347" t="s">
        <v>14</v>
      </c>
      <c r="B141" s="355" t="s">
        <v>459</v>
      </c>
      <c r="C141" s="80">
        <f>+C142+C143+C144+C145</f>
        <v>0</v>
      </c>
      <c r="D141" s="80">
        <f>+D142+D143+D144+D145</f>
        <v>0</v>
      </c>
      <c r="E141" s="331">
        <f>+E142+E143+E144+E145</f>
        <v>0</v>
      </c>
      <c r="F141" s="396"/>
      <c r="G141" s="397"/>
      <c r="H141" s="397"/>
      <c r="I141" s="397"/>
    </row>
    <row r="142" spans="1:9" s="389" customFormat="1" ht="12.95" customHeight="1">
      <c r="A142" s="342" t="s">
        <v>130</v>
      </c>
      <c r="B142" s="336" t="s">
        <v>460</v>
      </c>
      <c r="C142" s="380"/>
      <c r="D142" s="380"/>
      <c r="E142" s="363"/>
    </row>
    <row r="143" spans="1:9" ht="12.75" customHeight="1">
      <c r="A143" s="342" t="s">
        <v>131</v>
      </c>
      <c r="B143" s="336" t="s">
        <v>461</v>
      </c>
      <c r="C143" s="380"/>
      <c r="D143" s="380"/>
      <c r="E143" s="363"/>
    </row>
    <row r="144" spans="1:9" ht="12.75" customHeight="1">
      <c r="A144" s="342" t="s">
        <v>158</v>
      </c>
      <c r="B144" s="336" t="s">
        <v>462</v>
      </c>
      <c r="C144" s="380"/>
      <c r="D144" s="380"/>
      <c r="E144" s="363"/>
    </row>
    <row r="145" spans="1:5" ht="12.75" customHeight="1" thickBot="1">
      <c r="A145" s="342" t="s">
        <v>366</v>
      </c>
      <c r="B145" s="336" t="s">
        <v>463</v>
      </c>
      <c r="C145" s="380"/>
      <c r="D145" s="380"/>
      <c r="E145" s="363"/>
    </row>
    <row r="146" spans="1:5" ht="16.5" thickBot="1">
      <c r="A146" s="347" t="s">
        <v>15</v>
      </c>
      <c r="B146" s="355" t="s">
        <v>464</v>
      </c>
      <c r="C146" s="329">
        <f>+C127+C131+C136+C141</f>
        <v>0</v>
      </c>
      <c r="D146" s="329">
        <f>+D127+D131+D136+D141</f>
        <v>0</v>
      </c>
      <c r="E146" s="330">
        <f>+E127+E131+E136+E141</f>
        <v>0</v>
      </c>
    </row>
    <row r="147" spans="1:5" ht="16.5" thickBot="1">
      <c r="A147" s="372" t="s">
        <v>16</v>
      </c>
      <c r="B147" s="375" t="s">
        <v>465</v>
      </c>
      <c r="C147" s="329">
        <f>+C126+C146</f>
        <v>11690000</v>
      </c>
      <c r="D147" s="329">
        <f>+D126+D146</f>
        <v>69491683</v>
      </c>
      <c r="E147" s="330">
        <f>+E126+E146</f>
        <v>21254350</v>
      </c>
    </row>
    <row r="149" spans="1:5" ht="18.75" customHeight="1">
      <c r="A149" s="717" t="s">
        <v>466</v>
      </c>
      <c r="B149" s="717"/>
      <c r="C149" s="717"/>
      <c r="D149" s="717"/>
      <c r="E149" s="717"/>
    </row>
    <row r="150" spans="1:5" ht="13.5" customHeight="1" thickBot="1">
      <c r="A150" s="357" t="s">
        <v>112</v>
      </c>
      <c r="B150" s="357"/>
      <c r="C150" s="387"/>
      <c r="E150" s="374" t="str">
        <f>E89</f>
        <v>Forintban!</v>
      </c>
    </row>
    <row r="151" spans="1:5" ht="21.75" thickBot="1">
      <c r="A151" s="347">
        <v>1</v>
      </c>
      <c r="B151" s="350" t="s">
        <v>467</v>
      </c>
      <c r="C151" s="373">
        <f>+C62-C126</f>
        <v>10954666</v>
      </c>
      <c r="D151" s="373">
        <f>+D62-D126</f>
        <v>-44981976</v>
      </c>
      <c r="E151" s="373">
        <f>+E62-E126</f>
        <v>15082251</v>
      </c>
    </row>
    <row r="152" spans="1:5" ht="21.75" thickBot="1">
      <c r="A152" s="347" t="s">
        <v>8</v>
      </c>
      <c r="B152" s="350" t="s">
        <v>468</v>
      </c>
      <c r="C152" s="373">
        <f>+C85-C146</f>
        <v>0</v>
      </c>
      <c r="D152" s="373">
        <f>+D85-D146</f>
        <v>0</v>
      </c>
      <c r="E152" s="373">
        <f>+E85-E146</f>
        <v>0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ht="12.75" customHeight="1"/>
    <row r="162" spans="3:5" s="376" customFormat="1" ht="12.75" customHeight="1">
      <c r="C162" s="377"/>
      <c r="D162" s="377"/>
      <c r="E162" s="377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Kajárpéc Községi Önkormányzat
2017. ÉVI ZÁRSZÁMADÁS
ÖNKÉNT VÁLLALT FELADATAINAK MÉRLEGE
&amp;R&amp;"Times New Roman CE,Félkövér dőlt"&amp;11 1.3. melléklet a 6/2018. (IV.26.) önkormányzati rendelethez</oddHeader>
  </headerFooter>
  <rowBreaks count="1" manualBreakCount="1">
    <brk id="87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view="pageLayout" topLeftCell="D1" workbookViewId="0">
      <selection activeCell="G14" sqref="G14"/>
    </sheetView>
  </sheetViews>
  <sheetFormatPr defaultRowHeight="12.75"/>
  <cols>
    <col min="1" max="1" width="71.1640625" style="216" customWidth="1"/>
    <col min="2" max="2" width="6.1640625" style="231" customWidth="1"/>
    <col min="3" max="3" width="18" style="612" customWidth="1"/>
    <col min="4" max="16384" width="9.33203125" style="612"/>
  </cols>
  <sheetData>
    <row r="1" spans="1:3" ht="32.25" customHeight="1">
      <c r="A1" s="836" t="s">
        <v>292</v>
      </c>
      <c r="B1" s="836"/>
      <c r="C1" s="836"/>
    </row>
    <row r="2" spans="1:3" ht="15.75">
      <c r="A2" s="837" t="str">
        <f>+CONCATENATE(LEFT(ÖSSZEFÜGGÉSEK!A4,4),". év")</f>
        <v>2017. év</v>
      </c>
      <c r="B2" s="837"/>
      <c r="C2" s="837"/>
    </row>
    <row r="4" spans="1:3" ht="13.5" thickBot="1">
      <c r="B4" s="838" t="str">
        <f>'2 . tájékoztató tábla'!E1</f>
        <v>Forintban!</v>
      </c>
      <c r="C4" s="838"/>
    </row>
    <row r="5" spans="1:3" s="217" customFormat="1" ht="31.5" customHeight="1">
      <c r="A5" s="839" t="s">
        <v>293</v>
      </c>
      <c r="B5" s="841" t="s">
        <v>249</v>
      </c>
      <c r="C5" s="843" t="s">
        <v>294</v>
      </c>
    </row>
    <row r="6" spans="1:3" s="217" customFormat="1">
      <c r="A6" s="840"/>
      <c r="B6" s="842"/>
      <c r="C6" s="844"/>
    </row>
    <row r="7" spans="1:3" s="221" customFormat="1" ht="13.5" thickBot="1">
      <c r="A7" s="218" t="s">
        <v>412</v>
      </c>
      <c r="B7" s="219" t="s">
        <v>413</v>
      </c>
      <c r="C7" s="220" t="s">
        <v>414</v>
      </c>
    </row>
    <row r="8" spans="1:3" ht="15.75" customHeight="1">
      <c r="A8" s="604" t="s">
        <v>652</v>
      </c>
      <c r="B8" s="222" t="s">
        <v>254</v>
      </c>
      <c r="C8" s="223">
        <v>530536653</v>
      </c>
    </row>
    <row r="9" spans="1:3" ht="15.75" customHeight="1">
      <c r="A9" s="604" t="s">
        <v>653</v>
      </c>
      <c r="B9" s="224" t="s">
        <v>255</v>
      </c>
      <c r="C9" s="223">
        <v>100226896</v>
      </c>
    </row>
    <row r="10" spans="1:3" ht="15.75" customHeight="1">
      <c r="A10" s="604" t="s">
        <v>654</v>
      </c>
      <c r="B10" s="224" t="s">
        <v>256</v>
      </c>
      <c r="C10" s="223">
        <v>6191725</v>
      </c>
    </row>
    <row r="11" spans="1:3" ht="15.75" customHeight="1">
      <c r="A11" s="604" t="s">
        <v>655</v>
      </c>
      <c r="B11" s="224" t="s">
        <v>257</v>
      </c>
      <c r="C11" s="225">
        <v>-159993006</v>
      </c>
    </row>
    <row r="12" spans="1:3" ht="15.75" customHeight="1">
      <c r="A12" s="604" t="s">
        <v>656</v>
      </c>
      <c r="B12" s="224" t="s">
        <v>258</v>
      </c>
      <c r="C12" s="225"/>
    </row>
    <row r="13" spans="1:3" ht="15.75" customHeight="1">
      <c r="A13" s="604" t="s">
        <v>657</v>
      </c>
      <c r="B13" s="224" t="s">
        <v>259</v>
      </c>
      <c r="C13" s="225">
        <v>9084430</v>
      </c>
    </row>
    <row r="14" spans="1:3" ht="15.75" customHeight="1">
      <c r="A14" s="604" t="s">
        <v>658</v>
      </c>
      <c r="B14" s="224" t="s">
        <v>260</v>
      </c>
      <c r="C14" s="226">
        <f>+C8+C9+C10+C11+C12+C13</f>
        <v>486046698</v>
      </c>
    </row>
    <row r="15" spans="1:3" ht="15.75" customHeight="1">
      <c r="A15" s="604" t="s">
        <v>725</v>
      </c>
      <c r="B15" s="224" t="s">
        <v>261</v>
      </c>
      <c r="C15" s="613"/>
    </row>
    <row r="16" spans="1:3" ht="15.75" customHeight="1">
      <c r="A16" s="604" t="s">
        <v>659</v>
      </c>
      <c r="B16" s="224" t="s">
        <v>262</v>
      </c>
      <c r="C16" s="225">
        <v>4455369</v>
      </c>
    </row>
    <row r="17" spans="1:5" ht="15.75" customHeight="1">
      <c r="A17" s="604" t="s">
        <v>660</v>
      </c>
      <c r="B17" s="224" t="s">
        <v>16</v>
      </c>
      <c r="C17" s="225"/>
    </row>
    <row r="18" spans="1:5" ht="15.75" customHeight="1">
      <c r="A18" s="604" t="s">
        <v>661</v>
      </c>
      <c r="B18" s="224" t="s">
        <v>17</v>
      </c>
      <c r="C18" s="226">
        <f>+C15+C16+C17</f>
        <v>4455369</v>
      </c>
    </row>
    <row r="19" spans="1:5" s="614" customFormat="1" ht="15.75" customHeight="1">
      <c r="A19" s="604" t="s">
        <v>662</v>
      </c>
      <c r="B19" s="224" t="s">
        <v>18</v>
      </c>
      <c r="C19" s="225"/>
    </row>
    <row r="20" spans="1:5" ht="15.75" customHeight="1">
      <c r="A20" s="604" t="s">
        <v>663</v>
      </c>
      <c r="B20" s="224" t="s">
        <v>19</v>
      </c>
      <c r="C20" s="225">
        <v>62666780</v>
      </c>
    </row>
    <row r="21" spans="1:5" ht="15.75" customHeight="1" thickBot="1">
      <c r="A21" s="227" t="s">
        <v>664</v>
      </c>
      <c r="B21" s="228" t="s">
        <v>20</v>
      </c>
      <c r="C21" s="229">
        <f>+C14+C18+C19+C20</f>
        <v>553168847</v>
      </c>
    </row>
    <row r="22" spans="1:5" ht="15.75">
      <c r="A22" s="607"/>
      <c r="B22" s="610"/>
      <c r="C22" s="608"/>
      <c r="D22" s="608"/>
      <c r="E22" s="608"/>
    </row>
    <row r="23" spans="1:5" ht="15.75">
      <c r="A23" s="607"/>
      <c r="B23" s="610"/>
      <c r="C23" s="608"/>
      <c r="D23" s="608"/>
      <c r="E23" s="608"/>
    </row>
    <row r="24" spans="1:5" ht="15.75">
      <c r="A24" s="610"/>
      <c r="B24" s="610"/>
      <c r="C24" s="608"/>
      <c r="D24" s="608"/>
      <c r="E24" s="608"/>
    </row>
    <row r="25" spans="1:5" ht="15.75">
      <c r="A25" s="835"/>
      <c r="B25" s="835"/>
      <c r="C25" s="835"/>
      <c r="D25" s="615"/>
      <c r="E25" s="615"/>
    </row>
    <row r="26" spans="1:5" ht="15.75">
      <c r="A26" s="835"/>
      <c r="B26" s="835"/>
      <c r="C26" s="835"/>
      <c r="D26" s="615"/>
      <c r="E26" s="615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dőlt"KAJÁRPÉC Önkormányzat&amp;R&amp;"Times New Roman CE,Félkövér dőlt"7.2. tájékoztató tábla a 6/2018. (IV.26.)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view="pageLayout" workbookViewId="0">
      <selection activeCell="D7" sqref="D7"/>
    </sheetView>
  </sheetViews>
  <sheetFormatPr defaultColWidth="12" defaultRowHeight="15.75"/>
  <cols>
    <col min="1" max="1" width="58.832031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" customHeight="1">
      <c r="A1" s="845" t="str">
        <f>+CONCATENATE("VAGYONKIMUTATÁS",CHAR(10),"az érték nélkül nyilvántartott eszközökről",CHAR(10),LEFT(ÖSSZEFÜGGÉSEK!A4,4),".")</f>
        <v>VAGYONKIMUTATÁS
az érték nélkül nyilvántartott eszközökről
2017.</v>
      </c>
      <c r="B1" s="846"/>
      <c r="C1" s="846"/>
      <c r="D1" s="846"/>
    </row>
    <row r="2" spans="1:4" ht="16.5" thickBot="1"/>
    <row r="3" spans="1:4" ht="43.5" customHeight="1" thickBot="1">
      <c r="A3" s="618" t="s">
        <v>51</v>
      </c>
      <c r="B3" s="322" t="s">
        <v>249</v>
      </c>
      <c r="C3" s="619" t="s">
        <v>295</v>
      </c>
      <c r="D3" s="620" t="s">
        <v>741</v>
      </c>
    </row>
    <row r="4" spans="1:4" ht="16.5" thickBot="1">
      <c r="A4" s="232" t="s">
        <v>412</v>
      </c>
      <c r="B4" s="233" t="s">
        <v>413</v>
      </c>
      <c r="C4" s="233" t="s">
        <v>414</v>
      </c>
      <c r="D4" s="234" t="s">
        <v>415</v>
      </c>
    </row>
    <row r="5" spans="1:4" ht="15.75" customHeight="1">
      <c r="A5" s="243" t="s">
        <v>693</v>
      </c>
      <c r="B5" s="236" t="s">
        <v>7</v>
      </c>
      <c r="C5" s="237">
        <v>96</v>
      </c>
      <c r="D5" s="238">
        <v>14854203</v>
      </c>
    </row>
    <row r="6" spans="1:4" ht="15.75" customHeight="1">
      <c r="A6" s="243" t="s">
        <v>694</v>
      </c>
      <c r="B6" s="240" t="s">
        <v>8</v>
      </c>
      <c r="C6" s="241"/>
      <c r="D6" s="242"/>
    </row>
    <row r="7" spans="1:4" ht="15.75" customHeight="1">
      <c r="A7" s="243" t="s">
        <v>695</v>
      </c>
      <c r="B7" s="240" t="s">
        <v>9</v>
      </c>
      <c r="C7" s="241"/>
      <c r="D7" s="242"/>
    </row>
    <row r="8" spans="1:4" ht="15.75" customHeight="1" thickBot="1">
      <c r="A8" s="244" t="s">
        <v>696</v>
      </c>
      <c r="B8" s="245" t="s">
        <v>10</v>
      </c>
      <c r="C8" s="246"/>
      <c r="D8" s="247"/>
    </row>
    <row r="9" spans="1:4" ht="15.75" customHeight="1" thickBot="1">
      <c r="A9" s="622" t="s">
        <v>697</v>
      </c>
      <c r="B9" s="623" t="s">
        <v>11</v>
      </c>
      <c r="C9" s="624"/>
      <c r="D9" s="625">
        <f>+D10+D11+D12+D13</f>
        <v>0</v>
      </c>
    </row>
    <row r="10" spans="1:4" ht="15.75" customHeight="1">
      <c r="A10" s="621" t="s">
        <v>698</v>
      </c>
      <c r="B10" s="236" t="s">
        <v>12</v>
      </c>
      <c r="C10" s="237"/>
      <c r="D10" s="238"/>
    </row>
    <row r="11" spans="1:4" ht="15.75" customHeight="1">
      <c r="A11" s="243" t="s">
        <v>699</v>
      </c>
      <c r="B11" s="240" t="s">
        <v>13</v>
      </c>
      <c r="C11" s="241"/>
      <c r="D11" s="242"/>
    </row>
    <row r="12" spans="1:4" ht="15.75" customHeight="1">
      <c r="A12" s="243" t="s">
        <v>700</v>
      </c>
      <c r="B12" s="240" t="s">
        <v>14</v>
      </c>
      <c r="C12" s="241"/>
      <c r="D12" s="242"/>
    </row>
    <row r="13" spans="1:4" ht="15.75" customHeight="1" thickBot="1">
      <c r="A13" s="244" t="s">
        <v>701</v>
      </c>
      <c r="B13" s="245" t="s">
        <v>15</v>
      </c>
      <c r="C13" s="246"/>
      <c r="D13" s="247"/>
    </row>
    <row r="14" spans="1:4" ht="15.75" customHeight="1" thickBot="1">
      <c r="A14" s="622" t="s">
        <v>702</v>
      </c>
      <c r="B14" s="623" t="s">
        <v>16</v>
      </c>
      <c r="C14" s="624"/>
      <c r="D14" s="625">
        <f>+D15+D16+D17</f>
        <v>0</v>
      </c>
    </row>
    <row r="15" spans="1:4" ht="15.75" customHeight="1">
      <c r="A15" s="621" t="s">
        <v>703</v>
      </c>
      <c r="B15" s="236" t="s">
        <v>17</v>
      </c>
      <c r="C15" s="237"/>
      <c r="D15" s="238"/>
    </row>
    <row r="16" spans="1:4" ht="15.75" customHeight="1">
      <c r="A16" s="243" t="s">
        <v>704</v>
      </c>
      <c r="B16" s="240" t="s">
        <v>18</v>
      </c>
      <c r="C16" s="241"/>
      <c r="D16" s="242"/>
    </row>
    <row r="17" spans="1:4" ht="15.75" customHeight="1" thickBot="1">
      <c r="A17" s="244" t="s">
        <v>705</v>
      </c>
      <c r="B17" s="245" t="s">
        <v>19</v>
      </c>
      <c r="C17" s="246"/>
      <c r="D17" s="247"/>
    </row>
    <row r="18" spans="1:4" ht="15.75" customHeight="1" thickBot="1">
      <c r="A18" s="622" t="s">
        <v>711</v>
      </c>
      <c r="B18" s="623" t="s">
        <v>20</v>
      </c>
      <c r="C18" s="624"/>
      <c r="D18" s="625">
        <f>+D19+D20+D21</f>
        <v>0</v>
      </c>
    </row>
    <row r="19" spans="1:4" ht="15.75" customHeight="1">
      <c r="A19" s="621" t="s">
        <v>706</v>
      </c>
      <c r="B19" s="236" t="s">
        <v>21</v>
      </c>
      <c r="C19" s="237"/>
      <c r="D19" s="238"/>
    </row>
    <row r="20" spans="1:4" ht="15.75" customHeight="1">
      <c r="A20" s="243" t="s">
        <v>707</v>
      </c>
      <c r="B20" s="240" t="s">
        <v>22</v>
      </c>
      <c r="C20" s="241"/>
      <c r="D20" s="242"/>
    </row>
    <row r="21" spans="1:4" ht="15.75" customHeight="1">
      <c r="A21" s="243" t="s">
        <v>708</v>
      </c>
      <c r="B21" s="240" t="s">
        <v>23</v>
      </c>
      <c r="C21" s="241"/>
      <c r="D21" s="242"/>
    </row>
    <row r="22" spans="1:4" ht="15.75" customHeight="1">
      <c r="A22" s="243" t="s">
        <v>709</v>
      </c>
      <c r="B22" s="240" t="s">
        <v>24</v>
      </c>
      <c r="C22" s="241"/>
      <c r="D22" s="242"/>
    </row>
    <row r="23" spans="1:4" ht="15.75" customHeight="1">
      <c r="A23" s="243"/>
      <c r="B23" s="240" t="s">
        <v>25</v>
      </c>
      <c r="C23" s="241"/>
      <c r="D23" s="242"/>
    </row>
    <row r="24" spans="1:4" ht="15.75" customHeight="1">
      <c r="A24" s="243"/>
      <c r="B24" s="240" t="s">
        <v>26</v>
      </c>
      <c r="C24" s="241"/>
      <c r="D24" s="242"/>
    </row>
    <row r="25" spans="1:4" ht="15.75" customHeight="1">
      <c r="A25" s="243"/>
      <c r="B25" s="240" t="s">
        <v>27</v>
      </c>
      <c r="C25" s="241"/>
      <c r="D25" s="242"/>
    </row>
    <row r="26" spans="1:4" ht="15.75" customHeight="1">
      <c r="A26" s="243"/>
      <c r="B26" s="240" t="s">
        <v>28</v>
      </c>
      <c r="C26" s="241"/>
      <c r="D26" s="242"/>
    </row>
    <row r="27" spans="1:4" ht="15.75" customHeight="1">
      <c r="A27" s="243"/>
      <c r="B27" s="240" t="s">
        <v>29</v>
      </c>
      <c r="C27" s="241"/>
      <c r="D27" s="242"/>
    </row>
    <row r="28" spans="1:4" ht="15.75" customHeight="1">
      <c r="A28" s="243"/>
      <c r="B28" s="240" t="s">
        <v>30</v>
      </c>
      <c r="C28" s="241"/>
      <c r="D28" s="242"/>
    </row>
    <row r="29" spans="1:4" ht="15.75" customHeight="1">
      <c r="A29" s="243"/>
      <c r="B29" s="240" t="s">
        <v>31</v>
      </c>
      <c r="C29" s="241"/>
      <c r="D29" s="242"/>
    </row>
    <row r="30" spans="1:4" ht="15.75" customHeight="1">
      <c r="A30" s="243"/>
      <c r="B30" s="240" t="s">
        <v>32</v>
      </c>
      <c r="C30" s="241"/>
      <c r="D30" s="242"/>
    </row>
    <row r="31" spans="1:4" ht="15.75" customHeight="1">
      <c r="A31" s="243"/>
      <c r="B31" s="240" t="s">
        <v>33</v>
      </c>
      <c r="C31" s="241"/>
      <c r="D31" s="242"/>
    </row>
    <row r="32" spans="1:4" ht="15.75" customHeight="1">
      <c r="A32" s="243"/>
      <c r="B32" s="240" t="s">
        <v>34</v>
      </c>
      <c r="C32" s="241"/>
      <c r="D32" s="242"/>
    </row>
    <row r="33" spans="1:6" ht="15.75" customHeight="1">
      <c r="A33" s="243"/>
      <c r="B33" s="240" t="s">
        <v>35</v>
      </c>
      <c r="C33" s="241"/>
      <c r="D33" s="242"/>
    </row>
    <row r="34" spans="1:6" ht="15.75" customHeight="1">
      <c r="A34" s="243"/>
      <c r="B34" s="240" t="s">
        <v>90</v>
      </c>
      <c r="C34" s="241"/>
      <c r="D34" s="242"/>
    </row>
    <row r="35" spans="1:6" ht="15.75" customHeight="1">
      <c r="A35" s="243"/>
      <c r="B35" s="240" t="s">
        <v>186</v>
      </c>
      <c r="C35" s="241"/>
      <c r="D35" s="242"/>
    </row>
    <row r="36" spans="1:6" ht="15.75" customHeight="1">
      <c r="A36" s="243"/>
      <c r="B36" s="240" t="s">
        <v>246</v>
      </c>
      <c r="C36" s="241"/>
      <c r="D36" s="242"/>
    </row>
    <row r="37" spans="1:6" ht="15.75" customHeight="1" thickBot="1">
      <c r="A37" s="244"/>
      <c r="B37" s="245" t="s">
        <v>247</v>
      </c>
      <c r="C37" s="246"/>
      <c r="D37" s="247"/>
    </row>
    <row r="38" spans="1:6" ht="15.75" customHeight="1" thickBot="1">
      <c r="A38" s="847" t="s">
        <v>710</v>
      </c>
      <c r="B38" s="848"/>
      <c r="C38" s="248"/>
      <c r="D38" s="625">
        <f>+D5+D6+D7+D8+D9+D14+D18+D22+D23+D24+D25+D26+D27+D28+D29+D30+D31+D32+D33+D34+D35+D36+D37</f>
        <v>14854203</v>
      </c>
      <c r="F38" s="249"/>
    </row>
    <row r="39" spans="1:6">
      <c r="A39" s="626" t="s">
        <v>712</v>
      </c>
    </row>
    <row r="40" spans="1:6">
      <c r="A40" s="213"/>
      <c r="B40" s="214"/>
      <c r="C40" s="849"/>
      <c r="D40" s="849"/>
    </row>
    <row r="41" spans="1:6">
      <c r="A41" s="213"/>
      <c r="B41" s="214"/>
      <c r="C41" s="215"/>
      <c r="D41" s="215"/>
    </row>
    <row r="42" spans="1:6">
      <c r="A42" s="214"/>
      <c r="B42" s="214"/>
      <c r="C42" s="849"/>
      <c r="D42" s="849"/>
    </row>
    <row r="43" spans="1:6">
      <c r="A43" s="230"/>
      <c r="B43" s="230"/>
    </row>
    <row r="44" spans="1:6">
      <c r="A44" s="230"/>
      <c r="B44" s="230"/>
      <c r="C44" s="230"/>
    </row>
  </sheetData>
  <sheetProtection sheet="1" objects="1" scenarios="1"/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6/2018. (IV.26.)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workbookViewId="0">
      <selection activeCell="J8" sqref="J8"/>
    </sheetView>
  </sheetViews>
  <sheetFormatPr defaultColWidth="12" defaultRowHeight="15.75"/>
  <cols>
    <col min="1" max="1" width="56.16406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.75" customHeight="1">
      <c r="A1" s="850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2017.</v>
      </c>
      <c r="B1" s="851"/>
      <c r="C1" s="851"/>
      <c r="D1" s="851"/>
    </row>
    <row r="2" spans="1:4" ht="16.5" thickBot="1"/>
    <row r="3" spans="1:4" ht="64.5" thickBot="1">
      <c r="A3" s="627" t="s">
        <v>51</v>
      </c>
      <c r="B3" s="322" t="s">
        <v>249</v>
      </c>
      <c r="C3" s="628" t="s">
        <v>713</v>
      </c>
      <c r="D3" s="629" t="s">
        <v>741</v>
      </c>
    </row>
    <row r="4" spans="1:4" ht="16.5" thickBot="1">
      <c r="A4" s="250" t="s">
        <v>412</v>
      </c>
      <c r="B4" s="251" t="s">
        <v>413</v>
      </c>
      <c r="C4" s="251" t="s">
        <v>414</v>
      </c>
      <c r="D4" s="252" t="s">
        <v>415</v>
      </c>
    </row>
    <row r="5" spans="1:4" ht="15.75" customHeight="1">
      <c r="A5" s="239" t="s">
        <v>714</v>
      </c>
      <c r="B5" s="236" t="s">
        <v>7</v>
      </c>
      <c r="C5" s="237"/>
      <c r="D5" s="238"/>
    </row>
    <row r="6" spans="1:4" ht="15.75" customHeight="1">
      <c r="A6" s="239" t="s">
        <v>715</v>
      </c>
      <c r="B6" s="240" t="s">
        <v>8</v>
      </c>
      <c r="C6" s="241"/>
      <c r="D6" s="242"/>
    </row>
    <row r="7" spans="1:4" ht="15.75" customHeight="1" thickBot="1">
      <c r="A7" s="630" t="s">
        <v>716</v>
      </c>
      <c r="B7" s="245" t="s">
        <v>9</v>
      </c>
      <c r="C7" s="246"/>
      <c r="D7" s="247"/>
    </row>
    <row r="8" spans="1:4" ht="15.75" customHeight="1" thickBot="1">
      <c r="A8" s="622" t="s">
        <v>717</v>
      </c>
      <c r="B8" s="623" t="s">
        <v>10</v>
      </c>
      <c r="C8" s="624"/>
      <c r="D8" s="625">
        <f>+D5+D6+D7</f>
        <v>0</v>
      </c>
    </row>
    <row r="9" spans="1:4" ht="15.75" customHeight="1">
      <c r="A9" s="235" t="s">
        <v>718</v>
      </c>
      <c r="B9" s="236" t="s">
        <v>11</v>
      </c>
      <c r="C9" s="237"/>
      <c r="D9" s="238"/>
    </row>
    <row r="10" spans="1:4" ht="15.75" customHeight="1">
      <c r="A10" s="239" t="s">
        <v>719</v>
      </c>
      <c r="B10" s="240" t="s">
        <v>12</v>
      </c>
      <c r="C10" s="241"/>
      <c r="D10" s="242"/>
    </row>
    <row r="11" spans="1:4" ht="15.75" customHeight="1">
      <c r="A11" s="239" t="s">
        <v>720</v>
      </c>
      <c r="B11" s="240" t="s">
        <v>13</v>
      </c>
      <c r="C11" s="241"/>
      <c r="D11" s="242"/>
    </row>
    <row r="12" spans="1:4" ht="15.75" customHeight="1">
      <c r="A12" s="239" t="s">
        <v>721</v>
      </c>
      <c r="B12" s="240" t="s">
        <v>14</v>
      </c>
      <c r="C12" s="241"/>
      <c r="D12" s="242"/>
    </row>
    <row r="13" spans="1:4" ht="15.75" customHeight="1" thickBot="1">
      <c r="A13" s="630" t="s">
        <v>722</v>
      </c>
      <c r="B13" s="245" t="s">
        <v>15</v>
      </c>
      <c r="C13" s="246"/>
      <c r="D13" s="247"/>
    </row>
    <row r="14" spans="1:4" ht="15.75" customHeight="1" thickBot="1">
      <c r="A14" s="622" t="s">
        <v>723</v>
      </c>
      <c r="B14" s="623" t="s">
        <v>16</v>
      </c>
      <c r="C14" s="631"/>
      <c r="D14" s="625">
        <f>+D9+D10+D11+D12+D13</f>
        <v>0</v>
      </c>
    </row>
    <row r="15" spans="1:4" ht="15.75" customHeight="1">
      <c r="A15" s="235"/>
      <c r="B15" s="236" t="s">
        <v>17</v>
      </c>
      <c r="C15" s="237"/>
      <c r="D15" s="238"/>
    </row>
    <row r="16" spans="1:4" ht="15.75" customHeight="1">
      <c r="A16" s="239"/>
      <c r="B16" s="240" t="s">
        <v>18</v>
      </c>
      <c r="C16" s="241"/>
      <c r="D16" s="242"/>
    </row>
    <row r="17" spans="1:4" ht="15.75" customHeight="1">
      <c r="A17" s="239"/>
      <c r="B17" s="240" t="s">
        <v>19</v>
      </c>
      <c r="C17" s="241"/>
      <c r="D17" s="242"/>
    </row>
    <row r="18" spans="1:4" ht="15.75" customHeight="1">
      <c r="A18" s="239"/>
      <c r="B18" s="240" t="s">
        <v>20</v>
      </c>
      <c r="C18" s="241"/>
      <c r="D18" s="242"/>
    </row>
    <row r="19" spans="1:4" ht="15.75" customHeight="1">
      <c r="A19" s="239"/>
      <c r="B19" s="240" t="s">
        <v>21</v>
      </c>
      <c r="C19" s="241"/>
      <c r="D19" s="242"/>
    </row>
    <row r="20" spans="1:4" ht="15.75" customHeight="1">
      <c r="A20" s="239"/>
      <c r="B20" s="240" t="s">
        <v>22</v>
      </c>
      <c r="C20" s="241"/>
      <c r="D20" s="242"/>
    </row>
    <row r="21" spans="1:4" ht="15.75" customHeight="1">
      <c r="A21" s="239"/>
      <c r="B21" s="240" t="s">
        <v>23</v>
      </c>
      <c r="C21" s="241"/>
      <c r="D21" s="242"/>
    </row>
    <row r="22" spans="1:4" ht="15.75" customHeight="1">
      <c r="A22" s="239"/>
      <c r="B22" s="240" t="s">
        <v>24</v>
      </c>
      <c r="C22" s="241"/>
      <c r="D22" s="242"/>
    </row>
    <row r="23" spans="1:4" ht="15.75" customHeight="1">
      <c r="A23" s="239"/>
      <c r="B23" s="240" t="s">
        <v>25</v>
      </c>
      <c r="C23" s="241"/>
      <c r="D23" s="242"/>
    </row>
    <row r="24" spans="1:4" ht="15.75" customHeight="1">
      <c r="A24" s="239"/>
      <c r="B24" s="240" t="s">
        <v>26</v>
      </c>
      <c r="C24" s="241"/>
      <c r="D24" s="242"/>
    </row>
    <row r="25" spans="1:4" ht="15.75" customHeight="1">
      <c r="A25" s="239"/>
      <c r="B25" s="240" t="s">
        <v>27</v>
      </c>
      <c r="C25" s="241"/>
      <c r="D25" s="242"/>
    </row>
    <row r="26" spans="1:4" ht="15.75" customHeight="1">
      <c r="A26" s="239"/>
      <c r="B26" s="240" t="s">
        <v>28</v>
      </c>
      <c r="C26" s="241"/>
      <c r="D26" s="242"/>
    </row>
    <row r="27" spans="1:4" ht="15.75" customHeight="1">
      <c r="A27" s="239"/>
      <c r="B27" s="240" t="s">
        <v>29</v>
      </c>
      <c r="C27" s="241"/>
      <c r="D27" s="242"/>
    </row>
    <row r="28" spans="1:4" ht="15.75" customHeight="1">
      <c r="A28" s="239"/>
      <c r="B28" s="240" t="s">
        <v>30</v>
      </c>
      <c r="C28" s="241"/>
      <c r="D28" s="242"/>
    </row>
    <row r="29" spans="1:4" ht="15.75" customHeight="1">
      <c r="A29" s="239"/>
      <c r="B29" s="240" t="s">
        <v>31</v>
      </c>
      <c r="C29" s="241"/>
      <c r="D29" s="242"/>
    </row>
    <row r="30" spans="1:4" ht="15.75" customHeight="1">
      <c r="A30" s="239"/>
      <c r="B30" s="240" t="s">
        <v>32</v>
      </c>
      <c r="C30" s="241"/>
      <c r="D30" s="242"/>
    </row>
    <row r="31" spans="1:4" ht="15.75" customHeight="1">
      <c r="A31" s="239"/>
      <c r="B31" s="240" t="s">
        <v>33</v>
      </c>
      <c r="C31" s="241"/>
      <c r="D31" s="242"/>
    </row>
    <row r="32" spans="1:4" ht="15.75" customHeight="1">
      <c r="A32" s="239"/>
      <c r="B32" s="240" t="s">
        <v>34</v>
      </c>
      <c r="C32" s="241"/>
      <c r="D32" s="242"/>
    </row>
    <row r="33" spans="1:6" ht="15.75" customHeight="1">
      <c r="A33" s="239"/>
      <c r="B33" s="240" t="s">
        <v>35</v>
      </c>
      <c r="C33" s="241"/>
      <c r="D33" s="242"/>
    </row>
    <row r="34" spans="1:6" ht="15.75" customHeight="1">
      <c r="A34" s="239"/>
      <c r="B34" s="240" t="s">
        <v>90</v>
      </c>
      <c r="C34" s="241"/>
      <c r="D34" s="242"/>
    </row>
    <row r="35" spans="1:6" ht="15.75" customHeight="1">
      <c r="A35" s="239"/>
      <c r="B35" s="240" t="s">
        <v>186</v>
      </c>
      <c r="C35" s="241"/>
      <c r="D35" s="242"/>
    </row>
    <row r="36" spans="1:6" ht="15.75" customHeight="1">
      <c r="A36" s="239"/>
      <c r="B36" s="240" t="s">
        <v>246</v>
      </c>
      <c r="C36" s="241"/>
      <c r="D36" s="242"/>
    </row>
    <row r="37" spans="1:6" ht="15.75" customHeight="1" thickBot="1">
      <c r="A37" s="253"/>
      <c r="B37" s="254" t="s">
        <v>247</v>
      </c>
      <c r="C37" s="255"/>
      <c r="D37" s="256"/>
    </row>
    <row r="38" spans="1:6" ht="15.75" customHeight="1" thickBot="1">
      <c r="A38" s="852" t="s">
        <v>724</v>
      </c>
      <c r="B38" s="853"/>
      <c r="C38" s="248"/>
      <c r="D38" s="625">
        <f>+D8+D14+SUM(D15:D37)</f>
        <v>0</v>
      </c>
      <c r="F38" s="257"/>
    </row>
  </sheetData>
  <sheetProtection sheet="1" objects="1" scenarios="1"/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……/2018.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workbookViewId="0">
      <selection activeCell="I21" sqref="I21"/>
    </sheetView>
  </sheetViews>
  <sheetFormatPr defaultRowHeight="12.75"/>
  <cols>
    <col min="1" max="1" width="9.33203125" style="282"/>
    <col min="2" max="2" width="58.33203125" style="282" customWidth="1"/>
    <col min="3" max="5" width="25" style="282" customWidth="1"/>
    <col min="6" max="6" width="5.5" style="282" customWidth="1"/>
    <col min="7" max="16384" width="9.33203125" style="282"/>
  </cols>
  <sheetData>
    <row r="1" spans="1:6">
      <c r="A1" s="283"/>
      <c r="F1" s="857" t="str">
        <f>+CONCATENATE("8. tájékoztató tábla a ......../",LEFT(ÖSSZEFÜGGÉSEK!A4,4)+1,". (........) önkormányzati rendelethez")</f>
        <v>8. tájékoztató tábla a ......../2018. (........) önkormányzati rendelethez</v>
      </c>
    </row>
    <row r="2" spans="1:6" ht="33" customHeight="1">
      <c r="A2" s="854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2017. évben</v>
      </c>
      <c r="B2" s="854"/>
      <c r="C2" s="854"/>
      <c r="D2" s="854"/>
      <c r="E2" s="854"/>
      <c r="F2" s="857"/>
    </row>
    <row r="3" spans="1:6" ht="16.5" thickBot="1">
      <c r="A3" s="284"/>
      <c r="F3" s="857"/>
    </row>
    <row r="4" spans="1:6" ht="79.5" thickBot="1">
      <c r="A4" s="285" t="s">
        <v>249</v>
      </c>
      <c r="B4" s="286" t="s">
        <v>296</v>
      </c>
      <c r="C4" s="286" t="s">
        <v>297</v>
      </c>
      <c r="D4" s="286" t="s">
        <v>298</v>
      </c>
      <c r="E4" s="287" t="s">
        <v>299</v>
      </c>
      <c r="F4" s="857"/>
    </row>
    <row r="5" spans="1:6" ht="15.75">
      <c r="A5" s="288" t="s">
        <v>7</v>
      </c>
      <c r="B5" s="292"/>
      <c r="C5" s="295"/>
      <c r="D5" s="298"/>
      <c r="E5" s="302"/>
      <c r="F5" s="857"/>
    </row>
    <row r="6" spans="1:6" ht="15.75">
      <c r="A6" s="289" t="s">
        <v>8</v>
      </c>
      <c r="B6" s="293"/>
      <c r="C6" s="296"/>
      <c r="D6" s="299"/>
      <c r="E6" s="303"/>
      <c r="F6" s="857"/>
    </row>
    <row r="7" spans="1:6" ht="15.75">
      <c r="A7" s="289" t="s">
        <v>9</v>
      </c>
      <c r="B7" s="293"/>
      <c r="C7" s="296"/>
      <c r="D7" s="299"/>
      <c r="E7" s="303"/>
      <c r="F7" s="857"/>
    </row>
    <row r="8" spans="1:6" ht="15.75">
      <c r="A8" s="289" t="s">
        <v>10</v>
      </c>
      <c r="B8" s="293"/>
      <c r="C8" s="296"/>
      <c r="D8" s="299"/>
      <c r="E8" s="303"/>
      <c r="F8" s="857"/>
    </row>
    <row r="9" spans="1:6" ht="15.75">
      <c r="A9" s="289" t="s">
        <v>11</v>
      </c>
      <c r="B9" s="293"/>
      <c r="C9" s="296"/>
      <c r="D9" s="299"/>
      <c r="E9" s="303"/>
      <c r="F9" s="857"/>
    </row>
    <row r="10" spans="1:6" ht="15.75">
      <c r="A10" s="289" t="s">
        <v>12</v>
      </c>
      <c r="B10" s="293"/>
      <c r="C10" s="296"/>
      <c r="D10" s="299"/>
      <c r="E10" s="303"/>
      <c r="F10" s="857"/>
    </row>
    <row r="11" spans="1:6" ht="15.75">
      <c r="A11" s="289" t="s">
        <v>13</v>
      </c>
      <c r="B11" s="293"/>
      <c r="C11" s="296"/>
      <c r="D11" s="299"/>
      <c r="E11" s="303"/>
      <c r="F11" s="857"/>
    </row>
    <row r="12" spans="1:6" ht="15.75">
      <c r="A12" s="289" t="s">
        <v>14</v>
      </c>
      <c r="B12" s="293"/>
      <c r="C12" s="296"/>
      <c r="D12" s="299"/>
      <c r="E12" s="303"/>
      <c r="F12" s="857"/>
    </row>
    <row r="13" spans="1:6" ht="15.75">
      <c r="A13" s="289" t="s">
        <v>15</v>
      </c>
      <c r="B13" s="293"/>
      <c r="C13" s="296"/>
      <c r="D13" s="299"/>
      <c r="E13" s="303"/>
      <c r="F13" s="857"/>
    </row>
    <row r="14" spans="1:6" ht="15.75">
      <c r="A14" s="289" t="s">
        <v>16</v>
      </c>
      <c r="B14" s="293"/>
      <c r="C14" s="296"/>
      <c r="D14" s="299"/>
      <c r="E14" s="303"/>
      <c r="F14" s="857"/>
    </row>
    <row r="15" spans="1:6" ht="15.75">
      <c r="A15" s="289" t="s">
        <v>17</v>
      </c>
      <c r="B15" s="293"/>
      <c r="C15" s="296"/>
      <c r="D15" s="299"/>
      <c r="E15" s="303"/>
      <c r="F15" s="857"/>
    </row>
    <row r="16" spans="1:6" ht="15.75">
      <c r="A16" s="289" t="s">
        <v>18</v>
      </c>
      <c r="B16" s="293"/>
      <c r="C16" s="296"/>
      <c r="D16" s="299"/>
      <c r="E16" s="303"/>
      <c r="F16" s="857"/>
    </row>
    <row r="17" spans="1:6" ht="15.75">
      <c r="A17" s="289" t="s">
        <v>19</v>
      </c>
      <c r="B17" s="293"/>
      <c r="C17" s="296"/>
      <c r="D17" s="299"/>
      <c r="E17" s="303"/>
      <c r="F17" s="857"/>
    </row>
    <row r="18" spans="1:6" ht="15.75">
      <c r="A18" s="289" t="s">
        <v>20</v>
      </c>
      <c r="B18" s="293"/>
      <c r="C18" s="296"/>
      <c r="D18" s="299"/>
      <c r="E18" s="303"/>
      <c r="F18" s="857"/>
    </row>
    <row r="19" spans="1:6" ht="15.75">
      <c r="A19" s="289" t="s">
        <v>21</v>
      </c>
      <c r="B19" s="293"/>
      <c r="C19" s="296"/>
      <c r="D19" s="299"/>
      <c r="E19" s="303"/>
      <c r="F19" s="857"/>
    </row>
    <row r="20" spans="1:6" ht="15.75">
      <c r="A20" s="289" t="s">
        <v>22</v>
      </c>
      <c r="B20" s="293"/>
      <c r="C20" s="296"/>
      <c r="D20" s="299"/>
      <c r="E20" s="303"/>
      <c r="F20" s="857"/>
    </row>
    <row r="21" spans="1:6" ht="16.5" thickBot="1">
      <c r="A21" s="290" t="s">
        <v>23</v>
      </c>
      <c r="B21" s="294"/>
      <c r="C21" s="297"/>
      <c r="D21" s="300"/>
      <c r="E21" s="304"/>
      <c r="F21" s="857"/>
    </row>
    <row r="22" spans="1:6" ht="16.5" thickBot="1">
      <c r="A22" s="855" t="s">
        <v>300</v>
      </c>
      <c r="B22" s="856"/>
      <c r="C22" s="291"/>
      <c r="D22" s="301" t="str">
        <f>IF(SUM(D5:D21)=0,"",SUM(D5:D21))</f>
        <v/>
      </c>
      <c r="E22" s="305" t="str">
        <f>IF(SUM(E5:E21)=0,"",SUM(E5:E21))</f>
        <v/>
      </c>
      <c r="F22" s="857"/>
    </row>
    <row r="23" spans="1:6" ht="15.75">
      <c r="A23" s="284"/>
    </row>
  </sheetData>
  <sheetProtection sheet="1" objects="1" scenarios="1"/>
  <mergeCells count="3">
    <mergeCell ref="A2:E2"/>
    <mergeCell ref="A22:B22"/>
    <mergeCell ref="F1:F22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C14"/>
  <sheetViews>
    <sheetView tabSelected="1" workbookViewId="0">
      <selection activeCell="C1" sqref="C1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A1" s="23"/>
      <c r="B1" s="23"/>
      <c r="C1" s="694" t="s">
        <v>776</v>
      </c>
    </row>
    <row r="2" spans="1:3" ht="14.25">
      <c r="A2" s="258"/>
      <c r="B2" s="258"/>
      <c r="C2" s="258"/>
    </row>
    <row r="3" spans="1:3" ht="33.75" customHeight="1">
      <c r="A3" s="858" t="s">
        <v>301</v>
      </c>
      <c r="B3" s="858"/>
      <c r="C3" s="858"/>
    </row>
    <row r="4" spans="1:3" ht="13.5" thickBot="1">
      <c r="C4" s="259"/>
    </row>
    <row r="5" spans="1:3" s="263" customFormat="1" ht="43.5" customHeight="1" thickBot="1">
      <c r="A5" s="260" t="s">
        <v>5</v>
      </c>
      <c r="B5" s="261" t="s">
        <v>51</v>
      </c>
      <c r="C5" s="262" t="s">
        <v>742</v>
      </c>
    </row>
    <row r="6" spans="1:3" ht="28.5" customHeight="1">
      <c r="A6" s="264" t="s">
        <v>7</v>
      </c>
      <c r="B6" s="265" t="str">
        <f>+CONCATENATE("Pénzkészlet ",LEFT(ÖSSZEFÜGGÉSEK!A4,4),". január 1-jén",CHAR(10),"ebből:")</f>
        <v>Pénzkészlet 2017. január 1-jén
ebből:</v>
      </c>
      <c r="C6" s="266">
        <f>C7+C8</f>
        <v>13392670</v>
      </c>
    </row>
    <row r="7" spans="1:3" ht="18" customHeight="1">
      <c r="A7" s="267" t="s">
        <v>8</v>
      </c>
      <c r="B7" s="268" t="s">
        <v>302</v>
      </c>
      <c r="C7" s="269">
        <v>13218830</v>
      </c>
    </row>
    <row r="8" spans="1:3" ht="18" customHeight="1">
      <c r="A8" s="267" t="s">
        <v>9</v>
      </c>
      <c r="B8" s="268" t="s">
        <v>303</v>
      </c>
      <c r="C8" s="269">
        <v>173840</v>
      </c>
    </row>
    <row r="9" spans="1:3" ht="18" customHeight="1">
      <c r="A9" s="267" t="s">
        <v>10</v>
      </c>
      <c r="B9" s="270" t="s">
        <v>304</v>
      </c>
      <c r="C9" s="269">
        <v>324160252</v>
      </c>
    </row>
    <row r="10" spans="1:3" ht="18" customHeight="1">
      <c r="A10" s="271" t="s">
        <v>11</v>
      </c>
      <c r="B10" s="272" t="s">
        <v>305</v>
      </c>
      <c r="C10" s="273">
        <v>265469415</v>
      </c>
    </row>
    <row r="11" spans="1:3" ht="18" customHeight="1" thickBot="1">
      <c r="A11" s="277" t="s">
        <v>12</v>
      </c>
      <c r="B11" s="633" t="s">
        <v>736</v>
      </c>
      <c r="C11" s="279"/>
    </row>
    <row r="12" spans="1:3" ht="25.5" customHeight="1">
      <c r="A12" s="274" t="s">
        <v>13</v>
      </c>
      <c r="B12" s="275" t="str">
        <f>+CONCATENATE("Záró pénzkészlet ",LEFT(ÖSSZEFÜGGÉSEK!A4,4),". december 31-én",CHAR(10),"ebből:")</f>
        <v>Záró pénzkészlet 2017. december 31-én
ebből:</v>
      </c>
      <c r="C12" s="276">
        <f>C6+C9-C10+C11</f>
        <v>72083507</v>
      </c>
    </row>
    <row r="13" spans="1:3" ht="18" customHeight="1">
      <c r="A13" s="267" t="s">
        <v>14</v>
      </c>
      <c r="B13" s="268" t="s">
        <v>302</v>
      </c>
      <c r="C13" s="269">
        <v>71905567</v>
      </c>
    </row>
    <row r="14" spans="1:3" ht="18" customHeight="1" thickBot="1">
      <c r="A14" s="277" t="s">
        <v>15</v>
      </c>
      <c r="B14" s="278" t="s">
        <v>303</v>
      </c>
      <c r="C14" s="279">
        <v>177940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56" sqref="N56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I68" sqref="I68"/>
    </sheetView>
  </sheetViews>
  <sheetFormatPr defaultRowHeight="15.75"/>
  <cols>
    <col min="1" max="1" width="9.5" style="376" customWidth="1"/>
    <col min="2" max="2" width="60.83203125" style="376" customWidth="1"/>
    <col min="3" max="5" width="15.83203125" style="377" customWidth="1"/>
    <col min="6" max="16384" width="9.33203125" style="387"/>
  </cols>
  <sheetData>
    <row r="1" spans="1:5" ht="15.95" customHeight="1">
      <c r="A1" s="718" t="s">
        <v>4</v>
      </c>
      <c r="B1" s="718"/>
      <c r="C1" s="718"/>
      <c r="D1" s="718"/>
      <c r="E1" s="718"/>
    </row>
    <row r="2" spans="1:5" ht="15.95" customHeight="1" thickBot="1">
      <c r="A2" s="46" t="s">
        <v>110</v>
      </c>
      <c r="B2" s="46"/>
      <c r="C2" s="374"/>
      <c r="D2" s="374"/>
      <c r="E2" s="374" t="str">
        <f>'1.3.sz.mell.'!E2</f>
        <v>Forintban!</v>
      </c>
    </row>
    <row r="3" spans="1:5" ht="15.95" customHeight="1">
      <c r="A3" s="719" t="s">
        <v>58</v>
      </c>
      <c r="B3" s="721" t="s">
        <v>6</v>
      </c>
      <c r="C3" s="723" t="str">
        <f>+'1.1.sz.mell.'!C3:E3</f>
        <v>2017. évi</v>
      </c>
      <c r="D3" s="723"/>
      <c r="E3" s="724"/>
    </row>
    <row r="4" spans="1:5" ht="38.1" customHeight="1" thickBot="1">
      <c r="A4" s="720"/>
      <c r="B4" s="722"/>
      <c r="C4" s="48" t="s">
        <v>177</v>
      </c>
      <c r="D4" s="48" t="s">
        <v>182</v>
      </c>
      <c r="E4" s="49" t="s">
        <v>183</v>
      </c>
    </row>
    <row r="5" spans="1:5" s="388" customFormat="1" ht="12" customHeight="1" thickBot="1">
      <c r="A5" s="352" t="s">
        <v>412</v>
      </c>
      <c r="B5" s="353" t="s">
        <v>413</v>
      </c>
      <c r="C5" s="353" t="s">
        <v>414</v>
      </c>
      <c r="D5" s="353" t="s">
        <v>415</v>
      </c>
      <c r="E5" s="399" t="s">
        <v>416</v>
      </c>
    </row>
    <row r="6" spans="1:5" s="389" customFormat="1" ht="12" customHeight="1" thickBot="1">
      <c r="A6" s="347" t="s">
        <v>7</v>
      </c>
      <c r="B6" s="348" t="s">
        <v>307</v>
      </c>
      <c r="C6" s="379">
        <f>SUM(C7:C12)</f>
        <v>0</v>
      </c>
      <c r="D6" s="379">
        <f>SUM(D7:D12)</f>
        <v>0</v>
      </c>
      <c r="E6" s="362">
        <f>SUM(E7:E12)</f>
        <v>0</v>
      </c>
    </row>
    <row r="7" spans="1:5" s="389" customFormat="1" ht="12" customHeight="1">
      <c r="A7" s="342" t="s">
        <v>70</v>
      </c>
      <c r="B7" s="390" t="s">
        <v>308</v>
      </c>
      <c r="C7" s="381"/>
      <c r="D7" s="381"/>
      <c r="E7" s="364"/>
    </row>
    <row r="8" spans="1:5" s="389" customFormat="1" ht="12" customHeight="1">
      <c r="A8" s="341" t="s">
        <v>71</v>
      </c>
      <c r="B8" s="391" t="s">
        <v>309</v>
      </c>
      <c r="C8" s="380"/>
      <c r="D8" s="380"/>
      <c r="E8" s="363"/>
    </row>
    <row r="9" spans="1:5" s="389" customFormat="1" ht="12" customHeight="1">
      <c r="A9" s="341" t="s">
        <v>72</v>
      </c>
      <c r="B9" s="391" t="s">
        <v>310</v>
      </c>
      <c r="C9" s="380"/>
      <c r="D9" s="380"/>
      <c r="E9" s="363"/>
    </row>
    <row r="10" spans="1:5" s="389" customFormat="1" ht="12" customHeight="1">
      <c r="A10" s="341" t="s">
        <v>73</v>
      </c>
      <c r="B10" s="391" t="s">
        <v>311</v>
      </c>
      <c r="C10" s="380"/>
      <c r="D10" s="380"/>
      <c r="E10" s="363"/>
    </row>
    <row r="11" spans="1:5" s="389" customFormat="1" ht="12" customHeight="1">
      <c r="A11" s="341" t="s">
        <v>106</v>
      </c>
      <c r="B11" s="391" t="s">
        <v>312</v>
      </c>
      <c r="C11" s="380"/>
      <c r="D11" s="380"/>
      <c r="E11" s="363"/>
    </row>
    <row r="12" spans="1:5" s="389" customFormat="1" ht="12" customHeight="1" thickBot="1">
      <c r="A12" s="343" t="s">
        <v>74</v>
      </c>
      <c r="B12" s="392" t="s">
        <v>313</v>
      </c>
      <c r="C12" s="382"/>
      <c r="D12" s="382"/>
      <c r="E12" s="365"/>
    </row>
    <row r="13" spans="1:5" s="389" customFormat="1" ht="12" customHeight="1" thickBot="1">
      <c r="A13" s="347" t="s">
        <v>8</v>
      </c>
      <c r="B13" s="369" t="s">
        <v>314</v>
      </c>
      <c r="C13" s="379">
        <f>SUM(C14:C18)</f>
        <v>0</v>
      </c>
      <c r="D13" s="379">
        <f>SUM(D14:D18)</f>
        <v>0</v>
      </c>
      <c r="E13" s="362">
        <f>SUM(E14:E18)</f>
        <v>0</v>
      </c>
    </row>
    <row r="14" spans="1:5" s="389" customFormat="1" ht="12" customHeight="1">
      <c r="A14" s="342" t="s">
        <v>76</v>
      </c>
      <c r="B14" s="390" t="s">
        <v>315</v>
      </c>
      <c r="C14" s="381"/>
      <c r="D14" s="381"/>
      <c r="E14" s="364"/>
    </row>
    <row r="15" spans="1:5" s="389" customFormat="1" ht="12" customHeight="1">
      <c r="A15" s="341" t="s">
        <v>77</v>
      </c>
      <c r="B15" s="391" t="s">
        <v>316</v>
      </c>
      <c r="C15" s="380"/>
      <c r="D15" s="380"/>
      <c r="E15" s="363"/>
    </row>
    <row r="16" spans="1:5" s="389" customFormat="1" ht="12" customHeight="1">
      <c r="A16" s="341" t="s">
        <v>78</v>
      </c>
      <c r="B16" s="391" t="s">
        <v>317</v>
      </c>
      <c r="C16" s="380"/>
      <c r="D16" s="380"/>
      <c r="E16" s="363"/>
    </row>
    <row r="17" spans="1:5" s="389" customFormat="1" ht="12" customHeight="1">
      <c r="A17" s="341" t="s">
        <v>79</v>
      </c>
      <c r="B17" s="391" t="s">
        <v>318</v>
      </c>
      <c r="C17" s="380"/>
      <c r="D17" s="380"/>
      <c r="E17" s="363"/>
    </row>
    <row r="18" spans="1:5" s="389" customFormat="1" ht="12" customHeight="1">
      <c r="A18" s="341" t="s">
        <v>80</v>
      </c>
      <c r="B18" s="391" t="s">
        <v>319</v>
      </c>
      <c r="C18" s="380"/>
      <c r="D18" s="380"/>
      <c r="E18" s="363"/>
    </row>
    <row r="19" spans="1:5" s="389" customFormat="1" ht="12" customHeight="1" thickBot="1">
      <c r="A19" s="343" t="s">
        <v>87</v>
      </c>
      <c r="B19" s="392" t="s">
        <v>320</v>
      </c>
      <c r="C19" s="382"/>
      <c r="D19" s="382"/>
      <c r="E19" s="365"/>
    </row>
    <row r="20" spans="1:5" s="389" customFormat="1" ht="12" customHeight="1" thickBot="1">
      <c r="A20" s="347" t="s">
        <v>9</v>
      </c>
      <c r="B20" s="348" t="s">
        <v>321</v>
      </c>
      <c r="C20" s="379">
        <f>SUM(C21:C25)</f>
        <v>0</v>
      </c>
      <c r="D20" s="379">
        <f>SUM(D21:D25)</f>
        <v>0</v>
      </c>
      <c r="E20" s="362">
        <f>SUM(E21:E25)</f>
        <v>0</v>
      </c>
    </row>
    <row r="21" spans="1:5" s="389" customFormat="1" ht="12" customHeight="1">
      <c r="A21" s="342" t="s">
        <v>59</v>
      </c>
      <c r="B21" s="390" t="s">
        <v>322</v>
      </c>
      <c r="C21" s="381"/>
      <c r="D21" s="381"/>
      <c r="E21" s="364"/>
    </row>
    <row r="22" spans="1:5" s="389" customFormat="1" ht="12" customHeight="1">
      <c r="A22" s="341" t="s">
        <v>60</v>
      </c>
      <c r="B22" s="391" t="s">
        <v>323</v>
      </c>
      <c r="C22" s="380"/>
      <c r="D22" s="380"/>
      <c r="E22" s="363"/>
    </row>
    <row r="23" spans="1:5" s="389" customFormat="1" ht="12" customHeight="1">
      <c r="A23" s="341" t="s">
        <v>61</v>
      </c>
      <c r="B23" s="391" t="s">
        <v>324</v>
      </c>
      <c r="C23" s="380"/>
      <c r="D23" s="380"/>
      <c r="E23" s="363"/>
    </row>
    <row r="24" spans="1:5" s="389" customFormat="1" ht="12" customHeight="1">
      <c r="A24" s="341" t="s">
        <v>62</v>
      </c>
      <c r="B24" s="391" t="s">
        <v>325</v>
      </c>
      <c r="C24" s="380"/>
      <c r="D24" s="380"/>
      <c r="E24" s="363"/>
    </row>
    <row r="25" spans="1:5" s="389" customFormat="1" ht="12" customHeight="1">
      <c r="A25" s="341" t="s">
        <v>120</v>
      </c>
      <c r="B25" s="391" t="s">
        <v>326</v>
      </c>
      <c r="C25" s="380"/>
      <c r="D25" s="380"/>
      <c r="E25" s="363"/>
    </row>
    <row r="26" spans="1:5" s="389" customFormat="1" ht="12" customHeight="1" thickBot="1">
      <c r="A26" s="343" t="s">
        <v>121</v>
      </c>
      <c r="B26" s="392" t="s">
        <v>327</v>
      </c>
      <c r="C26" s="382"/>
      <c r="D26" s="382"/>
      <c r="E26" s="365"/>
    </row>
    <row r="27" spans="1:5" s="389" customFormat="1" ht="12" customHeight="1" thickBot="1">
      <c r="A27" s="347" t="s">
        <v>122</v>
      </c>
      <c r="B27" s="348" t="s">
        <v>728</v>
      </c>
      <c r="C27" s="385">
        <f>SUM(C28:C33)</f>
        <v>0</v>
      </c>
      <c r="D27" s="385">
        <f>SUM(D28:D33)</f>
        <v>0</v>
      </c>
      <c r="E27" s="398">
        <f>SUM(E28:E33)</f>
        <v>0</v>
      </c>
    </row>
    <row r="28" spans="1:5" s="389" customFormat="1" ht="12" customHeight="1">
      <c r="A28" s="342" t="s">
        <v>328</v>
      </c>
      <c r="B28" s="390" t="s">
        <v>732</v>
      </c>
      <c r="C28" s="381"/>
      <c r="D28" s="381">
        <f>+D29+D30</f>
        <v>0</v>
      </c>
      <c r="E28" s="364">
        <f>+E29+E30</f>
        <v>0</v>
      </c>
    </row>
    <row r="29" spans="1:5" s="389" customFormat="1" ht="12" customHeight="1">
      <c r="A29" s="341" t="s">
        <v>329</v>
      </c>
      <c r="B29" s="391" t="s">
        <v>733</v>
      </c>
      <c r="C29" s="380"/>
      <c r="D29" s="380"/>
      <c r="E29" s="363"/>
    </row>
    <row r="30" spans="1:5" s="389" customFormat="1" ht="12" customHeight="1">
      <c r="A30" s="341" t="s">
        <v>330</v>
      </c>
      <c r="B30" s="391" t="s">
        <v>734</v>
      </c>
      <c r="C30" s="380"/>
      <c r="D30" s="380"/>
      <c r="E30" s="363"/>
    </row>
    <row r="31" spans="1:5" s="389" customFormat="1" ht="12" customHeight="1">
      <c r="A31" s="341" t="s">
        <v>729</v>
      </c>
      <c r="B31" s="391" t="s">
        <v>735</v>
      </c>
      <c r="C31" s="380"/>
      <c r="D31" s="380"/>
      <c r="E31" s="363"/>
    </row>
    <row r="32" spans="1:5" s="389" customFormat="1" ht="12" customHeight="1">
      <c r="A32" s="341" t="s">
        <v>730</v>
      </c>
      <c r="B32" s="391" t="s">
        <v>331</v>
      </c>
      <c r="C32" s="380"/>
      <c r="D32" s="380"/>
      <c r="E32" s="363"/>
    </row>
    <row r="33" spans="1:5" s="389" customFormat="1" ht="12" customHeight="1" thickBot="1">
      <c r="A33" s="343" t="s">
        <v>731</v>
      </c>
      <c r="B33" s="371" t="s">
        <v>332</v>
      </c>
      <c r="C33" s="382"/>
      <c r="D33" s="382"/>
      <c r="E33" s="365"/>
    </row>
    <row r="34" spans="1:5" s="389" customFormat="1" ht="12" customHeight="1" thickBot="1">
      <c r="A34" s="347" t="s">
        <v>11</v>
      </c>
      <c r="B34" s="348" t="s">
        <v>333</v>
      </c>
      <c r="C34" s="379">
        <f>SUM(C35:C44)</f>
        <v>0</v>
      </c>
      <c r="D34" s="379">
        <f>SUM(D35:D44)</f>
        <v>0</v>
      </c>
      <c r="E34" s="362">
        <f>SUM(E35:E44)</f>
        <v>0</v>
      </c>
    </row>
    <row r="35" spans="1:5" s="389" customFormat="1" ht="12" customHeight="1">
      <c r="A35" s="342" t="s">
        <v>63</v>
      </c>
      <c r="B35" s="390" t="s">
        <v>334</v>
      </c>
      <c r="C35" s="381"/>
      <c r="D35" s="381"/>
      <c r="E35" s="364"/>
    </row>
    <row r="36" spans="1:5" s="389" customFormat="1" ht="12" customHeight="1">
      <c r="A36" s="341" t="s">
        <v>64</v>
      </c>
      <c r="B36" s="391" t="s">
        <v>335</v>
      </c>
      <c r="C36" s="380"/>
      <c r="D36" s="380"/>
      <c r="E36" s="363"/>
    </row>
    <row r="37" spans="1:5" s="389" customFormat="1" ht="12" customHeight="1">
      <c r="A37" s="341" t="s">
        <v>65</v>
      </c>
      <c r="B37" s="391" t="s">
        <v>336</v>
      </c>
      <c r="C37" s="380"/>
      <c r="D37" s="380"/>
      <c r="E37" s="363"/>
    </row>
    <row r="38" spans="1:5" s="389" customFormat="1" ht="12" customHeight="1">
      <c r="A38" s="341" t="s">
        <v>124</v>
      </c>
      <c r="B38" s="391" t="s">
        <v>337</v>
      </c>
      <c r="C38" s="380"/>
      <c r="D38" s="380"/>
      <c r="E38" s="363"/>
    </row>
    <row r="39" spans="1:5" s="389" customFormat="1" ht="12" customHeight="1">
      <c r="A39" s="341" t="s">
        <v>125</v>
      </c>
      <c r="B39" s="391" t="s">
        <v>338</v>
      </c>
      <c r="C39" s="380"/>
      <c r="D39" s="380"/>
      <c r="E39" s="363"/>
    </row>
    <row r="40" spans="1:5" s="389" customFormat="1" ht="12" customHeight="1">
      <c r="A40" s="341" t="s">
        <v>126</v>
      </c>
      <c r="B40" s="391" t="s">
        <v>339</v>
      </c>
      <c r="C40" s="380"/>
      <c r="D40" s="380"/>
      <c r="E40" s="363"/>
    </row>
    <row r="41" spans="1:5" s="389" customFormat="1" ht="12" customHeight="1">
      <c r="A41" s="341" t="s">
        <v>127</v>
      </c>
      <c r="B41" s="391" t="s">
        <v>340</v>
      </c>
      <c r="C41" s="380"/>
      <c r="D41" s="380"/>
      <c r="E41" s="363"/>
    </row>
    <row r="42" spans="1:5" s="389" customFormat="1" ht="12" customHeight="1">
      <c r="A42" s="341" t="s">
        <v>128</v>
      </c>
      <c r="B42" s="391" t="s">
        <v>341</v>
      </c>
      <c r="C42" s="380"/>
      <c r="D42" s="380"/>
      <c r="E42" s="363"/>
    </row>
    <row r="43" spans="1:5" s="389" customFormat="1" ht="12" customHeight="1">
      <c r="A43" s="341" t="s">
        <v>342</v>
      </c>
      <c r="B43" s="391" t="s">
        <v>343</v>
      </c>
      <c r="C43" s="383"/>
      <c r="D43" s="383"/>
      <c r="E43" s="366"/>
    </row>
    <row r="44" spans="1:5" s="389" customFormat="1" ht="12" customHeight="1" thickBot="1">
      <c r="A44" s="343" t="s">
        <v>344</v>
      </c>
      <c r="B44" s="392" t="s">
        <v>345</v>
      </c>
      <c r="C44" s="384"/>
      <c r="D44" s="384"/>
      <c r="E44" s="367"/>
    </row>
    <row r="45" spans="1:5" s="389" customFormat="1" ht="12" customHeight="1" thickBot="1">
      <c r="A45" s="347" t="s">
        <v>12</v>
      </c>
      <c r="B45" s="348" t="s">
        <v>346</v>
      </c>
      <c r="C45" s="379">
        <f>SUM(C46:C50)</f>
        <v>0</v>
      </c>
      <c r="D45" s="379">
        <f>SUM(D46:D50)</f>
        <v>0</v>
      </c>
      <c r="E45" s="362">
        <f>SUM(E46:E50)</f>
        <v>0</v>
      </c>
    </row>
    <row r="46" spans="1:5" s="389" customFormat="1" ht="12" customHeight="1">
      <c r="A46" s="342" t="s">
        <v>66</v>
      </c>
      <c r="B46" s="390" t="s">
        <v>347</v>
      </c>
      <c r="C46" s="400"/>
      <c r="D46" s="400"/>
      <c r="E46" s="368"/>
    </row>
    <row r="47" spans="1:5" s="389" customFormat="1" ht="12" customHeight="1">
      <c r="A47" s="341" t="s">
        <v>67</v>
      </c>
      <c r="B47" s="391" t="s">
        <v>348</v>
      </c>
      <c r="C47" s="383"/>
      <c r="D47" s="383"/>
      <c r="E47" s="366"/>
    </row>
    <row r="48" spans="1:5" s="389" customFormat="1" ht="12" customHeight="1">
      <c r="A48" s="341" t="s">
        <v>349</v>
      </c>
      <c r="B48" s="391" t="s">
        <v>350</v>
      </c>
      <c r="C48" s="383"/>
      <c r="D48" s="383"/>
      <c r="E48" s="366"/>
    </row>
    <row r="49" spans="1:5" s="389" customFormat="1" ht="12" customHeight="1">
      <c r="A49" s="341" t="s">
        <v>351</v>
      </c>
      <c r="B49" s="391" t="s">
        <v>352</v>
      </c>
      <c r="C49" s="383"/>
      <c r="D49" s="383"/>
      <c r="E49" s="366"/>
    </row>
    <row r="50" spans="1:5" s="389" customFormat="1" ht="12" customHeight="1" thickBot="1">
      <c r="A50" s="343" t="s">
        <v>353</v>
      </c>
      <c r="B50" s="392" t="s">
        <v>354</v>
      </c>
      <c r="C50" s="384"/>
      <c r="D50" s="384"/>
      <c r="E50" s="367"/>
    </row>
    <row r="51" spans="1:5" s="389" customFormat="1" ht="17.25" customHeight="1" thickBot="1">
      <c r="A51" s="347" t="s">
        <v>129</v>
      </c>
      <c r="B51" s="348" t="s">
        <v>355</v>
      </c>
      <c r="C51" s="379">
        <f>SUM(C52:C54)</f>
        <v>0</v>
      </c>
      <c r="D51" s="379">
        <f>SUM(D52:D54)</f>
        <v>0</v>
      </c>
      <c r="E51" s="362">
        <f>SUM(E52:E54)</f>
        <v>0</v>
      </c>
    </row>
    <row r="52" spans="1:5" s="389" customFormat="1" ht="12" customHeight="1">
      <c r="A52" s="342" t="s">
        <v>68</v>
      </c>
      <c r="B52" s="390" t="s">
        <v>356</v>
      </c>
      <c r="C52" s="381"/>
      <c r="D52" s="381"/>
      <c r="E52" s="364"/>
    </row>
    <row r="53" spans="1:5" s="389" customFormat="1" ht="12" customHeight="1">
      <c r="A53" s="341" t="s">
        <v>69</v>
      </c>
      <c r="B53" s="391" t="s">
        <v>357</v>
      </c>
      <c r="C53" s="380"/>
      <c r="D53" s="380"/>
      <c r="E53" s="363"/>
    </row>
    <row r="54" spans="1:5" s="389" customFormat="1" ht="12" customHeight="1">
      <c r="A54" s="341" t="s">
        <v>358</v>
      </c>
      <c r="B54" s="391" t="s">
        <v>359</v>
      </c>
      <c r="C54" s="380"/>
      <c r="D54" s="380"/>
      <c r="E54" s="363"/>
    </row>
    <row r="55" spans="1:5" s="389" customFormat="1" ht="12" customHeight="1" thickBot="1">
      <c r="A55" s="343" t="s">
        <v>360</v>
      </c>
      <c r="B55" s="392" t="s">
        <v>361</v>
      </c>
      <c r="C55" s="382"/>
      <c r="D55" s="382"/>
      <c r="E55" s="365"/>
    </row>
    <row r="56" spans="1:5" s="389" customFormat="1" ht="12" customHeight="1" thickBot="1">
      <c r="A56" s="347" t="s">
        <v>14</v>
      </c>
      <c r="B56" s="369" t="s">
        <v>362</v>
      </c>
      <c r="C56" s="379">
        <f>SUM(C57:C59)</f>
        <v>0</v>
      </c>
      <c r="D56" s="379">
        <f>SUM(D57:D59)</f>
        <v>0</v>
      </c>
      <c r="E56" s="362">
        <f>SUM(E57:E59)</f>
        <v>0</v>
      </c>
    </row>
    <row r="57" spans="1:5" s="389" customFormat="1" ht="12" customHeight="1">
      <c r="A57" s="342" t="s">
        <v>130</v>
      </c>
      <c r="B57" s="390" t="s">
        <v>363</v>
      </c>
      <c r="C57" s="383"/>
      <c r="D57" s="383"/>
      <c r="E57" s="366"/>
    </row>
    <row r="58" spans="1:5" s="389" customFormat="1" ht="12" customHeight="1">
      <c r="A58" s="341" t="s">
        <v>131</v>
      </c>
      <c r="B58" s="391" t="s">
        <v>364</v>
      </c>
      <c r="C58" s="383"/>
      <c r="D58" s="383"/>
      <c r="E58" s="366"/>
    </row>
    <row r="59" spans="1:5" s="389" customFormat="1" ht="12" customHeight="1">
      <c r="A59" s="341" t="s">
        <v>158</v>
      </c>
      <c r="B59" s="391" t="s">
        <v>365</v>
      </c>
      <c r="C59" s="383"/>
      <c r="D59" s="383"/>
      <c r="E59" s="366"/>
    </row>
    <row r="60" spans="1:5" s="389" customFormat="1" ht="12" customHeight="1" thickBot="1">
      <c r="A60" s="343" t="s">
        <v>366</v>
      </c>
      <c r="B60" s="392" t="s">
        <v>367</v>
      </c>
      <c r="C60" s="383"/>
      <c r="D60" s="383"/>
      <c r="E60" s="366"/>
    </row>
    <row r="61" spans="1:5" s="389" customFormat="1" ht="12" customHeight="1" thickBot="1">
      <c r="A61" s="347" t="s">
        <v>15</v>
      </c>
      <c r="B61" s="348" t="s">
        <v>368</v>
      </c>
      <c r="C61" s="385">
        <f>+C6+C13+C20+C27+C34+C45+C51+C56</f>
        <v>0</v>
      </c>
      <c r="D61" s="385">
        <f>+D6+D13+D20+D27+D34+D45+D51+D56</f>
        <v>0</v>
      </c>
      <c r="E61" s="398">
        <f>+E6+E13+E20+E27+E34+E45+E51+E56</f>
        <v>0</v>
      </c>
    </row>
    <row r="62" spans="1:5" s="389" customFormat="1" ht="12" customHeight="1" thickBot="1">
      <c r="A62" s="401" t="s">
        <v>369</v>
      </c>
      <c r="B62" s="369" t="s">
        <v>370</v>
      </c>
      <c r="C62" s="379">
        <f>+C63+C64+C65</f>
        <v>0</v>
      </c>
      <c r="D62" s="379">
        <f>+D63+D64+D65</f>
        <v>0</v>
      </c>
      <c r="E62" s="362">
        <f>+E63+E64+E65</f>
        <v>0</v>
      </c>
    </row>
    <row r="63" spans="1:5" s="389" customFormat="1" ht="12" customHeight="1">
      <c r="A63" s="342" t="s">
        <v>371</v>
      </c>
      <c r="B63" s="390" t="s">
        <v>372</v>
      </c>
      <c r="C63" s="383"/>
      <c r="D63" s="383"/>
      <c r="E63" s="366"/>
    </row>
    <row r="64" spans="1:5" s="389" customFormat="1" ht="12" customHeight="1">
      <c r="A64" s="341" t="s">
        <v>373</v>
      </c>
      <c r="B64" s="391" t="s">
        <v>374</v>
      </c>
      <c r="C64" s="383"/>
      <c r="D64" s="383"/>
      <c r="E64" s="366"/>
    </row>
    <row r="65" spans="1:5" s="389" customFormat="1" ht="12" customHeight="1" thickBot="1">
      <c r="A65" s="343" t="s">
        <v>375</v>
      </c>
      <c r="B65" s="327" t="s">
        <v>417</v>
      </c>
      <c r="C65" s="383"/>
      <c r="D65" s="383"/>
      <c r="E65" s="366"/>
    </row>
    <row r="66" spans="1:5" s="389" customFormat="1" ht="12" customHeight="1" thickBot="1">
      <c r="A66" s="401" t="s">
        <v>377</v>
      </c>
      <c r="B66" s="369" t="s">
        <v>378</v>
      </c>
      <c r="C66" s="379">
        <f>+C67+C68+C69+C70</f>
        <v>0</v>
      </c>
      <c r="D66" s="379">
        <f>+D67+D68+D69+D70</f>
        <v>0</v>
      </c>
      <c r="E66" s="362">
        <f>+E67+E68+E69+E70</f>
        <v>0</v>
      </c>
    </row>
    <row r="67" spans="1:5" s="389" customFormat="1" ht="13.5" customHeight="1">
      <c r="A67" s="342" t="s">
        <v>107</v>
      </c>
      <c r="B67" s="686" t="s">
        <v>379</v>
      </c>
      <c r="C67" s="383"/>
      <c r="D67" s="383"/>
      <c r="E67" s="366"/>
    </row>
    <row r="68" spans="1:5" s="389" customFormat="1" ht="12" customHeight="1">
      <c r="A68" s="341" t="s">
        <v>108</v>
      </c>
      <c r="B68" s="686" t="s">
        <v>746</v>
      </c>
      <c r="C68" s="383"/>
      <c r="D68" s="383"/>
      <c r="E68" s="366"/>
    </row>
    <row r="69" spans="1:5" s="389" customFormat="1" ht="12" customHeight="1">
      <c r="A69" s="341" t="s">
        <v>380</v>
      </c>
      <c r="B69" s="686" t="s">
        <v>381</v>
      </c>
      <c r="C69" s="383"/>
      <c r="D69" s="383"/>
      <c r="E69" s="366"/>
    </row>
    <row r="70" spans="1:5" s="389" customFormat="1" ht="12" customHeight="1" thickBot="1">
      <c r="A70" s="343" t="s">
        <v>382</v>
      </c>
      <c r="B70" s="687" t="s">
        <v>747</v>
      </c>
      <c r="C70" s="383"/>
      <c r="D70" s="383"/>
      <c r="E70" s="366"/>
    </row>
    <row r="71" spans="1:5" s="389" customFormat="1" ht="12" customHeight="1" thickBot="1">
      <c r="A71" s="401" t="s">
        <v>383</v>
      </c>
      <c r="B71" s="369" t="s">
        <v>384</v>
      </c>
      <c r="C71" s="379">
        <f>+C72+C73</f>
        <v>0</v>
      </c>
      <c r="D71" s="379">
        <f>+D72+D73</f>
        <v>0</v>
      </c>
      <c r="E71" s="362">
        <f>+E72+E73</f>
        <v>0</v>
      </c>
    </row>
    <row r="72" spans="1:5" s="389" customFormat="1" ht="12" customHeight="1">
      <c r="A72" s="342" t="s">
        <v>385</v>
      </c>
      <c r="B72" s="390" t="s">
        <v>386</v>
      </c>
      <c r="C72" s="383"/>
      <c r="D72" s="383"/>
      <c r="E72" s="366"/>
    </row>
    <row r="73" spans="1:5" s="389" customFormat="1" ht="12" customHeight="1" thickBot="1">
      <c r="A73" s="343" t="s">
        <v>387</v>
      </c>
      <c r="B73" s="392" t="s">
        <v>388</v>
      </c>
      <c r="C73" s="383"/>
      <c r="D73" s="383"/>
      <c r="E73" s="366"/>
    </row>
    <row r="74" spans="1:5" s="389" customFormat="1" ht="12" customHeight="1" thickBot="1">
      <c r="A74" s="401" t="s">
        <v>389</v>
      </c>
      <c r="B74" s="369" t="s">
        <v>390</v>
      </c>
      <c r="C74" s="379">
        <f>+C75+C76+C77</f>
        <v>0</v>
      </c>
      <c r="D74" s="379">
        <f>+D75+D76+D77</f>
        <v>0</v>
      </c>
      <c r="E74" s="362">
        <f>+E75+E76+E77</f>
        <v>0</v>
      </c>
    </row>
    <row r="75" spans="1:5" s="389" customFormat="1" ht="12" customHeight="1">
      <c r="A75" s="342" t="s">
        <v>391</v>
      </c>
      <c r="B75" s="390" t="s">
        <v>392</v>
      </c>
      <c r="C75" s="383"/>
      <c r="D75" s="383"/>
      <c r="E75" s="366"/>
    </row>
    <row r="76" spans="1:5" s="389" customFormat="1" ht="12" customHeight="1">
      <c r="A76" s="341" t="s">
        <v>393</v>
      </c>
      <c r="B76" s="391" t="s">
        <v>394</v>
      </c>
      <c r="C76" s="383"/>
      <c r="D76" s="383"/>
      <c r="E76" s="366"/>
    </row>
    <row r="77" spans="1:5" s="389" customFormat="1" ht="12" customHeight="1" thickBot="1">
      <c r="A77" s="343" t="s">
        <v>395</v>
      </c>
      <c r="B77" s="688" t="s">
        <v>748</v>
      </c>
      <c r="C77" s="383"/>
      <c r="D77" s="383"/>
      <c r="E77" s="366"/>
    </row>
    <row r="78" spans="1:5" s="389" customFormat="1" ht="12" customHeight="1" thickBot="1">
      <c r="A78" s="401" t="s">
        <v>396</v>
      </c>
      <c r="B78" s="369" t="s">
        <v>397</v>
      </c>
      <c r="C78" s="379">
        <f>+C79+C80+C81+C82</f>
        <v>0</v>
      </c>
      <c r="D78" s="379">
        <f>+D79+D80+D81+D82</f>
        <v>0</v>
      </c>
      <c r="E78" s="362">
        <f>+E79+E80+E81+E82</f>
        <v>0</v>
      </c>
    </row>
    <row r="79" spans="1:5" s="389" customFormat="1" ht="12" customHeight="1">
      <c r="A79" s="393" t="s">
        <v>398</v>
      </c>
      <c r="B79" s="390" t="s">
        <v>399</v>
      </c>
      <c r="C79" s="383"/>
      <c r="D79" s="383"/>
      <c r="E79" s="366"/>
    </row>
    <row r="80" spans="1:5" s="389" customFormat="1" ht="12" customHeight="1">
      <c r="A80" s="394" t="s">
        <v>400</v>
      </c>
      <c r="B80" s="391" t="s">
        <v>401</v>
      </c>
      <c r="C80" s="383"/>
      <c r="D80" s="383"/>
      <c r="E80" s="366"/>
    </row>
    <row r="81" spans="1:5" s="389" customFormat="1" ht="12" customHeight="1">
      <c r="A81" s="394" t="s">
        <v>402</v>
      </c>
      <c r="B81" s="391" t="s">
        <v>403</v>
      </c>
      <c r="C81" s="383"/>
      <c r="D81" s="383"/>
      <c r="E81" s="366"/>
    </row>
    <row r="82" spans="1:5" s="389" customFormat="1" ht="12" customHeight="1" thickBot="1">
      <c r="A82" s="402" t="s">
        <v>404</v>
      </c>
      <c r="B82" s="371" t="s">
        <v>405</v>
      </c>
      <c r="C82" s="383"/>
      <c r="D82" s="383"/>
      <c r="E82" s="366"/>
    </row>
    <row r="83" spans="1:5" s="389" customFormat="1" ht="12" customHeight="1" thickBot="1">
      <c r="A83" s="401" t="s">
        <v>406</v>
      </c>
      <c r="B83" s="369" t="s">
        <v>407</v>
      </c>
      <c r="C83" s="404"/>
      <c r="D83" s="404"/>
      <c r="E83" s="405"/>
    </row>
    <row r="84" spans="1:5" s="389" customFormat="1" ht="12" customHeight="1" thickBot="1">
      <c r="A84" s="401" t="s">
        <v>408</v>
      </c>
      <c r="B84" s="325" t="s">
        <v>409</v>
      </c>
      <c r="C84" s="385">
        <f>+C62+C66+C71+C74+C78+C83</f>
        <v>0</v>
      </c>
      <c r="D84" s="385">
        <f>+D62+D66+D71+D74+D78+D83</f>
        <v>0</v>
      </c>
      <c r="E84" s="398">
        <f>+E62+E66+E71+E74+E78+E83</f>
        <v>0</v>
      </c>
    </row>
    <row r="85" spans="1:5" s="389" customFormat="1" ht="12" customHeight="1" thickBot="1">
      <c r="A85" s="403" t="s">
        <v>410</v>
      </c>
      <c r="B85" s="328" t="s">
        <v>411</v>
      </c>
      <c r="C85" s="385">
        <f>+C61+C84</f>
        <v>0</v>
      </c>
      <c r="D85" s="385">
        <f>+D61+D84</f>
        <v>0</v>
      </c>
      <c r="E85" s="398">
        <f>+E61+E84</f>
        <v>0</v>
      </c>
    </row>
    <row r="86" spans="1:5" s="389" customFormat="1" ht="12" customHeight="1">
      <c r="A86" s="323"/>
      <c r="B86" s="323"/>
      <c r="C86" s="324"/>
      <c r="D86" s="324"/>
      <c r="E86" s="324"/>
    </row>
    <row r="87" spans="1:5" ht="16.5" customHeight="1">
      <c r="A87" s="718" t="s">
        <v>36</v>
      </c>
      <c r="B87" s="718"/>
      <c r="C87" s="718"/>
      <c r="D87" s="718"/>
      <c r="E87" s="718"/>
    </row>
    <row r="88" spans="1:5" s="395" customFormat="1" ht="16.5" customHeight="1" thickBot="1">
      <c r="A88" s="47" t="s">
        <v>111</v>
      </c>
      <c r="B88" s="47"/>
      <c r="C88" s="356"/>
      <c r="D88" s="356"/>
      <c r="E88" s="356" t="str">
        <f>E2</f>
        <v>Forintban!</v>
      </c>
    </row>
    <row r="89" spans="1:5" s="395" customFormat="1" ht="16.5" customHeight="1">
      <c r="A89" s="719" t="s">
        <v>58</v>
      </c>
      <c r="B89" s="721" t="s">
        <v>176</v>
      </c>
      <c r="C89" s="723" t="str">
        <f>+C3</f>
        <v>2017. évi</v>
      </c>
      <c r="D89" s="723"/>
      <c r="E89" s="724"/>
    </row>
    <row r="90" spans="1:5" ht="38.1" customHeight="1" thickBot="1">
      <c r="A90" s="720"/>
      <c r="B90" s="722"/>
      <c r="C90" s="48" t="s">
        <v>177</v>
      </c>
      <c r="D90" s="48" t="s">
        <v>182</v>
      </c>
      <c r="E90" s="49" t="s">
        <v>183</v>
      </c>
    </row>
    <row r="91" spans="1:5" s="388" customFormat="1" ht="12" customHeight="1" thickBot="1">
      <c r="A91" s="352" t="s">
        <v>412</v>
      </c>
      <c r="B91" s="353" t="s">
        <v>413</v>
      </c>
      <c r="C91" s="353" t="s">
        <v>414</v>
      </c>
      <c r="D91" s="353" t="s">
        <v>415</v>
      </c>
      <c r="E91" s="354" t="s">
        <v>416</v>
      </c>
    </row>
    <row r="92" spans="1:5" ht="12" customHeight="1" thickBot="1">
      <c r="A92" s="349" t="s">
        <v>7</v>
      </c>
      <c r="B92" s="351" t="s">
        <v>418</v>
      </c>
      <c r="C92" s="378">
        <f>SUM(C93:C97)</f>
        <v>0</v>
      </c>
      <c r="D92" s="378">
        <f>SUM(D93:D97)</f>
        <v>0</v>
      </c>
      <c r="E92" s="333">
        <f>SUM(E93:E97)</f>
        <v>0</v>
      </c>
    </row>
    <row r="93" spans="1:5" ht="12" customHeight="1">
      <c r="A93" s="344" t="s">
        <v>70</v>
      </c>
      <c r="B93" s="337" t="s">
        <v>37</v>
      </c>
      <c r="C93" s="78"/>
      <c r="D93" s="78"/>
      <c r="E93" s="332"/>
    </row>
    <row r="94" spans="1:5" ht="12" customHeight="1">
      <c r="A94" s="341" t="s">
        <v>71</v>
      </c>
      <c r="B94" s="335" t="s">
        <v>132</v>
      </c>
      <c r="C94" s="380"/>
      <c r="D94" s="380"/>
      <c r="E94" s="363"/>
    </row>
    <row r="95" spans="1:5" ht="12" customHeight="1">
      <c r="A95" s="341" t="s">
        <v>72</v>
      </c>
      <c r="B95" s="335" t="s">
        <v>99</v>
      </c>
      <c r="C95" s="382"/>
      <c r="D95" s="382"/>
      <c r="E95" s="365"/>
    </row>
    <row r="96" spans="1:5" ht="12" customHeight="1">
      <c r="A96" s="341" t="s">
        <v>73</v>
      </c>
      <c r="B96" s="338" t="s">
        <v>133</v>
      </c>
      <c r="C96" s="382"/>
      <c r="D96" s="382"/>
      <c r="E96" s="365"/>
    </row>
    <row r="97" spans="1:5" ht="12" customHeight="1">
      <c r="A97" s="341" t="s">
        <v>82</v>
      </c>
      <c r="B97" s="346" t="s">
        <v>134</v>
      </c>
      <c r="C97" s="382"/>
      <c r="D97" s="382"/>
      <c r="E97" s="365"/>
    </row>
    <row r="98" spans="1:5" ht="12" customHeight="1">
      <c r="A98" s="341" t="s">
        <v>74</v>
      </c>
      <c r="B98" s="335" t="s">
        <v>419</v>
      </c>
      <c r="C98" s="382"/>
      <c r="D98" s="382"/>
      <c r="E98" s="365"/>
    </row>
    <row r="99" spans="1:5" ht="12" customHeight="1">
      <c r="A99" s="341" t="s">
        <v>75</v>
      </c>
      <c r="B99" s="358" t="s">
        <v>420</v>
      </c>
      <c r="C99" s="382"/>
      <c r="D99" s="382"/>
      <c r="E99" s="365"/>
    </row>
    <row r="100" spans="1:5" ht="12" customHeight="1">
      <c r="A100" s="341" t="s">
        <v>83</v>
      </c>
      <c r="B100" s="359" t="s">
        <v>421</v>
      </c>
      <c r="C100" s="382"/>
      <c r="D100" s="382"/>
      <c r="E100" s="365"/>
    </row>
    <row r="101" spans="1:5" ht="12" customHeight="1">
      <c r="A101" s="341" t="s">
        <v>84</v>
      </c>
      <c r="B101" s="359" t="s">
        <v>422</v>
      </c>
      <c r="C101" s="382"/>
      <c r="D101" s="382"/>
      <c r="E101" s="365"/>
    </row>
    <row r="102" spans="1:5" ht="12" customHeight="1">
      <c r="A102" s="341" t="s">
        <v>85</v>
      </c>
      <c r="B102" s="358" t="s">
        <v>423</v>
      </c>
      <c r="C102" s="382"/>
      <c r="D102" s="382"/>
      <c r="E102" s="365"/>
    </row>
    <row r="103" spans="1:5" ht="12" customHeight="1">
      <c r="A103" s="341" t="s">
        <v>86</v>
      </c>
      <c r="B103" s="358" t="s">
        <v>424</v>
      </c>
      <c r="C103" s="382"/>
      <c r="D103" s="382"/>
      <c r="E103" s="365"/>
    </row>
    <row r="104" spans="1:5" ht="12" customHeight="1">
      <c r="A104" s="341" t="s">
        <v>88</v>
      </c>
      <c r="B104" s="359" t="s">
        <v>425</v>
      </c>
      <c r="C104" s="382"/>
      <c r="D104" s="382"/>
      <c r="E104" s="365"/>
    </row>
    <row r="105" spans="1:5" ht="12" customHeight="1">
      <c r="A105" s="340" t="s">
        <v>135</v>
      </c>
      <c r="B105" s="360" t="s">
        <v>426</v>
      </c>
      <c r="C105" s="382"/>
      <c r="D105" s="382"/>
      <c r="E105" s="365"/>
    </row>
    <row r="106" spans="1:5" ht="12" customHeight="1">
      <c r="A106" s="341" t="s">
        <v>427</v>
      </c>
      <c r="B106" s="360" t="s">
        <v>428</v>
      </c>
      <c r="C106" s="382"/>
      <c r="D106" s="382"/>
      <c r="E106" s="365"/>
    </row>
    <row r="107" spans="1:5" ht="12" customHeight="1" thickBot="1">
      <c r="A107" s="345" t="s">
        <v>429</v>
      </c>
      <c r="B107" s="361" t="s">
        <v>430</v>
      </c>
      <c r="C107" s="79"/>
      <c r="D107" s="79"/>
      <c r="E107" s="326"/>
    </row>
    <row r="108" spans="1:5" ht="12" customHeight="1" thickBot="1">
      <c r="A108" s="347" t="s">
        <v>8</v>
      </c>
      <c r="B108" s="350" t="s">
        <v>431</v>
      </c>
      <c r="C108" s="379">
        <f>+C109+C111+C113</f>
        <v>0</v>
      </c>
      <c r="D108" s="379">
        <f>+D109+D111+D113</f>
        <v>0</v>
      </c>
      <c r="E108" s="362">
        <f>+E109+E111+E113</f>
        <v>0</v>
      </c>
    </row>
    <row r="109" spans="1:5" ht="12" customHeight="1">
      <c r="A109" s="342" t="s">
        <v>76</v>
      </c>
      <c r="B109" s="335" t="s">
        <v>157</v>
      </c>
      <c r="C109" s="381"/>
      <c r="D109" s="381"/>
      <c r="E109" s="364"/>
    </row>
    <row r="110" spans="1:5" ht="12" customHeight="1">
      <c r="A110" s="342" t="s">
        <v>77</v>
      </c>
      <c r="B110" s="339" t="s">
        <v>432</v>
      </c>
      <c r="C110" s="381"/>
      <c r="D110" s="381"/>
      <c r="E110" s="364"/>
    </row>
    <row r="111" spans="1:5">
      <c r="A111" s="342" t="s">
        <v>78</v>
      </c>
      <c r="B111" s="339" t="s">
        <v>136</v>
      </c>
      <c r="C111" s="380"/>
      <c r="D111" s="380"/>
      <c r="E111" s="363"/>
    </row>
    <row r="112" spans="1:5" ht="12" customHeight="1">
      <c r="A112" s="342" t="s">
        <v>79</v>
      </c>
      <c r="B112" s="339" t="s">
        <v>433</v>
      </c>
      <c r="C112" s="380"/>
      <c r="D112" s="380"/>
      <c r="E112" s="363"/>
    </row>
    <row r="113" spans="1:5" ht="12" customHeight="1">
      <c r="A113" s="342" t="s">
        <v>80</v>
      </c>
      <c r="B113" s="371" t="s">
        <v>159</v>
      </c>
      <c r="C113" s="380"/>
      <c r="D113" s="380"/>
      <c r="E113" s="363"/>
    </row>
    <row r="114" spans="1:5" ht="21.75" customHeight="1">
      <c r="A114" s="342" t="s">
        <v>87</v>
      </c>
      <c r="B114" s="370" t="s">
        <v>434</v>
      </c>
      <c r="C114" s="380"/>
      <c r="D114" s="380"/>
      <c r="E114" s="363"/>
    </row>
    <row r="115" spans="1:5" ht="24" customHeight="1">
      <c r="A115" s="342" t="s">
        <v>89</v>
      </c>
      <c r="B115" s="386" t="s">
        <v>435</v>
      </c>
      <c r="C115" s="380"/>
      <c r="D115" s="380"/>
      <c r="E115" s="363"/>
    </row>
    <row r="116" spans="1:5" ht="12" customHeight="1">
      <c r="A116" s="342" t="s">
        <v>137</v>
      </c>
      <c r="B116" s="359" t="s">
        <v>422</v>
      </c>
      <c r="C116" s="380"/>
      <c r="D116" s="380"/>
      <c r="E116" s="363"/>
    </row>
    <row r="117" spans="1:5" ht="12" customHeight="1">
      <c r="A117" s="342" t="s">
        <v>138</v>
      </c>
      <c r="B117" s="359" t="s">
        <v>436</v>
      </c>
      <c r="C117" s="380"/>
      <c r="D117" s="380"/>
      <c r="E117" s="363"/>
    </row>
    <row r="118" spans="1:5" ht="12" customHeight="1">
      <c r="A118" s="342" t="s">
        <v>139</v>
      </c>
      <c r="B118" s="359" t="s">
        <v>437</v>
      </c>
      <c r="C118" s="380"/>
      <c r="D118" s="380"/>
      <c r="E118" s="363"/>
    </row>
    <row r="119" spans="1:5" s="406" customFormat="1" ht="12" customHeight="1">
      <c r="A119" s="342" t="s">
        <v>438</v>
      </c>
      <c r="B119" s="359" t="s">
        <v>425</v>
      </c>
      <c r="C119" s="380"/>
      <c r="D119" s="380"/>
      <c r="E119" s="363"/>
    </row>
    <row r="120" spans="1:5" ht="12" customHeight="1">
      <c r="A120" s="342" t="s">
        <v>439</v>
      </c>
      <c r="B120" s="359" t="s">
        <v>440</v>
      </c>
      <c r="C120" s="380"/>
      <c r="D120" s="380"/>
      <c r="E120" s="363"/>
    </row>
    <row r="121" spans="1:5" ht="12" customHeight="1" thickBot="1">
      <c r="A121" s="340" t="s">
        <v>441</v>
      </c>
      <c r="B121" s="359" t="s">
        <v>442</v>
      </c>
      <c r="C121" s="382"/>
      <c r="D121" s="382"/>
      <c r="E121" s="365"/>
    </row>
    <row r="122" spans="1:5" ht="12" customHeight="1" thickBot="1">
      <c r="A122" s="347" t="s">
        <v>9</v>
      </c>
      <c r="B122" s="355" t="s">
        <v>443</v>
      </c>
      <c r="C122" s="379">
        <f>+C123+C124</f>
        <v>0</v>
      </c>
      <c r="D122" s="379">
        <f>+D123+D124</f>
        <v>0</v>
      </c>
      <c r="E122" s="362">
        <f>+E123+E124</f>
        <v>0</v>
      </c>
    </row>
    <row r="123" spans="1:5" ht="12" customHeight="1">
      <c r="A123" s="342" t="s">
        <v>59</v>
      </c>
      <c r="B123" s="336" t="s">
        <v>45</v>
      </c>
      <c r="C123" s="381"/>
      <c r="D123" s="381"/>
      <c r="E123" s="364"/>
    </row>
    <row r="124" spans="1:5" ht="12" customHeight="1" thickBot="1">
      <c r="A124" s="343" t="s">
        <v>60</v>
      </c>
      <c r="B124" s="339" t="s">
        <v>46</v>
      </c>
      <c r="C124" s="382"/>
      <c r="D124" s="382"/>
      <c r="E124" s="365"/>
    </row>
    <row r="125" spans="1:5" ht="12" customHeight="1" thickBot="1">
      <c r="A125" s="347" t="s">
        <v>10</v>
      </c>
      <c r="B125" s="355" t="s">
        <v>444</v>
      </c>
      <c r="C125" s="379">
        <f>+C92+C108+C122</f>
        <v>0</v>
      </c>
      <c r="D125" s="379">
        <f>+D92+D108+D122</f>
        <v>0</v>
      </c>
      <c r="E125" s="362">
        <f>+E92+E108+E122</f>
        <v>0</v>
      </c>
    </row>
    <row r="126" spans="1:5" ht="12" customHeight="1" thickBot="1">
      <c r="A126" s="347" t="s">
        <v>11</v>
      </c>
      <c r="B126" s="355" t="s">
        <v>445</v>
      </c>
      <c r="C126" s="379">
        <f>+C127+C128+C129</f>
        <v>0</v>
      </c>
      <c r="D126" s="379">
        <f>+D127+D128+D129</f>
        <v>0</v>
      </c>
      <c r="E126" s="362">
        <f>+E127+E128+E129</f>
        <v>0</v>
      </c>
    </row>
    <row r="127" spans="1:5" ht="12" customHeight="1">
      <c r="A127" s="342" t="s">
        <v>63</v>
      </c>
      <c r="B127" s="336" t="s">
        <v>446</v>
      </c>
      <c r="C127" s="380"/>
      <c r="D127" s="380"/>
      <c r="E127" s="363"/>
    </row>
    <row r="128" spans="1:5" ht="12" customHeight="1">
      <c r="A128" s="342" t="s">
        <v>64</v>
      </c>
      <c r="B128" s="336" t="s">
        <v>447</v>
      </c>
      <c r="C128" s="380"/>
      <c r="D128" s="380"/>
      <c r="E128" s="363"/>
    </row>
    <row r="129" spans="1:9" ht="12" customHeight="1" thickBot="1">
      <c r="A129" s="340" t="s">
        <v>65</v>
      </c>
      <c r="B129" s="334" t="s">
        <v>448</v>
      </c>
      <c r="C129" s="380"/>
      <c r="D129" s="380"/>
      <c r="E129" s="363"/>
    </row>
    <row r="130" spans="1:9" ht="12" customHeight="1" thickBot="1">
      <c r="A130" s="347" t="s">
        <v>12</v>
      </c>
      <c r="B130" s="355" t="s">
        <v>449</v>
      </c>
      <c r="C130" s="379">
        <f>+C131+C132+C134+C133</f>
        <v>0</v>
      </c>
      <c r="D130" s="379">
        <f>+D131+D132+D134+D133</f>
        <v>0</v>
      </c>
      <c r="E130" s="362">
        <f>+E131+E132+E134+E133</f>
        <v>0</v>
      </c>
    </row>
    <row r="131" spans="1:9" ht="12" customHeight="1">
      <c r="A131" s="342" t="s">
        <v>66</v>
      </c>
      <c r="B131" s="336" t="s">
        <v>450</v>
      </c>
      <c r="C131" s="380"/>
      <c r="D131" s="380"/>
      <c r="E131" s="363"/>
    </row>
    <row r="132" spans="1:9" ht="12" customHeight="1">
      <c r="A132" s="342" t="s">
        <v>67</v>
      </c>
      <c r="B132" s="336" t="s">
        <v>451</v>
      </c>
      <c r="C132" s="380"/>
      <c r="D132" s="380"/>
      <c r="E132" s="363"/>
    </row>
    <row r="133" spans="1:9" ht="12" customHeight="1">
      <c r="A133" s="342" t="s">
        <v>349</v>
      </c>
      <c r="B133" s="336" t="s">
        <v>452</v>
      </c>
      <c r="C133" s="380"/>
      <c r="D133" s="380"/>
      <c r="E133" s="363"/>
    </row>
    <row r="134" spans="1:9" ht="12" customHeight="1" thickBot="1">
      <c r="A134" s="340" t="s">
        <v>351</v>
      </c>
      <c r="B134" s="334" t="s">
        <v>453</v>
      </c>
      <c r="C134" s="380"/>
      <c r="D134" s="380"/>
      <c r="E134" s="363"/>
    </row>
    <row r="135" spans="1:9" ht="12" customHeight="1" thickBot="1">
      <c r="A135" s="347" t="s">
        <v>13</v>
      </c>
      <c r="B135" s="355" t="s">
        <v>454</v>
      </c>
      <c r="C135" s="385">
        <f>+C136+C137+C138+C139</f>
        <v>0</v>
      </c>
      <c r="D135" s="385">
        <f>+D136+D137+D138+D139</f>
        <v>0</v>
      </c>
      <c r="E135" s="398">
        <f>+E136+E137+E138+E139</f>
        <v>0</v>
      </c>
    </row>
    <row r="136" spans="1:9" ht="12" customHeight="1">
      <c r="A136" s="342" t="s">
        <v>68</v>
      </c>
      <c r="B136" s="336" t="s">
        <v>455</v>
      </c>
      <c r="C136" s="380"/>
      <c r="D136" s="380"/>
      <c r="E136" s="363"/>
    </row>
    <row r="137" spans="1:9" ht="12" customHeight="1">
      <c r="A137" s="342" t="s">
        <v>69</v>
      </c>
      <c r="B137" s="336" t="s">
        <v>456</v>
      </c>
      <c r="C137" s="380"/>
      <c r="D137" s="380"/>
      <c r="E137" s="363"/>
    </row>
    <row r="138" spans="1:9" ht="12" customHeight="1">
      <c r="A138" s="342" t="s">
        <v>358</v>
      </c>
      <c r="B138" s="336" t="s">
        <v>457</v>
      </c>
      <c r="C138" s="380"/>
      <c r="D138" s="380"/>
      <c r="E138" s="363"/>
    </row>
    <row r="139" spans="1:9" ht="12" customHeight="1" thickBot="1">
      <c r="A139" s="340" t="s">
        <v>360</v>
      </c>
      <c r="B139" s="334" t="s">
        <v>458</v>
      </c>
      <c r="C139" s="380"/>
      <c r="D139" s="380"/>
      <c r="E139" s="363"/>
    </row>
    <row r="140" spans="1:9" ht="15" customHeight="1" thickBot="1">
      <c r="A140" s="347" t="s">
        <v>14</v>
      </c>
      <c r="B140" s="355" t="s">
        <v>459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  <c r="F140" s="396"/>
      <c r="G140" s="397"/>
      <c r="H140" s="397"/>
      <c r="I140" s="397"/>
    </row>
    <row r="141" spans="1:9" s="389" customFormat="1" ht="12.95" customHeight="1">
      <c r="A141" s="342" t="s">
        <v>130</v>
      </c>
      <c r="B141" s="336" t="s">
        <v>460</v>
      </c>
      <c r="C141" s="380"/>
      <c r="D141" s="380"/>
      <c r="E141" s="363"/>
    </row>
    <row r="142" spans="1:9" ht="12.75" customHeight="1">
      <c r="A142" s="342" t="s">
        <v>131</v>
      </c>
      <c r="B142" s="336" t="s">
        <v>461</v>
      </c>
      <c r="C142" s="380"/>
      <c r="D142" s="380"/>
      <c r="E142" s="363"/>
    </row>
    <row r="143" spans="1:9" ht="12.75" customHeight="1">
      <c r="A143" s="342" t="s">
        <v>158</v>
      </c>
      <c r="B143" s="336" t="s">
        <v>462</v>
      </c>
      <c r="C143" s="380"/>
      <c r="D143" s="380"/>
      <c r="E143" s="363"/>
    </row>
    <row r="144" spans="1:9" ht="12.75" customHeight="1" thickBot="1">
      <c r="A144" s="342" t="s">
        <v>366</v>
      </c>
      <c r="B144" s="336" t="s">
        <v>463</v>
      </c>
      <c r="C144" s="380"/>
      <c r="D144" s="380"/>
      <c r="E144" s="363"/>
    </row>
    <row r="145" spans="1:5" ht="16.5" thickBot="1">
      <c r="A145" s="347" t="s">
        <v>15</v>
      </c>
      <c r="B145" s="355" t="s">
        <v>464</v>
      </c>
      <c r="C145" s="329">
        <f>+C126+C130+C135+C140</f>
        <v>0</v>
      </c>
      <c r="D145" s="329">
        <f>+D126+D130+D135+D140</f>
        <v>0</v>
      </c>
      <c r="E145" s="330">
        <f>+E126+E130+E135+E140</f>
        <v>0</v>
      </c>
    </row>
    <row r="146" spans="1:5" ht="16.5" thickBot="1">
      <c r="A146" s="372" t="s">
        <v>16</v>
      </c>
      <c r="B146" s="375" t="s">
        <v>465</v>
      </c>
      <c r="C146" s="329">
        <f>+C125+C145</f>
        <v>0</v>
      </c>
      <c r="D146" s="329">
        <f>+D125+D145</f>
        <v>0</v>
      </c>
      <c r="E146" s="330">
        <f>+E125+E145</f>
        <v>0</v>
      </c>
    </row>
    <row r="148" spans="1:5" ht="18.75" customHeight="1">
      <c r="A148" s="717" t="s">
        <v>466</v>
      </c>
      <c r="B148" s="717"/>
      <c r="C148" s="717"/>
      <c r="D148" s="717"/>
      <c r="E148" s="717"/>
    </row>
    <row r="149" spans="1:5" ht="13.5" customHeight="1" thickBot="1">
      <c r="A149" s="357" t="s">
        <v>112</v>
      </c>
      <c r="B149" s="357"/>
      <c r="C149" s="387"/>
      <c r="E149" s="374" t="str">
        <f>E88</f>
        <v>Forintban!</v>
      </c>
    </row>
    <row r="150" spans="1:5" ht="21.75" thickBot="1">
      <c r="A150" s="347">
        <v>1</v>
      </c>
      <c r="B150" s="350" t="s">
        <v>467</v>
      </c>
      <c r="C150" s="373">
        <f>+C61-C125</f>
        <v>0</v>
      </c>
      <c r="D150" s="373">
        <f>+D61-D125</f>
        <v>0</v>
      </c>
      <c r="E150" s="373">
        <f>+E61-E125</f>
        <v>0</v>
      </c>
    </row>
    <row r="151" spans="1:5" ht="21.75" thickBot="1">
      <c r="A151" s="347" t="s">
        <v>8</v>
      </c>
      <c r="B151" s="350" t="s">
        <v>468</v>
      </c>
      <c r="C151" s="373">
        <f>+C84-C145</f>
        <v>0</v>
      </c>
      <c r="D151" s="373">
        <f>+D84-D145</f>
        <v>0</v>
      </c>
      <c r="E151" s="373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6" customFormat="1" ht="12.75" customHeight="1">
      <c r="C161" s="377"/>
      <c r="D161" s="377"/>
      <c r="E161" s="377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2017. ÉVI ZÁRSZÁMADÁS
ÁLLAMIGAZGATÁSI FELADATOK MÉRLEGE
&amp;R&amp;"Times New Roman CE,Félkövér dőlt"&amp;11 1.4. melléklet a ....../2018.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view="pageLayout" topLeftCell="C1" zoomScaleSheetLayoutView="100" workbookViewId="0">
      <selection activeCell="J1" sqref="J1:J30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18" t="s">
        <v>116</v>
      </c>
      <c r="C1" s="419"/>
      <c r="D1" s="419"/>
      <c r="E1" s="419"/>
      <c r="F1" s="419"/>
      <c r="G1" s="419"/>
      <c r="H1" s="419"/>
      <c r="I1" s="419"/>
      <c r="J1" s="727" t="s">
        <v>768</v>
      </c>
    </row>
    <row r="2" spans="1:10" ht="14.25" thickBot="1">
      <c r="G2" s="40"/>
      <c r="H2" s="40"/>
      <c r="I2" s="40" t="str">
        <f>'1.4.sz.mell.'!E2</f>
        <v>Forintban!</v>
      </c>
      <c r="J2" s="727"/>
    </row>
    <row r="3" spans="1:10" ht="18" customHeight="1" thickBot="1">
      <c r="A3" s="725" t="s">
        <v>58</v>
      </c>
      <c r="B3" s="445" t="s">
        <v>42</v>
      </c>
      <c r="C3" s="446"/>
      <c r="D3" s="446"/>
      <c r="E3" s="446"/>
      <c r="F3" s="445" t="s">
        <v>43</v>
      </c>
      <c r="G3" s="447"/>
      <c r="H3" s="447"/>
      <c r="I3" s="447"/>
      <c r="J3" s="727"/>
    </row>
    <row r="4" spans="1:10" s="420" customFormat="1" ht="35.25" customHeight="1" thickBot="1">
      <c r="A4" s="726"/>
      <c r="B4" s="28" t="s">
        <v>51</v>
      </c>
      <c r="C4" s="29" t="str">
        <f>+CONCATENATE(LEFT('1.1.sz.mell.'!C3,4),". évi eredeti előirányzat")</f>
        <v>2017. évi eredeti előirányzat</v>
      </c>
      <c r="D4" s="407" t="str">
        <f>+CONCATENATE(LEFT('1.1.sz.mell.'!C3,4),". évi módosított előirányzat")</f>
        <v>2017. évi módosított előirányzat</v>
      </c>
      <c r="E4" s="29" t="str">
        <f>+CONCATENATE(LEFT('1.1.sz.mell.'!C3,4),". évi teljesítés")</f>
        <v>2017. évi teljesítés</v>
      </c>
      <c r="F4" s="28" t="s">
        <v>51</v>
      </c>
      <c r="G4" s="29" t="str">
        <f>+C4</f>
        <v>2017. évi eredeti előirányzat</v>
      </c>
      <c r="H4" s="407" t="str">
        <f>+D4</f>
        <v>2017. évi módosított előirányzat</v>
      </c>
      <c r="I4" s="435" t="str">
        <f>+E4</f>
        <v>2017. évi teljesítés</v>
      </c>
      <c r="J4" s="727"/>
    </row>
    <row r="5" spans="1:10" s="421" customFormat="1" ht="12" customHeight="1" thickBot="1">
      <c r="A5" s="448" t="s">
        <v>412</v>
      </c>
      <c r="B5" s="449" t="s">
        <v>413</v>
      </c>
      <c r="C5" s="450" t="s">
        <v>414</v>
      </c>
      <c r="D5" s="450" t="s">
        <v>415</v>
      </c>
      <c r="E5" s="450" t="s">
        <v>416</v>
      </c>
      <c r="F5" s="449" t="s">
        <v>493</v>
      </c>
      <c r="G5" s="450" t="s">
        <v>494</v>
      </c>
      <c r="H5" s="450" t="s">
        <v>495</v>
      </c>
      <c r="I5" s="451" t="s">
        <v>496</v>
      </c>
      <c r="J5" s="727"/>
    </row>
    <row r="6" spans="1:10" ht="15" customHeight="1">
      <c r="A6" s="422" t="s">
        <v>7</v>
      </c>
      <c r="B6" s="423" t="s">
        <v>469</v>
      </c>
      <c r="C6" s="410">
        <f>SUM('1.1.sz.mell.'!C6)</f>
        <v>92905590</v>
      </c>
      <c r="D6" s="410">
        <f>SUM('1.1.sz.mell.'!D6)</f>
        <v>97049102</v>
      </c>
      <c r="E6" s="410">
        <f>SUM('1.1.sz.mell.'!E6)</f>
        <v>97049102</v>
      </c>
      <c r="F6" s="423" t="s">
        <v>52</v>
      </c>
      <c r="G6" s="410">
        <f>SUM('1.1.sz.mell.'!C94)</f>
        <v>63447648</v>
      </c>
      <c r="H6" s="410">
        <f>SUM('1.1.sz.mell.'!D94)</f>
        <v>65348651</v>
      </c>
      <c r="I6" s="410">
        <f>SUM('1.1.sz.mell.'!E94)</f>
        <v>64064589</v>
      </c>
      <c r="J6" s="727"/>
    </row>
    <row r="7" spans="1:10" ht="15" customHeight="1">
      <c r="A7" s="424" t="s">
        <v>8</v>
      </c>
      <c r="B7" s="425" t="s">
        <v>470</v>
      </c>
      <c r="C7" s="411">
        <f>SUM('1.1.sz.mell.'!C13)</f>
        <v>14429657</v>
      </c>
      <c r="D7" s="411">
        <f>SUM('1.1.sz.mell.'!D13)</f>
        <v>22902374</v>
      </c>
      <c r="E7" s="411">
        <f>SUM('1.1.sz.mell.'!E13)</f>
        <v>19821230</v>
      </c>
      <c r="F7" s="425" t="s">
        <v>132</v>
      </c>
      <c r="G7" s="411">
        <f>SUM('1.1.sz.mell.'!C95)</f>
        <v>16761031</v>
      </c>
      <c r="H7" s="411">
        <f>SUM('1.1.sz.mell.'!D95)</f>
        <v>16947265</v>
      </c>
      <c r="I7" s="411">
        <f>SUM('1.1.sz.mell.'!E95)</f>
        <v>13619944</v>
      </c>
      <c r="J7" s="727"/>
    </row>
    <row r="8" spans="1:10" ht="15" customHeight="1">
      <c r="A8" s="424" t="s">
        <v>9</v>
      </c>
      <c r="B8" s="425" t="s">
        <v>471</v>
      </c>
      <c r="C8" s="411"/>
      <c r="D8" s="411"/>
      <c r="E8" s="411"/>
      <c r="F8" s="425" t="s">
        <v>162</v>
      </c>
      <c r="G8" s="411">
        <f>SUM('1.1.sz.mell.'!C96)</f>
        <v>44247285</v>
      </c>
      <c r="H8" s="411">
        <f>SUM('1.1.sz.mell.'!D96)</f>
        <v>57160543</v>
      </c>
      <c r="I8" s="411">
        <f>SUM('1.1.sz.mell.'!E96)</f>
        <v>39207684</v>
      </c>
      <c r="J8" s="727"/>
    </row>
    <row r="9" spans="1:10" ht="15" customHeight="1">
      <c r="A9" s="424" t="s">
        <v>10</v>
      </c>
      <c r="B9" s="425" t="s">
        <v>123</v>
      </c>
      <c r="C9" s="411">
        <f>SUM('1.1.sz.mell.'!C27)</f>
        <v>19520000</v>
      </c>
      <c r="D9" s="411">
        <f>SUM('1.1.sz.mell.'!D27)</f>
        <v>20055000</v>
      </c>
      <c r="E9" s="411">
        <f>SUM('1.1.sz.mell.'!E27)</f>
        <v>19109292</v>
      </c>
      <c r="F9" s="425" t="s">
        <v>133</v>
      </c>
      <c r="G9" s="411">
        <f>SUM('1.1.sz.mell.'!C97)</f>
        <v>1850000</v>
      </c>
      <c r="H9" s="411">
        <f>SUM('1.1.sz.mell.'!D97)</f>
        <v>2467500</v>
      </c>
      <c r="I9" s="411">
        <f>SUM('1.1.sz.mell.'!E97)</f>
        <v>1467930</v>
      </c>
      <c r="J9" s="727"/>
    </row>
    <row r="10" spans="1:10" ht="15" customHeight="1">
      <c r="A10" s="424" t="s">
        <v>11</v>
      </c>
      <c r="B10" s="426" t="s">
        <v>472</v>
      </c>
      <c r="C10" s="411">
        <f>SUM('1.1.sz.mell.'!C52)</f>
        <v>0</v>
      </c>
      <c r="D10" s="411">
        <f>SUM('1.1.sz.mell.'!D52)</f>
        <v>50000</v>
      </c>
      <c r="E10" s="411">
        <f>SUM('1.1.sz.mell.'!E52)</f>
        <v>50000</v>
      </c>
      <c r="F10" s="425" t="s">
        <v>134</v>
      </c>
      <c r="G10" s="411">
        <f>SUM('1.1.sz.mell.'!C98)</f>
        <v>5057000</v>
      </c>
      <c r="H10" s="411">
        <f>SUM('1.1.sz.mell.'!D98)</f>
        <v>9950201</v>
      </c>
      <c r="I10" s="411">
        <f>SUM('1.1.sz.mell.'!E98)</f>
        <v>7313515</v>
      </c>
      <c r="J10" s="727"/>
    </row>
    <row r="11" spans="1:10" ht="15" customHeight="1">
      <c r="A11" s="424" t="s">
        <v>12</v>
      </c>
      <c r="B11" s="425" t="s">
        <v>665</v>
      </c>
      <c r="C11" s="412"/>
      <c r="D11" s="412"/>
      <c r="E11" s="412"/>
      <c r="F11" s="425" t="s">
        <v>38</v>
      </c>
      <c r="G11" s="411">
        <f>SUM('1.1.sz.mell.'!C124)</f>
        <v>3112162</v>
      </c>
      <c r="H11" s="411">
        <f>SUM('1.1.sz.mell.'!D124)</f>
        <v>1177177</v>
      </c>
      <c r="I11" s="411">
        <f>SUM('1.1.sz.mell.'!E124)</f>
        <v>0</v>
      </c>
      <c r="J11" s="727"/>
    </row>
    <row r="12" spans="1:10" ht="15" customHeight="1">
      <c r="A12" s="424" t="s">
        <v>13</v>
      </c>
      <c r="B12" s="425" t="s">
        <v>345</v>
      </c>
      <c r="C12" s="411">
        <f>SUM('1.1.sz.mell.'!C35)</f>
        <v>7833432</v>
      </c>
      <c r="D12" s="411">
        <f>SUM('1.1.sz.mell.'!D35)</f>
        <v>9797638</v>
      </c>
      <c r="E12" s="411">
        <f>SUM('1.1.sz.mell.'!E35)</f>
        <v>9123874</v>
      </c>
      <c r="F12" s="7"/>
      <c r="G12" s="411"/>
      <c r="H12" s="411"/>
      <c r="I12" s="416"/>
      <c r="J12" s="727"/>
    </row>
    <row r="13" spans="1:10" ht="15" customHeight="1">
      <c r="A13" s="424" t="s">
        <v>14</v>
      </c>
      <c r="B13" s="7"/>
      <c r="C13" s="411"/>
      <c r="D13" s="411"/>
      <c r="E13" s="411"/>
      <c r="F13" s="7"/>
      <c r="G13" s="411"/>
      <c r="H13" s="411"/>
      <c r="I13" s="416"/>
      <c r="J13" s="727"/>
    </row>
    <row r="14" spans="1:10" ht="15" customHeight="1">
      <c r="A14" s="424" t="s">
        <v>15</v>
      </c>
      <c r="B14" s="434"/>
      <c r="C14" s="412"/>
      <c r="D14" s="412"/>
      <c r="E14" s="412"/>
      <c r="F14" s="7"/>
      <c r="G14" s="411"/>
      <c r="H14" s="411"/>
      <c r="I14" s="416"/>
      <c r="J14" s="727"/>
    </row>
    <row r="15" spans="1:10" ht="15" customHeight="1">
      <c r="A15" s="424" t="s">
        <v>16</v>
      </c>
      <c r="B15" s="7"/>
      <c r="C15" s="411"/>
      <c r="D15" s="411"/>
      <c r="E15" s="411"/>
      <c r="F15" s="7"/>
      <c r="G15" s="411"/>
      <c r="H15" s="411"/>
      <c r="I15" s="416"/>
      <c r="J15" s="727"/>
    </row>
    <row r="16" spans="1:10" ht="15" customHeight="1">
      <c r="A16" s="424" t="s">
        <v>17</v>
      </c>
      <c r="B16" s="7"/>
      <c r="C16" s="411"/>
      <c r="D16" s="411"/>
      <c r="E16" s="411"/>
      <c r="F16" s="7"/>
      <c r="G16" s="411"/>
      <c r="H16" s="411"/>
      <c r="I16" s="416"/>
      <c r="J16" s="727"/>
    </row>
    <row r="17" spans="1:10" ht="15" customHeight="1" thickBot="1">
      <c r="A17" s="424" t="s">
        <v>18</v>
      </c>
      <c r="B17" s="13"/>
      <c r="C17" s="413"/>
      <c r="D17" s="413"/>
      <c r="E17" s="413"/>
      <c r="F17" s="7"/>
      <c r="G17" s="413"/>
      <c r="H17" s="413"/>
      <c r="I17" s="417"/>
      <c r="J17" s="727"/>
    </row>
    <row r="18" spans="1:10" ht="17.25" customHeight="1" thickBot="1">
      <c r="A18" s="427" t="s">
        <v>19</v>
      </c>
      <c r="B18" s="409" t="s">
        <v>473</v>
      </c>
      <c r="C18" s="414">
        <f>+C6+C7+C9+C10+C12+C13+C14+C15+C16+C17</f>
        <v>134688679</v>
      </c>
      <c r="D18" s="414">
        <f>+D6+D7+D9+D10+D12+D13+D14+D15+D16+D17</f>
        <v>149854114</v>
      </c>
      <c r="E18" s="414">
        <f>+E6+E7+E9+E10+E12+E13+E14+E15+E16+E17</f>
        <v>145153498</v>
      </c>
      <c r="F18" s="409" t="s">
        <v>480</v>
      </c>
      <c r="G18" s="414">
        <f>SUM(G6:G17)</f>
        <v>134475126</v>
      </c>
      <c r="H18" s="414">
        <f>SUM(H6:H17)</f>
        <v>153051337</v>
      </c>
      <c r="I18" s="414">
        <f>SUM(I6:I17)</f>
        <v>125673662</v>
      </c>
      <c r="J18" s="727"/>
    </row>
    <row r="19" spans="1:10" ht="15" customHeight="1">
      <c r="A19" s="428" t="s">
        <v>20</v>
      </c>
      <c r="B19" s="429" t="s">
        <v>474</v>
      </c>
      <c r="C19" s="41">
        <f>+C20+C21+C22+C23</f>
        <v>13392670</v>
      </c>
      <c r="D19" s="41">
        <f>+D20+D21+D22+D23</f>
        <v>16819783</v>
      </c>
      <c r="E19" s="41">
        <f>+E20+E21+E22+E23</f>
        <v>16819783</v>
      </c>
      <c r="F19" s="430" t="s">
        <v>140</v>
      </c>
      <c r="G19" s="415"/>
      <c r="H19" s="415"/>
      <c r="I19" s="415"/>
      <c r="J19" s="727"/>
    </row>
    <row r="20" spans="1:10" ht="15" customHeight="1">
      <c r="A20" s="431" t="s">
        <v>21</v>
      </c>
      <c r="B20" s="430" t="s">
        <v>155</v>
      </c>
      <c r="C20" s="408">
        <f>SUM('1.1.sz.mell.'!C73)</f>
        <v>13392670</v>
      </c>
      <c r="D20" s="408">
        <f>SUM('1.1.sz.mell.'!D73)</f>
        <v>12364414</v>
      </c>
      <c r="E20" s="408">
        <f>SUM('1.1.sz.mell.'!E73)</f>
        <v>12364414</v>
      </c>
      <c r="F20" s="430" t="s">
        <v>481</v>
      </c>
      <c r="G20" s="408"/>
      <c r="H20" s="408"/>
      <c r="I20" s="408"/>
      <c r="J20" s="727"/>
    </row>
    <row r="21" spans="1:10" ht="15" customHeight="1">
      <c r="A21" s="431" t="s">
        <v>22</v>
      </c>
      <c r="B21" s="430" t="s">
        <v>156</v>
      </c>
      <c r="C21" s="408"/>
      <c r="D21" s="408"/>
      <c r="E21" s="408"/>
      <c r="F21" s="430" t="s">
        <v>114</v>
      </c>
      <c r="G21" s="408"/>
      <c r="H21" s="408"/>
      <c r="I21" s="408"/>
      <c r="J21" s="727"/>
    </row>
    <row r="22" spans="1:10" ht="15" customHeight="1">
      <c r="A22" s="431" t="s">
        <v>23</v>
      </c>
      <c r="B22" s="430" t="s">
        <v>160</v>
      </c>
      <c r="C22" s="408"/>
      <c r="D22" s="408"/>
      <c r="E22" s="408"/>
      <c r="F22" s="430" t="s">
        <v>115</v>
      </c>
      <c r="G22" s="408"/>
      <c r="H22" s="408"/>
      <c r="I22" s="408"/>
      <c r="J22" s="727"/>
    </row>
    <row r="23" spans="1:10" ht="15" customHeight="1">
      <c r="A23" s="431" t="s">
        <v>24</v>
      </c>
      <c r="B23" s="430" t="s">
        <v>161</v>
      </c>
      <c r="C23" s="408">
        <f>SUM('1.1.sz.mell.'!C76)</f>
        <v>0</v>
      </c>
      <c r="D23" s="408">
        <f>SUM('1.1.sz.mell.'!D76)</f>
        <v>4455369</v>
      </c>
      <c r="E23" s="408">
        <f>SUM('1.1.sz.mell.'!E76)</f>
        <v>4455369</v>
      </c>
      <c r="F23" s="429" t="s">
        <v>163</v>
      </c>
      <c r="G23" s="408"/>
      <c r="H23" s="408"/>
      <c r="I23" s="408"/>
      <c r="J23" s="727"/>
    </row>
    <row r="24" spans="1:10" ht="15" customHeight="1">
      <c r="A24" s="431" t="s">
        <v>25</v>
      </c>
      <c r="B24" s="430" t="s">
        <v>475</v>
      </c>
      <c r="C24" s="432">
        <f>+C25+C26</f>
        <v>0</v>
      </c>
      <c r="D24" s="432">
        <f>+D25+D26</f>
        <v>0</v>
      </c>
      <c r="E24" s="432">
        <f>+E25+E26</f>
        <v>0</v>
      </c>
      <c r="F24" s="430" t="s">
        <v>141</v>
      </c>
      <c r="G24" s="408"/>
      <c r="H24" s="408"/>
      <c r="I24" s="408"/>
      <c r="J24" s="727"/>
    </row>
    <row r="25" spans="1:10" ht="15" customHeight="1">
      <c r="A25" s="428" t="s">
        <v>26</v>
      </c>
      <c r="B25" s="429" t="s">
        <v>476</v>
      </c>
      <c r="C25" s="415"/>
      <c r="D25" s="415"/>
      <c r="E25" s="415"/>
      <c r="F25" s="423" t="s">
        <v>142</v>
      </c>
      <c r="G25" s="415"/>
      <c r="H25" s="415"/>
      <c r="I25" s="415"/>
      <c r="J25" s="727"/>
    </row>
    <row r="26" spans="1:10" ht="15" customHeight="1" thickBot="1">
      <c r="A26" s="431" t="s">
        <v>27</v>
      </c>
      <c r="B26" s="430" t="s">
        <v>477</v>
      </c>
      <c r="C26" s="408"/>
      <c r="D26" s="408"/>
      <c r="E26" s="408"/>
      <c r="F26" s="7" t="s">
        <v>753</v>
      </c>
      <c r="G26" s="408">
        <f>SUM('1.1.sz.mell.'!C138)</f>
        <v>3716223</v>
      </c>
      <c r="H26" s="408">
        <f>SUM('1.1.sz.mell.'!D138)</f>
        <v>3716223</v>
      </c>
      <c r="I26" s="408">
        <f>SUM('1.1.sz.mell.'!E138)</f>
        <v>3716223</v>
      </c>
      <c r="J26" s="727"/>
    </row>
    <row r="27" spans="1:10" ht="17.25" customHeight="1" thickBot="1">
      <c r="A27" s="427" t="s">
        <v>28</v>
      </c>
      <c r="B27" s="409" t="s">
        <v>478</v>
      </c>
      <c r="C27" s="414">
        <f>+C19+C24</f>
        <v>13392670</v>
      </c>
      <c r="D27" s="414">
        <f>+D19+D24</f>
        <v>16819783</v>
      </c>
      <c r="E27" s="414">
        <f>+E19+E24</f>
        <v>16819783</v>
      </c>
      <c r="F27" s="409" t="s">
        <v>482</v>
      </c>
      <c r="G27" s="414">
        <f>SUM(G19:G26)</f>
        <v>3716223</v>
      </c>
      <c r="H27" s="414">
        <f>SUM(H19:H26)</f>
        <v>3716223</v>
      </c>
      <c r="I27" s="414">
        <f>SUM(I19:I26)</f>
        <v>3716223</v>
      </c>
      <c r="J27" s="727"/>
    </row>
    <row r="28" spans="1:10" ht="17.25" customHeight="1" thickBot="1">
      <c r="A28" s="427" t="s">
        <v>29</v>
      </c>
      <c r="B28" s="433" t="s">
        <v>479</v>
      </c>
      <c r="C28" s="642">
        <f>+C18+C27</f>
        <v>148081349</v>
      </c>
      <c r="D28" s="642">
        <f>+D18+D27</f>
        <v>166673897</v>
      </c>
      <c r="E28" s="643">
        <f>+E18+E27</f>
        <v>161973281</v>
      </c>
      <c r="F28" s="433" t="s">
        <v>483</v>
      </c>
      <c r="G28" s="642">
        <f>+G18+G27</f>
        <v>138191349</v>
      </c>
      <c r="H28" s="642">
        <f>+H18+H27</f>
        <v>156767560</v>
      </c>
      <c r="I28" s="642">
        <f>+I18+I27</f>
        <v>129389885</v>
      </c>
      <c r="J28" s="727"/>
    </row>
    <row r="29" spans="1:10" ht="17.25" customHeight="1" thickBot="1">
      <c r="A29" s="427" t="s">
        <v>30</v>
      </c>
      <c r="B29" s="433" t="s">
        <v>118</v>
      </c>
      <c r="C29" s="642" t="str">
        <f>IF(C18-G18&lt;0,G18-C18,"-")</f>
        <v>-</v>
      </c>
      <c r="D29" s="642">
        <f>IF(D18-H18&lt;0,H18-D18,"-")</f>
        <v>3197223</v>
      </c>
      <c r="E29" s="643" t="str">
        <f>IF(E18-I18&lt;0,I18-E18,"-")</f>
        <v>-</v>
      </c>
      <c r="F29" s="433" t="s">
        <v>119</v>
      </c>
      <c r="G29" s="642">
        <f>IF(C18-G18&gt;0,C18-G18,"-")</f>
        <v>213553</v>
      </c>
      <c r="H29" s="642" t="str">
        <f>IF(D18-H18&gt;0,D18-H18,"-")</f>
        <v>-</v>
      </c>
      <c r="I29" s="642">
        <f>IF(E18-I18&gt;0,E18-I18,"-")</f>
        <v>19479836</v>
      </c>
      <c r="J29" s="727"/>
    </row>
    <row r="30" spans="1:10" ht="17.25" customHeight="1" thickBot="1">
      <c r="A30" s="427" t="s">
        <v>31</v>
      </c>
      <c r="B30" s="433" t="s">
        <v>743</v>
      </c>
      <c r="C30" s="642" t="str">
        <f>IF(C28-G28&lt;0,G28-C28,"-")</f>
        <v>-</v>
      </c>
      <c r="D30" s="642" t="str">
        <f>IF(D28-H28&lt;0,H28-D28,"-")</f>
        <v>-</v>
      </c>
      <c r="E30" s="643" t="str">
        <f>IF(E28-I28&lt;0,I28-E28,"-")</f>
        <v>-</v>
      </c>
      <c r="F30" s="433" t="s">
        <v>744</v>
      </c>
      <c r="G30" s="642">
        <f>IF(C28-G28&gt;0,C28-G28,"-")</f>
        <v>9890000</v>
      </c>
      <c r="H30" s="642">
        <f>IF(D28-H28&gt;0,D28-H28,"-")</f>
        <v>9906337</v>
      </c>
      <c r="I30" s="642">
        <f>IF(E28-I28&gt;0,E28-I28,"-")</f>
        <v>32583396</v>
      </c>
      <c r="J30" s="727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SheetLayoutView="115" workbookViewId="0">
      <selection activeCell="J1" sqref="J1:J33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18" t="s">
        <v>117</v>
      </c>
      <c r="C1" s="419"/>
      <c r="D1" s="419"/>
      <c r="E1" s="419"/>
      <c r="F1" s="419"/>
      <c r="G1" s="419"/>
      <c r="H1" s="419"/>
      <c r="I1" s="419"/>
      <c r="J1" s="727" t="s">
        <v>769</v>
      </c>
    </row>
    <row r="2" spans="1:10" ht="14.25" thickBot="1">
      <c r="G2" s="40"/>
      <c r="H2" s="40"/>
      <c r="I2" s="40" t="str">
        <f>'2.1.sz.mell  '!I2</f>
        <v>Forintban!</v>
      </c>
      <c r="J2" s="727"/>
    </row>
    <row r="3" spans="1:10" ht="24" customHeight="1" thickBot="1">
      <c r="A3" s="728" t="s">
        <v>58</v>
      </c>
      <c r="B3" s="445" t="s">
        <v>42</v>
      </c>
      <c r="C3" s="446"/>
      <c r="D3" s="446"/>
      <c r="E3" s="446"/>
      <c r="F3" s="445" t="s">
        <v>43</v>
      </c>
      <c r="G3" s="447"/>
      <c r="H3" s="447"/>
      <c r="I3" s="447"/>
      <c r="J3" s="727"/>
    </row>
    <row r="4" spans="1:10" s="420" customFormat="1" ht="35.25" customHeight="1" thickBot="1">
      <c r="A4" s="729"/>
      <c r="B4" s="28" t="s">
        <v>51</v>
      </c>
      <c r="C4" s="29" t="str">
        <f>+'2.1.sz.mell  '!C4</f>
        <v>2017. évi eredeti előirányzat</v>
      </c>
      <c r="D4" s="407" t="str">
        <f>+'2.1.sz.mell  '!D4</f>
        <v>2017. évi módosított előirányzat</v>
      </c>
      <c r="E4" s="29" t="str">
        <f>+'2.1.sz.mell  '!E4</f>
        <v>2017. évi teljesítés</v>
      </c>
      <c r="F4" s="28" t="s">
        <v>51</v>
      </c>
      <c r="G4" s="29" t="str">
        <f>+'2.1.sz.mell  '!C4</f>
        <v>2017. évi eredeti előirányzat</v>
      </c>
      <c r="H4" s="407" t="str">
        <f>+'2.1.sz.mell  '!D4</f>
        <v>2017. évi módosított előirányzat</v>
      </c>
      <c r="I4" s="435" t="str">
        <f>+'2.1.sz.mell  '!E4</f>
        <v>2017. évi teljesítés</v>
      </c>
      <c r="J4" s="727"/>
    </row>
    <row r="5" spans="1:10" s="420" customFormat="1" ht="13.5" thickBot="1">
      <c r="A5" s="448" t="s">
        <v>412</v>
      </c>
      <c r="B5" s="449" t="s">
        <v>413</v>
      </c>
      <c r="C5" s="450" t="s">
        <v>414</v>
      </c>
      <c r="D5" s="450" t="s">
        <v>415</v>
      </c>
      <c r="E5" s="450" t="s">
        <v>416</v>
      </c>
      <c r="F5" s="449" t="s">
        <v>493</v>
      </c>
      <c r="G5" s="450" t="s">
        <v>494</v>
      </c>
      <c r="H5" s="450" t="s">
        <v>495</v>
      </c>
      <c r="I5" s="451" t="s">
        <v>496</v>
      </c>
      <c r="J5" s="727"/>
    </row>
    <row r="6" spans="1:10" ht="12.95" customHeight="1">
      <c r="A6" s="422" t="s">
        <v>7</v>
      </c>
      <c r="B6" s="423" t="s">
        <v>484</v>
      </c>
      <c r="C6" s="410">
        <f>SUM('1.1.sz.mell.'!C20)</f>
        <v>0</v>
      </c>
      <c r="D6" s="410">
        <f>SUM('1.1.sz.mell.'!D20)</f>
        <v>56105346</v>
      </c>
      <c r="E6" s="410">
        <f>SUM('1.1.sz.mell.'!E20)</f>
        <v>56105346</v>
      </c>
      <c r="F6" s="423" t="s">
        <v>157</v>
      </c>
      <c r="G6" s="410">
        <f>SUM('1.1.sz.mell.'!C110)</f>
        <v>4445000</v>
      </c>
      <c r="H6" s="410">
        <f>SUM('1.1.sz.mell.'!D110)</f>
        <v>65153683</v>
      </c>
      <c r="I6" s="410">
        <f>SUM('1.1.sz.mell.'!E110)</f>
        <v>17417808</v>
      </c>
      <c r="J6" s="727"/>
    </row>
    <row r="7" spans="1:10">
      <c r="A7" s="424" t="s">
        <v>8</v>
      </c>
      <c r="B7" s="425" t="s">
        <v>485</v>
      </c>
      <c r="C7" s="411"/>
      <c r="D7" s="411"/>
      <c r="E7" s="411"/>
      <c r="F7" s="425" t="s">
        <v>497</v>
      </c>
      <c r="G7" s="411"/>
      <c r="H7" s="411"/>
      <c r="I7" s="416"/>
      <c r="J7" s="727"/>
    </row>
    <row r="8" spans="1:10" ht="12.95" customHeight="1">
      <c r="A8" s="424" t="s">
        <v>9</v>
      </c>
      <c r="B8" s="425" t="s">
        <v>486</v>
      </c>
      <c r="C8" s="411">
        <f>SUM('1.1.sz.mell.'!C46)</f>
        <v>0</v>
      </c>
      <c r="D8" s="411">
        <f>SUM('1.1.sz.mell.'!D46)</f>
        <v>980000</v>
      </c>
      <c r="E8" s="411">
        <f>SUM('1.1.sz.mell.'!E46)</f>
        <v>980000</v>
      </c>
      <c r="F8" s="425" t="s">
        <v>136</v>
      </c>
      <c r="G8" s="411">
        <f>SUM('1.1.sz.mell.'!C112)</f>
        <v>4445000</v>
      </c>
      <c r="H8" s="411">
        <f>SUM('1.1.sz.mell.'!D112)</f>
        <v>838000</v>
      </c>
      <c r="I8" s="411">
        <f>SUM('1.1.sz.mell.'!E112)</f>
        <v>836542</v>
      </c>
      <c r="J8" s="727"/>
    </row>
    <row r="9" spans="1:10" ht="12.95" customHeight="1">
      <c r="A9" s="424" t="s">
        <v>10</v>
      </c>
      <c r="B9" s="425" t="s">
        <v>487</v>
      </c>
      <c r="C9" s="411"/>
      <c r="D9" s="411"/>
      <c r="E9" s="411"/>
      <c r="F9" s="425" t="s">
        <v>498</v>
      </c>
      <c r="G9" s="411"/>
      <c r="H9" s="411"/>
      <c r="I9" s="416"/>
      <c r="J9" s="727"/>
    </row>
    <row r="10" spans="1:10" ht="12.75" customHeight="1">
      <c r="A10" s="424" t="s">
        <v>11</v>
      </c>
      <c r="B10" s="425" t="s">
        <v>488</v>
      </c>
      <c r="C10" s="411"/>
      <c r="D10" s="411"/>
      <c r="E10" s="411"/>
      <c r="F10" s="425" t="s">
        <v>159</v>
      </c>
      <c r="G10" s="411">
        <f>SUM('1.1.sz.mell.'!C114)</f>
        <v>1000000</v>
      </c>
      <c r="H10" s="411">
        <f>SUM('1.1.sz.mell.'!D114)</f>
        <v>1000000</v>
      </c>
      <c r="I10" s="411">
        <f>SUM('1.1.sz.mell.'!E114)</f>
        <v>500000</v>
      </c>
      <c r="J10" s="727"/>
    </row>
    <row r="11" spans="1:10" ht="12.95" customHeight="1">
      <c r="A11" s="424" t="s">
        <v>12</v>
      </c>
      <c r="B11" s="425" t="s">
        <v>489</v>
      </c>
      <c r="C11" s="412"/>
      <c r="D11" s="412"/>
      <c r="E11" s="412"/>
      <c r="F11" s="466"/>
      <c r="G11" s="411"/>
      <c r="H11" s="411"/>
      <c r="I11" s="416"/>
      <c r="J11" s="727"/>
    </row>
    <row r="12" spans="1:10" ht="12.95" customHeight="1">
      <c r="A12" s="424" t="s">
        <v>13</v>
      </c>
      <c r="B12" s="7"/>
      <c r="C12" s="411"/>
      <c r="D12" s="411"/>
      <c r="E12" s="411"/>
      <c r="F12" s="466"/>
      <c r="G12" s="411"/>
      <c r="H12" s="411"/>
      <c r="I12" s="416"/>
      <c r="J12" s="727"/>
    </row>
    <row r="13" spans="1:10" ht="12.95" customHeight="1">
      <c r="A13" s="424" t="s">
        <v>14</v>
      </c>
      <c r="B13" s="7"/>
      <c r="C13" s="411"/>
      <c r="D13" s="411"/>
      <c r="E13" s="411"/>
      <c r="F13" s="467"/>
      <c r="G13" s="411"/>
      <c r="H13" s="411"/>
      <c r="I13" s="416"/>
      <c r="J13" s="727"/>
    </row>
    <row r="14" spans="1:10" ht="12.95" customHeight="1">
      <c r="A14" s="424" t="s">
        <v>15</v>
      </c>
      <c r="B14" s="464"/>
      <c r="C14" s="412"/>
      <c r="D14" s="412"/>
      <c r="E14" s="412"/>
      <c r="F14" s="466"/>
      <c r="G14" s="411"/>
      <c r="H14" s="411"/>
      <c r="I14" s="416"/>
      <c r="J14" s="727"/>
    </row>
    <row r="15" spans="1:10">
      <c r="A15" s="424" t="s">
        <v>16</v>
      </c>
      <c r="B15" s="7"/>
      <c r="C15" s="412"/>
      <c r="D15" s="412"/>
      <c r="E15" s="412"/>
      <c r="F15" s="466"/>
      <c r="G15" s="411"/>
      <c r="H15" s="411"/>
      <c r="I15" s="416"/>
      <c r="J15" s="727"/>
    </row>
    <row r="16" spans="1:10" ht="12.95" customHeight="1" thickBot="1">
      <c r="A16" s="461" t="s">
        <v>17</v>
      </c>
      <c r="B16" s="465"/>
      <c r="C16" s="463"/>
      <c r="D16" s="86"/>
      <c r="E16" s="93"/>
      <c r="F16" s="462" t="s">
        <v>38</v>
      </c>
      <c r="G16" s="411"/>
      <c r="H16" s="411"/>
      <c r="I16" s="416"/>
      <c r="J16" s="727"/>
    </row>
    <row r="17" spans="1:10" ht="15.95" customHeight="1" thickBot="1">
      <c r="A17" s="427" t="s">
        <v>18</v>
      </c>
      <c r="B17" s="409" t="s">
        <v>490</v>
      </c>
      <c r="C17" s="414">
        <f>+C6+C8+C9+C11+C12+C13+C14+C15+C16</f>
        <v>0</v>
      </c>
      <c r="D17" s="414">
        <f>+D6+D8+D9+D11+D12+D13+D14+D15+D16</f>
        <v>57085346</v>
      </c>
      <c r="E17" s="414">
        <f>+E6+E8+E9+E11+E12+E13+E14+E15+E16</f>
        <v>57085346</v>
      </c>
      <c r="F17" s="409" t="s">
        <v>499</v>
      </c>
      <c r="G17" s="414">
        <f>+G6+G8+G10+G11+G12+G13+G14+G15+G16</f>
        <v>9890000</v>
      </c>
      <c r="H17" s="414">
        <f>+H6+H8+H10+H11+H12+H13+H14+H15+H16</f>
        <v>66991683</v>
      </c>
      <c r="I17" s="444">
        <f>+I6+I8+I10+I11+I12+I13+I14+I15+I16</f>
        <v>18754350</v>
      </c>
      <c r="J17" s="727"/>
    </row>
    <row r="18" spans="1:10" ht="12.95" customHeight="1">
      <c r="A18" s="422" t="s">
        <v>19</v>
      </c>
      <c r="B18" s="453" t="s">
        <v>175</v>
      </c>
      <c r="C18" s="460">
        <f>+C19+C20+C21+C22+C23</f>
        <v>0</v>
      </c>
      <c r="D18" s="460">
        <f>+D19+D20+D21+D22+D23</f>
        <v>0</v>
      </c>
      <c r="E18" s="460">
        <f>+E19+E20+E21+E22+E23</f>
        <v>0</v>
      </c>
      <c r="F18" s="430" t="s">
        <v>140</v>
      </c>
      <c r="G18" s="81"/>
      <c r="H18" s="81"/>
      <c r="I18" s="439"/>
      <c r="J18" s="727"/>
    </row>
    <row r="19" spans="1:10" ht="12.95" customHeight="1">
      <c r="A19" s="424" t="s">
        <v>20</v>
      </c>
      <c r="B19" s="454" t="s">
        <v>164</v>
      </c>
      <c r="C19" s="408"/>
      <c r="D19" s="408"/>
      <c r="E19" s="408"/>
      <c r="F19" s="430" t="s">
        <v>143</v>
      </c>
      <c r="G19" s="408"/>
      <c r="H19" s="408"/>
      <c r="I19" s="440"/>
      <c r="J19" s="727"/>
    </row>
    <row r="20" spans="1:10" ht="12.95" customHeight="1">
      <c r="A20" s="422" t="s">
        <v>21</v>
      </c>
      <c r="B20" s="454" t="s">
        <v>165</v>
      </c>
      <c r="C20" s="408"/>
      <c r="D20" s="408"/>
      <c r="E20" s="408"/>
      <c r="F20" s="430" t="s">
        <v>114</v>
      </c>
      <c r="G20" s="408"/>
      <c r="H20" s="408"/>
      <c r="I20" s="440"/>
      <c r="J20" s="727"/>
    </row>
    <row r="21" spans="1:10" ht="12.95" customHeight="1">
      <c r="A21" s="424" t="s">
        <v>22</v>
      </c>
      <c r="B21" s="454" t="s">
        <v>166</v>
      </c>
      <c r="C21" s="408"/>
      <c r="D21" s="408"/>
      <c r="E21" s="408"/>
      <c r="F21" s="430" t="s">
        <v>115</v>
      </c>
      <c r="G21" s="408"/>
      <c r="H21" s="408"/>
      <c r="I21" s="440"/>
      <c r="J21" s="727"/>
    </row>
    <row r="22" spans="1:10" ht="12.95" customHeight="1">
      <c r="A22" s="422" t="s">
        <v>23</v>
      </c>
      <c r="B22" s="454" t="s">
        <v>167</v>
      </c>
      <c r="C22" s="408"/>
      <c r="D22" s="408"/>
      <c r="E22" s="408"/>
      <c r="F22" s="429" t="s">
        <v>163</v>
      </c>
      <c r="G22" s="408"/>
      <c r="H22" s="408"/>
      <c r="I22" s="440"/>
      <c r="J22" s="727"/>
    </row>
    <row r="23" spans="1:10" ht="12.95" customHeight="1">
      <c r="A23" s="424" t="s">
        <v>24</v>
      </c>
      <c r="B23" s="455" t="s">
        <v>168</v>
      </c>
      <c r="C23" s="408"/>
      <c r="D23" s="408"/>
      <c r="E23" s="408"/>
      <c r="F23" s="430" t="s">
        <v>144</v>
      </c>
      <c r="G23" s="408"/>
      <c r="H23" s="408"/>
      <c r="I23" s="440"/>
      <c r="J23" s="727"/>
    </row>
    <row r="24" spans="1:10" ht="12.95" customHeight="1">
      <c r="A24" s="422" t="s">
        <v>25</v>
      </c>
      <c r="B24" s="456" t="s">
        <v>169</v>
      </c>
      <c r="C24" s="432">
        <f>+C25+C26+C27+C28+C29</f>
        <v>0</v>
      </c>
      <c r="D24" s="432">
        <f>+D25+D26+D27+D28+D29</f>
        <v>0</v>
      </c>
      <c r="E24" s="432">
        <f>+E25+E26+E27+E28+E29</f>
        <v>0</v>
      </c>
      <c r="F24" s="457" t="s">
        <v>142</v>
      </c>
      <c r="G24" s="408"/>
      <c r="H24" s="408"/>
      <c r="I24" s="440"/>
      <c r="J24" s="727"/>
    </row>
    <row r="25" spans="1:10" ht="12.95" customHeight="1">
      <c r="A25" s="424" t="s">
        <v>26</v>
      </c>
      <c r="B25" s="455" t="s">
        <v>170</v>
      </c>
      <c r="C25" s="408"/>
      <c r="D25" s="408"/>
      <c r="E25" s="408"/>
      <c r="F25" s="457" t="s">
        <v>500</v>
      </c>
      <c r="G25" s="408"/>
      <c r="H25" s="408"/>
      <c r="I25" s="440"/>
      <c r="J25" s="727"/>
    </row>
    <row r="26" spans="1:10" ht="12.95" customHeight="1">
      <c r="A26" s="422" t="s">
        <v>27</v>
      </c>
      <c r="B26" s="455" t="s">
        <v>171</v>
      </c>
      <c r="C26" s="408"/>
      <c r="D26" s="408"/>
      <c r="E26" s="408"/>
      <c r="F26" s="452"/>
      <c r="G26" s="408"/>
      <c r="H26" s="408"/>
      <c r="I26" s="440"/>
      <c r="J26" s="727"/>
    </row>
    <row r="27" spans="1:10" ht="12.95" customHeight="1">
      <c r="A27" s="424" t="s">
        <v>28</v>
      </c>
      <c r="B27" s="454" t="s">
        <v>172</v>
      </c>
      <c r="C27" s="408"/>
      <c r="D27" s="408"/>
      <c r="E27" s="408"/>
      <c r="F27" s="441"/>
      <c r="G27" s="408"/>
      <c r="H27" s="408"/>
      <c r="I27" s="440"/>
      <c r="J27" s="727"/>
    </row>
    <row r="28" spans="1:10" ht="12.95" customHeight="1">
      <c r="A28" s="422" t="s">
        <v>29</v>
      </c>
      <c r="B28" s="458" t="s">
        <v>173</v>
      </c>
      <c r="C28" s="408"/>
      <c r="D28" s="408"/>
      <c r="E28" s="408"/>
      <c r="F28" s="7"/>
      <c r="G28" s="408"/>
      <c r="H28" s="408"/>
      <c r="I28" s="440"/>
      <c r="J28" s="727"/>
    </row>
    <row r="29" spans="1:10" ht="12.95" customHeight="1" thickBot="1">
      <c r="A29" s="424" t="s">
        <v>30</v>
      </c>
      <c r="B29" s="459" t="s">
        <v>174</v>
      </c>
      <c r="C29" s="408"/>
      <c r="D29" s="408"/>
      <c r="E29" s="408"/>
      <c r="F29" s="441"/>
      <c r="G29" s="408"/>
      <c r="H29" s="408"/>
      <c r="I29" s="440"/>
      <c r="J29" s="727"/>
    </row>
    <row r="30" spans="1:10" ht="24.75" customHeight="1" thickBot="1">
      <c r="A30" s="427" t="s">
        <v>31</v>
      </c>
      <c r="B30" s="409" t="s">
        <v>491</v>
      </c>
      <c r="C30" s="414">
        <f>+C18+C24</f>
        <v>0</v>
      </c>
      <c r="D30" s="414">
        <f>+D18+D24</f>
        <v>0</v>
      </c>
      <c r="E30" s="414">
        <f>+E18+E24</f>
        <v>0</v>
      </c>
      <c r="F30" s="409" t="s">
        <v>502</v>
      </c>
      <c r="G30" s="414">
        <f>SUM(G18:G29)</f>
        <v>0</v>
      </c>
      <c r="H30" s="414">
        <f>SUM(H18:H29)</f>
        <v>0</v>
      </c>
      <c r="I30" s="444">
        <f>SUM(I18:I29)</f>
        <v>0</v>
      </c>
      <c r="J30" s="727"/>
    </row>
    <row r="31" spans="1:10" ht="16.5" customHeight="1" thickBot="1">
      <c r="A31" s="427" t="s">
        <v>32</v>
      </c>
      <c r="B31" s="433" t="s">
        <v>492</v>
      </c>
      <c r="C31" s="642">
        <f>+C17+C30</f>
        <v>0</v>
      </c>
      <c r="D31" s="642">
        <f>+D17+D30</f>
        <v>57085346</v>
      </c>
      <c r="E31" s="643">
        <f>+E17+E30</f>
        <v>57085346</v>
      </c>
      <c r="F31" s="433" t="s">
        <v>501</v>
      </c>
      <c r="G31" s="642">
        <f>+G17+G30</f>
        <v>9890000</v>
      </c>
      <c r="H31" s="642">
        <f>+H17+H30</f>
        <v>66991683</v>
      </c>
      <c r="I31" s="644">
        <f>+I17+I30</f>
        <v>18754350</v>
      </c>
      <c r="J31" s="727"/>
    </row>
    <row r="32" spans="1:10" ht="16.5" customHeight="1" thickBot="1">
      <c r="A32" s="427" t="s">
        <v>33</v>
      </c>
      <c r="B32" s="433" t="s">
        <v>118</v>
      </c>
      <c r="C32" s="642">
        <f>IF(C17-G17&lt;0,G17-C17,"-")</f>
        <v>9890000</v>
      </c>
      <c r="D32" s="642">
        <f>IF(D17-H17&lt;0,H17-D17,"-")</f>
        <v>9906337</v>
      </c>
      <c r="E32" s="643" t="str">
        <f>IF(E17-I17&lt;0,I17-E17,"-")</f>
        <v>-</v>
      </c>
      <c r="F32" s="433" t="s">
        <v>119</v>
      </c>
      <c r="G32" s="642" t="str">
        <f>IF(C17-G17&gt;0,C17-G17,"-")</f>
        <v>-</v>
      </c>
      <c r="H32" s="642" t="str">
        <f>IF(D17-H17&gt;0,D17-H17,"-")</f>
        <v>-</v>
      </c>
      <c r="I32" s="644">
        <f>IF(E17-I17&gt;0,E17-I17,"-")</f>
        <v>38330996</v>
      </c>
      <c r="J32" s="727"/>
    </row>
    <row r="33" spans="1:10" ht="16.5" customHeight="1" thickBot="1">
      <c r="A33" s="427" t="s">
        <v>34</v>
      </c>
      <c r="B33" s="433" t="s">
        <v>743</v>
      </c>
      <c r="C33" s="642">
        <f>IF(C31-G31&lt;0,G31-C31,"-")</f>
        <v>9890000</v>
      </c>
      <c r="D33" s="642">
        <f>IF(D31-H31&lt;0,H31-D31,"-")</f>
        <v>9906337</v>
      </c>
      <c r="E33" s="642" t="str">
        <f>IF(E31-I31&lt;0,I31-E31,"-")</f>
        <v>-</v>
      </c>
      <c r="F33" s="433" t="s">
        <v>744</v>
      </c>
      <c r="G33" s="642" t="str">
        <f>IF(C31-G31&gt;0,C31-G31,"-")</f>
        <v>-</v>
      </c>
      <c r="H33" s="642" t="str">
        <f>IF(D31-H31&gt;0,D31-H31,"-")</f>
        <v>-</v>
      </c>
      <c r="I33" s="642">
        <f>IF(E31-I31&gt;0,E31-I31,"-")</f>
        <v>38330996</v>
      </c>
      <c r="J33" s="727"/>
    </row>
  </sheetData>
  <sheetProtection sheet="1"/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view="pageLayout" zoomScaleSheetLayoutView="115" workbookViewId="0">
      <selection activeCell="C44" sqref="C44"/>
    </sheetView>
  </sheetViews>
  <sheetFormatPr defaultRowHeight="12.75"/>
  <cols>
    <col min="1" max="1" width="46.33203125" style="282" customWidth="1"/>
    <col min="2" max="2" width="13.83203125" style="282" customWidth="1"/>
    <col min="3" max="3" width="66.1640625" style="282" customWidth="1"/>
    <col min="4" max="5" width="13.83203125" style="282" customWidth="1"/>
    <col min="6" max="16384" width="9.33203125" style="282"/>
  </cols>
  <sheetData>
    <row r="1" spans="1:5" ht="18.75">
      <c r="A1" s="468" t="s">
        <v>109</v>
      </c>
      <c r="E1" s="474" t="s">
        <v>113</v>
      </c>
    </row>
    <row r="3" spans="1:5">
      <c r="A3" s="469"/>
      <c r="B3" s="475"/>
      <c r="C3" s="469"/>
      <c r="D3" s="476"/>
      <c r="E3" s="475"/>
    </row>
    <row r="4" spans="1:5" ht="15.75">
      <c r="A4" s="443" t="str">
        <f>+ÖSSZEFÜGGÉSEK!A4</f>
        <v>2017. évi eredeti előirányzat BEVÉTELEK</v>
      </c>
      <c r="B4" s="477"/>
      <c r="C4" s="470"/>
      <c r="D4" s="476"/>
      <c r="E4" s="475"/>
    </row>
    <row r="5" spans="1:5">
      <c r="A5" s="469"/>
      <c r="B5" s="475"/>
      <c r="C5" s="469"/>
      <c r="D5" s="476"/>
      <c r="E5" s="475"/>
    </row>
    <row r="6" spans="1:5">
      <c r="A6" s="469" t="s">
        <v>506</v>
      </c>
      <c r="B6" s="475">
        <f>+'1.1.sz.mell.'!C62</f>
        <v>134688679</v>
      </c>
      <c r="C6" s="469" t="s">
        <v>507</v>
      </c>
      <c r="D6" s="476">
        <f>+'2.1.sz.mell  '!C18+'2.2.sz.mell  '!C17</f>
        <v>134688679</v>
      </c>
      <c r="E6" s="475">
        <f>+B6-D6</f>
        <v>0</v>
      </c>
    </row>
    <row r="7" spans="1:5">
      <c r="A7" s="469" t="s">
        <v>508</v>
      </c>
      <c r="B7" s="475">
        <f>+'1.1.sz.mell.'!C85</f>
        <v>13392670</v>
      </c>
      <c r="C7" s="469" t="s">
        <v>509</v>
      </c>
      <c r="D7" s="476">
        <f>+'2.1.sz.mell  '!C27+'2.2.sz.mell  '!C30</f>
        <v>13392670</v>
      </c>
      <c r="E7" s="475">
        <f>+B7-D7</f>
        <v>0</v>
      </c>
    </row>
    <row r="8" spans="1:5">
      <c r="A8" s="469" t="s">
        <v>510</v>
      </c>
      <c r="B8" s="475">
        <f>+'1.1.sz.mell.'!C86</f>
        <v>148081349</v>
      </c>
      <c r="C8" s="469" t="s">
        <v>511</v>
      </c>
      <c r="D8" s="476">
        <f>+'2.1.sz.mell  '!C28+'2.2.sz.mell  '!C31</f>
        <v>148081349</v>
      </c>
      <c r="E8" s="475">
        <f>+B8-D8</f>
        <v>0</v>
      </c>
    </row>
    <row r="9" spans="1:5">
      <c r="A9" s="469"/>
      <c r="B9" s="475"/>
      <c r="C9" s="469"/>
      <c r="D9" s="476"/>
      <c r="E9" s="475"/>
    </row>
    <row r="10" spans="1:5" ht="15.75">
      <c r="A10" s="443" t="str">
        <f>+ÖSSZEFÜGGÉSEK!A10</f>
        <v>2017. évi módosított előirányzat BEVÉTELEK</v>
      </c>
      <c r="B10" s="477"/>
      <c r="C10" s="470"/>
      <c r="D10" s="476"/>
      <c r="E10" s="475"/>
    </row>
    <row r="11" spans="1:5">
      <c r="A11" s="469"/>
      <c r="B11" s="475"/>
      <c r="C11" s="469"/>
      <c r="D11" s="476"/>
      <c r="E11" s="475"/>
    </row>
    <row r="12" spans="1:5">
      <c r="A12" s="469" t="s">
        <v>512</v>
      </c>
      <c r="B12" s="475">
        <f>+'1.1.sz.mell.'!D62</f>
        <v>206939460</v>
      </c>
      <c r="C12" s="469" t="s">
        <v>518</v>
      </c>
      <c r="D12" s="476">
        <f>+'2.1.sz.mell  '!D18+'2.2.sz.mell  '!D17</f>
        <v>206939460</v>
      </c>
      <c r="E12" s="475">
        <f>+B12-D12</f>
        <v>0</v>
      </c>
    </row>
    <row r="13" spans="1:5">
      <c r="A13" s="469" t="s">
        <v>513</v>
      </c>
      <c r="B13" s="475">
        <f>+'1.1.sz.mell.'!D85</f>
        <v>16819783</v>
      </c>
      <c r="C13" s="469" t="s">
        <v>519</v>
      </c>
      <c r="D13" s="476">
        <f>+'2.1.sz.mell  '!D27+'2.2.sz.mell  '!D30</f>
        <v>16819783</v>
      </c>
      <c r="E13" s="475">
        <f>+B13-D13</f>
        <v>0</v>
      </c>
    </row>
    <row r="14" spans="1:5">
      <c r="A14" s="469" t="s">
        <v>514</v>
      </c>
      <c r="B14" s="475">
        <f>+'1.1.sz.mell.'!D86</f>
        <v>223759243</v>
      </c>
      <c r="C14" s="469" t="s">
        <v>520</v>
      </c>
      <c r="D14" s="476">
        <f>+'2.1.sz.mell  '!D28+'2.2.sz.mell  '!D31</f>
        <v>223759243</v>
      </c>
      <c r="E14" s="475">
        <f>+B14-D14</f>
        <v>0</v>
      </c>
    </row>
    <row r="15" spans="1:5">
      <c r="A15" s="469"/>
      <c r="B15" s="475"/>
      <c r="C15" s="469"/>
      <c r="D15" s="476"/>
      <c r="E15" s="475"/>
    </row>
    <row r="16" spans="1:5" ht="14.25">
      <c r="A16" s="478" t="str">
        <f>+ÖSSZEFÜGGÉSEK!A16</f>
        <v>2017. évi teljesítés BEVÉTELEK</v>
      </c>
      <c r="B16" s="442"/>
      <c r="C16" s="470"/>
      <c r="D16" s="476"/>
      <c r="E16" s="475"/>
    </row>
    <row r="17" spans="1:5">
      <c r="A17" s="469"/>
      <c r="B17" s="475"/>
      <c r="C17" s="469"/>
      <c r="D17" s="476"/>
      <c r="E17" s="475"/>
    </row>
    <row r="18" spans="1:5">
      <c r="A18" s="469" t="s">
        <v>515</v>
      </c>
      <c r="B18" s="475">
        <f>+'1.1.sz.mell.'!E62</f>
        <v>202238844</v>
      </c>
      <c r="C18" s="469" t="s">
        <v>521</v>
      </c>
      <c r="D18" s="476">
        <f>+'2.1.sz.mell  '!E18+'2.2.sz.mell  '!E17</f>
        <v>202238844</v>
      </c>
      <c r="E18" s="475">
        <f>+B18-D18</f>
        <v>0</v>
      </c>
    </row>
    <row r="19" spans="1:5">
      <c r="A19" s="469" t="s">
        <v>516</v>
      </c>
      <c r="B19" s="475">
        <f>+'1.1.sz.mell.'!E85</f>
        <v>16819783</v>
      </c>
      <c r="C19" s="469" t="s">
        <v>522</v>
      </c>
      <c r="D19" s="476">
        <f>+'2.1.sz.mell  '!E27+'2.2.sz.mell  '!E30</f>
        <v>16819783</v>
      </c>
      <c r="E19" s="475">
        <f>+B19-D19</f>
        <v>0</v>
      </c>
    </row>
    <row r="20" spans="1:5">
      <c r="A20" s="469" t="s">
        <v>517</v>
      </c>
      <c r="B20" s="475">
        <f>+'1.1.sz.mell.'!E86</f>
        <v>219058627</v>
      </c>
      <c r="C20" s="469" t="s">
        <v>523</v>
      </c>
      <c r="D20" s="476">
        <f>+'2.1.sz.mell  '!E28+'2.2.sz.mell  '!E31</f>
        <v>219058627</v>
      </c>
      <c r="E20" s="475">
        <f>+B20-D20</f>
        <v>0</v>
      </c>
    </row>
    <row r="21" spans="1:5">
      <c r="A21" s="469"/>
      <c r="B21" s="475"/>
      <c r="C21" s="469"/>
      <c r="D21" s="476"/>
      <c r="E21" s="475"/>
    </row>
    <row r="22" spans="1:5" ht="15.75">
      <c r="A22" s="443" t="str">
        <f>+ÖSSZEFÜGGÉSEK!A22</f>
        <v>2017. évi eredeti előirányzat KIADÁSOK</v>
      </c>
      <c r="B22" s="477"/>
      <c r="C22" s="470"/>
      <c r="D22" s="476"/>
      <c r="E22" s="475"/>
    </row>
    <row r="23" spans="1:5">
      <c r="A23" s="469"/>
      <c r="B23" s="475"/>
      <c r="C23" s="469"/>
      <c r="D23" s="476"/>
      <c r="E23" s="475"/>
    </row>
    <row r="24" spans="1:5">
      <c r="A24" s="469" t="s">
        <v>524</v>
      </c>
      <c r="B24" s="475">
        <f>+'1.1.sz.mell.'!C126</f>
        <v>144365126</v>
      </c>
      <c r="C24" s="469" t="s">
        <v>530</v>
      </c>
      <c r="D24" s="476">
        <f>+'2.1.sz.mell  '!G18+'2.2.sz.mell  '!G17</f>
        <v>144365126</v>
      </c>
      <c r="E24" s="475">
        <f>+B24-D24</f>
        <v>0</v>
      </c>
    </row>
    <row r="25" spans="1:5">
      <c r="A25" s="469" t="s">
        <v>503</v>
      </c>
      <c r="B25" s="475">
        <f>+'1.1.sz.mell.'!C146</f>
        <v>3716223</v>
      </c>
      <c r="C25" s="469" t="s">
        <v>531</v>
      </c>
      <c r="D25" s="476">
        <f>+'2.1.sz.mell  '!G27+'2.2.sz.mell  '!G30</f>
        <v>3716223</v>
      </c>
      <c r="E25" s="475">
        <f>+B25-D25</f>
        <v>0</v>
      </c>
    </row>
    <row r="26" spans="1:5">
      <c r="A26" s="469" t="s">
        <v>525</v>
      </c>
      <c r="B26" s="475">
        <f>+'1.1.sz.mell.'!C147</f>
        <v>148081349</v>
      </c>
      <c r="C26" s="469" t="s">
        <v>532</v>
      </c>
      <c r="D26" s="476">
        <f>+'2.1.sz.mell  '!G28+'2.2.sz.mell  '!G31</f>
        <v>148081349</v>
      </c>
      <c r="E26" s="475">
        <f>+B26-D26</f>
        <v>0</v>
      </c>
    </row>
    <row r="27" spans="1:5">
      <c r="A27" s="469"/>
      <c r="B27" s="475"/>
      <c r="C27" s="469"/>
      <c r="D27" s="476"/>
      <c r="E27" s="475"/>
    </row>
    <row r="28" spans="1:5" ht="15.75">
      <c r="A28" s="443" t="str">
        <f>+ÖSSZEFÜGGÉSEK!A28</f>
        <v>2017. évi módosított előirányzat KIADÁSOK</v>
      </c>
      <c r="B28" s="477"/>
      <c r="C28" s="470"/>
      <c r="D28" s="476"/>
      <c r="E28" s="475"/>
    </row>
    <row r="29" spans="1:5">
      <c r="A29" s="469"/>
      <c r="B29" s="475"/>
      <c r="C29" s="469"/>
      <c r="D29" s="476"/>
      <c r="E29" s="475"/>
    </row>
    <row r="30" spans="1:5">
      <c r="A30" s="469" t="s">
        <v>526</v>
      </c>
      <c r="B30" s="475">
        <f>+'1.1.sz.mell.'!D126</f>
        <v>220043020</v>
      </c>
      <c r="C30" s="469" t="s">
        <v>537</v>
      </c>
      <c r="D30" s="476">
        <f>+'2.1.sz.mell  '!H18+'2.2.sz.mell  '!H17</f>
        <v>220043020</v>
      </c>
      <c r="E30" s="475">
        <f>+B30-D30</f>
        <v>0</v>
      </c>
    </row>
    <row r="31" spans="1:5">
      <c r="A31" s="469" t="s">
        <v>504</v>
      </c>
      <c r="B31" s="475">
        <f>+'1.1.sz.mell.'!D146</f>
        <v>3716223</v>
      </c>
      <c r="C31" s="469" t="s">
        <v>534</v>
      </c>
      <c r="D31" s="476">
        <f>+'2.1.sz.mell  '!H27+'2.2.sz.mell  '!H30</f>
        <v>3716223</v>
      </c>
      <c r="E31" s="475">
        <f>+B31-D31</f>
        <v>0</v>
      </c>
    </row>
    <row r="32" spans="1:5">
      <c r="A32" s="469" t="s">
        <v>527</v>
      </c>
      <c r="B32" s="475">
        <f>+'1.1.sz.mell.'!D147</f>
        <v>223759243</v>
      </c>
      <c r="C32" s="469" t="s">
        <v>533</v>
      </c>
      <c r="D32" s="476">
        <f>+'2.1.sz.mell  '!H28+'2.2.sz.mell  '!H31</f>
        <v>223759243</v>
      </c>
      <c r="E32" s="475">
        <f>+B32-D32</f>
        <v>0</v>
      </c>
    </row>
    <row r="33" spans="1:5">
      <c r="A33" s="469"/>
      <c r="B33" s="475"/>
      <c r="C33" s="469"/>
      <c r="D33" s="476"/>
      <c r="E33" s="475"/>
    </row>
    <row r="34" spans="1:5" ht="15.75">
      <c r="A34" s="473" t="str">
        <f>+ÖSSZEFÜGGÉSEK!A34</f>
        <v>2017. évi teljesítés KIADÁSOK</v>
      </c>
      <c r="B34" s="477"/>
      <c r="C34" s="470"/>
      <c r="D34" s="476"/>
      <c r="E34" s="475"/>
    </row>
    <row r="35" spans="1:5">
      <c r="A35" s="469"/>
      <c r="B35" s="475"/>
      <c r="C35" s="469"/>
      <c r="D35" s="476"/>
      <c r="E35" s="475"/>
    </row>
    <row r="36" spans="1:5">
      <c r="A36" s="469" t="s">
        <v>528</v>
      </c>
      <c r="B36" s="475">
        <f>+'1.1.sz.mell.'!E126</f>
        <v>144428012</v>
      </c>
      <c r="C36" s="469" t="s">
        <v>538</v>
      </c>
      <c r="D36" s="476">
        <f>+'2.1.sz.mell  '!I18+'2.2.sz.mell  '!I17</f>
        <v>144428012</v>
      </c>
      <c r="E36" s="475">
        <f>+B36-D36</f>
        <v>0</v>
      </c>
    </row>
    <row r="37" spans="1:5">
      <c r="A37" s="469" t="s">
        <v>505</v>
      </c>
      <c r="B37" s="475">
        <f>+'1.1.sz.mell.'!E146</f>
        <v>3716223</v>
      </c>
      <c r="C37" s="469" t="s">
        <v>536</v>
      </c>
      <c r="D37" s="476">
        <f>+'2.1.sz.mell  '!I27+'2.2.sz.mell  '!I30</f>
        <v>3716223</v>
      </c>
      <c r="E37" s="475">
        <f>+B37-D37</f>
        <v>0</v>
      </c>
    </row>
    <row r="38" spans="1:5">
      <c r="A38" s="469" t="s">
        <v>529</v>
      </c>
      <c r="B38" s="475">
        <f>+'1.1.sz.mell.'!E147</f>
        <v>148144235</v>
      </c>
      <c r="C38" s="469" t="s">
        <v>535</v>
      </c>
      <c r="D38" s="476">
        <f>+'2.1.sz.mell  '!I28+'2.2.sz.mell  '!I31</f>
        <v>148144235</v>
      </c>
      <c r="E38" s="475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workbookViewId="0">
      <selection activeCell="H1" sqref="H1:H24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730" t="s">
        <v>1</v>
      </c>
      <c r="B1" s="730"/>
      <c r="C1" s="730"/>
      <c r="D1" s="730"/>
      <c r="E1" s="730"/>
      <c r="F1" s="730"/>
      <c r="G1" s="730"/>
      <c r="H1" s="731" t="s">
        <v>770</v>
      </c>
    </row>
    <row r="2" spans="1:8" ht="22.5" customHeight="1" thickBot="1">
      <c r="A2" s="27"/>
      <c r="B2" s="10"/>
      <c r="C2" s="10"/>
      <c r="D2" s="10"/>
      <c r="E2" s="10"/>
      <c r="F2" s="640"/>
      <c r="G2" s="638" t="str">
        <f>'2.2.sz.mell  '!I2</f>
        <v>Forintban!</v>
      </c>
      <c r="H2" s="731"/>
    </row>
    <row r="3" spans="1:8" s="6" customFormat="1" ht="50.25" customHeight="1" thickBot="1">
      <c r="A3" s="28" t="s">
        <v>54</v>
      </c>
      <c r="B3" s="29" t="s">
        <v>55</v>
      </c>
      <c r="C3" s="29" t="s">
        <v>56</v>
      </c>
      <c r="D3" s="29" t="str">
        <f>+CONCATENATE("Felhasználás ",LEFT(ÖSSZEFÜGGÉSEK!A4,4)-1,". XII.31-ig")</f>
        <v>Felhasználás 2016. XII.31-ig</v>
      </c>
      <c r="E3" s="29" t="str">
        <f>+CONCATENATE(LEFT(ÖSSZEFÜGGÉSEK!A4,4),". évi módosított előirányzat")</f>
        <v>2017. évi módosított előirányzat</v>
      </c>
      <c r="F3" s="83" t="str">
        <f>+CONCATENATE(LEFT(ÖSSZEFÜGGÉSEK!A4,4),". évi teljesítés")</f>
        <v>2017. évi teljesítés</v>
      </c>
      <c r="G3" s="82" t="str">
        <f>+CONCATENATE("Összes teljesítés ",LEFT(ÖSSZEFÜGGÉSEK!A4,4),". dec. 31-ig")</f>
        <v>Összes teljesítés 2017. dec. 31-ig</v>
      </c>
      <c r="H3" s="731"/>
    </row>
    <row r="4" spans="1:8" s="10" customFormat="1" ht="12" customHeight="1" thickBot="1">
      <c r="A4" s="436" t="s">
        <v>412</v>
      </c>
      <c r="B4" s="437" t="s">
        <v>413</v>
      </c>
      <c r="C4" s="437" t="s">
        <v>414</v>
      </c>
      <c r="D4" s="437" t="s">
        <v>415</v>
      </c>
      <c r="E4" s="437" t="s">
        <v>416</v>
      </c>
      <c r="F4" s="50" t="s">
        <v>493</v>
      </c>
      <c r="G4" s="438" t="s">
        <v>539</v>
      </c>
      <c r="H4" s="731"/>
    </row>
    <row r="5" spans="1:8" ht="15.95" customHeight="1">
      <c r="A5" s="7" t="s">
        <v>754</v>
      </c>
      <c r="B5" s="2">
        <v>7000000</v>
      </c>
      <c r="C5" s="11" t="s">
        <v>756</v>
      </c>
      <c r="D5" s="2">
        <v>0</v>
      </c>
      <c r="E5" s="2">
        <v>7000000</v>
      </c>
      <c r="F5" s="51">
        <v>3469399</v>
      </c>
      <c r="G5" s="52">
        <f>+D5+F5</f>
        <v>3469399</v>
      </c>
      <c r="H5" s="731"/>
    </row>
    <row r="6" spans="1:8" ht="15.95" customHeight="1">
      <c r="A6" s="7" t="s">
        <v>755</v>
      </c>
      <c r="B6" s="2">
        <v>8615000</v>
      </c>
      <c r="C6" s="11">
        <v>2017</v>
      </c>
      <c r="D6" s="2"/>
      <c r="E6" s="2">
        <v>8615000</v>
      </c>
      <c r="F6" s="51">
        <v>8615000</v>
      </c>
      <c r="G6" s="52">
        <f t="shared" ref="G6:G23" si="0">+D6+F6</f>
        <v>8615000</v>
      </c>
      <c r="H6" s="731"/>
    </row>
    <row r="7" spans="1:8" ht="15.95" customHeight="1">
      <c r="A7" s="7"/>
      <c r="B7" s="2"/>
      <c r="C7" s="11"/>
      <c r="D7" s="2"/>
      <c r="E7" s="2"/>
      <c r="F7" s="51"/>
      <c r="G7" s="52">
        <f t="shared" si="0"/>
        <v>0</v>
      </c>
      <c r="H7" s="731"/>
    </row>
    <row r="8" spans="1:8" ht="15.95" customHeight="1">
      <c r="A8" s="12"/>
      <c r="B8" s="2"/>
      <c r="C8" s="11"/>
      <c r="D8" s="2"/>
      <c r="E8" s="2"/>
      <c r="F8" s="51"/>
      <c r="G8" s="52">
        <f t="shared" si="0"/>
        <v>0</v>
      </c>
      <c r="H8" s="731"/>
    </row>
    <row r="9" spans="1:8" ht="15.95" customHeight="1">
      <c r="A9" s="7"/>
      <c r="B9" s="2"/>
      <c r="C9" s="11"/>
      <c r="D9" s="2"/>
      <c r="E9" s="2"/>
      <c r="F9" s="51"/>
      <c r="G9" s="52">
        <f t="shared" si="0"/>
        <v>0</v>
      </c>
      <c r="H9" s="731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731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731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731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731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731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731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731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731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731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731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731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731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731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731"/>
    </row>
    <row r="24" spans="1:8" s="17" customFormat="1" ht="18" customHeight="1" thickBot="1">
      <c r="A24" s="30" t="s">
        <v>53</v>
      </c>
      <c r="B24" s="15">
        <f>SUM(B5:B23)</f>
        <v>15615000</v>
      </c>
      <c r="C24" s="22"/>
      <c r="D24" s="15">
        <f>SUM(D5:D23)</f>
        <v>0</v>
      </c>
      <c r="E24" s="15">
        <f>SUM(E5:E23)</f>
        <v>15615000</v>
      </c>
      <c r="F24" s="15">
        <f>SUM(F5:F23)</f>
        <v>12084399</v>
      </c>
      <c r="G24" s="16">
        <f>SUM(G5:G23)</f>
        <v>12084399</v>
      </c>
      <c r="H24" s="731"/>
    </row>
    <row r="25" spans="1:8">
      <c r="F25" s="17"/>
      <c r="G25" s="17"/>
      <c r="H25" s="616"/>
    </row>
    <row r="26" spans="1:8">
      <c r="H26" s="616"/>
    </row>
    <row r="27" spans="1:8">
      <c r="H27" s="616"/>
    </row>
    <row r="28" spans="1:8">
      <c r="H28" s="616"/>
    </row>
    <row r="29" spans="1:8">
      <c r="H29" s="616"/>
    </row>
    <row r="30" spans="1:8">
      <c r="H30" s="616"/>
    </row>
    <row r="31" spans="1:8">
      <c r="H31" s="616"/>
    </row>
    <row r="32" spans="1:8">
      <c r="H32" s="616"/>
    </row>
    <row r="33" spans="8:8">
      <c r="H33" s="616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8.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2 . tájékoztató tábla</vt:lpstr>
      <vt:lpstr>3.1. tájékoztató tábla</vt:lpstr>
      <vt:lpstr>3.2. tájékoztató tábla</vt:lpstr>
      <vt:lpstr>3.3. tájékoztató tábla</vt:lpstr>
      <vt:lpstr>7.4. tájékoztató tábla</vt:lpstr>
      <vt:lpstr>8. tájékoztató tábla</vt:lpstr>
      <vt:lpstr>4.  tájékoztató tábla</vt:lpstr>
      <vt:lpstr>Munka1</vt:lpstr>
      <vt:lpstr>'3.3. tájékoztató tábla'!_ftn1</vt:lpstr>
      <vt:lpstr>'3.3. tájékoztató tábla'!_ftnref1</vt:lpstr>
      <vt:lpstr>'3.1. tájékoztató tábla'!Nyomtatási_cím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 Zsófia Rebeka</cp:lastModifiedBy>
  <cp:lastPrinted>2018-04-18T09:07:54Z</cp:lastPrinted>
  <dcterms:created xsi:type="dcterms:W3CDTF">1999-10-30T10:30:45Z</dcterms:created>
  <dcterms:modified xsi:type="dcterms:W3CDTF">2018-05-23T08:43:14Z</dcterms:modified>
</cp:coreProperties>
</file>