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tabRatio="963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9">'10'!$1:$1</definedName>
    <definedName name="_xlnm.Print_Titles" localSheetId="11">'12'!$2:$2</definedName>
    <definedName name="_xlnm.Print_Titles" localSheetId="12">'13'!$2:$4</definedName>
    <definedName name="_xlnm.Print_Titles" localSheetId="1">'2'!$1:$1</definedName>
    <definedName name="_xlnm.Print_Titles" localSheetId="7">'8'!$1:$5</definedName>
    <definedName name="_xlnm.Print_Area" localSheetId="5">'6'!$A$1:$M$30</definedName>
    <definedName name="_xlnm.Print_Area" localSheetId="8">'9'!$A$1:$M$32</definedName>
  </definedNames>
  <calcPr fullCalcOnLoad="1"/>
</workbook>
</file>

<file path=xl/sharedStrings.xml><?xml version="1.0" encoding="utf-8"?>
<sst xmlns="http://schemas.openxmlformats.org/spreadsheetml/2006/main" count="642" uniqueCount="417">
  <si>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</si>
  <si>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</si>
  <si>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</si>
  <si>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</si>
  <si>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</si>
  <si>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</si>
  <si>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</si>
  <si>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</si>
  <si>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</si>
  <si>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</si>
  <si>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</si>
  <si>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</si>
  <si>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</si>
  <si>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</si>
  <si>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</si>
  <si>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</si>
  <si>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</si>
  <si>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</si>
  <si>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</si>
  <si>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</si>
  <si>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</si>
  <si>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</si>
  <si>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</si>
  <si>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</si>
  <si>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</si>
  <si>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</si>
  <si>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</si>
  <si>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</si>
  <si>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</si>
  <si>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</si>
  <si>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</si>
  <si>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</si>
  <si>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</si>
  <si>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</si>
  <si>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</si>
  <si>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</si>
  <si>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</si>
  <si>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</si>
  <si>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</si>
  <si>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</si>
  <si>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</si>
  <si>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</si>
  <si>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</si>
  <si>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</si>
  <si>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Költségvetési szervek eredeti előirányzata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</si>
  <si>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</si>
  <si>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</si>
  <si>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</si>
  <si>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</si>
  <si>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</si>
  <si>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</si>
  <si>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Önkormányzat összesen:</t>
  </si>
  <si>
    <t>Költségvetési szervek</t>
  </si>
  <si>
    <t>Felújítás megnevezése</t>
  </si>
  <si>
    <t>Keszthely Város Önkormányzata</t>
  </si>
  <si>
    <t>Castrum Camping értéknövelő beruházás</t>
  </si>
  <si>
    <t>Költségvetési szervek eredeti előirányzata összesen</t>
  </si>
  <si>
    <t>Egyéb felhalmozási kiadások</t>
  </si>
  <si>
    <t>Része-sedések értéke-sítése</t>
  </si>
  <si>
    <t>Hiány belső finanszírozása:</t>
  </si>
  <si>
    <t>II. Felhalmozási  költségvetés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</si>
  <si>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</si>
  <si>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</si>
  <si>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</si>
  <si>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</si>
  <si>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</si>
  <si>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</si>
  <si>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</si>
  <si>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</si>
  <si>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</si>
  <si>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</si>
  <si>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</si>
  <si>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</si>
  <si>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</si>
  <si>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</si>
  <si>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</si>
  <si>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</si>
  <si>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</si>
  <si>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</si>
  <si>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</si>
  <si>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</si>
  <si>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</si>
  <si>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</si>
  <si>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</si>
  <si>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</si>
  <si>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</si>
  <si>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</si>
  <si>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</si>
  <si>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</si>
  <si>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t>Telekadó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</si>
  <si>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</si>
  <si>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</si>
  <si>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</si>
  <si>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</si>
  <si>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</si>
  <si>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</si>
  <si>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</si>
  <si>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</si>
  <si>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</si>
  <si>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</si>
  <si>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</si>
  <si>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</si>
  <si>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</si>
  <si>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</si>
  <si>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</si>
  <si>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</si>
  <si>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</si>
  <si>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</si>
  <si>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Köztemető fennt., műk. 013320</t>
  </si>
  <si>
    <t>Út, autópálya építés ( 045120 )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</si>
  <si>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</si>
  <si>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</si>
  <si>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</si>
  <si>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</si>
  <si>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</si>
  <si>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</si>
  <si>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</si>
  <si>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</si>
  <si>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</si>
  <si>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</si>
  <si>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</si>
  <si>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</si>
  <si>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előirányzat</t>
    </r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</si>
  <si>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</si>
  <si>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</si>
  <si>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</si>
  <si>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</si>
  <si>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</si>
  <si>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</si>
  <si>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</si>
  <si>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</si>
  <si>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</si>
  <si>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</si>
  <si>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</si>
  <si>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</si>
  <si>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</si>
  <si>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</si>
  <si>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</si>
  <si>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</si>
  <si>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</si>
  <si>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</si>
  <si>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</si>
  <si>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</si>
  <si>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</si>
  <si>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</si>
  <si>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</si>
  <si>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</si>
  <si>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</si>
  <si>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</si>
  <si>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</si>
  <si>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</si>
  <si>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</si>
  <si>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</si>
  <si>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</si>
  <si>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</si>
  <si>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</si>
  <si>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</si>
  <si>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Helyi önkormányzatok működésének általános támogatása</t>
  </si>
  <si>
    <t>Települési önkormányzatok kulturális feladatainak tám.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</si>
  <si>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</si>
  <si>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</si>
  <si>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</si>
  <si>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</si>
  <si>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</si>
  <si>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</si>
  <si>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</si>
  <si>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</si>
  <si>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</si>
  <si>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</si>
  <si>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</si>
  <si>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</si>
  <si>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</si>
  <si>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</si>
  <si>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</si>
  <si>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</si>
  <si>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</si>
  <si>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</si>
  <si>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</si>
  <si>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</si>
  <si>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</si>
  <si>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</si>
  <si>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</si>
  <si>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Balatoni Múzeum</t>
  </si>
  <si>
    <t>Keszthelyi Életfa Óvoda</t>
  </si>
  <si>
    <t>Tám. áht-n belülre</t>
  </si>
  <si>
    <t>Tám. áht-n kivülre</t>
  </si>
  <si>
    <t xml:space="preserve">SUN Teniszklub 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</si>
  <si>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</si>
  <si>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</si>
  <si>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</si>
  <si>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</si>
  <si>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</si>
  <si>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4. Kölcsön visszatérülése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</si>
  <si>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</si>
  <si>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</si>
  <si>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</si>
  <si>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</si>
  <si>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</si>
  <si>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1. Felhalmozási bevételek</t>
  </si>
  <si>
    <t>Kölcsön visszatérülés</t>
  </si>
  <si>
    <t>III. Maradány igénybevétele</t>
  </si>
  <si>
    <t>Műkö-dési</t>
  </si>
  <si>
    <t>Működési hiány-/többlet+ (A-B) :</t>
  </si>
  <si>
    <t>Talajterhelési díj</t>
  </si>
  <si>
    <t>Iparűzési adó</t>
  </si>
  <si>
    <t xml:space="preserve">Egyéb működési célú támogatások ÁHT-n belülre </t>
  </si>
  <si>
    <t>III. Irányítószervi támogatás</t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</si>
  <si>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</si>
  <si>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</si>
  <si>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</si>
  <si>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</si>
  <si>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</si>
  <si>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</si>
  <si>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</si>
  <si>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</si>
  <si>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Támog. célú fin. műveletek 018030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</si>
  <si>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</si>
  <si>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</si>
  <si>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</si>
  <si>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</si>
  <si>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</si>
  <si>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</si>
  <si>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</si>
  <si>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</si>
  <si>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</si>
  <si>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</si>
  <si>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</si>
  <si>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Településfejl. 062020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</si>
  <si>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</si>
  <si>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eredeti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</si>
  <si>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előir.</t>
    </r>
  </si>
  <si>
    <t>Bűnmegelőzés 031060</t>
  </si>
  <si>
    <t>Működési célú támogatások ÁHT-n kívülről</t>
  </si>
  <si>
    <t>Esélyegyenlőség 107080</t>
  </si>
  <si>
    <t>Önkorm. elsz. 018010</t>
  </si>
  <si>
    <t>Önk.funkcióra nem sorolható bev. 900020</t>
  </si>
  <si>
    <t>Működési célú támogatások áht-n kívülről</t>
  </si>
  <si>
    <t xml:space="preserve">Felhalmozási célú támogatások áht-n kívülről </t>
  </si>
  <si>
    <t xml:space="preserve">3. Felhalmozási célú támogatások ÁHT-n kívülről 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</si>
  <si>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</si>
  <si>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</si>
  <si>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</si>
  <si>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</si>
  <si>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</si>
  <si>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Tervezés, lebonyolítás, műszaki ellenőrzés közbeszerzés</t>
  </si>
  <si>
    <t xml:space="preserve">Kísérleti utcai óvoda épületének átalakítása és bővítése - TOP-1.4.1-15-ZA1-2016-00024 </t>
  </si>
  <si>
    <t>6. Kölcsönök visszatérülése</t>
  </si>
  <si>
    <t>Adósságot keletkeztető ügyletekből és kezességvállalásokból fennálló kötelezettségek</t>
  </si>
  <si>
    <t>Készfizető kezesség</t>
  </si>
  <si>
    <t>Összes készfizető kezesség:</t>
  </si>
  <si>
    <t>Hitel</t>
  </si>
  <si>
    <t>Keszthely Város Önkormányzata hiteltartozással nem rendelkezik</t>
  </si>
  <si>
    <t>Részletfizetés</t>
  </si>
  <si>
    <t>Zala Megyei Önkormányzat - Mozgás Háza 2010.03.10-2029.03.10</t>
  </si>
  <si>
    <t xml:space="preserve"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</t>
  </si>
  <si>
    <t>Egyéb kötelezettségek</t>
  </si>
  <si>
    <t xml:space="preserve">Pannon EGTC tagdíj 222/2010. (VII.29.) </t>
  </si>
  <si>
    <t>PREVIDENT Fogászati Szolgáltató Kft.- fogszabályozás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</si>
  <si>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</si>
  <si>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</si>
  <si>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</si>
  <si>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</si>
  <si>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</si>
  <si>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</si>
  <si>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</si>
  <si>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</si>
  <si>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</si>
  <si>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</si>
  <si>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</si>
  <si>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</si>
  <si>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</si>
  <si>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</si>
  <si>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</si>
  <si>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</si>
  <si>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</si>
  <si>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</si>
  <si>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</si>
  <si>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</si>
  <si>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</si>
  <si>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 xml:space="preserve">Bevételek összesen 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</si>
  <si>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</si>
  <si>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</si>
  <si>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</si>
  <si>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</si>
  <si>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</si>
  <si>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</si>
  <si>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</si>
  <si>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</si>
  <si>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 xml:space="preserve"> Kiadások összesen</t>
  </si>
  <si>
    <t>Záró pénzkészlet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</si>
  <si>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</si>
  <si>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</si>
  <si>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</si>
  <si>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</si>
  <si>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</si>
  <si>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</si>
  <si>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</si>
  <si>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</si>
  <si>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</si>
  <si>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</si>
  <si>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</si>
  <si>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</si>
  <si>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</si>
  <si>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</si>
  <si>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247/2017. (X.5.) </t>
  </si>
  <si>
    <t>248/2017. (X.5.)</t>
  </si>
  <si>
    <t>TOP-1.4.1-15-ZA1-2016-00024 "Kísérleti utcai óvoda épületének átalakítása és bővítése"</t>
  </si>
  <si>
    <t>EFOP-1.5.2-16-2017-00044. "Humán közszolgáltatások fejlesztése térségi szemléletben Keszthely, Bókaháza, Egeraracsa, Egervár, Orbányosfa településeken"</t>
  </si>
  <si>
    <t>246/2017. (X.5.)</t>
  </si>
  <si>
    <t>350/2017. (XII.14)</t>
  </si>
  <si>
    <t>156/2017.(VI.20)</t>
  </si>
  <si>
    <t>Működési célra</t>
  </si>
  <si>
    <t>TOP-2.1.2-15-ZA1-2016-00003. „Zöld Város kialakítása"</t>
  </si>
  <si>
    <t>Sport 081030</t>
  </si>
  <si>
    <t>Termőföld bérbeadásából származó SZJA</t>
  </si>
  <si>
    <t>Óvodai nevelés, ellátás működtetési feladatai (091140)</t>
  </si>
  <si>
    <t>Óvodai nevelés ell.műk. feladatai 091140</t>
  </si>
  <si>
    <t>TOP-5.3.1-16-ZA1-2017-00010 "Helyi identitás és kohézió erősítése Keszthelyen"</t>
  </si>
  <si>
    <t>334/2018(XII.13)</t>
  </si>
  <si>
    <t>356/2016.(XII.15)</t>
  </si>
  <si>
    <t>EFOP-1.2.9-17-2017-00073. "Keszthelyi Nő-Köz-Pont" - Keszthelyi Családsegítő és Gyermekjóléti Központ</t>
  </si>
  <si>
    <t>EFOP-1.2.9-17-2017-00073. "Keszthelyi Nő-Köz-Pont" - Goldmark Károly Művelődési Központ</t>
  </si>
  <si>
    <t>69/2018.(III.29)</t>
  </si>
  <si>
    <t>EFOP-1.5.2-16-2017-00044 "Humánszolgálatások  fejlesztése térségi szemléletben Keszthely, Bókaháza, Egeraracsa, Egervár, Orbányosfa településeken" - Goldmark Károly Művelődési Központ</t>
  </si>
  <si>
    <t>EFOP-1.5.2-16-2017-00044 "Humánszolgálatások  fejlesztése térségi szemléletben Keszthely, Bókaháza, Egeraracsa, Egervár, Orbányosfa településeken" - Egyesített Szociális Intézmény</t>
  </si>
  <si>
    <t xml:space="preserve">Felhalmo-zási </t>
  </si>
  <si>
    <t>Munkaadókat terhelő járulékok és szoc. hozzájár. adó</t>
  </si>
  <si>
    <t>Balaton u. burkolat csere kiemelt szegély egyoldali (D-i) járda felújítással</t>
  </si>
  <si>
    <t>Madách u. zárt csatorna dugulás elhárítása az autóbusz pályaudvar vízelvezetése érdekében (feltárás, részleges helyreállítás)</t>
  </si>
  <si>
    <t>Keszthely Festetics György Zenei Alapfokú Művészeti Iskola és egyéb önkormányzati épületek energetikai korszerűsítése TOP-3.2.1-16-ZA1-2019-00019.</t>
  </si>
  <si>
    <t>TOP-3.2.1-16-ZA1-2019-00022 "Keszthelyi Tanuszoda energetikai korszerűsítése"</t>
  </si>
  <si>
    <t>TOP-3.2.1-16-ZA1-2019-00019 "Keszthelyi Festetics György Zenei Alapfokú Művészeti Iskola és egyéb önkormányzati épületek energetikai korszerűsítése"</t>
  </si>
  <si>
    <t>209/2019. (VIII.29)</t>
  </si>
  <si>
    <t>227/2018. (VIII.29)</t>
  </si>
  <si>
    <t>206/2019. (VIII.29)</t>
  </si>
  <si>
    <t>207/2019. (VIII.29)</t>
  </si>
  <si>
    <t>GINOP-7.1.9-17-2018-00015 "Festetics örökség bemutatását és hálózatba kapcsolását célzó termék- és infrastruktúra fejlesztés" I. ütem</t>
  </si>
  <si>
    <t xml:space="preserve">TOP-5.2.1-15-ZA1-2016-00003. "A társadalmi hátrányok kompenzálását szolgáló komplex programok megvalósítása Keszthelyen" </t>
  </si>
  <si>
    <t>Pethe F. - Hermann O. u. vízelvezetése helyben szikkasztással</t>
  </si>
  <si>
    <t>TOP-1.4.1-15-ZA1-2018-00035 "Eszközbeszerzés a Keszthelyi Életfa Óvoda tagóvodái számára"</t>
  </si>
  <si>
    <t>2023-2026</t>
  </si>
  <si>
    <t>2023-2029</t>
  </si>
  <si>
    <t>EFOP-1.2.11-16-2017-0003 "Keszthely Hazavár ifjúságot segítő támogatási program" (Esély Otthon)</t>
  </si>
  <si>
    <t>188/2018. (VI.28)</t>
  </si>
  <si>
    <t>KEHOP-1.2.1-18-2018-00206 "Keszthelyi klímastratégia kidolgozása és klímatudatosságot erősítő, szemléletformáló programok megvalósítása"</t>
  </si>
  <si>
    <t>Fiatalok társ.beill.084070</t>
  </si>
  <si>
    <t xml:space="preserve">VOLÁNBUSZ Zrt. 321/2017. (XII. 14.) 2022. 12. 31-ig </t>
  </si>
  <si>
    <t>Tárgy év</t>
  </si>
  <si>
    <t>Kezesség-, illetve garanciavállalással kapcsolatos megtérülés</t>
  </si>
  <si>
    <t>Saját bevétel</t>
  </si>
  <si>
    <t>Saját bevételek</t>
  </si>
  <si>
    <t>Kábítószer megelőzés 074052</t>
  </si>
  <si>
    <t>KEF 074052</t>
  </si>
  <si>
    <t>2021. évi terv</t>
  </si>
  <si>
    <t>Lovassy u. déli szakasz burkolatfelújítása</t>
  </si>
  <si>
    <t>Autóbuszvárok bontása, elszállítása</t>
  </si>
  <si>
    <t>Bercsényi u. közlekedési lámparendszer korszerűsítése I.ütem (lámpafejek cseréje LED-re)</t>
  </si>
  <si>
    <t>Kerékpárutas pályázatokhoz tervek készítése</t>
  </si>
  <si>
    <t>Kisfaludy u. burkolatcsere - tervkészítés</t>
  </si>
  <si>
    <t>Fejér Gy.u. burkolatcsere - tervkészítés</t>
  </si>
  <si>
    <t>Pethő u. burkolatcsere, csapadékvíz elvezetés - tervkészítés</t>
  </si>
  <si>
    <t>Városház u. burkolatcsere - tervkészítés</t>
  </si>
  <si>
    <t>Bakacs u. burkolatcsere, csapadékvíz elvezetés - tervkészítés</t>
  </si>
  <si>
    <t>Nádor u. burkolatcsere, csapadékvíz elvezetés - tervkészítés</t>
  </si>
  <si>
    <t>Rákóczi u. burkolatcsere - tervkészítés</t>
  </si>
  <si>
    <t>Korona utca burkolatfelújítás</t>
  </si>
  <si>
    <t>Mártírok útja (VSZK kerítés mentén) parkoló felújítás (kavicsos), csapadékvíz elvezetés</t>
  </si>
  <si>
    <t>Csókakői patak kotrása (önkormányzati kezelésű és tulajdonú szakaszok)</t>
  </si>
  <si>
    <t>Szent Imre árok karbantarása (fa kivágás, kotrás, anyag elszállítás)</t>
  </si>
  <si>
    <t>Tessedik S.utcai (Móra F. torkolat előtt) csapadékvíz-elvezető rendszer (nyílt  árok és zárt csatorna vegyesen) rekonstrukciója</t>
  </si>
  <si>
    <t>Lovassy u. 17. előtti út, parkoló vízelvezetése folyókával, helyben szikkasztással</t>
  </si>
  <si>
    <t>Életfa Iskola felújítása</t>
  </si>
  <si>
    <t>Horgászüzlet felújítása</t>
  </si>
  <si>
    <t>Kossuth u. 3-5. közti elválasztó fal</t>
  </si>
  <si>
    <t>Radiátor csere</t>
  </si>
  <si>
    <t>Emeleti könyvtár és adattár nyílászárók felújítása</t>
  </si>
  <si>
    <t>Ingatlan felújítás - Kossuth u. 28. tető</t>
  </si>
  <si>
    <t>2021. év</t>
  </si>
  <si>
    <t xml:space="preserve">TOP-3.1.1-15-ZA2-2019-00004."Keszthely, Hévízi úti kerékpárút I.ütem építése" </t>
  </si>
  <si>
    <t>240/2019.(IX.26)</t>
  </si>
  <si>
    <t>243/2019 (IX.26)</t>
  </si>
  <si>
    <t>TOP-2.1.3-15-ZA1-2016-00014. „A belterületi csapadékvíz elvezetési rendszer fejlesztése Keszthely-Kertvárosban I.ütem"</t>
  </si>
  <si>
    <t>TOP-2.1.3-15-ZA1-2019-00020. „A belterületi csapadékvíz elvezetési rendszer fejlesztése Keszthely-Kertvárosban II.ütem"</t>
  </si>
  <si>
    <t xml:space="preserve">TOP-3.1.1-15-ZA1-2016-00006."Ingyenes B+R parkoló kialakítása a keszthelyi városközpont forg.csillapítása érdekében" </t>
  </si>
  <si>
    <t xml:space="preserve">Keszthelyi HUSZ Hulladékszállító Egyszemélyes Nonprofit Kft. 322/2020. (XI.26.) 2021.01.04-2021.12.31-ig </t>
  </si>
  <si>
    <t>Keszthelyi HUSZ Hulladékszállító Egyszemélyes Nonprofit Kft.   322/2020. (XI. 26.) 2021.01.04-2021.12.31-ig (Folyószámlahitel 12.000 eFt)</t>
  </si>
  <si>
    <t xml:space="preserve">ALI a háziorvosok, házi gyermekorvosok és fogorvosok részére 314/2020. (XI. 26.) </t>
  </si>
  <si>
    <t>PLH Közvilágítás Kft. - közvilágítási aktív elemek karbantartása 2025. 12. 31-ig</t>
  </si>
  <si>
    <t xml:space="preserve">VÜZ Nonprofit Kft hitelfelvétel 9/2011.(I.27.) - Tőketartozás: 201.210 EUR,  lejárata 2025.12.31. célja: Keszthely piaci parkolók létesítése. Tőketartozás: 88.690 EUR, lejárata 2026.01.31., célja: Keszthely Fő tér rekonstrukció keretében a Keszthelyi Városüzemeltető Kft saját erejének biztosítása. </t>
  </si>
  <si>
    <t xml:space="preserve">70/2018. (III. 29.) </t>
  </si>
  <si>
    <t>EFOP-3.3.4-17-2017-00033 "Az Óperenciás tengeren innen-Népmesepont kialakítása Keszthelyen" Goldmark Károly M.K.</t>
  </si>
  <si>
    <t>Módosítás</t>
  </si>
  <si>
    <t>Módosított előirányzat</t>
  </si>
  <si>
    <t>Önkormányzat eredeti  előirányzat</t>
  </si>
  <si>
    <t>Pénzügyi lízing</t>
  </si>
  <si>
    <t>Pénz-ügyi lízing</t>
  </si>
  <si>
    <t>17. Pénzügyi lízing módosítás</t>
  </si>
  <si>
    <t>18. Tartalék</t>
  </si>
  <si>
    <t>Felhalmo-zási célú átvett pénz-eszközök</t>
  </si>
  <si>
    <r>
      <t xml:space="preserve">Keszthelyi Polgármesteri Hivatal </t>
    </r>
    <r>
      <rPr>
        <sz val="10"/>
        <rFont val="Book Antiqua"/>
        <family val="1"/>
      </rPr>
      <t>eredeti előir.</t>
    </r>
  </si>
  <si>
    <t>Közfogl. létszáma</t>
  </si>
  <si>
    <t>Egyéb közhatalmi bevétel - közterület használat</t>
  </si>
  <si>
    <t>Sörház u. és járda felújítás</t>
  </si>
  <si>
    <t>Ár- és belvízvédelemmel összefüggő tev.( 047410 )</t>
  </si>
  <si>
    <t>Tulajdonosi bevételek</t>
  </si>
  <si>
    <t>Díjak, pótlékok, bírságok, települési adók</t>
  </si>
  <si>
    <t>Immateriális javak, ingatlanok és egyéb tárgyi eszközök értékesítése</t>
  </si>
  <si>
    <t>Részesedések értékesítése és részesedések megszűnéséhez kapcsolódó bevételek</t>
  </si>
  <si>
    <t xml:space="preserve">Privatizációból származó bevételek és befektetési jegyek </t>
  </si>
  <si>
    <t xml:space="preserve">Veszprém-Balaton 2023. Európa Kulturális Fővárosa programhoz csatalakozás 286/2020.(X.29.) </t>
  </si>
  <si>
    <t>Készfizető kezesség, pénzügyi lízing kamata, egyéb bankköltségek</t>
  </si>
  <si>
    <t>Helyi adók</t>
  </si>
  <si>
    <t>Pénzügyi lízing (nyílt végű)</t>
  </si>
  <si>
    <t xml:space="preserve">Keszthely Város Önkormányzata - TOYOTA személygépjármű </t>
  </si>
  <si>
    <t xml:space="preserve">Keszthely Város Önkormányzata - pénzügyi lízing </t>
  </si>
  <si>
    <t>III. Pénzforgalom nélküli bevételek</t>
  </si>
  <si>
    <t>7. Pénzügyi lízing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</si>
</sst>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  <numFmt numFmtId="169" formatCode="#,##0_ ;\-#,##0\ "/>
    <numFmt numFmtId="170" formatCode="_-* #,##0.0\ _F_t_-;\-* #,##0.0\ _F_t_-;_-* \-??\ _F_t_-;_-@_-"/>
    <numFmt numFmtId="171" formatCode="[$-40E]yyyy\.\ mmmm\ d\."/>
    <numFmt numFmtId="172" formatCode="0.0"/>
    <numFmt numFmtId="173" formatCode="_-* #,##0.000\ _F_t_-;\-* #,##0.000\ _F_t_-;_-* \-??\ _F_t_-;_-@_-"/>
    <numFmt numFmtId="174" formatCode="_-* #,##0.0000\ _F_t_-;\-* #,##0.0000\ _F_t_-;_-* \-??\ _F_t_-;_-@_-"/>
    <numFmt numFmtId="175" formatCode="_-* #,##0.00000\ _F_t_-;\-* #,##0.0000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sz val="9"/>
      <name val="Arial CE"/>
      <family val="0"/>
    </font>
    <font>
      <b/>
      <sz val="9"/>
      <name val="Arial CE"/>
      <family val="0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>
        <color indexed="8"/>
      </top>
      <bottom style="medium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1" fillId="15" borderId="5" applyNumberFormat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16" borderId="7" applyNumberFormat="0" applyFont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" borderId="1" applyNumberFormat="0" applyAlignment="0" applyProtection="0"/>
    <xf numFmtId="9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8" fontId="4" fillId="0" borderId="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8" fontId="2" fillId="0" borderId="13" xfId="41" applyNumberFormat="1" applyFont="1" applyFill="1" applyBorder="1" applyAlignment="1">
      <alignment/>
    </xf>
    <xf numFmtId="168" fontId="2" fillId="0" borderId="14" xfId="41" applyNumberFormat="1" applyFont="1" applyFill="1" applyBorder="1" applyAlignment="1">
      <alignment/>
    </xf>
    <xf numFmtId="168" fontId="3" fillId="0" borderId="15" xfId="41" applyNumberFormat="1" applyFont="1" applyFill="1" applyBorder="1" applyAlignment="1">
      <alignment/>
    </xf>
    <xf numFmtId="168" fontId="2" fillId="0" borderId="15" xfId="41" applyNumberFormat="1" applyFont="1" applyFill="1" applyBorder="1" applyAlignment="1">
      <alignment/>
    </xf>
    <xf numFmtId="168" fontId="2" fillId="0" borderId="16" xfId="41" applyNumberFormat="1" applyFont="1" applyFill="1" applyBorder="1" applyAlignment="1">
      <alignment horizontal="right"/>
    </xf>
    <xf numFmtId="168" fontId="2" fillId="0" borderId="14" xfId="41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167" fontId="8" fillId="0" borderId="24" xfId="41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68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8" fontId="3" fillId="0" borderId="23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8" fontId="12" fillId="0" borderId="0" xfId="41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168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7" fillId="0" borderId="29" xfId="4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9" xfId="41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 wrapText="1"/>
    </xf>
    <xf numFmtId="167" fontId="5" fillId="0" borderId="37" xfId="41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40" xfId="0" applyFont="1" applyBorder="1" applyAlignment="1">
      <alignment horizontal="center"/>
    </xf>
    <xf numFmtId="168" fontId="2" fillId="0" borderId="27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8" fontId="2" fillId="0" borderId="13" xfId="41" applyNumberFormat="1" applyFont="1" applyFill="1" applyBorder="1" applyAlignment="1">
      <alignment wrapText="1"/>
    </xf>
    <xf numFmtId="168" fontId="2" fillId="0" borderId="15" xfId="41" applyNumberFormat="1" applyFont="1" applyFill="1" applyBorder="1" applyAlignment="1">
      <alignment wrapText="1"/>
    </xf>
    <xf numFmtId="168" fontId="2" fillId="0" borderId="15" xfId="41" applyNumberFormat="1" applyFont="1" applyFill="1" applyBorder="1" applyAlignment="1">
      <alignment vertical="top" wrapText="1"/>
    </xf>
    <xf numFmtId="168" fontId="3" fillId="0" borderId="15" xfId="4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vertical="center" wrapText="1"/>
    </xf>
    <xf numFmtId="1" fontId="2" fillId="0" borderId="15" xfId="41" applyNumberFormat="1" applyFont="1" applyFill="1" applyBorder="1" applyAlignment="1">
      <alignment/>
    </xf>
    <xf numFmtId="168" fontId="3" fillId="0" borderId="14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168" fontId="2" fillId="0" borderId="41" xfId="41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1" fontId="2" fillId="0" borderId="17" xfId="41" applyNumberFormat="1" applyFont="1" applyFill="1" applyBorder="1" applyAlignment="1">
      <alignment/>
    </xf>
    <xf numFmtId="0" fontId="8" fillId="0" borderId="42" xfId="0" applyFont="1" applyBorder="1" applyAlignment="1">
      <alignment horizontal="left" vertical="center" wrapText="1"/>
    </xf>
    <xf numFmtId="168" fontId="2" fillId="0" borderId="43" xfId="41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8" fontId="2" fillId="0" borderId="44" xfId="41" applyNumberFormat="1" applyFont="1" applyFill="1" applyBorder="1" applyAlignment="1">
      <alignment/>
    </xf>
    <xf numFmtId="0" fontId="3" fillId="0" borderId="42" xfId="0" applyFont="1" applyFill="1" applyBorder="1" applyAlignment="1">
      <alignment vertical="top" wrapText="1"/>
    </xf>
    <xf numFmtId="3" fontId="3" fillId="0" borderId="45" xfId="0" applyNumberFormat="1" applyFont="1" applyFill="1" applyBorder="1" applyAlignment="1">
      <alignment/>
    </xf>
    <xf numFmtId="168" fontId="2" fillId="0" borderId="46" xfId="41" applyNumberFormat="1" applyFont="1" applyFill="1" applyBorder="1" applyAlignment="1">
      <alignment horizontal="right"/>
    </xf>
    <xf numFmtId="168" fontId="3" fillId="0" borderId="16" xfId="41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8" fillId="0" borderId="4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horizontal="left" vertical="center" wrapText="1" indent="2"/>
    </xf>
    <xf numFmtId="0" fontId="14" fillId="0" borderId="42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167" fontId="3" fillId="0" borderId="44" xfId="41" applyNumberFormat="1" applyFont="1" applyFill="1" applyBorder="1" applyAlignment="1">
      <alignment vertical="center" wrapText="1"/>
    </xf>
    <xf numFmtId="0" fontId="4" fillId="0" borderId="47" xfId="0" applyFont="1" applyBorder="1" applyAlignment="1">
      <alignment horizontal="center"/>
    </xf>
    <xf numFmtId="0" fontId="5" fillId="0" borderId="24" xfId="0" applyFont="1" applyBorder="1" applyAlignment="1">
      <alignment horizontal="left" indent="4"/>
    </xf>
    <xf numFmtId="0" fontId="11" fillId="0" borderId="47" xfId="0" applyFont="1" applyBorder="1" applyAlignment="1">
      <alignment/>
    </xf>
    <xf numFmtId="1" fontId="2" fillId="0" borderId="24" xfId="41" applyNumberFormat="1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4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48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168" fontId="5" fillId="0" borderId="44" xfId="41" applyNumberFormat="1" applyFont="1" applyFill="1" applyBorder="1" applyAlignment="1">
      <alignment/>
    </xf>
    <xf numFmtId="168" fontId="2" fillId="0" borderId="49" xfId="41" applyNumberFormat="1" applyFont="1" applyFill="1" applyBorder="1" applyAlignment="1">
      <alignment/>
    </xf>
    <xf numFmtId="168" fontId="2" fillId="0" borderId="50" xfId="41" applyNumberFormat="1" applyFont="1" applyFill="1" applyBorder="1" applyAlignment="1">
      <alignment/>
    </xf>
    <xf numFmtId="168" fontId="2" fillId="0" borderId="29" xfId="41" applyNumberFormat="1" applyFont="1" applyFill="1" applyBorder="1" applyAlignment="1">
      <alignment/>
    </xf>
    <xf numFmtId="167" fontId="3" fillId="0" borderId="51" xfId="4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43" xfId="41" applyNumberFormat="1" applyFont="1" applyFill="1" applyBorder="1" applyAlignment="1">
      <alignment/>
    </xf>
    <xf numFmtId="0" fontId="3" fillId="0" borderId="47" xfId="0" applyFont="1" applyBorder="1" applyAlignment="1">
      <alignment horizontal="left" wrapText="1" indent="1"/>
    </xf>
    <xf numFmtId="1" fontId="2" fillId="0" borderId="13" xfId="41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indent="1"/>
    </xf>
    <xf numFmtId="0" fontId="3" fillId="0" borderId="24" xfId="0" applyFont="1" applyBorder="1" applyAlignment="1">
      <alignment wrapText="1"/>
    </xf>
    <xf numFmtId="0" fontId="9" fillId="0" borderId="47" xfId="0" applyFont="1" applyFill="1" applyBorder="1" applyAlignment="1">
      <alignment horizontal="left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168" fontId="5" fillId="0" borderId="23" xfId="41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8" fontId="4" fillId="0" borderId="16" xfId="41" applyNumberFormat="1" applyFont="1" applyFill="1" applyBorder="1" applyAlignment="1">
      <alignment/>
    </xf>
    <xf numFmtId="168" fontId="5" fillId="0" borderId="16" xfId="41" applyNumberFormat="1" applyFont="1" applyFill="1" applyBorder="1" applyAlignment="1">
      <alignment/>
    </xf>
    <xf numFmtId="168" fontId="5" fillId="0" borderId="52" xfId="41" applyNumberFormat="1" applyFont="1" applyFill="1" applyBorder="1" applyAlignment="1">
      <alignment/>
    </xf>
    <xf numFmtId="168" fontId="4" fillId="0" borderId="53" xfId="41" applyNumberFormat="1" applyFont="1" applyFill="1" applyBorder="1" applyAlignment="1">
      <alignment/>
    </xf>
    <xf numFmtId="168" fontId="5" fillId="0" borderId="22" xfId="41" applyNumberFormat="1" applyFont="1" applyFill="1" applyBorder="1" applyAlignment="1">
      <alignment horizontal="center" vertical="center" wrapText="1"/>
    </xf>
    <xf numFmtId="168" fontId="5" fillId="0" borderId="54" xfId="41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49" xfId="0" applyFont="1" applyBorder="1" applyAlignment="1">
      <alignment/>
    </xf>
    <xf numFmtId="168" fontId="4" fillId="0" borderId="44" xfId="0" applyNumberFormat="1" applyFont="1" applyBorder="1" applyAlignment="1">
      <alignment/>
    </xf>
    <xf numFmtId="0" fontId="5" fillId="0" borderId="55" xfId="0" applyFont="1" applyBorder="1" applyAlignment="1">
      <alignment horizontal="center" vertical="center" wrapText="1"/>
    </xf>
    <xf numFmtId="167" fontId="4" fillId="0" borderId="56" xfId="41" applyNumberFormat="1" applyFont="1" applyFill="1" applyBorder="1" applyAlignment="1" applyProtection="1">
      <alignment/>
      <protection/>
    </xf>
    <xf numFmtId="167" fontId="5" fillId="0" borderId="57" xfId="41" applyNumberFormat="1" applyFont="1" applyFill="1" applyBorder="1" applyAlignment="1" applyProtection="1">
      <alignment/>
      <protection/>
    </xf>
    <xf numFmtId="167" fontId="4" fillId="0" borderId="57" xfId="41" applyNumberFormat="1" applyFont="1" applyFill="1" applyBorder="1" applyAlignment="1" applyProtection="1">
      <alignment/>
      <protection/>
    </xf>
    <xf numFmtId="167" fontId="5" fillId="0" borderId="58" xfId="41" applyNumberFormat="1" applyFont="1" applyFill="1" applyBorder="1" applyAlignment="1" applyProtection="1">
      <alignment/>
      <protection/>
    </xf>
    <xf numFmtId="167" fontId="4" fillId="0" borderId="44" xfId="0" applyNumberFormat="1" applyFont="1" applyBorder="1" applyAlignment="1">
      <alignment/>
    </xf>
    <xf numFmtId="0" fontId="9" fillId="0" borderId="5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 indent="2"/>
    </xf>
    <xf numFmtId="0" fontId="4" fillId="25" borderId="15" xfId="0" applyFont="1" applyFill="1" applyBorder="1" applyAlignment="1">
      <alignment/>
    </xf>
    <xf numFmtId="0" fontId="4" fillId="25" borderId="15" xfId="0" applyFont="1" applyFill="1" applyBorder="1" applyAlignment="1">
      <alignment horizontal="left" indent="2"/>
    </xf>
    <xf numFmtId="0" fontId="9" fillId="0" borderId="13" xfId="0" applyFont="1" applyBorder="1" applyAlignment="1">
      <alignment vertical="center" wrapText="1"/>
    </xf>
    <xf numFmtId="167" fontId="8" fillId="0" borderId="19" xfId="41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 indent="1"/>
    </xf>
    <xf numFmtId="3" fontId="2" fillId="0" borderId="19" xfId="0" applyNumberFormat="1" applyFont="1" applyFill="1" applyBorder="1" applyAlignment="1">
      <alignment/>
    </xf>
    <xf numFmtId="168" fontId="2" fillId="25" borderId="53" xfId="41" applyNumberFormat="1" applyFont="1" applyFill="1" applyBorder="1" applyAlignment="1">
      <alignment horizontal="right"/>
    </xf>
    <xf numFmtId="168" fontId="2" fillId="25" borderId="24" xfId="41" applyNumberFormat="1" applyFont="1" applyFill="1" applyBorder="1" applyAlignment="1">
      <alignment/>
    </xf>
    <xf numFmtId="168" fontId="3" fillId="25" borderId="15" xfId="41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0" fontId="5" fillId="0" borderId="60" xfId="0" applyFont="1" applyBorder="1" applyAlignment="1">
      <alignment horizontal="center"/>
    </xf>
    <xf numFmtId="167" fontId="4" fillId="0" borderId="15" xfId="41" applyNumberFormat="1" applyFont="1" applyFill="1" applyBorder="1" applyAlignment="1" applyProtection="1">
      <alignment/>
      <protection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3" xfId="0" applyFont="1" applyBorder="1" applyAlignment="1">
      <alignment/>
    </xf>
    <xf numFmtId="0" fontId="3" fillId="0" borderId="28" xfId="0" applyFont="1" applyFill="1" applyBorder="1" applyAlignment="1">
      <alignment horizontal="left" vertical="top" wrapText="1" indent="4"/>
    </xf>
    <xf numFmtId="0" fontId="2" fillId="0" borderId="64" xfId="0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/>
    </xf>
    <xf numFmtId="0" fontId="3" fillId="25" borderId="4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167" fontId="5" fillId="0" borderId="15" xfId="41" applyNumberFormat="1" applyFont="1" applyFill="1" applyBorder="1" applyAlignment="1" applyProtection="1">
      <alignment/>
      <protection/>
    </xf>
    <xf numFmtId="0" fontId="12" fillId="0" borderId="48" xfId="0" applyFont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3" fontId="2" fillId="25" borderId="24" xfId="0" applyNumberFormat="1" applyFont="1" applyFill="1" applyBorder="1" applyAlignment="1">
      <alignment/>
    </xf>
    <xf numFmtId="168" fontId="4" fillId="25" borderId="16" xfId="41" applyNumberFormat="1" applyFont="1" applyFill="1" applyBorder="1" applyAlignment="1">
      <alignment/>
    </xf>
    <xf numFmtId="168" fontId="4" fillId="25" borderId="52" xfId="41" applyNumberFormat="1" applyFont="1" applyFill="1" applyBorder="1" applyAlignment="1">
      <alignment/>
    </xf>
    <xf numFmtId="168" fontId="4" fillId="25" borderId="16" xfId="41" applyNumberFormat="1" applyFont="1" applyFill="1" applyBorder="1" applyAlignment="1">
      <alignment/>
    </xf>
    <xf numFmtId="168" fontId="5" fillId="0" borderId="49" xfId="41" applyNumberFormat="1" applyFont="1" applyFill="1" applyBorder="1" applyAlignment="1">
      <alignment/>
    </xf>
    <xf numFmtId="168" fontId="5" fillId="25" borderId="14" xfId="41" applyNumberFormat="1" applyFont="1" applyFill="1" applyBorder="1" applyAlignment="1">
      <alignment/>
    </xf>
    <xf numFmtId="168" fontId="5" fillId="25" borderId="16" xfId="41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168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4" xfId="0" applyFont="1" applyFill="1" applyBorder="1" applyAlignment="1">
      <alignment horizontal="center"/>
    </xf>
    <xf numFmtId="0" fontId="7" fillId="25" borderId="53" xfId="0" applyFont="1" applyFill="1" applyBorder="1" applyAlignment="1">
      <alignment horizontal="center"/>
    </xf>
    <xf numFmtId="3" fontId="3" fillId="25" borderId="15" xfId="0" applyNumberFormat="1" applyFont="1" applyFill="1" applyBorder="1" applyAlignment="1">
      <alignment/>
    </xf>
    <xf numFmtId="3" fontId="2" fillId="25" borderId="15" xfId="0" applyNumberFormat="1" applyFont="1" applyFill="1" applyBorder="1" applyAlignment="1">
      <alignment/>
    </xf>
    <xf numFmtId="168" fontId="2" fillId="25" borderId="15" xfId="41" applyNumberFormat="1" applyFont="1" applyFill="1" applyBorder="1" applyAlignment="1">
      <alignment/>
    </xf>
    <xf numFmtId="168" fontId="2" fillId="25" borderId="17" xfId="41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167" fontId="4" fillId="0" borderId="41" xfId="0" applyNumberFormat="1" applyFont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167" fontId="5" fillId="0" borderId="44" xfId="41" applyNumberFormat="1" applyFont="1" applyFill="1" applyBorder="1" applyAlignment="1" applyProtection="1">
      <alignment/>
      <protection/>
    </xf>
    <xf numFmtId="167" fontId="4" fillId="0" borderId="66" xfId="41" applyNumberFormat="1" applyFont="1" applyFill="1" applyBorder="1" applyAlignment="1" applyProtection="1">
      <alignment/>
      <protection/>
    </xf>
    <xf numFmtId="168" fontId="2" fillId="25" borderId="15" xfId="41" applyNumberFormat="1" applyFont="1" applyFill="1" applyBorder="1" applyAlignment="1">
      <alignment wrapText="1"/>
    </xf>
    <xf numFmtId="168" fontId="2" fillId="25" borderId="15" xfId="41" applyNumberFormat="1" applyFont="1" applyFill="1" applyBorder="1" applyAlignment="1">
      <alignment vertical="top" wrapText="1"/>
    </xf>
    <xf numFmtId="168" fontId="3" fillId="25" borderId="15" xfId="41" applyNumberFormat="1" applyFont="1" applyFill="1" applyBorder="1" applyAlignment="1">
      <alignment wrapText="1"/>
    </xf>
    <xf numFmtId="0" fontId="12" fillId="25" borderId="15" xfId="0" applyFont="1" applyFill="1" applyBorder="1" applyAlignment="1">
      <alignment/>
    </xf>
    <xf numFmtId="168" fontId="3" fillId="25" borderId="44" xfId="41" applyNumberFormat="1" applyFont="1" applyFill="1" applyBorder="1" applyAlignment="1">
      <alignment vertical="top" wrapText="1"/>
    </xf>
    <xf numFmtId="168" fontId="3" fillId="25" borderId="21" xfId="41" applyNumberFormat="1" applyFont="1" applyFill="1" applyBorder="1" applyAlignment="1">
      <alignment horizontal="center" vertical="center"/>
    </xf>
    <xf numFmtId="168" fontId="3" fillId="25" borderId="23" xfId="41" applyNumberFormat="1" applyFont="1" applyFill="1" applyBorder="1" applyAlignment="1">
      <alignment vertical="center" wrapText="1"/>
    </xf>
    <xf numFmtId="168" fontId="4" fillId="25" borderId="14" xfId="41" applyNumberFormat="1" applyFont="1" applyFill="1" applyBorder="1" applyAlignment="1">
      <alignment/>
    </xf>
    <xf numFmtId="168" fontId="4" fillId="25" borderId="67" xfId="41" applyNumberFormat="1" applyFont="1" applyFill="1" applyBorder="1" applyAlignment="1">
      <alignment/>
    </xf>
    <xf numFmtId="168" fontId="5" fillId="25" borderId="67" xfId="41" applyNumberFormat="1" applyFont="1" applyFill="1" applyBorder="1" applyAlignment="1">
      <alignment/>
    </xf>
    <xf numFmtId="168" fontId="5" fillId="25" borderId="44" xfId="41" applyNumberFormat="1" applyFont="1" applyFill="1" applyBorder="1" applyAlignment="1">
      <alignment/>
    </xf>
    <xf numFmtId="168" fontId="5" fillId="25" borderId="52" xfId="41" applyNumberFormat="1" applyFont="1" applyFill="1" applyBorder="1" applyAlignment="1">
      <alignment/>
    </xf>
    <xf numFmtId="168" fontId="5" fillId="25" borderId="41" xfId="41" applyNumberFormat="1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ill="1" applyBorder="1" applyAlignment="1">
      <alignment/>
    </xf>
    <xf numFmtId="0" fontId="11" fillId="25" borderId="15" xfId="0" applyFont="1" applyFill="1" applyBorder="1" applyAlignment="1">
      <alignment/>
    </xf>
    <xf numFmtId="168" fontId="5" fillId="25" borderId="53" xfId="41" applyNumberFormat="1" applyFont="1" applyFill="1" applyBorder="1" applyAlignment="1">
      <alignment/>
    </xf>
    <xf numFmtId="168" fontId="5" fillId="25" borderId="29" xfId="41" applyNumberFormat="1" applyFont="1" applyFill="1" applyBorder="1" applyAlignment="1">
      <alignment/>
    </xf>
    <xf numFmtId="0" fontId="2" fillId="25" borderId="15" xfId="0" applyFont="1" applyFill="1" applyBorder="1" applyAlignment="1">
      <alignment vertical="center" wrapText="1"/>
    </xf>
    <xf numFmtId="0" fontId="2" fillId="25" borderId="15" xfId="41" applyNumberFormat="1" applyFont="1" applyFill="1" applyBorder="1" applyAlignment="1">
      <alignment vertical="center" wrapText="1"/>
    </xf>
    <xf numFmtId="0" fontId="2" fillId="25" borderId="46" xfId="0" applyFont="1" applyFill="1" applyBorder="1" applyAlignment="1">
      <alignment vertical="center" wrapText="1"/>
    </xf>
    <xf numFmtId="0" fontId="2" fillId="25" borderId="46" xfId="41" applyNumberFormat="1" applyFont="1" applyFill="1" applyBorder="1" applyAlignment="1">
      <alignment vertical="center" wrapText="1"/>
    </xf>
    <xf numFmtId="0" fontId="3" fillId="25" borderId="68" xfId="0" applyFont="1" applyFill="1" applyBorder="1" applyAlignment="1">
      <alignment wrapText="1"/>
    </xf>
    <xf numFmtId="0" fontId="3" fillId="25" borderId="69" xfId="0" applyFont="1" applyFill="1" applyBorder="1" applyAlignment="1">
      <alignment wrapText="1"/>
    </xf>
    <xf numFmtId="0" fontId="3" fillId="25" borderId="15" xfId="0" applyFont="1" applyFill="1" applyBorder="1" applyAlignment="1">
      <alignment wrapText="1"/>
    </xf>
    <xf numFmtId="0" fontId="3" fillId="25" borderId="44" xfId="0" applyFont="1" applyFill="1" applyBorder="1" applyAlignment="1">
      <alignment wrapText="1"/>
    </xf>
    <xf numFmtId="0" fontId="3" fillId="25" borderId="64" xfId="0" applyFont="1" applyFill="1" applyBorder="1" applyAlignment="1">
      <alignment wrapText="1"/>
    </xf>
    <xf numFmtId="0" fontId="3" fillId="25" borderId="65" xfId="0" applyFont="1" applyFill="1" applyBorder="1" applyAlignment="1">
      <alignment wrapText="1"/>
    </xf>
    <xf numFmtId="168" fontId="2" fillId="25" borderId="52" xfId="41" applyNumberFormat="1" applyFont="1" applyFill="1" applyBorder="1" applyAlignment="1">
      <alignment horizontal="right"/>
    </xf>
    <xf numFmtId="168" fontId="2" fillId="25" borderId="16" xfId="41" applyNumberFormat="1" applyFont="1" applyFill="1" applyBorder="1" applyAlignment="1">
      <alignment horizontal="right"/>
    </xf>
    <xf numFmtId="168" fontId="3" fillId="25" borderId="16" xfId="41" applyNumberFormat="1" applyFont="1" applyFill="1" applyBorder="1" applyAlignment="1">
      <alignment horizontal="right"/>
    </xf>
    <xf numFmtId="168" fontId="3" fillId="25" borderId="13" xfId="41" applyNumberFormat="1" applyFont="1" applyFill="1" applyBorder="1" applyAlignment="1">
      <alignment/>
    </xf>
    <xf numFmtId="167" fontId="3" fillId="25" borderId="70" xfId="41" applyNumberFormat="1" applyFont="1" applyFill="1" applyBorder="1" applyAlignment="1">
      <alignment horizontal="left" vertical="center" wrapText="1"/>
    </xf>
    <xf numFmtId="167" fontId="3" fillId="25" borderId="15" xfId="41" applyNumberFormat="1" applyFont="1" applyFill="1" applyBorder="1" applyAlignment="1">
      <alignment vertical="center" wrapText="1"/>
    </xf>
    <xf numFmtId="167" fontId="3" fillId="25" borderId="24" xfId="41" applyNumberFormat="1" applyFont="1" applyFill="1" applyBorder="1" applyAlignment="1">
      <alignment vertical="center" wrapText="1"/>
    </xf>
    <xf numFmtId="0" fontId="2" fillId="25" borderId="27" xfId="0" applyFont="1" applyFill="1" applyBorder="1" applyAlignment="1">
      <alignment/>
    </xf>
    <xf numFmtId="0" fontId="3" fillId="25" borderId="49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3" fillId="25" borderId="44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3" fontId="2" fillId="25" borderId="17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3" fontId="3" fillId="25" borderId="45" xfId="0" applyNumberFormat="1" applyFont="1" applyFill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1" fontId="2" fillId="0" borderId="15" xfId="41" applyNumberFormat="1" applyFont="1" applyFill="1" applyBorder="1" applyAlignment="1">
      <alignment vertical="center"/>
    </xf>
    <xf numFmtId="168" fontId="2" fillId="25" borderId="52" xfId="41" applyNumberFormat="1" applyFont="1" applyFill="1" applyBorder="1" applyAlignment="1">
      <alignment/>
    </xf>
    <xf numFmtId="168" fontId="2" fillId="25" borderId="16" xfId="41" applyNumberFormat="1" applyFont="1" applyFill="1" applyBorder="1" applyAlignment="1">
      <alignment/>
    </xf>
    <xf numFmtId="1" fontId="2" fillId="0" borderId="27" xfId="41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8" fontId="3" fillId="0" borderId="0" xfId="41" applyNumberFormat="1" applyFont="1" applyAlignment="1">
      <alignment/>
    </xf>
    <xf numFmtId="0" fontId="5" fillId="0" borderId="15" xfId="0" applyFont="1" applyBorder="1" applyAlignment="1">
      <alignment horizontal="center" wrapText="1"/>
    </xf>
    <xf numFmtId="167" fontId="4" fillId="0" borderId="15" xfId="41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71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167" fontId="5" fillId="0" borderId="13" xfId="41" applyNumberFormat="1" applyFont="1" applyFill="1" applyBorder="1" applyAlignment="1" applyProtection="1">
      <alignment/>
      <protection/>
    </xf>
    <xf numFmtId="167" fontId="5" fillId="0" borderId="67" xfId="41" applyNumberFormat="1" applyFont="1" applyFill="1" applyBorder="1" applyAlignment="1" applyProtection="1">
      <alignment/>
      <protection/>
    </xf>
    <xf numFmtId="0" fontId="4" fillId="0" borderId="72" xfId="0" applyFont="1" applyBorder="1" applyAlignment="1">
      <alignment horizontal="left" wrapText="1" indent="1"/>
    </xf>
    <xf numFmtId="167" fontId="5" fillId="25" borderId="15" xfId="41" applyNumberFormat="1" applyFont="1" applyFill="1" applyBorder="1" applyAlignment="1" applyProtection="1">
      <alignment/>
      <protection/>
    </xf>
    <xf numFmtId="0" fontId="4" fillId="25" borderId="15" xfId="0" applyFont="1" applyFill="1" applyBorder="1" applyAlignment="1">
      <alignment horizontal="left" wrapText="1" indent="1"/>
    </xf>
    <xf numFmtId="0" fontId="5" fillId="0" borderId="73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74" xfId="0" applyFont="1" applyBorder="1" applyAlignment="1">
      <alignment horizontal="left" wrapText="1" indent="1"/>
    </xf>
    <xf numFmtId="0" fontId="5" fillId="0" borderId="75" xfId="0" applyFont="1" applyBorder="1" applyAlignment="1">
      <alignment wrapText="1"/>
    </xf>
    <xf numFmtId="167" fontId="5" fillId="0" borderId="76" xfId="41" applyNumberFormat="1" applyFont="1" applyFill="1" applyBorder="1" applyAlignment="1" applyProtection="1">
      <alignment/>
      <protection/>
    </xf>
    <xf numFmtId="0" fontId="5" fillId="0" borderId="71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168" fontId="4" fillId="0" borderId="15" xfId="41" applyNumberFormat="1" applyFont="1" applyFill="1" applyBorder="1" applyAlignment="1">
      <alignment/>
    </xf>
    <xf numFmtId="168" fontId="4" fillId="25" borderId="15" xfId="41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wrapText="1"/>
    </xf>
    <xf numFmtId="168" fontId="2" fillId="25" borderId="14" xfId="41" applyNumberFormat="1" applyFont="1" applyFill="1" applyBorder="1" applyAlignment="1">
      <alignment/>
    </xf>
    <xf numFmtId="168" fontId="2" fillId="25" borderId="13" xfId="41" applyNumberFormat="1" applyFont="1" applyFill="1" applyBorder="1" applyAlignment="1">
      <alignment/>
    </xf>
    <xf numFmtId="168" fontId="3" fillId="25" borderId="67" xfId="41" applyNumberFormat="1" applyFont="1" applyFill="1" applyBorder="1" applyAlignment="1">
      <alignment/>
    </xf>
    <xf numFmtId="168" fontId="3" fillId="0" borderId="0" xfId="41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 wrapText="1"/>
    </xf>
    <xf numFmtId="168" fontId="3" fillId="25" borderId="23" xfId="41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8" fontId="3" fillId="0" borderId="0" xfId="41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68" fontId="3" fillId="0" borderId="67" xfId="41" applyNumberFormat="1" applyFont="1" applyBorder="1" applyAlignment="1">
      <alignment/>
    </xf>
    <xf numFmtId="168" fontId="3" fillId="0" borderId="0" xfId="41" applyNumberFormat="1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168" fontId="3" fillId="0" borderId="24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3" fillId="0" borderId="77" xfId="0" applyFont="1" applyBorder="1" applyAlignment="1">
      <alignment/>
    </xf>
    <xf numFmtId="168" fontId="3" fillId="0" borderId="23" xfId="41" applyNumberFormat="1" applyFont="1" applyBorder="1" applyAlignment="1">
      <alignment wrapText="1"/>
    </xf>
    <xf numFmtId="0" fontId="2" fillId="0" borderId="36" xfId="0" applyFont="1" applyBorder="1" applyAlignment="1">
      <alignment wrapText="1"/>
    </xf>
    <xf numFmtId="168" fontId="2" fillId="0" borderId="17" xfId="41" applyNumberFormat="1" applyFont="1" applyFill="1" applyBorder="1" applyAlignment="1">
      <alignment/>
    </xf>
    <xf numFmtId="168" fontId="2" fillId="0" borderId="16" xfId="41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/>
    </xf>
    <xf numFmtId="168" fontId="3" fillId="0" borderId="23" xfId="0" applyNumberFormat="1" applyFont="1" applyBorder="1" applyAlignment="1">
      <alignment/>
    </xf>
    <xf numFmtId="1" fontId="2" fillId="0" borderId="15" xfId="41" applyNumberFormat="1" applyFont="1" applyBorder="1" applyAlignment="1">
      <alignment/>
    </xf>
    <xf numFmtId="1" fontId="3" fillId="0" borderId="44" xfId="41" applyNumberFormat="1" applyFont="1" applyBorder="1" applyAlignment="1">
      <alignment/>
    </xf>
    <xf numFmtId="1" fontId="2" fillId="0" borderId="17" xfId="41" applyNumberFormat="1" applyFont="1" applyBorder="1" applyAlignment="1">
      <alignment/>
    </xf>
    <xf numFmtId="1" fontId="2" fillId="0" borderId="13" xfId="41" applyNumberFormat="1" applyFont="1" applyBorder="1" applyAlignment="1">
      <alignment/>
    </xf>
    <xf numFmtId="1" fontId="3" fillId="0" borderId="27" xfId="41" applyNumberFormat="1" applyFont="1" applyBorder="1" applyAlignment="1">
      <alignment/>
    </xf>
    <xf numFmtId="1" fontId="3" fillId="0" borderId="49" xfId="41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7" fontId="4" fillId="0" borderId="15" xfId="41" applyNumberFormat="1" applyFont="1" applyBorder="1" applyAlignment="1">
      <alignment vertical="center"/>
    </xf>
    <xf numFmtId="167" fontId="4" fillId="0" borderId="41" xfId="4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67" fontId="4" fillId="0" borderId="52" xfId="41" applyNumberFormat="1" applyFont="1" applyBorder="1" applyAlignment="1">
      <alignment vertical="center"/>
    </xf>
    <xf numFmtId="167" fontId="4" fillId="0" borderId="44" xfId="41" applyNumberFormat="1" applyFont="1" applyBorder="1" applyAlignment="1">
      <alignment vertical="center"/>
    </xf>
    <xf numFmtId="0" fontId="4" fillId="0" borderId="13" xfId="0" applyFont="1" applyFill="1" applyBorder="1" applyAlignment="1">
      <alignment wrapText="1"/>
    </xf>
    <xf numFmtId="167" fontId="4" fillId="0" borderId="50" xfId="4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167" fontId="4" fillId="0" borderId="43" xfId="41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167" fontId="5" fillId="0" borderId="23" xfId="0" applyNumberFormat="1" applyFont="1" applyBorder="1" applyAlignment="1">
      <alignment/>
    </xf>
    <xf numFmtId="168" fontId="3" fillId="25" borderId="21" xfId="41" applyNumberFormat="1" applyFont="1" applyFill="1" applyBorder="1" applyAlignment="1">
      <alignment wrapText="1"/>
    </xf>
    <xf numFmtId="168" fontId="3" fillId="0" borderId="29" xfId="0" applyNumberFormat="1" applyFont="1" applyBorder="1" applyAlignment="1">
      <alignment/>
    </xf>
    <xf numFmtId="168" fontId="3" fillId="0" borderId="21" xfId="41" applyNumberFormat="1" applyFont="1" applyBorder="1" applyAlignment="1">
      <alignment wrapText="1"/>
    </xf>
    <xf numFmtId="168" fontId="3" fillId="0" borderId="21" xfId="0" applyNumberFormat="1" applyFont="1" applyBorder="1" applyAlignment="1">
      <alignment/>
    </xf>
    <xf numFmtId="167" fontId="4" fillId="0" borderId="16" xfId="41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 indent="1"/>
    </xf>
    <xf numFmtId="3" fontId="3" fillId="0" borderId="44" xfId="0" applyNumberFormat="1" applyFont="1" applyFill="1" applyBorder="1" applyAlignment="1">
      <alignment/>
    </xf>
    <xf numFmtId="9" fontId="2" fillId="0" borderId="0" xfId="0" applyNumberFormat="1" applyFont="1" applyAlignment="1">
      <alignment/>
    </xf>
    <xf numFmtId="9" fontId="2" fillId="0" borderId="0" xfId="41" applyNumberFormat="1" applyFont="1" applyAlignment="1">
      <alignment/>
    </xf>
    <xf numFmtId="9" fontId="2" fillId="0" borderId="0" xfId="0" applyNumberFormat="1" applyFont="1" applyAlignment="1">
      <alignment wrapText="1"/>
    </xf>
    <xf numFmtId="1" fontId="9" fillId="0" borderId="0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2" fillId="0" borderId="46" xfId="41" applyNumberFormat="1" applyFont="1" applyFill="1" applyBorder="1" applyAlignment="1">
      <alignment/>
    </xf>
    <xf numFmtId="168" fontId="5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26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" fontId="3" fillId="0" borderId="45" xfId="41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68" fontId="2" fillId="0" borderId="52" xfId="41" applyNumberFormat="1" applyFont="1" applyFill="1" applyBorder="1" applyAlignment="1">
      <alignment horizontal="right"/>
    </xf>
    <xf numFmtId="168" fontId="2" fillId="0" borderId="52" xfId="41" applyNumberFormat="1" applyFont="1" applyFill="1" applyBorder="1" applyAlignment="1">
      <alignment/>
    </xf>
    <xf numFmtId="168" fontId="3" fillId="0" borderId="16" xfId="41" applyNumberFormat="1" applyFont="1" applyFill="1" applyBorder="1" applyAlignment="1">
      <alignment horizontal="right"/>
    </xf>
    <xf numFmtId="167" fontId="4" fillId="25" borderId="15" xfId="41" applyNumberFormat="1" applyFont="1" applyFill="1" applyBorder="1" applyAlignment="1" applyProtection="1">
      <alignment vertical="center"/>
      <protection/>
    </xf>
    <xf numFmtId="0" fontId="4" fillId="0" borderId="79" xfId="0" applyFont="1" applyFill="1" applyBorder="1" applyAlignment="1">
      <alignment horizontal="left" wrapText="1" indent="1"/>
    </xf>
    <xf numFmtId="167" fontId="4" fillId="0" borderId="56" xfId="41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 indent="1"/>
    </xf>
    <xf numFmtId="167" fontId="4" fillId="0" borderId="17" xfId="41" applyNumberFormat="1" applyFont="1" applyFill="1" applyBorder="1" applyAlignment="1" applyProtection="1">
      <alignment/>
      <protection/>
    </xf>
    <xf numFmtId="168" fontId="1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167" fontId="4" fillId="0" borderId="27" xfId="41" applyNumberFormat="1" applyFont="1" applyBorder="1" applyAlignment="1">
      <alignment vertical="center"/>
    </xf>
    <xf numFmtId="167" fontId="4" fillId="0" borderId="69" xfId="41" applyNumberFormat="1" applyFont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167" fontId="4" fillId="0" borderId="53" xfId="41" applyNumberFormat="1" applyFont="1" applyBorder="1" applyAlignment="1">
      <alignment vertical="center"/>
    </xf>
    <xf numFmtId="167" fontId="4" fillId="0" borderId="29" xfId="41" applyNumberFormat="1" applyFont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167" fontId="4" fillId="0" borderId="68" xfId="41" applyNumberFormat="1" applyFont="1" applyBorder="1" applyAlignment="1">
      <alignment vertical="center"/>
    </xf>
    <xf numFmtId="167" fontId="5" fillId="0" borderId="21" xfId="0" applyNumberFormat="1" applyFont="1" applyBorder="1" applyAlignment="1">
      <alignment/>
    </xf>
    <xf numFmtId="1" fontId="3" fillId="0" borderId="41" xfId="41" applyNumberFormat="1" applyFont="1" applyBorder="1" applyAlignment="1">
      <alignment/>
    </xf>
    <xf numFmtId="1" fontId="3" fillId="0" borderId="65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81" xfId="0" applyFont="1" applyBorder="1" applyAlignment="1">
      <alignment horizontal="center"/>
    </xf>
    <xf numFmtId="0" fontId="2" fillId="0" borderId="73" xfId="0" applyFont="1" applyBorder="1" applyAlignment="1">
      <alignment horizontal="center" wrapText="1"/>
    </xf>
    <xf numFmtId="0" fontId="2" fillId="0" borderId="73" xfId="0" applyFont="1" applyBorder="1" applyAlignment="1">
      <alignment horizontal="center"/>
    </xf>
    <xf numFmtId="167" fontId="2" fillId="0" borderId="0" xfId="41" applyNumberFormat="1" applyFont="1" applyFill="1" applyBorder="1" applyAlignment="1" applyProtection="1">
      <alignment/>
      <protection/>
    </xf>
    <xf numFmtId="167" fontId="3" fillId="0" borderId="0" xfId="0" applyNumberFormat="1" applyFont="1" applyBorder="1" applyAlignment="1">
      <alignment/>
    </xf>
    <xf numFmtId="167" fontId="3" fillId="0" borderId="0" xfId="41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7" fontId="4" fillId="0" borderId="41" xfId="41" applyNumberFormat="1" applyFont="1" applyFill="1" applyBorder="1" applyAlignment="1">
      <alignment vertical="center"/>
    </xf>
    <xf numFmtId="1" fontId="2" fillId="25" borderId="15" xfId="41" applyNumberFormat="1" applyFont="1" applyFill="1" applyBorder="1" applyAlignment="1">
      <alignment/>
    </xf>
    <xf numFmtId="1" fontId="2" fillId="25" borderId="27" xfId="41" applyNumberFormat="1" applyFont="1" applyFill="1" applyBorder="1" applyAlignment="1">
      <alignment/>
    </xf>
    <xf numFmtId="1" fontId="2" fillId="25" borderId="43" xfId="41" applyNumberFormat="1" applyFont="1" applyFill="1" applyBorder="1" applyAlignment="1">
      <alignment/>
    </xf>
    <xf numFmtId="1" fontId="2" fillId="25" borderId="15" xfId="41" applyNumberFormat="1" applyFont="1" applyFill="1" applyBorder="1" applyAlignment="1">
      <alignment vertical="center"/>
    </xf>
    <xf numFmtId="0" fontId="2" fillId="25" borderId="0" xfId="0" applyFont="1" applyFill="1" applyBorder="1" applyAlignment="1">
      <alignment/>
    </xf>
    <xf numFmtId="1" fontId="2" fillId="25" borderId="13" xfId="41" applyNumberFormat="1" applyFont="1" applyFill="1" applyBorder="1" applyAlignment="1">
      <alignment/>
    </xf>
    <xf numFmtId="1" fontId="2" fillId="25" borderId="17" xfId="41" applyNumberFormat="1" applyFont="1" applyFill="1" applyBorder="1" applyAlignment="1">
      <alignment/>
    </xf>
    <xf numFmtId="1" fontId="2" fillId="25" borderId="24" xfId="41" applyNumberFormat="1" applyFont="1" applyFill="1" applyBorder="1" applyAlignment="1">
      <alignment/>
    </xf>
    <xf numFmtId="1" fontId="2" fillId="25" borderId="44" xfId="41" applyNumberFormat="1" applyFont="1" applyFill="1" applyBorder="1" applyAlignment="1">
      <alignment/>
    </xf>
    <xf numFmtId="0" fontId="23" fillId="0" borderId="0" xfId="0" applyFont="1" applyAlignment="1">
      <alignment/>
    </xf>
    <xf numFmtId="0" fontId="5" fillId="25" borderId="15" xfId="0" applyFont="1" applyFill="1" applyBorder="1" applyAlignment="1">
      <alignment wrapText="1"/>
    </xf>
    <xf numFmtId="0" fontId="4" fillId="0" borderId="72" xfId="0" applyFont="1" applyFill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0" fontId="5" fillId="0" borderId="2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" fontId="2" fillId="25" borderId="49" xfId="41" applyNumberFormat="1" applyFont="1" applyFill="1" applyBorder="1" applyAlignment="1">
      <alignment/>
    </xf>
    <xf numFmtId="1" fontId="2" fillId="25" borderId="67" xfId="41" applyNumberFormat="1" applyFont="1" applyFill="1" applyBorder="1" applyAlignment="1">
      <alignment/>
    </xf>
    <xf numFmtId="1" fontId="2" fillId="25" borderId="29" xfId="41" applyNumberFormat="1" applyFont="1" applyFill="1" applyBorder="1" applyAlignment="1">
      <alignment/>
    </xf>
    <xf numFmtId="167" fontId="4" fillId="25" borderId="17" xfId="41" applyNumberFormat="1" applyFont="1" applyFill="1" applyBorder="1" applyAlignment="1" applyProtection="1">
      <alignment vertical="center"/>
      <protection/>
    </xf>
    <xf numFmtId="0" fontId="3" fillId="25" borderId="67" xfId="0" applyFont="1" applyFill="1" applyBorder="1" applyAlignment="1">
      <alignment vertical="center" wrapText="1"/>
    </xf>
    <xf numFmtId="168" fontId="3" fillId="0" borderId="22" xfId="41" applyNumberFormat="1" applyFont="1" applyBorder="1" applyAlignment="1">
      <alignment horizontal="center" vertical="center" wrapText="1"/>
    </xf>
    <xf numFmtId="168" fontId="3" fillId="0" borderId="54" xfId="41" applyNumberFormat="1" applyFont="1" applyBorder="1" applyAlignment="1">
      <alignment horizontal="center" vertical="center" wrapText="1"/>
    </xf>
    <xf numFmtId="168" fontId="2" fillId="0" borderId="16" xfId="41" applyNumberFormat="1" applyFont="1" applyFill="1" applyBorder="1" applyAlignment="1">
      <alignment/>
    </xf>
    <xf numFmtId="168" fontId="2" fillId="25" borderId="16" xfId="41" applyNumberFormat="1" applyFont="1" applyFill="1" applyBorder="1" applyAlignment="1">
      <alignment/>
    </xf>
    <xf numFmtId="168" fontId="3" fillId="25" borderId="16" xfId="41" applyNumberFormat="1" applyFont="1" applyFill="1" applyBorder="1" applyAlignment="1">
      <alignment vertical="top" wrapText="1"/>
    </xf>
    <xf numFmtId="168" fontId="12" fillId="25" borderId="16" xfId="41" applyNumberFormat="1" applyFont="1" applyFill="1" applyBorder="1" applyAlignment="1">
      <alignment/>
    </xf>
    <xf numFmtId="168" fontId="3" fillId="25" borderId="22" xfId="41" applyNumberFormat="1" applyFont="1" applyFill="1" applyBorder="1" applyAlignment="1">
      <alignment horizontal="center" vertical="center"/>
    </xf>
    <xf numFmtId="168" fontId="2" fillId="0" borderId="15" xfId="41" applyNumberFormat="1" applyFont="1" applyFill="1" applyBorder="1" applyAlignment="1">
      <alignment/>
    </xf>
    <xf numFmtId="168" fontId="3" fillId="25" borderId="15" xfId="41" applyNumberFormat="1" applyFont="1" applyFill="1" applyBorder="1" applyAlignment="1">
      <alignment vertical="top" wrapText="1"/>
    </xf>
    <xf numFmtId="168" fontId="12" fillId="0" borderId="15" xfId="41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168" fontId="3" fillId="0" borderId="27" xfId="41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0" fontId="2" fillId="0" borderId="44" xfId="0" applyFont="1" applyBorder="1" applyAlignment="1">
      <alignment/>
    </xf>
    <xf numFmtId="168" fontId="3" fillId="0" borderId="24" xfId="41" applyNumberFormat="1" applyFont="1" applyFill="1" applyBorder="1" applyAlignment="1">
      <alignment horizontal="center"/>
    </xf>
    <xf numFmtId="168" fontId="3" fillId="25" borderId="53" xfId="41" applyNumberFormat="1" applyFont="1" applyFill="1" applyBorder="1" applyAlignment="1">
      <alignment/>
    </xf>
    <xf numFmtId="168" fontId="3" fillId="25" borderId="24" xfId="41" applyNumberFormat="1" applyFont="1" applyFill="1" applyBorder="1" applyAlignment="1">
      <alignment/>
    </xf>
    <xf numFmtId="168" fontId="3" fillId="25" borderId="29" xfId="41" applyNumberFormat="1" applyFont="1" applyFill="1" applyBorder="1" applyAlignment="1">
      <alignment/>
    </xf>
    <xf numFmtId="168" fontId="2" fillId="0" borderId="44" xfId="0" applyNumberFormat="1" applyFont="1" applyBorder="1" applyAlignment="1">
      <alignment/>
    </xf>
    <xf numFmtId="168" fontId="4" fillId="25" borderId="14" xfId="41" applyNumberFormat="1" applyFont="1" applyFill="1" applyBorder="1" applyAlignment="1">
      <alignment/>
    </xf>
    <xf numFmtId="168" fontId="5" fillId="25" borderId="54" xfId="41" applyNumberFormat="1" applyFont="1" applyFill="1" applyBorder="1" applyAlignment="1">
      <alignment/>
    </xf>
    <xf numFmtId="168" fontId="5" fillId="25" borderId="49" xfId="41" applyNumberFormat="1" applyFont="1" applyFill="1" applyBorder="1" applyAlignment="1">
      <alignment/>
    </xf>
    <xf numFmtId="168" fontId="4" fillId="25" borderId="64" xfId="41" applyNumberFormat="1" applyFont="1" applyFill="1" applyBorder="1" applyAlignment="1">
      <alignment/>
    </xf>
    <xf numFmtId="168" fontId="4" fillId="25" borderId="65" xfId="41" applyNumberFormat="1" applyFont="1" applyFill="1" applyBorder="1" applyAlignment="1">
      <alignment/>
    </xf>
    <xf numFmtId="168" fontId="5" fillId="0" borderId="13" xfId="41" applyNumberFormat="1" applyFont="1" applyFill="1" applyBorder="1" applyAlignment="1">
      <alignment/>
    </xf>
    <xf numFmtId="168" fontId="4" fillId="0" borderId="17" xfId="41" applyNumberFormat="1" applyFont="1" applyFill="1" applyBorder="1" applyAlignment="1">
      <alignment/>
    </xf>
    <xf numFmtId="0" fontId="3" fillId="25" borderId="46" xfId="0" applyFont="1" applyFill="1" applyBorder="1" applyAlignment="1">
      <alignment wrapText="1"/>
    </xf>
    <xf numFmtId="0" fontId="3" fillId="25" borderId="50" xfId="0" applyFont="1" applyFill="1" applyBorder="1" applyAlignment="1">
      <alignment wrapText="1"/>
    </xf>
    <xf numFmtId="1" fontId="7" fillId="0" borderId="41" xfId="0" applyNumberFormat="1" applyFont="1" applyFill="1" applyBorder="1" applyAlignment="1">
      <alignment horizontal="center"/>
    </xf>
    <xf numFmtId="0" fontId="2" fillId="25" borderId="45" xfId="0" applyFont="1" applyFill="1" applyBorder="1" applyAlignment="1">
      <alignment vertical="center" wrapText="1"/>
    </xf>
    <xf numFmtId="0" fontId="3" fillId="25" borderId="6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0" fontId="3" fillId="25" borderId="49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 indent="1"/>
    </xf>
    <xf numFmtId="168" fontId="3" fillId="0" borderId="27" xfId="41" applyNumberFormat="1" applyFont="1" applyFill="1" applyBorder="1" applyAlignment="1">
      <alignment/>
    </xf>
    <xf numFmtId="167" fontId="3" fillId="25" borderId="83" xfId="41" applyNumberFormat="1" applyFont="1" applyFill="1" applyBorder="1" applyAlignment="1">
      <alignment horizontal="left" vertical="center" wrapText="1"/>
    </xf>
    <xf numFmtId="167" fontId="3" fillId="25" borderId="15" xfId="41" applyNumberFormat="1" applyFont="1" applyFill="1" applyBorder="1" applyAlignment="1">
      <alignment horizontal="left" vertical="center" wrapText="1"/>
    </xf>
    <xf numFmtId="166" fontId="0" fillId="25" borderId="15" xfId="41" applyFill="1" applyBorder="1" applyAlignment="1">
      <alignment/>
    </xf>
    <xf numFmtId="0" fontId="3" fillId="25" borderId="27" xfId="0" applyFont="1" applyFill="1" applyBorder="1" applyAlignment="1">
      <alignment/>
    </xf>
    <xf numFmtId="1" fontId="3" fillId="0" borderId="15" xfId="41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top" wrapText="1" indent="2"/>
    </xf>
    <xf numFmtId="3" fontId="3" fillId="0" borderId="4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left" vertical="top" wrapText="1" indent="2"/>
    </xf>
    <xf numFmtId="3" fontId="3" fillId="0" borderId="67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168" fontId="3" fillId="0" borderId="13" xfId="41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wrapText="1" indent="1"/>
    </xf>
    <xf numFmtId="167" fontId="3" fillId="0" borderId="44" xfId="41" applyNumberFormat="1" applyFont="1" applyFill="1" applyBorder="1" applyAlignment="1">
      <alignment horizontal="left" vertical="center" wrapText="1"/>
    </xf>
    <xf numFmtId="167" fontId="3" fillId="25" borderId="84" xfId="41" applyNumberFormat="1" applyFont="1" applyFill="1" applyBorder="1" applyAlignment="1">
      <alignment horizontal="left" vertical="center" wrapText="1"/>
    </xf>
    <xf numFmtId="0" fontId="12" fillId="0" borderId="15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1" fontId="2" fillId="0" borderId="43" xfId="41" applyNumberFormat="1" applyFont="1" applyBorder="1" applyAlignment="1">
      <alignment/>
    </xf>
    <xf numFmtId="1" fontId="3" fillId="0" borderId="19" xfId="41" applyNumberFormat="1" applyFont="1" applyBorder="1" applyAlignment="1">
      <alignment/>
    </xf>
    <xf numFmtId="1" fontId="3" fillId="0" borderId="13" xfId="41" applyNumberFormat="1" applyFont="1" applyBorder="1" applyAlignment="1">
      <alignment/>
    </xf>
    <xf numFmtId="1" fontId="3" fillId="0" borderId="67" xfId="41" applyNumberFormat="1" applyFont="1" applyBorder="1" applyAlignment="1">
      <alignment/>
    </xf>
    <xf numFmtId="1" fontId="3" fillId="0" borderId="65" xfId="41" applyNumberFormat="1" applyFont="1" applyBorder="1" applyAlignment="1">
      <alignment/>
    </xf>
    <xf numFmtId="1" fontId="3" fillId="0" borderId="15" xfId="41" applyNumberFormat="1" applyFont="1" applyBorder="1" applyAlignment="1">
      <alignment/>
    </xf>
    <xf numFmtId="0" fontId="3" fillId="0" borderId="11" xfId="0" applyFont="1" applyBorder="1" applyAlignment="1">
      <alignment horizontal="left" wrapText="1" indent="1"/>
    </xf>
    <xf numFmtId="0" fontId="2" fillId="0" borderId="25" xfId="0" applyFont="1" applyBorder="1" applyAlignment="1">
      <alignment horizontal="left" wrapText="1" indent="1"/>
    </xf>
    <xf numFmtId="1" fontId="3" fillId="0" borderId="50" xfId="41" applyNumberFormat="1" applyFont="1" applyBorder="1" applyAlignment="1">
      <alignment/>
    </xf>
    <xf numFmtId="168" fontId="2" fillId="0" borderId="67" xfId="41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 wrapText="1" indent="1"/>
    </xf>
    <xf numFmtId="168" fontId="2" fillId="25" borderId="85" xfId="41" applyNumberFormat="1" applyFont="1" applyFill="1" applyBorder="1" applyAlignment="1">
      <alignment/>
    </xf>
    <xf numFmtId="168" fontId="2" fillId="25" borderId="30" xfId="41" applyNumberFormat="1" applyFont="1" applyFill="1" applyBorder="1" applyAlignment="1">
      <alignment horizontal="right"/>
    </xf>
    <xf numFmtId="168" fontId="3" fillId="25" borderId="64" xfId="41" applyNumberFormat="1" applyFont="1" applyFill="1" applyBorder="1" applyAlignment="1">
      <alignment/>
    </xf>
    <xf numFmtId="0" fontId="2" fillId="0" borderId="86" xfId="0" applyFont="1" applyBorder="1" applyAlignment="1">
      <alignment/>
    </xf>
    <xf numFmtId="167" fontId="3" fillId="25" borderId="29" xfId="41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2"/>
    </xf>
    <xf numFmtId="0" fontId="9" fillId="0" borderId="25" xfId="0" applyFont="1" applyFill="1" applyBorder="1" applyAlignment="1">
      <alignment horizontal="left" wrapText="1" indent="1"/>
    </xf>
    <xf numFmtId="1" fontId="51" fillId="25" borderId="15" xfId="41" applyNumberFormat="1" applyFont="1" applyFill="1" applyBorder="1" applyAlignment="1">
      <alignment/>
    </xf>
    <xf numFmtId="1" fontId="2" fillId="25" borderId="41" xfId="41" applyNumberFormat="1" applyFont="1" applyFill="1" applyBorder="1" applyAlignment="1">
      <alignment/>
    </xf>
    <xf numFmtId="1" fontId="3" fillId="0" borderId="44" xfId="41" applyNumberFormat="1" applyFont="1" applyFill="1" applyBorder="1" applyAlignment="1">
      <alignment/>
    </xf>
    <xf numFmtId="0" fontId="8" fillId="0" borderId="47" xfId="0" applyFont="1" applyBorder="1" applyAlignment="1">
      <alignment horizontal="left" vertical="center" wrapText="1" indent="1"/>
    </xf>
    <xf numFmtId="1" fontId="3" fillId="0" borderId="29" xfId="0" applyNumberFormat="1" applyFont="1" applyFill="1" applyBorder="1" applyAlignment="1">
      <alignment/>
    </xf>
    <xf numFmtId="0" fontId="3" fillId="25" borderId="29" xfId="0" applyFont="1" applyFill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2" fillId="25" borderId="24" xfId="0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167" fontId="5" fillId="0" borderId="87" xfId="41" applyNumberFormat="1" applyFont="1" applyFill="1" applyBorder="1" applyAlignment="1" applyProtection="1">
      <alignment/>
      <protection/>
    </xf>
    <xf numFmtId="0" fontId="5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center" wrapText="1"/>
    </xf>
    <xf numFmtId="167" fontId="5" fillId="0" borderId="90" xfId="41" applyNumberFormat="1" applyFont="1" applyFill="1" applyBorder="1" applyAlignment="1" applyProtection="1">
      <alignment/>
      <protection/>
    </xf>
    <xf numFmtId="167" fontId="5" fillId="0" borderId="91" xfId="41" applyNumberFormat="1" applyFont="1" applyFill="1" applyBorder="1" applyAlignment="1" applyProtection="1">
      <alignment/>
      <protection/>
    </xf>
    <xf numFmtId="0" fontId="5" fillId="0" borderId="27" xfId="0" applyFont="1" applyBorder="1" applyAlignment="1">
      <alignment wrapText="1"/>
    </xf>
    <xf numFmtId="167" fontId="4" fillId="0" borderId="27" xfId="41" applyNumberFormat="1" applyFont="1" applyFill="1" applyBorder="1" applyAlignment="1" applyProtection="1">
      <alignment vertical="center"/>
      <protection/>
    </xf>
    <xf numFmtId="167" fontId="4" fillId="0" borderId="49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27" xfId="41" applyNumberFormat="1" applyFont="1" applyBorder="1" applyAlignment="1">
      <alignment/>
    </xf>
    <xf numFmtId="0" fontId="12" fillId="0" borderId="0" xfId="0" applyFont="1" applyBorder="1" applyAlignment="1">
      <alignment/>
    </xf>
    <xf numFmtId="1" fontId="2" fillId="0" borderId="48" xfId="0" applyNumberFormat="1" applyFont="1" applyBorder="1" applyAlignment="1">
      <alignment horizontal="center" vertical="center"/>
    </xf>
    <xf numFmtId="168" fontId="2" fillId="25" borderId="43" xfId="41" applyNumberFormat="1" applyFont="1" applyFill="1" applyBorder="1" applyAlignment="1">
      <alignment/>
    </xf>
    <xf numFmtId="168" fontId="2" fillId="25" borderId="46" xfId="41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/>
    </xf>
    <xf numFmtId="168" fontId="2" fillId="0" borderId="54" xfId="41" applyNumberFormat="1" applyFont="1" applyFill="1" applyBorder="1" applyAlignment="1">
      <alignment/>
    </xf>
    <xf numFmtId="168" fontId="3" fillId="0" borderId="49" xfId="41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168" fontId="3" fillId="0" borderId="53" xfId="0" applyNumberFormat="1" applyFont="1" applyFill="1" applyBorder="1" applyAlignment="1">
      <alignment/>
    </xf>
    <xf numFmtId="168" fontId="3" fillId="0" borderId="24" xfId="0" applyNumberFormat="1" applyFont="1" applyFill="1" applyBorder="1" applyAlignment="1">
      <alignment/>
    </xf>
    <xf numFmtId="168" fontId="3" fillId="0" borderId="65" xfId="41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left"/>
    </xf>
    <xf numFmtId="167" fontId="2" fillId="0" borderId="93" xfId="41" applyNumberFormat="1" applyFont="1" applyFill="1" applyBorder="1" applyAlignment="1" applyProtection="1">
      <alignment/>
      <protection/>
    </xf>
    <xf numFmtId="0" fontId="2" fillId="0" borderId="79" xfId="0" applyFont="1" applyFill="1" applyBorder="1" applyAlignment="1">
      <alignment horizontal="left" wrapText="1"/>
    </xf>
    <xf numFmtId="167" fontId="2" fillId="0" borderId="94" xfId="41" applyNumberFormat="1" applyFont="1" applyFill="1" applyBorder="1" applyAlignment="1" applyProtection="1">
      <alignment/>
      <protection/>
    </xf>
    <xf numFmtId="0" fontId="2" fillId="0" borderId="79" xfId="0" applyFont="1" applyFill="1" applyBorder="1" applyAlignment="1">
      <alignment horizontal="left"/>
    </xf>
    <xf numFmtId="0" fontId="2" fillId="0" borderId="95" xfId="0" applyFont="1" applyFill="1" applyBorder="1" applyAlignment="1">
      <alignment horizontal="left" wrapText="1"/>
    </xf>
    <xf numFmtId="167" fontId="2" fillId="0" borderId="96" xfId="41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92" xfId="0" applyFont="1" applyFill="1" applyBorder="1" applyAlignment="1">
      <alignment horizontal="left" wrapText="1"/>
    </xf>
    <xf numFmtId="0" fontId="3" fillId="0" borderId="98" xfId="0" applyFont="1" applyFill="1" applyBorder="1" applyAlignment="1">
      <alignment horizontal="left"/>
    </xf>
    <xf numFmtId="167" fontId="3" fillId="0" borderId="37" xfId="41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99" xfId="0" applyFont="1" applyBorder="1" applyAlignment="1">
      <alignment wrapText="1"/>
    </xf>
    <xf numFmtId="167" fontId="23" fillId="0" borderId="0" xfId="41" applyNumberFormat="1" applyFont="1" applyAlignment="1">
      <alignment/>
    </xf>
    <xf numFmtId="168" fontId="3" fillId="25" borderId="16" xfId="41" applyNumberFormat="1" applyFont="1" applyFill="1" applyBorder="1" applyAlignment="1">
      <alignment/>
    </xf>
    <xf numFmtId="168" fontId="3" fillId="25" borderId="44" xfId="41" applyNumberFormat="1" applyFont="1" applyFill="1" applyBorder="1" applyAlignment="1">
      <alignment/>
    </xf>
    <xf numFmtId="168" fontId="2" fillId="0" borderId="44" xfId="41" applyNumberFormat="1" applyFont="1" applyFill="1" applyBorder="1" applyAlignment="1">
      <alignment/>
    </xf>
    <xf numFmtId="0" fontId="12" fillId="0" borderId="48" xfId="0" applyFont="1" applyBorder="1" applyAlignment="1">
      <alignment vertical="top" wrapText="1"/>
    </xf>
    <xf numFmtId="0" fontId="12" fillId="0" borderId="53" xfId="0" applyFont="1" applyBorder="1" applyAlignment="1">
      <alignment/>
    </xf>
    <xf numFmtId="0" fontId="12" fillId="0" borderId="24" xfId="0" applyFont="1" applyBorder="1" applyAlignment="1">
      <alignment/>
    </xf>
    <xf numFmtId="167" fontId="4" fillId="0" borderId="100" xfId="41" applyNumberFormat="1" applyFont="1" applyFill="1" applyBorder="1" applyAlignment="1" applyProtection="1">
      <alignment/>
      <protection/>
    </xf>
    <xf numFmtId="0" fontId="9" fillId="0" borderId="10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4" xfId="0" applyFont="1" applyBorder="1" applyAlignment="1">
      <alignment horizontal="center" vertical="center" wrapText="1"/>
    </xf>
    <xf numFmtId="1" fontId="9" fillId="0" borderId="69" xfId="41" applyNumberFormat="1" applyFont="1" applyFill="1" applyBorder="1" applyAlignment="1">
      <alignment horizontal="center" vertical="center" wrapText="1"/>
    </xf>
    <xf numFmtId="1" fontId="9" fillId="0" borderId="50" xfId="41" applyNumberFormat="1" applyFont="1" applyFill="1" applyBorder="1" applyAlignment="1">
      <alignment horizontal="center" vertical="center" wrapText="1"/>
    </xf>
    <xf numFmtId="1" fontId="9" fillId="0" borderId="67" xfId="4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9" fillId="0" borderId="104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167" fontId="8" fillId="0" borderId="15" xfId="41" applyNumberFormat="1" applyFont="1" applyFill="1" applyBorder="1" applyAlignment="1">
      <alignment horizontal="center" vertical="center" wrapText="1"/>
    </xf>
    <xf numFmtId="167" fontId="8" fillId="0" borderId="49" xfId="41" applyNumberFormat="1" applyFont="1" applyFill="1" applyBorder="1" applyAlignment="1">
      <alignment horizontal="center" vertical="center" wrapText="1"/>
    </xf>
    <xf numFmtId="167" fontId="8" fillId="0" borderId="44" xfId="41" applyNumberFormat="1" applyFont="1" applyFill="1" applyBorder="1" applyAlignment="1">
      <alignment horizontal="center" vertical="center" wrapText="1"/>
    </xf>
    <xf numFmtId="167" fontId="8" fillId="0" borderId="29" xfId="41" applyNumberFormat="1" applyFont="1" applyFill="1" applyBorder="1" applyAlignment="1">
      <alignment horizontal="center" vertical="center" wrapText="1"/>
    </xf>
    <xf numFmtId="167" fontId="8" fillId="0" borderId="54" xfId="41" applyNumberFormat="1" applyFont="1" applyFill="1" applyBorder="1" applyAlignment="1">
      <alignment horizontal="center" vertical="center" wrapText="1"/>
    </xf>
    <xf numFmtId="167" fontId="8" fillId="0" borderId="16" xfId="41" applyNumberFormat="1" applyFont="1" applyFill="1" applyBorder="1" applyAlignment="1">
      <alignment horizontal="center" vertical="center" wrapText="1"/>
    </xf>
    <xf numFmtId="167" fontId="8" fillId="0" borderId="53" xfId="41" applyNumberFormat="1" applyFont="1" applyFill="1" applyBorder="1" applyAlignment="1">
      <alignment horizontal="center" vertical="center" wrapText="1"/>
    </xf>
    <xf numFmtId="167" fontId="8" fillId="0" borderId="104" xfId="41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7" fontId="8" fillId="0" borderId="106" xfId="4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7" fontId="8" fillId="0" borderId="15" xfId="41" applyNumberFormat="1" applyFont="1" applyFill="1" applyBorder="1" applyAlignment="1">
      <alignment horizontal="center" vertical="center"/>
    </xf>
    <xf numFmtId="167" fontId="8" fillId="0" borderId="17" xfId="41" applyNumberFormat="1" applyFont="1" applyFill="1" applyBorder="1" applyAlignment="1">
      <alignment horizontal="center" vertical="center" wrapText="1"/>
    </xf>
    <xf numFmtId="167" fontId="8" fillId="0" borderId="19" xfId="41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1" fontId="14" fillId="0" borderId="69" xfId="41" applyNumberFormat="1" applyFont="1" applyFill="1" applyBorder="1" applyAlignment="1">
      <alignment horizontal="center" vertical="center" wrapText="1"/>
    </xf>
    <xf numFmtId="1" fontId="14" fillId="0" borderId="50" xfId="41" applyNumberFormat="1" applyFont="1" applyFill="1" applyBorder="1" applyAlignment="1">
      <alignment horizontal="center" vertical="center" wrapText="1"/>
    </xf>
    <xf numFmtId="1" fontId="14" fillId="0" borderId="67" xfId="41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10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05" xfId="0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 wrapText="1"/>
    </xf>
    <xf numFmtId="0" fontId="14" fillId="0" borderId="109" xfId="0" applyFont="1" applyFill="1" applyBorder="1" applyAlignment="1">
      <alignment horizontal="center" wrapText="1"/>
    </xf>
    <xf numFmtId="0" fontId="14" fillId="0" borderId="70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103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111" xfId="0" applyFont="1" applyBorder="1" applyAlignment="1">
      <alignment horizontal="left" wrapText="1"/>
    </xf>
    <xf numFmtId="0" fontId="5" fillId="0" borderId="104" xfId="0" applyFont="1" applyBorder="1" applyAlignment="1">
      <alignment horizontal="left" wrapText="1"/>
    </xf>
    <xf numFmtId="0" fontId="5" fillId="0" borderId="112" xfId="0" applyFont="1" applyBorder="1" applyAlignment="1">
      <alignment horizontal="left" wrapText="1"/>
    </xf>
    <xf numFmtId="0" fontId="5" fillId="0" borderId="113" xfId="0" applyFont="1" applyBorder="1" applyAlignment="1">
      <alignment horizontal="left" wrapText="1"/>
    </xf>
    <xf numFmtId="0" fontId="3" fillId="0" borderId="106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3" fillId="0" borderId="65" xfId="0" applyFont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" fillId="0" borderId="10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1" fontId="2" fillId="25" borderId="44" xfId="41" applyNumberFormat="1" applyFont="1" applyFill="1" applyBorder="1" applyAlignment="1">
      <alignment vertical="center"/>
    </xf>
    <xf numFmtId="1" fontId="2" fillId="25" borderId="50" xfId="41" applyNumberFormat="1" applyFont="1" applyFill="1" applyBorder="1" applyAlignment="1">
      <alignment/>
    </xf>
    <xf numFmtId="1" fontId="3" fillId="0" borderId="69" xfId="41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30" sqref="E30"/>
    </sheetView>
  </sheetViews>
  <sheetFormatPr defaultColWidth="9.140625" defaultRowHeight="12.75"/>
  <cols>
    <col min="1" max="1" width="44.00390625" style="61" customWidth="1"/>
    <col min="2" max="2" width="11.8515625" style="54" customWidth="1"/>
    <col min="3" max="3" width="9.8515625" style="54" bestFit="1" customWidth="1"/>
    <col min="4" max="4" width="11.8515625" style="54" customWidth="1"/>
    <col min="5" max="5" width="49.8515625" style="54" customWidth="1"/>
    <col min="6" max="6" width="12.57421875" style="62" bestFit="1" customWidth="1"/>
    <col min="7" max="7" width="9.8515625" style="62" bestFit="1" customWidth="1"/>
    <col min="8" max="8" width="12.00390625" style="54" bestFit="1" customWidth="1"/>
    <col min="9" max="16384" width="9.140625" style="54" customWidth="1"/>
  </cols>
  <sheetData>
    <row r="1" spans="1:9" ht="30.75" thickBot="1">
      <c r="A1" s="51" t="s">
        <v>26</v>
      </c>
      <c r="B1" s="52" t="s">
        <v>90</v>
      </c>
      <c r="C1" s="52" t="s">
        <v>391</v>
      </c>
      <c r="D1" s="52" t="s">
        <v>392</v>
      </c>
      <c r="E1" s="52" t="s">
        <v>27</v>
      </c>
      <c r="F1" s="486" t="s">
        <v>90</v>
      </c>
      <c r="G1" s="52" t="s">
        <v>391</v>
      </c>
      <c r="H1" s="496" t="s">
        <v>392</v>
      </c>
      <c r="I1" s="53"/>
    </row>
    <row r="2" spans="1:9" ht="15">
      <c r="A2" s="63" t="s">
        <v>28</v>
      </c>
      <c r="B2" s="64"/>
      <c r="C2" s="64"/>
      <c r="D2" s="64"/>
      <c r="E2" s="65" t="s">
        <v>29</v>
      </c>
      <c r="F2" s="487"/>
      <c r="G2" s="497"/>
      <c r="H2" s="498"/>
      <c r="I2" s="53"/>
    </row>
    <row r="3" spans="1:9" ht="13.5">
      <c r="A3" s="215" t="s">
        <v>38</v>
      </c>
      <c r="B3" s="100">
        <v>933628</v>
      </c>
      <c r="C3" s="100">
        <v>18108</v>
      </c>
      <c r="D3" s="100">
        <f>SUM(B3:C3)</f>
        <v>951736</v>
      </c>
      <c r="E3" s="100" t="s">
        <v>30</v>
      </c>
      <c r="F3" s="488">
        <v>1496920</v>
      </c>
      <c r="G3" s="493">
        <v>13309</v>
      </c>
      <c r="H3" s="504">
        <f>SUM(F3:G3)</f>
        <v>1510229</v>
      </c>
      <c r="I3" s="53"/>
    </row>
    <row r="4" spans="1:9" ht="13.5">
      <c r="A4" s="216" t="s">
        <v>187</v>
      </c>
      <c r="B4" s="101">
        <v>1395900</v>
      </c>
      <c r="C4" s="100"/>
      <c r="D4" s="100">
        <f aca="true" t="shared" si="0" ref="D4:D10">SUM(B4:C4)</f>
        <v>1395900</v>
      </c>
      <c r="E4" s="100" t="s">
        <v>86</v>
      </c>
      <c r="F4" s="488">
        <v>262385</v>
      </c>
      <c r="G4" s="493">
        <v>2063</v>
      </c>
      <c r="H4" s="504">
        <f aca="true" t="shared" si="1" ref="H4:H11">SUM(F4:G4)</f>
        <v>264448</v>
      </c>
      <c r="I4" s="53"/>
    </row>
    <row r="5" spans="1:9" ht="13.5">
      <c r="A5" s="216" t="s">
        <v>132</v>
      </c>
      <c r="B5" s="241">
        <v>607415</v>
      </c>
      <c r="C5" s="241">
        <v>-18072</v>
      </c>
      <c r="D5" s="100">
        <f t="shared" si="0"/>
        <v>589343</v>
      </c>
      <c r="E5" s="101" t="s">
        <v>40</v>
      </c>
      <c r="F5" s="489">
        <v>1803001</v>
      </c>
      <c r="G5" s="493">
        <v>-2561</v>
      </c>
      <c r="H5" s="504">
        <f t="shared" si="1"/>
        <v>1800440</v>
      </c>
      <c r="I5" s="53"/>
    </row>
    <row r="6" spans="1:9" ht="13.5">
      <c r="A6" s="216" t="s">
        <v>194</v>
      </c>
      <c r="B6" s="241">
        <v>510962</v>
      </c>
      <c r="C6" s="241">
        <v>10909</v>
      </c>
      <c r="D6" s="100">
        <f t="shared" si="0"/>
        <v>521871</v>
      </c>
      <c r="E6" s="101" t="s">
        <v>195</v>
      </c>
      <c r="F6" s="489">
        <v>215178</v>
      </c>
      <c r="G6" s="493"/>
      <c r="H6" s="504">
        <f t="shared" si="1"/>
        <v>215178</v>
      </c>
      <c r="I6" s="53"/>
    </row>
    <row r="7" spans="1:9" ht="13.5">
      <c r="A7" s="216" t="s">
        <v>239</v>
      </c>
      <c r="B7" s="241">
        <v>0</v>
      </c>
      <c r="C7" s="241"/>
      <c r="D7" s="100">
        <f t="shared" si="0"/>
        <v>0</v>
      </c>
      <c r="E7" s="101" t="s">
        <v>196</v>
      </c>
      <c r="F7" s="489">
        <v>435462</v>
      </c>
      <c r="G7" s="493"/>
      <c r="H7" s="504">
        <f t="shared" si="1"/>
        <v>435462</v>
      </c>
      <c r="I7" s="53"/>
    </row>
    <row r="8" spans="1:9" ht="13.5">
      <c r="A8" s="55" t="s">
        <v>246</v>
      </c>
      <c r="B8" s="242">
        <v>30000</v>
      </c>
      <c r="C8" s="242"/>
      <c r="D8" s="100">
        <f t="shared" si="0"/>
        <v>30000</v>
      </c>
      <c r="E8" s="101" t="s">
        <v>191</v>
      </c>
      <c r="F8" s="489">
        <v>21650</v>
      </c>
      <c r="G8" s="493"/>
      <c r="H8" s="504">
        <f t="shared" si="1"/>
        <v>21650</v>
      </c>
      <c r="I8" s="53"/>
    </row>
    <row r="9" spans="1:9" ht="13.5">
      <c r="A9" s="55" t="s">
        <v>188</v>
      </c>
      <c r="B9" s="241">
        <v>1068810</v>
      </c>
      <c r="C9" s="241">
        <v>-2761</v>
      </c>
      <c r="D9" s="100">
        <f t="shared" si="0"/>
        <v>1066049</v>
      </c>
      <c r="E9" s="101" t="s">
        <v>31</v>
      </c>
      <c r="F9" s="489">
        <v>226283</v>
      </c>
      <c r="G9" s="493">
        <v>-4627</v>
      </c>
      <c r="H9" s="504">
        <f t="shared" si="1"/>
        <v>221656</v>
      </c>
      <c r="I9" s="53"/>
    </row>
    <row r="10" spans="1:9" ht="13.5">
      <c r="A10" s="55" t="s">
        <v>39</v>
      </c>
      <c r="B10" s="241">
        <v>0</v>
      </c>
      <c r="C10" s="241"/>
      <c r="D10" s="100">
        <f t="shared" si="0"/>
        <v>0</v>
      </c>
      <c r="E10" s="101" t="s">
        <v>193</v>
      </c>
      <c r="F10" s="489">
        <v>30000</v>
      </c>
      <c r="G10" s="493"/>
      <c r="H10" s="504">
        <f t="shared" si="1"/>
        <v>30000</v>
      </c>
      <c r="I10" s="53"/>
    </row>
    <row r="11" spans="1:9" ht="15">
      <c r="A11" s="57" t="s">
        <v>34</v>
      </c>
      <c r="B11" s="243">
        <f>SUM(B3:B10)</f>
        <v>4546715</v>
      </c>
      <c r="C11" s="243">
        <f>SUM(C3:C10)</f>
        <v>8184</v>
      </c>
      <c r="D11" s="243">
        <f>SUM(D3:D10)</f>
        <v>4554899</v>
      </c>
      <c r="E11" s="101" t="s">
        <v>221</v>
      </c>
      <c r="F11" s="489">
        <v>55836</v>
      </c>
      <c r="G11" s="493"/>
      <c r="H11" s="504">
        <f t="shared" si="1"/>
        <v>55836</v>
      </c>
      <c r="I11" s="53"/>
    </row>
    <row r="12" spans="1:9" ht="15">
      <c r="A12" s="214"/>
      <c r="B12" s="542"/>
      <c r="C12" s="542"/>
      <c r="D12" s="583"/>
      <c r="E12" s="103" t="s">
        <v>32</v>
      </c>
      <c r="F12" s="618">
        <f>SUM(F3:F11)</f>
        <v>4546715</v>
      </c>
      <c r="G12" s="618">
        <f>SUM(G3:G11)</f>
        <v>8184</v>
      </c>
      <c r="H12" s="619">
        <f>SUM(H3:H11)</f>
        <v>4554899</v>
      </c>
      <c r="I12" s="53"/>
    </row>
    <row r="13" spans="1:9" ht="15">
      <c r="A13" s="152"/>
      <c r="B13" s="244"/>
      <c r="C13" s="244"/>
      <c r="D13" s="244"/>
      <c r="E13" s="103"/>
      <c r="F13" s="490"/>
      <c r="G13" s="494"/>
      <c r="H13" s="245"/>
      <c r="I13" s="53"/>
    </row>
    <row r="14" spans="1:9" ht="15">
      <c r="A14" s="153" t="s">
        <v>35</v>
      </c>
      <c r="B14" s="242"/>
      <c r="C14" s="242"/>
      <c r="D14" s="242"/>
      <c r="E14" s="104" t="s">
        <v>33</v>
      </c>
      <c r="F14" s="491"/>
      <c r="G14" s="495"/>
      <c r="H14" s="499"/>
      <c r="I14" s="53"/>
    </row>
    <row r="15" spans="1:10" ht="13.5">
      <c r="A15" s="154" t="s">
        <v>198</v>
      </c>
      <c r="B15" s="241">
        <v>313716</v>
      </c>
      <c r="C15" s="241"/>
      <c r="D15" s="241">
        <f aca="true" t="shared" si="2" ref="D15:D20">SUM(B15:C15)</f>
        <v>313716</v>
      </c>
      <c r="E15" s="101" t="s">
        <v>189</v>
      </c>
      <c r="F15" s="489">
        <v>2686225</v>
      </c>
      <c r="G15" s="493"/>
      <c r="H15" s="504">
        <f aca="true" t="shared" si="3" ref="H15:H21">SUM(F15:G15)</f>
        <v>2686225</v>
      </c>
      <c r="I15" s="105"/>
      <c r="J15" s="106"/>
    </row>
    <row r="16" spans="1:10" ht="13.5">
      <c r="A16" s="216" t="s">
        <v>197</v>
      </c>
      <c r="B16" s="241">
        <v>26980</v>
      </c>
      <c r="C16" s="241"/>
      <c r="D16" s="241">
        <f t="shared" si="2"/>
        <v>26980</v>
      </c>
      <c r="E16" s="101" t="s">
        <v>91</v>
      </c>
      <c r="F16" s="489">
        <v>425456</v>
      </c>
      <c r="G16" s="493">
        <v>12900</v>
      </c>
      <c r="H16" s="504">
        <f t="shared" si="3"/>
        <v>438356</v>
      </c>
      <c r="I16" s="105"/>
      <c r="J16" s="106"/>
    </row>
    <row r="17" spans="1:9" ht="13.5">
      <c r="A17" s="216" t="s">
        <v>238</v>
      </c>
      <c r="B17" s="241">
        <v>0</v>
      </c>
      <c r="C17" s="241"/>
      <c r="D17" s="241">
        <f t="shared" si="2"/>
        <v>0</v>
      </c>
      <c r="E17" s="101" t="s">
        <v>240</v>
      </c>
      <c r="F17" s="489"/>
      <c r="G17" s="493"/>
      <c r="H17" s="504">
        <f t="shared" si="3"/>
        <v>0</v>
      </c>
      <c r="I17" s="53"/>
    </row>
    <row r="18" spans="1:9" ht="13.5">
      <c r="A18" s="55" t="s">
        <v>192</v>
      </c>
      <c r="B18" s="241">
        <v>300</v>
      </c>
      <c r="C18" s="241"/>
      <c r="D18" s="241">
        <f t="shared" si="2"/>
        <v>300</v>
      </c>
      <c r="E18" s="102" t="s">
        <v>243</v>
      </c>
      <c r="F18" s="489">
        <v>11670</v>
      </c>
      <c r="G18" s="493"/>
      <c r="H18" s="504">
        <f t="shared" si="3"/>
        <v>11670</v>
      </c>
      <c r="I18" s="53"/>
    </row>
    <row r="19" spans="1:9" ht="13.5">
      <c r="A19" s="55" t="s">
        <v>190</v>
      </c>
      <c r="B19" s="241">
        <v>3062398</v>
      </c>
      <c r="C19" s="241">
        <v>2761</v>
      </c>
      <c r="D19" s="241">
        <f t="shared" si="2"/>
        <v>3065159</v>
      </c>
      <c r="E19" s="101" t="s">
        <v>242</v>
      </c>
      <c r="F19" s="489">
        <v>260043</v>
      </c>
      <c r="G19" s="493">
        <v>-12900</v>
      </c>
      <c r="H19" s="504">
        <f t="shared" si="3"/>
        <v>247143</v>
      </c>
      <c r="I19" s="53"/>
    </row>
    <row r="20" spans="1:9" ht="13.5">
      <c r="A20" s="55" t="s">
        <v>87</v>
      </c>
      <c r="B20" s="241">
        <v>0</v>
      </c>
      <c r="C20" s="241"/>
      <c r="D20" s="241">
        <f t="shared" si="2"/>
        <v>0</v>
      </c>
      <c r="E20" s="56" t="s">
        <v>241</v>
      </c>
      <c r="F20" s="489">
        <v>20000</v>
      </c>
      <c r="G20" s="493"/>
      <c r="H20" s="504">
        <f t="shared" si="3"/>
        <v>20000</v>
      </c>
      <c r="I20" s="53"/>
    </row>
    <row r="21" spans="1:9" ht="15">
      <c r="A21" s="57" t="s">
        <v>111</v>
      </c>
      <c r="B21" s="243">
        <f>SUM(B14:B20)</f>
        <v>3403394</v>
      </c>
      <c r="C21" s="243">
        <f>SUM(C14:C20)</f>
        <v>2761</v>
      </c>
      <c r="D21" s="243">
        <f>SUM(D14:D20)</f>
        <v>3406155</v>
      </c>
      <c r="E21" s="56" t="s">
        <v>416</v>
      </c>
      <c r="F21" s="493">
        <v>0</v>
      </c>
      <c r="G21" s="493">
        <v>2761</v>
      </c>
      <c r="H21" s="620">
        <f t="shared" si="3"/>
        <v>2761</v>
      </c>
      <c r="I21" s="53"/>
    </row>
    <row r="22" spans="1:9" ht="15.75" thickBot="1">
      <c r="A22" s="621"/>
      <c r="B22" s="622"/>
      <c r="C22" s="622"/>
      <c r="D22" s="623"/>
      <c r="E22" s="500" t="s">
        <v>36</v>
      </c>
      <c r="F22" s="501">
        <f>SUM(F15:F21)</f>
        <v>3403394</v>
      </c>
      <c r="G22" s="501">
        <f>SUM(G15:G21)</f>
        <v>2761</v>
      </c>
      <c r="H22" s="503">
        <f>SUM(H15:H21)</f>
        <v>3406155</v>
      </c>
      <c r="I22" s="53"/>
    </row>
    <row r="23" spans="1:9" s="60" customFormat="1" ht="15.75" thickBot="1">
      <c r="A23" s="51" t="s">
        <v>37</v>
      </c>
      <c r="B23" s="247">
        <f>SUM(B11+B21)</f>
        <v>7950109</v>
      </c>
      <c r="C23" s="247">
        <f>SUM(C11+C21)</f>
        <v>10945</v>
      </c>
      <c r="D23" s="247">
        <f>SUM(D11+D21)</f>
        <v>7961054</v>
      </c>
      <c r="E23" s="58" t="s">
        <v>37</v>
      </c>
      <c r="F23" s="492">
        <f>SUM(F12+F22)</f>
        <v>7950109</v>
      </c>
      <c r="G23" s="492">
        <f>SUM(G12+G22)</f>
        <v>10945</v>
      </c>
      <c r="H23" s="246">
        <f>SUM(H12+H22)</f>
        <v>7961054</v>
      </c>
      <c r="I23" s="59"/>
    </row>
    <row r="25" spans="5:6" ht="15">
      <c r="E25" s="294"/>
      <c r="F25" s="295"/>
    </row>
    <row r="28" ht="12.75">
      <c r="E28" s="435"/>
    </row>
  </sheetData>
  <sheetProtection/>
  <printOptions/>
  <pageMargins left="0.1968503937007874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2021.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37">
      <selection activeCell="K58" sqref="K58"/>
    </sheetView>
  </sheetViews>
  <sheetFormatPr defaultColWidth="9.140625" defaultRowHeight="12.75"/>
  <cols>
    <col min="1" max="1" width="5.00390625" style="93" bestFit="1" customWidth="1"/>
    <col min="2" max="2" width="57.8515625" style="3" customWidth="1"/>
    <col min="3" max="3" width="12.28125" style="3" bestFit="1" customWidth="1"/>
    <col min="4" max="4" width="11.28125" style="3" bestFit="1" customWidth="1"/>
    <col min="5" max="5" width="12.28125" style="3" customWidth="1"/>
    <col min="6" max="6" width="11.140625" style="3" bestFit="1" customWidth="1"/>
    <col min="7" max="7" width="12.28125" style="3" bestFit="1" customWidth="1"/>
    <col min="8" max="9" width="9.140625" style="3" customWidth="1"/>
    <col min="10" max="10" width="10.00390625" style="3" bestFit="1" customWidth="1"/>
    <col min="11" max="11" width="9.140625" style="3" customWidth="1"/>
    <col min="12" max="12" width="11.140625" style="3" bestFit="1" customWidth="1"/>
    <col min="13" max="16384" width="9.140625" style="3" customWidth="1"/>
  </cols>
  <sheetData>
    <row r="1" spans="1:14" ht="45.75" thickBot="1">
      <c r="A1" s="86" t="s">
        <v>14</v>
      </c>
      <c r="B1" s="87" t="s">
        <v>53</v>
      </c>
      <c r="C1" s="184" t="s">
        <v>353</v>
      </c>
      <c r="D1" s="613" t="s">
        <v>391</v>
      </c>
      <c r="E1" s="113" t="s">
        <v>392</v>
      </c>
      <c r="F1" s="113" t="s">
        <v>117</v>
      </c>
      <c r="G1" s="174" t="s">
        <v>118</v>
      </c>
      <c r="N1" s="43"/>
    </row>
    <row r="2" spans="1:14" ht="16.5" customHeight="1">
      <c r="A2" s="727" t="s">
        <v>54</v>
      </c>
      <c r="B2" s="728"/>
      <c r="C2" s="616"/>
      <c r="D2" s="614"/>
      <c r="E2" s="615"/>
      <c r="F2" s="181"/>
      <c r="G2" s="182"/>
      <c r="N2" s="43"/>
    </row>
    <row r="3" spans="1:14" ht="16.5">
      <c r="A3" s="88">
        <v>1</v>
      </c>
      <c r="B3" s="311" t="s">
        <v>110</v>
      </c>
      <c r="C3" s="312">
        <f>SUM(C4:C8)</f>
        <v>204598</v>
      </c>
      <c r="D3" s="312">
        <f>SUM(D4:D8)</f>
        <v>0</v>
      </c>
      <c r="E3" s="312">
        <f>SUM(E4:E8)</f>
        <v>204598</v>
      </c>
      <c r="F3" s="312">
        <f>SUM(F4:F8)</f>
        <v>0</v>
      </c>
      <c r="G3" s="573">
        <f>SUM(G4:G8)</f>
        <v>204598</v>
      </c>
      <c r="N3" s="43"/>
    </row>
    <row r="4" spans="1:14" ht="16.5">
      <c r="A4" s="97"/>
      <c r="B4" s="95" t="s">
        <v>55</v>
      </c>
      <c r="C4" s="185">
        <v>4040</v>
      </c>
      <c r="D4" s="185"/>
      <c r="E4" s="185">
        <f>SUM(C4:D4)</f>
        <v>4040</v>
      </c>
      <c r="F4" s="185"/>
      <c r="G4" s="189">
        <f>E4-F4</f>
        <v>4040</v>
      </c>
      <c r="N4" s="43"/>
    </row>
    <row r="5" spans="1:14" ht="16.5">
      <c r="A5" s="97"/>
      <c r="B5" s="95" t="s">
        <v>186</v>
      </c>
      <c r="C5" s="185">
        <v>1000</v>
      </c>
      <c r="D5" s="185"/>
      <c r="E5" s="185">
        <f>SUM(C5:D5)</f>
        <v>1000</v>
      </c>
      <c r="F5" s="185"/>
      <c r="G5" s="189">
        <f aca="true" t="shared" si="0" ref="G5:G52">E5-F5</f>
        <v>1000</v>
      </c>
      <c r="N5" s="43"/>
    </row>
    <row r="6" spans="1:14" ht="49.5">
      <c r="A6" s="97"/>
      <c r="B6" s="430" t="s">
        <v>329</v>
      </c>
      <c r="C6" s="431">
        <v>194958</v>
      </c>
      <c r="D6" s="431"/>
      <c r="E6" s="185">
        <f>SUM(C6:D6)</f>
        <v>194958</v>
      </c>
      <c r="F6" s="185"/>
      <c r="G6" s="189">
        <f t="shared" si="0"/>
        <v>194958</v>
      </c>
      <c r="N6" s="43"/>
    </row>
    <row r="7" spans="1:14" ht="17.25" customHeight="1">
      <c r="A7" s="97"/>
      <c r="B7" s="310" t="s">
        <v>372</v>
      </c>
      <c r="C7" s="185">
        <v>900</v>
      </c>
      <c r="D7" s="185"/>
      <c r="E7" s="185">
        <f>SUM(C7:D7)</f>
        <v>900</v>
      </c>
      <c r="F7" s="185"/>
      <c r="G7" s="189">
        <f t="shared" si="0"/>
        <v>900</v>
      </c>
      <c r="J7" s="399"/>
      <c r="N7" s="43"/>
    </row>
    <row r="8" spans="1:14" ht="17.25" customHeight="1">
      <c r="A8" s="97"/>
      <c r="B8" s="310" t="s">
        <v>373</v>
      </c>
      <c r="C8" s="185">
        <v>3700</v>
      </c>
      <c r="D8" s="185"/>
      <c r="E8" s="185">
        <f>SUM(C8:D8)</f>
        <v>3700</v>
      </c>
      <c r="F8" s="185"/>
      <c r="G8" s="189">
        <f t="shared" si="0"/>
        <v>3700</v>
      </c>
      <c r="J8" s="399"/>
      <c r="N8" s="43"/>
    </row>
    <row r="9" spans="1:14" ht="16.5" customHeight="1">
      <c r="A9" s="308"/>
      <c r="B9" s="155"/>
      <c r="C9" s="298"/>
      <c r="D9" s="298"/>
      <c r="E9" s="298"/>
      <c r="F9" s="36"/>
      <c r="G9" s="189">
        <f t="shared" si="0"/>
        <v>0</v>
      </c>
      <c r="J9" s="399"/>
      <c r="L9" s="399"/>
      <c r="N9" s="43"/>
    </row>
    <row r="10" spans="1:14" ht="16.5">
      <c r="A10" s="88">
        <v>2</v>
      </c>
      <c r="B10" s="313" t="s">
        <v>109</v>
      </c>
      <c r="C10" s="186">
        <f>SUM(C11:C26)</f>
        <v>137300</v>
      </c>
      <c r="D10" s="186">
        <f>SUM(D11:D26)</f>
        <v>12900</v>
      </c>
      <c r="E10" s="186">
        <f>SUM(E11:E26)</f>
        <v>150200</v>
      </c>
      <c r="F10" s="186">
        <f>SUM(F11:F26)</f>
        <v>76000</v>
      </c>
      <c r="G10" s="189">
        <f t="shared" si="0"/>
        <v>74200</v>
      </c>
      <c r="N10" s="43"/>
    </row>
    <row r="11" spans="1:14" ht="16.5">
      <c r="A11" s="88"/>
      <c r="B11" s="95" t="s">
        <v>244</v>
      </c>
      <c r="C11" s="185">
        <v>4000</v>
      </c>
      <c r="D11" s="185"/>
      <c r="E11" s="185">
        <f>SUM(C11:D11)</f>
        <v>4000</v>
      </c>
      <c r="F11" s="185"/>
      <c r="G11" s="189">
        <f t="shared" si="0"/>
        <v>4000</v>
      </c>
      <c r="N11" s="43"/>
    </row>
    <row r="12" spans="1:14" ht="16.5">
      <c r="A12" s="88"/>
      <c r="B12" s="95" t="s">
        <v>354</v>
      </c>
      <c r="C12" s="185">
        <v>63000</v>
      </c>
      <c r="D12" s="185"/>
      <c r="E12" s="185">
        <f aca="true" t="shared" si="1" ref="E12:E26">SUM(C12:D12)</f>
        <v>63000</v>
      </c>
      <c r="F12" s="185">
        <v>63000</v>
      </c>
      <c r="G12" s="189">
        <f t="shared" si="0"/>
        <v>0</v>
      </c>
      <c r="N12" s="43"/>
    </row>
    <row r="13" spans="1:14" ht="33">
      <c r="A13" s="88"/>
      <c r="B13" s="95" t="s">
        <v>327</v>
      </c>
      <c r="C13" s="185">
        <v>28000</v>
      </c>
      <c r="D13" s="185"/>
      <c r="E13" s="185">
        <f t="shared" si="1"/>
        <v>28000</v>
      </c>
      <c r="F13" s="185"/>
      <c r="G13" s="189">
        <f t="shared" si="0"/>
        <v>28000</v>
      </c>
      <c r="N13" s="43"/>
    </row>
    <row r="14" spans="1:14" ht="16.5">
      <c r="A14" s="88"/>
      <c r="B14" s="95" t="s">
        <v>355</v>
      </c>
      <c r="C14" s="185">
        <v>2500</v>
      </c>
      <c r="D14" s="185"/>
      <c r="E14" s="185">
        <f t="shared" si="1"/>
        <v>2500</v>
      </c>
      <c r="F14" s="185"/>
      <c r="G14" s="189">
        <f t="shared" si="0"/>
        <v>2500</v>
      </c>
      <c r="N14" s="43"/>
    </row>
    <row r="15" spans="1:14" ht="33">
      <c r="A15" s="88"/>
      <c r="B15" s="95" t="s">
        <v>356</v>
      </c>
      <c r="C15" s="185">
        <v>3500</v>
      </c>
      <c r="D15" s="185"/>
      <c r="E15" s="185">
        <f t="shared" si="1"/>
        <v>3500</v>
      </c>
      <c r="F15" s="185"/>
      <c r="G15" s="189">
        <f t="shared" si="0"/>
        <v>3500</v>
      </c>
      <c r="N15" s="43"/>
    </row>
    <row r="16" spans="1:14" ht="16.5">
      <c r="A16" s="88"/>
      <c r="B16" s="95" t="s">
        <v>357</v>
      </c>
      <c r="C16" s="185">
        <v>12000</v>
      </c>
      <c r="D16" s="185"/>
      <c r="E16" s="185">
        <f t="shared" si="1"/>
        <v>12000</v>
      </c>
      <c r="F16" s="185"/>
      <c r="G16" s="189">
        <f t="shared" si="0"/>
        <v>12000</v>
      </c>
      <c r="N16" s="43"/>
    </row>
    <row r="17" spans="1:14" ht="16.5">
      <c r="A17" s="88"/>
      <c r="B17" s="95" t="s">
        <v>358</v>
      </c>
      <c r="C17" s="185">
        <v>1500</v>
      </c>
      <c r="D17" s="185"/>
      <c r="E17" s="185">
        <f t="shared" si="1"/>
        <v>1500</v>
      </c>
      <c r="F17" s="185"/>
      <c r="G17" s="189">
        <f t="shared" si="0"/>
        <v>1500</v>
      </c>
      <c r="N17" s="43"/>
    </row>
    <row r="18" spans="1:14" ht="16.5">
      <c r="A18" s="88"/>
      <c r="B18" s="95" t="s">
        <v>359</v>
      </c>
      <c r="C18" s="185">
        <v>1200</v>
      </c>
      <c r="D18" s="185"/>
      <c r="E18" s="185">
        <f t="shared" si="1"/>
        <v>1200</v>
      </c>
      <c r="F18" s="185"/>
      <c r="G18" s="189">
        <f t="shared" si="0"/>
        <v>1200</v>
      </c>
      <c r="N18" s="43"/>
    </row>
    <row r="19" spans="1:14" ht="33">
      <c r="A19" s="88"/>
      <c r="B19" s="95" t="s">
        <v>360</v>
      </c>
      <c r="C19" s="185">
        <v>1600</v>
      </c>
      <c r="D19" s="185"/>
      <c r="E19" s="185">
        <f t="shared" si="1"/>
        <v>1600</v>
      </c>
      <c r="F19" s="185"/>
      <c r="G19" s="189">
        <f t="shared" si="0"/>
        <v>1600</v>
      </c>
      <c r="N19" s="43"/>
    </row>
    <row r="20" spans="1:14" ht="16.5">
      <c r="A20" s="88"/>
      <c r="B20" s="95" t="s">
        <v>361</v>
      </c>
      <c r="C20" s="185">
        <v>1600</v>
      </c>
      <c r="D20" s="185"/>
      <c r="E20" s="185">
        <f t="shared" si="1"/>
        <v>1600</v>
      </c>
      <c r="F20" s="185"/>
      <c r="G20" s="189">
        <f t="shared" si="0"/>
        <v>1600</v>
      </c>
      <c r="N20" s="43"/>
    </row>
    <row r="21" spans="1:14" ht="33">
      <c r="A21" s="88"/>
      <c r="B21" s="95" t="s">
        <v>362</v>
      </c>
      <c r="C21" s="185">
        <v>1400</v>
      </c>
      <c r="D21" s="185"/>
      <c r="E21" s="185">
        <f t="shared" si="1"/>
        <v>1400</v>
      </c>
      <c r="F21" s="185"/>
      <c r="G21" s="189">
        <f t="shared" si="0"/>
        <v>1400</v>
      </c>
      <c r="N21" s="43"/>
    </row>
    <row r="22" spans="1:14" ht="33">
      <c r="A22" s="88"/>
      <c r="B22" s="95" t="s">
        <v>363</v>
      </c>
      <c r="C22" s="185">
        <v>1000</v>
      </c>
      <c r="D22" s="185"/>
      <c r="E22" s="185">
        <f t="shared" si="1"/>
        <v>1000</v>
      </c>
      <c r="F22" s="185"/>
      <c r="G22" s="189">
        <f t="shared" si="0"/>
        <v>1000</v>
      </c>
      <c r="N22" s="43"/>
    </row>
    <row r="23" spans="1:14" ht="16.5">
      <c r="A23" s="88"/>
      <c r="B23" s="95" t="s">
        <v>364</v>
      </c>
      <c r="C23" s="185">
        <v>3000</v>
      </c>
      <c r="D23" s="185"/>
      <c r="E23" s="185">
        <f t="shared" si="1"/>
        <v>3000</v>
      </c>
      <c r="F23" s="185"/>
      <c r="G23" s="189">
        <f t="shared" si="0"/>
        <v>3000</v>
      </c>
      <c r="N23" s="43"/>
    </row>
    <row r="24" spans="1:14" ht="16.5">
      <c r="A24" s="88"/>
      <c r="B24" s="95" t="s">
        <v>365</v>
      </c>
      <c r="C24" s="185">
        <v>11000</v>
      </c>
      <c r="D24" s="185"/>
      <c r="E24" s="185">
        <f t="shared" si="1"/>
        <v>11000</v>
      </c>
      <c r="F24" s="185">
        <v>11000</v>
      </c>
      <c r="G24" s="189">
        <f t="shared" si="0"/>
        <v>0</v>
      </c>
      <c r="N24" s="43"/>
    </row>
    <row r="25" spans="1:14" ht="33">
      <c r="A25" s="202"/>
      <c r="B25" s="310" t="s">
        <v>366</v>
      </c>
      <c r="C25" s="240">
        <v>2000</v>
      </c>
      <c r="D25" s="240"/>
      <c r="E25" s="185">
        <f t="shared" si="1"/>
        <v>2000</v>
      </c>
      <c r="F25" s="240">
        <v>2000</v>
      </c>
      <c r="G25" s="189"/>
      <c r="N25" s="43"/>
    </row>
    <row r="26" spans="1:14" ht="16.5">
      <c r="A26" s="202"/>
      <c r="B26" s="310" t="s">
        <v>402</v>
      </c>
      <c r="C26" s="240">
        <v>0</v>
      </c>
      <c r="D26" s="240">
        <v>12900</v>
      </c>
      <c r="E26" s="185">
        <f t="shared" si="1"/>
        <v>12900</v>
      </c>
      <c r="F26" s="240">
        <v>0</v>
      </c>
      <c r="G26" s="189">
        <f t="shared" si="0"/>
        <v>12900</v>
      </c>
      <c r="N26" s="43"/>
    </row>
    <row r="27" spans="1:14" ht="16.5">
      <c r="A27" s="37"/>
      <c r="B27" s="212"/>
      <c r="C27" s="203"/>
      <c r="D27" s="203"/>
      <c r="E27" s="203"/>
      <c r="F27" s="203"/>
      <c r="G27" s="189">
        <f t="shared" si="0"/>
        <v>0</v>
      </c>
      <c r="N27" s="43"/>
    </row>
    <row r="28" spans="1:14" ht="16.5">
      <c r="A28" s="37">
        <v>3</v>
      </c>
      <c r="B28" s="475" t="s">
        <v>403</v>
      </c>
      <c r="C28" s="306">
        <f>SUM(C29:C34)</f>
        <v>11000</v>
      </c>
      <c r="D28" s="306">
        <f>SUM(D29:D34)</f>
        <v>0</v>
      </c>
      <c r="E28" s="306">
        <f>SUM(E29:E34)</f>
        <v>11000</v>
      </c>
      <c r="F28" s="306">
        <f>SUM(F29:F34)</f>
        <v>11000</v>
      </c>
      <c r="G28" s="189">
        <f t="shared" si="0"/>
        <v>0</v>
      </c>
      <c r="N28" s="43"/>
    </row>
    <row r="29" spans="1:14" ht="33">
      <c r="A29" s="37"/>
      <c r="B29" s="307" t="s">
        <v>338</v>
      </c>
      <c r="C29" s="429">
        <v>1200</v>
      </c>
      <c r="D29" s="429"/>
      <c r="E29" s="429">
        <f aca="true" t="shared" si="2" ref="E29:E34">SUM(C29:D29)</f>
        <v>1200</v>
      </c>
      <c r="F29" s="429">
        <v>1200</v>
      </c>
      <c r="G29" s="189">
        <f t="shared" si="0"/>
        <v>0</v>
      </c>
      <c r="N29" s="43"/>
    </row>
    <row r="30" spans="1:14" ht="33">
      <c r="A30" s="37"/>
      <c r="B30" s="307" t="s">
        <v>367</v>
      </c>
      <c r="C30" s="429">
        <v>1500</v>
      </c>
      <c r="D30" s="429"/>
      <c r="E30" s="429">
        <f t="shared" si="2"/>
        <v>1500</v>
      </c>
      <c r="F30" s="429">
        <v>1500</v>
      </c>
      <c r="G30" s="189">
        <f t="shared" si="0"/>
        <v>0</v>
      </c>
      <c r="N30" s="43"/>
    </row>
    <row r="31" spans="1:14" ht="33">
      <c r="A31" s="37"/>
      <c r="B31" s="307" t="s">
        <v>368</v>
      </c>
      <c r="C31" s="429">
        <v>2000</v>
      </c>
      <c r="D31" s="429"/>
      <c r="E31" s="429">
        <f t="shared" si="2"/>
        <v>2000</v>
      </c>
      <c r="F31" s="429">
        <v>2000</v>
      </c>
      <c r="G31" s="189">
        <f t="shared" si="0"/>
        <v>0</v>
      </c>
      <c r="N31" s="43"/>
    </row>
    <row r="32" spans="1:14" ht="49.5">
      <c r="A32" s="37"/>
      <c r="B32" s="307" t="s">
        <v>328</v>
      </c>
      <c r="C32" s="429">
        <v>2500</v>
      </c>
      <c r="D32" s="429"/>
      <c r="E32" s="429">
        <f t="shared" si="2"/>
        <v>2500</v>
      </c>
      <c r="F32" s="429">
        <v>2500</v>
      </c>
      <c r="G32" s="189">
        <f t="shared" si="0"/>
        <v>0</v>
      </c>
      <c r="N32" s="43"/>
    </row>
    <row r="33" spans="1:14" ht="49.5">
      <c r="A33" s="37"/>
      <c r="B33" s="307" t="s">
        <v>369</v>
      </c>
      <c r="C33" s="429">
        <v>1800</v>
      </c>
      <c r="D33" s="429"/>
      <c r="E33" s="429">
        <f t="shared" si="2"/>
        <v>1800</v>
      </c>
      <c r="F33" s="429">
        <v>1800</v>
      </c>
      <c r="G33" s="189">
        <f t="shared" si="0"/>
        <v>0</v>
      </c>
      <c r="N33" s="43"/>
    </row>
    <row r="34" spans="1:14" ht="33">
      <c r="A34" s="41"/>
      <c r="B34" s="477" t="s">
        <v>370</v>
      </c>
      <c r="C34" s="434">
        <v>2000</v>
      </c>
      <c r="D34" s="434"/>
      <c r="E34" s="484">
        <f t="shared" si="2"/>
        <v>2000</v>
      </c>
      <c r="F34" s="434">
        <v>2000</v>
      </c>
      <c r="G34" s="237">
        <f t="shared" si="0"/>
        <v>0</v>
      </c>
      <c r="N34" s="43"/>
    </row>
    <row r="35" spans="1:14" ht="16.5">
      <c r="A35" s="37"/>
      <c r="B35" s="212"/>
      <c r="C35" s="203"/>
      <c r="D35" s="203"/>
      <c r="E35" s="429"/>
      <c r="F35" s="203"/>
      <c r="G35" s="189"/>
      <c r="N35" s="43"/>
    </row>
    <row r="36" spans="1:14" ht="16.5">
      <c r="A36" s="44">
        <v>4</v>
      </c>
      <c r="B36" s="572" t="s">
        <v>315</v>
      </c>
      <c r="C36" s="303">
        <f>SUM(C37:C38)</f>
        <v>64732</v>
      </c>
      <c r="D36" s="303">
        <f>SUM(D37:D38)</f>
        <v>0</v>
      </c>
      <c r="E36" s="303">
        <f>SUM(E37:E38)</f>
        <v>64732</v>
      </c>
      <c r="F36" s="303">
        <f>SUM(F37:F38)</f>
        <v>0</v>
      </c>
      <c r="G36" s="304">
        <f>SUM(G37:G38)</f>
        <v>64732</v>
      </c>
      <c r="N36" s="43"/>
    </row>
    <row r="37" spans="1:14" ht="33">
      <c r="A37" s="37"/>
      <c r="B37" s="238" t="s">
        <v>245</v>
      </c>
      <c r="C37" s="297">
        <v>63099</v>
      </c>
      <c r="D37" s="297"/>
      <c r="E37" s="297">
        <f>SUM(C37:D37)</f>
        <v>63099</v>
      </c>
      <c r="F37" s="297"/>
      <c r="G37" s="189">
        <f t="shared" si="0"/>
        <v>63099</v>
      </c>
      <c r="N37" s="43"/>
    </row>
    <row r="38" spans="1:14" ht="16.5">
      <c r="A38" s="37"/>
      <c r="B38" s="476" t="s">
        <v>371</v>
      </c>
      <c r="C38" s="297">
        <v>1633</v>
      </c>
      <c r="D38" s="297"/>
      <c r="E38" s="297">
        <f>SUM(C38:D38)</f>
        <v>1633</v>
      </c>
      <c r="F38" s="297"/>
      <c r="G38" s="189">
        <f t="shared" si="0"/>
        <v>1633</v>
      </c>
      <c r="N38" s="43"/>
    </row>
    <row r="39" spans="1:14" ht="16.5">
      <c r="A39" s="37"/>
      <c r="B39" s="305"/>
      <c r="C39" s="203"/>
      <c r="D39" s="203"/>
      <c r="E39" s="297">
        <f aca="true" t="shared" si="3" ref="E39:E52">SUM(C39:D39)</f>
        <v>0</v>
      </c>
      <c r="F39" s="203"/>
      <c r="G39" s="189">
        <f t="shared" si="0"/>
        <v>0</v>
      </c>
      <c r="N39" s="43"/>
    </row>
    <row r="40" spans="1:14" ht="17.25" thickBot="1">
      <c r="A40" s="574"/>
      <c r="B40" s="575" t="s">
        <v>24</v>
      </c>
      <c r="C40" s="576">
        <f>SUM(C3+C10+C28+C36)</f>
        <v>417630</v>
      </c>
      <c r="D40" s="576">
        <f>SUM(D3+D10+D28+D36)</f>
        <v>12900</v>
      </c>
      <c r="E40" s="576">
        <f>SUM(E3+E10+E28+E36)</f>
        <v>430530</v>
      </c>
      <c r="F40" s="576">
        <f>SUM(F3+F10+F28+F36)</f>
        <v>87000</v>
      </c>
      <c r="G40" s="577">
        <f>SUM(G3+G10+G28+G36)</f>
        <v>343530</v>
      </c>
      <c r="N40" s="43"/>
    </row>
    <row r="41" spans="1:14" s="34" customFormat="1" ht="16.5" customHeight="1">
      <c r="A41" s="725" t="s">
        <v>52</v>
      </c>
      <c r="B41" s="726"/>
      <c r="C41" s="578"/>
      <c r="D41" s="578"/>
      <c r="E41" s="579">
        <f t="shared" si="3"/>
        <v>0</v>
      </c>
      <c r="F41" s="181"/>
      <c r="G41" s="580">
        <f t="shared" si="0"/>
        <v>0</v>
      </c>
      <c r="N41" s="299"/>
    </row>
    <row r="42" spans="1:14" ht="17.25" customHeight="1">
      <c r="A42" s="302">
        <v>1</v>
      </c>
      <c r="B42" s="91" t="s">
        <v>183</v>
      </c>
      <c r="C42" s="213">
        <f>SUM(C43:C43)</f>
        <v>1905</v>
      </c>
      <c r="D42" s="213">
        <f>SUM(D43:D43)</f>
        <v>0</v>
      </c>
      <c r="E42" s="213">
        <f>SUM(E43:E43)</f>
        <v>1905</v>
      </c>
      <c r="F42" s="213">
        <f>SUM(F43:F43)</f>
        <v>1905</v>
      </c>
      <c r="G42" s="239">
        <f>SUM(G43:G43)</f>
        <v>0</v>
      </c>
      <c r="N42" s="43"/>
    </row>
    <row r="43" spans="1:14" ht="16.5">
      <c r="A43" s="478"/>
      <c r="B43" s="433" t="s">
        <v>374</v>
      </c>
      <c r="C43" s="434">
        <v>1905</v>
      </c>
      <c r="D43" s="434"/>
      <c r="E43" s="297">
        <f t="shared" si="3"/>
        <v>1905</v>
      </c>
      <c r="F43" s="434">
        <v>1905</v>
      </c>
      <c r="G43" s="189">
        <f t="shared" si="0"/>
        <v>0</v>
      </c>
      <c r="N43" s="43"/>
    </row>
    <row r="44" spans="1:14" ht="16.5">
      <c r="A44" s="480"/>
      <c r="B44" s="238"/>
      <c r="C44" s="203"/>
      <c r="D44" s="203"/>
      <c r="E44" s="297">
        <f t="shared" si="3"/>
        <v>0</v>
      </c>
      <c r="F44" s="203"/>
      <c r="G44" s="189">
        <f t="shared" si="0"/>
        <v>0</v>
      </c>
      <c r="N44" s="43"/>
    </row>
    <row r="45" spans="1:14" ht="16.5">
      <c r="A45" s="309">
        <v>2</v>
      </c>
      <c r="B45" s="479" t="s">
        <v>222</v>
      </c>
      <c r="C45" s="303">
        <f>SUM(C46:C46)</f>
        <v>2921</v>
      </c>
      <c r="D45" s="303">
        <f>SUM(D46:D46)</f>
        <v>0</v>
      </c>
      <c r="E45" s="303">
        <f>SUM(E46:E46)</f>
        <v>2921</v>
      </c>
      <c r="F45" s="303">
        <f>SUM(F46:F46)</f>
        <v>0</v>
      </c>
      <c r="G45" s="304">
        <f>SUM(G46:G46)</f>
        <v>2921</v>
      </c>
      <c r="N45" s="43"/>
    </row>
    <row r="46" spans="1:14" ht="16.5">
      <c r="A46" s="301"/>
      <c r="B46" s="238" t="s">
        <v>376</v>
      </c>
      <c r="C46" s="203">
        <v>2921</v>
      </c>
      <c r="D46" s="203"/>
      <c r="E46" s="297">
        <f t="shared" si="3"/>
        <v>2921</v>
      </c>
      <c r="F46" s="203">
        <v>0</v>
      </c>
      <c r="G46" s="189">
        <f t="shared" si="0"/>
        <v>2921</v>
      </c>
      <c r="N46" s="43"/>
    </row>
    <row r="47" spans="1:14" ht="16.5">
      <c r="A47" s="301"/>
      <c r="B47" s="238"/>
      <c r="C47" s="203"/>
      <c r="D47" s="203"/>
      <c r="E47" s="297">
        <f t="shared" si="3"/>
        <v>0</v>
      </c>
      <c r="F47" s="203"/>
      <c r="G47" s="189">
        <f t="shared" si="0"/>
        <v>0</v>
      </c>
      <c r="N47" s="43"/>
    </row>
    <row r="48" spans="1:14" ht="16.5">
      <c r="A48" s="309">
        <v>3</v>
      </c>
      <c r="B48" s="432" t="s">
        <v>182</v>
      </c>
      <c r="C48" s="303">
        <f>SUM(C49:C49)</f>
        <v>3000</v>
      </c>
      <c r="D48" s="303">
        <f>SUM(D49:D49)</f>
        <v>0</v>
      </c>
      <c r="E48" s="303">
        <f>SUM(E49:E49)</f>
        <v>3000</v>
      </c>
      <c r="F48" s="303">
        <f>SUM(F49:F49)</f>
        <v>0</v>
      </c>
      <c r="G48" s="304">
        <f>SUM(G49:G49)</f>
        <v>3000</v>
      </c>
      <c r="N48" s="43"/>
    </row>
    <row r="49" spans="1:14" ht="16.5">
      <c r="A49" s="301"/>
      <c r="B49" s="238" t="s">
        <v>375</v>
      </c>
      <c r="C49" s="203">
        <v>3000</v>
      </c>
      <c r="D49" s="203"/>
      <c r="E49" s="297">
        <f t="shared" si="3"/>
        <v>3000</v>
      </c>
      <c r="F49" s="203">
        <v>0</v>
      </c>
      <c r="G49" s="189">
        <f t="shared" si="0"/>
        <v>3000</v>
      </c>
      <c r="N49" s="43"/>
    </row>
    <row r="50" spans="1:14" ht="16.5">
      <c r="A50" s="301"/>
      <c r="B50" s="238"/>
      <c r="C50" s="203"/>
      <c r="D50" s="203"/>
      <c r="E50" s="297">
        <f t="shared" si="3"/>
        <v>0</v>
      </c>
      <c r="F50" s="203"/>
      <c r="G50" s="189">
        <f t="shared" si="0"/>
        <v>0</v>
      </c>
      <c r="N50" s="43"/>
    </row>
    <row r="51" spans="1:7" s="96" customFormat="1" ht="15">
      <c r="A51" s="37"/>
      <c r="B51" s="296" t="s">
        <v>1</v>
      </c>
      <c r="C51" s="213">
        <f>SUM(C42+C45+C48)</f>
        <v>7826</v>
      </c>
      <c r="D51" s="213">
        <f>SUM(D42+D45+D48)</f>
        <v>0</v>
      </c>
      <c r="E51" s="213">
        <f>SUM(E42+E45+E48)</f>
        <v>7826</v>
      </c>
      <c r="F51" s="213">
        <f>SUM(F42+F45+F48)</f>
        <v>1905</v>
      </c>
      <c r="G51" s="239">
        <f>SUM(G42+G45+G48)</f>
        <v>5921</v>
      </c>
    </row>
    <row r="52" spans="1:14" ht="16.5">
      <c r="A52" s="89"/>
      <c r="B52" s="300"/>
      <c r="C52" s="187"/>
      <c r="D52" s="624"/>
      <c r="E52" s="297">
        <f t="shared" si="3"/>
        <v>0</v>
      </c>
      <c r="F52" s="111"/>
      <c r="G52" s="189">
        <f t="shared" si="0"/>
        <v>0</v>
      </c>
      <c r="N52" s="43"/>
    </row>
    <row r="53" spans="1:14" ht="17.25" thickBot="1">
      <c r="A53" s="90"/>
      <c r="B53" s="94" t="s">
        <v>51</v>
      </c>
      <c r="C53" s="188">
        <f>SUM(C40+C51)</f>
        <v>425456</v>
      </c>
      <c r="D53" s="188">
        <f>SUM(D40+D51)</f>
        <v>12900</v>
      </c>
      <c r="E53" s="188">
        <f>SUM(E40+E51)</f>
        <v>438356</v>
      </c>
      <c r="F53" s="188">
        <f>SUM(F40+F51)</f>
        <v>88905</v>
      </c>
      <c r="G53" s="92">
        <f>SUM(G40+G51)</f>
        <v>349451</v>
      </c>
      <c r="N53" s="43"/>
    </row>
  </sheetData>
  <sheetProtection/>
  <mergeCells count="2">
    <mergeCell ref="A41:B41"/>
    <mergeCell ref="A2:B2"/>
  </mergeCells>
  <printOptions/>
  <pageMargins left="0.2755905511811024" right="0.31496062992125984" top="0.8267716535433072" bottom="0.35433070866141736" header="0.31496062992125984" footer="0.2"/>
  <pageSetup horizontalDpi="600" verticalDpi="600" orientation="portrait" paperSize="9" scale="80" r:id="rId1"/>
  <headerFooter>
    <oddHeader>&amp;C&amp;"Book Antiqua,Félkövér"&amp;11Keszthely Város Önkormányzata
felújítási előirányzatai célonként&amp;R&amp;"Book Antiqua,Félkövér"10. melléklet
A Rendelet 11.melléklete
ezer Ft</oddHeader>
    <oddFooter>&amp;C&amp;P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6">
      <selection activeCell="L41" sqref="L41"/>
    </sheetView>
  </sheetViews>
  <sheetFormatPr defaultColWidth="9.140625" defaultRowHeight="12.75"/>
  <cols>
    <col min="1" max="1" width="6.00390625" style="1" customWidth="1"/>
    <col min="2" max="2" width="86.140625" style="1" customWidth="1"/>
    <col min="3" max="6" width="12.00390625" style="1" bestFit="1" customWidth="1"/>
    <col min="7" max="7" width="11.00390625" style="1" bestFit="1" customWidth="1"/>
    <col min="8" max="8" width="12.00390625" style="1" bestFit="1" customWidth="1"/>
    <col min="9" max="16384" width="9.140625" style="1" customWidth="1"/>
  </cols>
  <sheetData>
    <row r="1" spans="1:2" ht="13.5">
      <c r="A1" s="734" t="s">
        <v>247</v>
      </c>
      <c r="B1" s="734"/>
    </row>
    <row r="2" spans="1:2" ht="13.5">
      <c r="A2" s="318"/>
      <c r="B2" s="318"/>
    </row>
    <row r="3" spans="1:2" ht="14.25" thickBot="1">
      <c r="A3" s="734" t="s">
        <v>248</v>
      </c>
      <c r="B3" s="734"/>
    </row>
    <row r="4" spans="1:7" ht="15">
      <c r="A4" s="753" t="s">
        <v>14</v>
      </c>
      <c r="B4" s="732" t="s">
        <v>15</v>
      </c>
      <c r="C4" s="741"/>
      <c r="D4" s="741"/>
      <c r="E4" s="742"/>
      <c r="F4" s="743" t="s">
        <v>1</v>
      </c>
      <c r="G4" s="319"/>
    </row>
    <row r="5" spans="1:7" ht="15.75" thickBot="1">
      <c r="A5" s="754"/>
      <c r="B5" s="733"/>
      <c r="C5" s="320">
        <v>2021</v>
      </c>
      <c r="D5" s="320">
        <v>2022</v>
      </c>
      <c r="E5" s="320" t="s">
        <v>340</v>
      </c>
      <c r="F5" s="744"/>
      <c r="G5" s="319"/>
    </row>
    <row r="6" spans="1:7" ht="41.25">
      <c r="A6" s="321">
        <v>1</v>
      </c>
      <c r="B6" s="322" t="s">
        <v>388</v>
      </c>
      <c r="C6" s="324">
        <v>6925</v>
      </c>
      <c r="D6" s="324">
        <v>6925</v>
      </c>
      <c r="E6" s="323">
        <v>20871</v>
      </c>
      <c r="F6" s="325">
        <f>SUM(C6:E6)</f>
        <v>34721</v>
      </c>
      <c r="G6" s="326"/>
    </row>
    <row r="7" spans="1:7" ht="32.25" customHeight="1" thickBot="1">
      <c r="A7" s="327">
        <v>2</v>
      </c>
      <c r="B7" s="328" t="s">
        <v>384</v>
      </c>
      <c r="C7" s="232">
        <v>12000</v>
      </c>
      <c r="D7" s="232"/>
      <c r="E7" s="292"/>
      <c r="F7" s="325">
        <f>SUM(C7:E7)</f>
        <v>12000</v>
      </c>
      <c r="G7" s="326"/>
    </row>
    <row r="8" spans="1:7" s="2" customFormat="1" ht="21" customHeight="1" thickBot="1">
      <c r="A8" s="329"/>
      <c r="B8" s="330" t="s">
        <v>249</v>
      </c>
      <c r="C8" s="331">
        <f>SUM(C6:C7)</f>
        <v>18925</v>
      </c>
      <c r="D8" s="331">
        <f>SUM(D6:D7)</f>
        <v>6925</v>
      </c>
      <c r="E8" s="331">
        <f>SUM(E6:E7)</f>
        <v>20871</v>
      </c>
      <c r="F8" s="388">
        <f>SUM(F6:F7)</f>
        <v>46721</v>
      </c>
      <c r="G8" s="326"/>
    </row>
    <row r="9" spans="1:7" s="2" customFormat="1" ht="15">
      <c r="A9" s="9"/>
      <c r="B9" s="332"/>
      <c r="C9" s="333"/>
      <c r="D9" s="333"/>
      <c r="E9" s="333"/>
      <c r="F9" s="333"/>
      <c r="G9" s="333"/>
    </row>
    <row r="10" spans="1:2" ht="13.5">
      <c r="A10" s="734" t="s">
        <v>250</v>
      </c>
      <c r="B10" s="734"/>
    </row>
    <row r="11" spans="1:6" ht="13.5">
      <c r="A11" s="745" t="s">
        <v>251</v>
      </c>
      <c r="B11" s="745"/>
      <c r="C11" s="334"/>
      <c r="D11" s="334"/>
      <c r="E11" s="334"/>
      <c r="F11" s="334"/>
    </row>
    <row r="12" spans="1:6" ht="13.5">
      <c r="A12" s="587"/>
      <c r="B12" s="587"/>
      <c r="C12" s="588"/>
      <c r="D12" s="588"/>
      <c r="E12" s="588"/>
      <c r="F12" s="588"/>
    </row>
    <row r="13" spans="1:6" ht="14.25" thickBot="1">
      <c r="A13" s="746" t="s">
        <v>412</v>
      </c>
      <c r="B13" s="746"/>
      <c r="C13" s="7"/>
      <c r="D13" s="7"/>
      <c r="E13" s="7"/>
      <c r="F13" s="7"/>
    </row>
    <row r="14" spans="1:6" ht="15">
      <c r="A14" s="748" t="s">
        <v>14</v>
      </c>
      <c r="B14" s="750" t="s">
        <v>15</v>
      </c>
      <c r="C14" s="752"/>
      <c r="D14" s="752"/>
      <c r="E14" s="752"/>
      <c r="F14" s="755" t="s">
        <v>1</v>
      </c>
    </row>
    <row r="15" spans="1:6" ht="15.75" thickBot="1">
      <c r="A15" s="749"/>
      <c r="B15" s="751"/>
      <c r="C15" s="589">
        <v>2021</v>
      </c>
      <c r="D15" s="589">
        <v>2022</v>
      </c>
      <c r="E15" s="589" t="s">
        <v>340</v>
      </c>
      <c r="F15" s="756"/>
    </row>
    <row r="16" spans="1:6" ht="15">
      <c r="A16" s="590">
        <v>1</v>
      </c>
      <c r="B16" s="591" t="s">
        <v>413</v>
      </c>
      <c r="C16" s="98">
        <v>1265</v>
      </c>
      <c r="D16" s="98">
        <v>1568</v>
      </c>
      <c r="E16" s="592">
        <v>6519</v>
      </c>
      <c r="F16" s="593">
        <f>SUM(C16:E16)</f>
        <v>9352</v>
      </c>
    </row>
    <row r="17" spans="1:6" ht="15.75" thickBot="1">
      <c r="A17" s="594"/>
      <c r="B17" s="595" t="s">
        <v>24</v>
      </c>
      <c r="C17" s="596">
        <f>SUM(C16)</f>
        <v>1265</v>
      </c>
      <c r="D17" s="596">
        <f>SUM(D16)</f>
        <v>1568</v>
      </c>
      <c r="E17" s="597">
        <f>SUM(E16)</f>
        <v>6519</v>
      </c>
      <c r="F17" s="598">
        <f>SUM(C17:E17)</f>
        <v>9352</v>
      </c>
    </row>
    <row r="18" spans="1:8" ht="15">
      <c r="A18" s="7"/>
      <c r="B18" s="7"/>
      <c r="C18" s="7"/>
      <c r="D18" s="7"/>
      <c r="E18" s="7"/>
      <c r="F18" s="7"/>
      <c r="G18" s="2"/>
      <c r="H18" s="2"/>
    </row>
    <row r="19" spans="1:6" ht="14.25" thickBot="1">
      <c r="A19" s="746" t="s">
        <v>252</v>
      </c>
      <c r="B19" s="746"/>
      <c r="C19" s="7"/>
      <c r="D19" s="7"/>
      <c r="E19" s="7"/>
      <c r="F19" s="7"/>
    </row>
    <row r="20" spans="1:8" s="2" customFormat="1" ht="18.75" customHeight="1">
      <c r="A20" s="737" t="s">
        <v>14</v>
      </c>
      <c r="B20" s="739" t="s">
        <v>15</v>
      </c>
      <c r="C20" s="747"/>
      <c r="D20" s="747"/>
      <c r="E20" s="747"/>
      <c r="F20" s="730" t="s">
        <v>1</v>
      </c>
      <c r="G20" s="1"/>
      <c r="H20" s="1"/>
    </row>
    <row r="21" spans="1:7" s="2" customFormat="1" ht="15.75" thickBot="1">
      <c r="A21" s="738"/>
      <c r="B21" s="740"/>
      <c r="C21" s="337">
        <v>2021</v>
      </c>
      <c r="D21" s="337">
        <v>2022</v>
      </c>
      <c r="E21" s="337" t="s">
        <v>341</v>
      </c>
      <c r="F21" s="731"/>
      <c r="G21" s="338"/>
    </row>
    <row r="22" spans="1:8" ht="15">
      <c r="A22" s="339">
        <v>1</v>
      </c>
      <c r="B22" s="340" t="s">
        <v>253</v>
      </c>
      <c r="C22" s="16">
        <v>0</v>
      </c>
      <c r="D22" s="16">
        <v>5000</v>
      </c>
      <c r="E22" s="17">
        <v>75438</v>
      </c>
      <c r="F22" s="341">
        <f>SUM(C22:E22)</f>
        <v>80438</v>
      </c>
      <c r="G22" s="342"/>
      <c r="H22" s="335"/>
    </row>
    <row r="23" spans="1:7" s="2" customFormat="1" ht="17.25" customHeight="1" thickBot="1">
      <c r="A23" s="343"/>
      <c r="B23" s="344" t="s">
        <v>24</v>
      </c>
      <c r="C23" s="345">
        <f>SUM(C22)</f>
        <v>0</v>
      </c>
      <c r="D23" s="345">
        <f>SUM(D22)</f>
        <v>5000</v>
      </c>
      <c r="E23" s="345">
        <f>SUM(E22)</f>
        <v>75438</v>
      </c>
      <c r="F23" s="389">
        <f>SUM(F22)</f>
        <v>80438</v>
      </c>
      <c r="G23" s="9"/>
    </row>
    <row r="24" spans="1:10" s="2" customFormat="1" ht="15">
      <c r="A24" s="9"/>
      <c r="B24" s="9"/>
      <c r="C24" s="346"/>
      <c r="D24" s="346"/>
      <c r="E24" s="346"/>
      <c r="F24" s="326"/>
      <c r="G24" s="9"/>
      <c r="I24" s="1"/>
      <c r="J24" s="1"/>
    </row>
    <row r="25" spans="1:7" ht="15">
      <c r="A25" s="9"/>
      <c r="B25" s="9"/>
      <c r="C25" s="346"/>
      <c r="D25" s="346"/>
      <c r="E25" s="346"/>
      <c r="F25" s="346"/>
      <c r="G25" s="335"/>
    </row>
    <row r="26" spans="1:7" ht="14.25" thickBot="1">
      <c r="A26" s="734" t="s">
        <v>410</v>
      </c>
      <c r="B26" s="734"/>
      <c r="G26" s="335"/>
    </row>
    <row r="27" spans="1:10" ht="15">
      <c r="A27" s="735" t="s">
        <v>14</v>
      </c>
      <c r="B27" s="732" t="s">
        <v>15</v>
      </c>
      <c r="C27" s="741"/>
      <c r="D27" s="741"/>
      <c r="E27" s="742"/>
      <c r="F27" s="743" t="s">
        <v>1</v>
      </c>
      <c r="G27" s="335"/>
      <c r="I27" s="2"/>
      <c r="J27" s="2"/>
    </row>
    <row r="28" spans="1:10" ht="15.75" thickBot="1">
      <c r="A28" s="736"/>
      <c r="B28" s="733"/>
      <c r="C28" s="320">
        <v>2021</v>
      </c>
      <c r="D28" s="320">
        <v>2022</v>
      </c>
      <c r="E28" s="320" t="s">
        <v>340</v>
      </c>
      <c r="F28" s="744"/>
      <c r="G28" s="335"/>
      <c r="I28" s="2"/>
      <c r="J28" s="2"/>
    </row>
    <row r="29" spans="1:7" ht="41.25">
      <c r="A29" s="347">
        <v>1</v>
      </c>
      <c r="B29" s="348" t="s">
        <v>254</v>
      </c>
      <c r="C29" s="324">
        <v>1092</v>
      </c>
      <c r="D29" s="324">
        <v>1092</v>
      </c>
      <c r="E29" s="323">
        <v>3310</v>
      </c>
      <c r="F29" s="325">
        <f>SUM(C29:E29)</f>
        <v>5494</v>
      </c>
      <c r="G29" s="335"/>
    </row>
    <row r="30" spans="1:7" ht="27.75">
      <c r="A30" s="327">
        <v>2</v>
      </c>
      <c r="B30" s="328" t="s">
        <v>385</v>
      </c>
      <c r="C30" s="232">
        <v>500</v>
      </c>
      <c r="D30" s="232"/>
      <c r="E30" s="292"/>
      <c r="F30" s="325">
        <f>SUM(C30:E30)</f>
        <v>500</v>
      </c>
      <c r="G30" s="335"/>
    </row>
    <row r="31" spans="1:7" ht="15.75" thickBot="1">
      <c r="A31" s="584">
        <v>3</v>
      </c>
      <c r="B31" s="322" t="s">
        <v>414</v>
      </c>
      <c r="C31" s="585">
        <v>207</v>
      </c>
      <c r="D31" s="585">
        <v>209</v>
      </c>
      <c r="E31" s="586">
        <v>360</v>
      </c>
      <c r="F31" s="325">
        <f>SUM(C31:E31)</f>
        <v>776</v>
      </c>
      <c r="G31" s="335"/>
    </row>
    <row r="32" spans="1:7" ht="17.25" customHeight="1" thickBot="1">
      <c r="A32" s="349"/>
      <c r="B32" s="330" t="s">
        <v>24</v>
      </c>
      <c r="C32" s="350">
        <f>SUM(C29:C31)</f>
        <v>1799</v>
      </c>
      <c r="D32" s="350">
        <f>SUM(D29:D31)</f>
        <v>1301</v>
      </c>
      <c r="E32" s="350">
        <f>SUM(E29:E31)</f>
        <v>3670</v>
      </c>
      <c r="F32" s="390">
        <f>SUM(F29:F31)</f>
        <v>6770</v>
      </c>
      <c r="G32" s="335"/>
    </row>
    <row r="33" spans="1:7" ht="15">
      <c r="A33" s="9"/>
      <c r="B33" s="332"/>
      <c r="C33" s="333"/>
      <c r="D33" s="333"/>
      <c r="E33" s="333"/>
      <c r="F33" s="333"/>
      <c r="G33" s="335"/>
    </row>
    <row r="34" spans="1:2" ht="14.25" thickBot="1">
      <c r="A34" s="734" t="s">
        <v>255</v>
      </c>
      <c r="B34" s="734"/>
    </row>
    <row r="35" spans="1:7" s="2" customFormat="1" ht="15">
      <c r="A35" s="737" t="s">
        <v>14</v>
      </c>
      <c r="B35" s="739" t="s">
        <v>15</v>
      </c>
      <c r="C35" s="636"/>
      <c r="D35" s="637"/>
      <c r="E35" s="729"/>
      <c r="F35" s="730" t="s">
        <v>1</v>
      </c>
      <c r="G35" s="336"/>
    </row>
    <row r="36" spans="1:7" s="2" customFormat="1" ht="15.75" thickBot="1">
      <c r="A36" s="738"/>
      <c r="B36" s="740"/>
      <c r="C36" s="337">
        <v>2021</v>
      </c>
      <c r="D36" s="337">
        <v>2022</v>
      </c>
      <c r="E36" s="337">
        <v>2023</v>
      </c>
      <c r="F36" s="731"/>
      <c r="G36" s="338"/>
    </row>
    <row r="37" spans="1:7" ht="15">
      <c r="A37" s="339">
        <v>1</v>
      </c>
      <c r="B37" s="351" t="s">
        <v>346</v>
      </c>
      <c r="C37" s="16">
        <v>16714</v>
      </c>
      <c r="D37" s="16">
        <v>16714</v>
      </c>
      <c r="E37" s="17">
        <v>0</v>
      </c>
      <c r="F37" s="341">
        <f aca="true" t="shared" si="0" ref="F37:F42">SUM(C37:E37)</f>
        <v>33428</v>
      </c>
      <c r="G37" s="342"/>
    </row>
    <row r="38" spans="1:8" ht="15">
      <c r="A38" s="354">
        <v>2</v>
      </c>
      <c r="B38" s="355" t="s">
        <v>256</v>
      </c>
      <c r="C38" s="19">
        <v>66</v>
      </c>
      <c r="D38" s="19">
        <v>66</v>
      </c>
      <c r="E38" s="353">
        <v>66</v>
      </c>
      <c r="F38" s="341">
        <f t="shared" si="0"/>
        <v>198</v>
      </c>
      <c r="G38" s="342"/>
      <c r="H38" s="335"/>
    </row>
    <row r="39" spans="1:8" ht="15">
      <c r="A39" s="354">
        <v>3</v>
      </c>
      <c r="B39" s="355" t="s">
        <v>257</v>
      </c>
      <c r="C39" s="19">
        <v>1500</v>
      </c>
      <c r="D39" s="19">
        <v>1500</v>
      </c>
      <c r="E39" s="353">
        <v>1500</v>
      </c>
      <c r="F39" s="341">
        <f t="shared" si="0"/>
        <v>4500</v>
      </c>
      <c r="G39" s="342"/>
      <c r="H39" s="335"/>
    </row>
    <row r="40" spans="1:8" ht="15">
      <c r="A40" s="354">
        <v>4</v>
      </c>
      <c r="B40" s="355" t="s">
        <v>409</v>
      </c>
      <c r="C40" s="19">
        <v>13800</v>
      </c>
      <c r="D40" s="19">
        <v>13800</v>
      </c>
      <c r="E40" s="353">
        <v>13800</v>
      </c>
      <c r="F40" s="341">
        <f t="shared" si="0"/>
        <v>41400</v>
      </c>
      <c r="G40" s="342"/>
      <c r="H40" s="335"/>
    </row>
    <row r="41" spans="1:8" ht="15">
      <c r="A41" s="354">
        <v>5</v>
      </c>
      <c r="B41" s="355" t="s">
        <v>387</v>
      </c>
      <c r="C41" s="19">
        <v>6337</v>
      </c>
      <c r="D41" s="19">
        <v>6337</v>
      </c>
      <c r="E41" s="353">
        <v>6337</v>
      </c>
      <c r="F41" s="341">
        <f t="shared" si="0"/>
        <v>19011</v>
      </c>
      <c r="G41" s="342"/>
      <c r="H41" s="335"/>
    </row>
    <row r="42" spans="1:8" ht="15.75" thickBot="1">
      <c r="A42" s="354">
        <v>6</v>
      </c>
      <c r="B42" s="328" t="s">
        <v>386</v>
      </c>
      <c r="C42" s="19">
        <v>22000</v>
      </c>
      <c r="D42" s="19">
        <v>22000</v>
      </c>
      <c r="E42" s="353">
        <v>22000</v>
      </c>
      <c r="F42" s="341">
        <f t="shared" si="0"/>
        <v>66000</v>
      </c>
      <c r="G42" s="342"/>
      <c r="H42" s="335"/>
    </row>
    <row r="43" spans="1:8" s="2" customFormat="1" ht="15.75" thickBot="1">
      <c r="A43" s="356"/>
      <c r="B43" s="357" t="s">
        <v>24</v>
      </c>
      <c r="C43" s="358">
        <f>SUM(C37:C42)</f>
        <v>60417</v>
      </c>
      <c r="D43" s="358">
        <f>SUM(D37:D42)</f>
        <v>60417</v>
      </c>
      <c r="E43" s="358">
        <f>SUM(E37:E42)</f>
        <v>43703</v>
      </c>
      <c r="F43" s="391">
        <f>SUM(F37:F42)</f>
        <v>164537</v>
      </c>
      <c r="G43" s="342"/>
      <c r="H43" s="9"/>
    </row>
    <row r="44" spans="1:8" s="2" customFormat="1" ht="15">
      <c r="A44" s="460"/>
      <c r="B44" s="9"/>
      <c r="C44" s="346"/>
      <c r="D44" s="346"/>
      <c r="E44" s="346"/>
      <c r="F44" s="346"/>
      <c r="G44" s="342"/>
      <c r="H44" s="9"/>
    </row>
    <row r="45" spans="1:8" s="2" customFormat="1" ht="15.75" thickBot="1">
      <c r="A45" s="734" t="s">
        <v>350</v>
      </c>
      <c r="B45" s="734"/>
      <c r="C45" s="346"/>
      <c r="D45" s="346"/>
      <c r="E45" s="346"/>
      <c r="F45" s="346"/>
      <c r="G45" s="342"/>
      <c r="H45" s="9"/>
    </row>
    <row r="46" spans="1:6" ht="30.75" thickBot="1">
      <c r="A46" s="149" t="s">
        <v>14</v>
      </c>
      <c r="B46" s="599" t="s">
        <v>15</v>
      </c>
      <c r="C46" s="600" t="s">
        <v>347</v>
      </c>
      <c r="D46" s="463"/>
      <c r="E46" s="463"/>
      <c r="F46" s="462"/>
    </row>
    <row r="47" spans="1:6" ht="15">
      <c r="A47" s="456">
        <v>1</v>
      </c>
      <c r="B47" s="601" t="s">
        <v>411</v>
      </c>
      <c r="C47" s="602">
        <v>929000</v>
      </c>
      <c r="D47" s="457"/>
      <c r="E47" s="457"/>
      <c r="F47" s="458"/>
    </row>
    <row r="48" spans="1:6" ht="15">
      <c r="A48" s="452">
        <v>2</v>
      </c>
      <c r="B48" s="603" t="s">
        <v>404</v>
      </c>
      <c r="C48" s="604">
        <v>161546</v>
      </c>
      <c r="D48" s="457"/>
      <c r="E48" s="457"/>
      <c r="F48" s="458"/>
    </row>
    <row r="49" spans="1:6" ht="15">
      <c r="A49" s="451">
        <v>3</v>
      </c>
      <c r="B49" s="605" t="s">
        <v>405</v>
      </c>
      <c r="C49" s="604">
        <v>22558</v>
      </c>
      <c r="D49" s="457"/>
      <c r="E49" s="457"/>
      <c r="F49" s="458"/>
    </row>
    <row r="50" spans="1:6" ht="15">
      <c r="A50" s="453">
        <v>4</v>
      </c>
      <c r="B50" s="606" t="s">
        <v>406</v>
      </c>
      <c r="C50" s="607">
        <v>313716</v>
      </c>
      <c r="D50" s="457"/>
      <c r="E50" s="457"/>
      <c r="F50" s="458"/>
    </row>
    <row r="51" spans="1:6" ht="15">
      <c r="A51" s="454">
        <v>5</v>
      </c>
      <c r="B51" s="608" t="s">
        <v>407</v>
      </c>
      <c r="C51" s="604">
        <v>0</v>
      </c>
      <c r="D51" s="457"/>
      <c r="E51" s="457"/>
      <c r="F51" s="458"/>
    </row>
    <row r="52" spans="1:6" ht="15">
      <c r="A52" s="454">
        <v>6</v>
      </c>
      <c r="B52" s="609" t="s">
        <v>408</v>
      </c>
      <c r="C52" s="602">
        <v>0</v>
      </c>
      <c r="D52" s="457"/>
      <c r="E52" s="457"/>
      <c r="F52" s="458"/>
    </row>
    <row r="53" spans="1:6" ht="15">
      <c r="A53" s="455">
        <v>7</v>
      </c>
      <c r="B53" s="610" t="s">
        <v>348</v>
      </c>
      <c r="C53" s="602">
        <v>0</v>
      </c>
      <c r="D53" s="457"/>
      <c r="E53" s="457"/>
      <c r="F53" s="458"/>
    </row>
    <row r="54" spans="1:6" ht="15.75" thickBot="1">
      <c r="A54" s="461">
        <v>8</v>
      </c>
      <c r="B54" s="611" t="s">
        <v>349</v>
      </c>
      <c r="C54" s="612">
        <f>SUM(C47:C53)</f>
        <v>1426820</v>
      </c>
      <c r="D54" s="459"/>
      <c r="E54" s="459"/>
      <c r="F54" s="459"/>
    </row>
    <row r="55" spans="2:6" ht="13.5">
      <c r="B55" s="7"/>
      <c r="C55" s="81"/>
      <c r="D55" s="81"/>
      <c r="E55" s="335"/>
      <c r="F55" s="335"/>
    </row>
    <row r="56" spans="2:6" ht="13.5">
      <c r="B56" s="7"/>
      <c r="C56" s="81"/>
      <c r="D56" s="7"/>
      <c r="E56" s="335"/>
      <c r="F56" s="335"/>
    </row>
    <row r="57" spans="2:4" ht="13.5">
      <c r="B57" s="7"/>
      <c r="C57" s="7"/>
      <c r="D57" s="7"/>
    </row>
    <row r="58" spans="2:4" ht="13.5">
      <c r="B58" s="7"/>
      <c r="C58" s="7"/>
      <c r="D58" s="7"/>
    </row>
  </sheetData>
  <sheetProtection/>
  <mergeCells count="29">
    <mergeCell ref="F4:F5"/>
    <mergeCell ref="A14:A15"/>
    <mergeCell ref="B14:B15"/>
    <mergeCell ref="C14:E14"/>
    <mergeCell ref="A1:B1"/>
    <mergeCell ref="A3:B3"/>
    <mergeCell ref="A4:A5"/>
    <mergeCell ref="B4:B5"/>
    <mergeCell ref="C4:E4"/>
    <mergeCell ref="F14:F15"/>
    <mergeCell ref="F27:F28"/>
    <mergeCell ref="A10:B10"/>
    <mergeCell ref="A11:B11"/>
    <mergeCell ref="A19:B19"/>
    <mergeCell ref="A20:A21"/>
    <mergeCell ref="B20:B21"/>
    <mergeCell ref="C20:E20"/>
    <mergeCell ref="A13:B13"/>
    <mergeCell ref="F20:F21"/>
    <mergeCell ref="C35:E35"/>
    <mergeCell ref="F35:F36"/>
    <mergeCell ref="B27:B28"/>
    <mergeCell ref="A26:B26"/>
    <mergeCell ref="A27:A28"/>
    <mergeCell ref="A45:B45"/>
    <mergeCell ref="A34:B34"/>
    <mergeCell ref="A35:A36"/>
    <mergeCell ref="B35:B36"/>
    <mergeCell ref="C27:E27"/>
  </mergeCells>
  <printOptions/>
  <pageMargins left="0.3937007874015748" right="0.2362204724409449" top="0.7480314960629921" bottom="0.3937007874015748" header="0.31496062992125984" footer="0.2362204724409449"/>
  <pageSetup horizontalDpi="600" verticalDpi="600" orientation="landscape" paperSize="9" scale="90" r:id="rId1"/>
  <headerFooter>
    <oddHeader>&amp;C&amp;"Book Antiqua,Félkövér"&amp;11KIMUTATÁS
az Önkormányzat többéves kihatással járó kötelezettségeiről&amp;R&amp;"Book Antiqua,Félkövér" 11. melléklet
A Rendelet 16. melléklete
ezer Ft</oddHeader>
    <oddFooter>&amp;C&amp;P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T50"/>
  <sheetViews>
    <sheetView workbookViewId="0" topLeftCell="A13">
      <selection activeCell="T38" sqref="R38:T43"/>
    </sheetView>
  </sheetViews>
  <sheetFormatPr defaultColWidth="9.140625" defaultRowHeight="12.75"/>
  <cols>
    <col min="1" max="1" width="32.00390625" style="403" customWidth="1"/>
    <col min="2" max="6" width="8.7109375" style="404" customWidth="1"/>
    <col min="7" max="7" width="8.00390625" style="404" bestFit="1" customWidth="1"/>
    <col min="8" max="8" width="7.00390625" style="404" bestFit="1" customWidth="1"/>
    <col min="9" max="9" width="9.7109375" style="404" customWidth="1"/>
    <col min="10" max="10" width="11.421875" style="404" bestFit="1" customWidth="1"/>
    <col min="11" max="11" width="8.7109375" style="404" customWidth="1"/>
    <col min="12" max="13" width="9.7109375" style="404" customWidth="1"/>
    <col min="14" max="14" width="9.7109375" style="405" customWidth="1"/>
    <col min="15" max="16384" width="9.140625" style="404" customWidth="1"/>
  </cols>
  <sheetData>
    <row r="1" ht="12.75" thickBot="1"/>
    <row r="2" spans="1:16" s="409" customFormat="1" ht="16.5" customHeight="1" thickBot="1">
      <c r="A2" s="406" t="s">
        <v>15</v>
      </c>
      <c r="B2" s="407" t="s">
        <v>258</v>
      </c>
      <c r="C2" s="407" t="s">
        <v>259</v>
      </c>
      <c r="D2" s="407" t="s">
        <v>260</v>
      </c>
      <c r="E2" s="407" t="s">
        <v>261</v>
      </c>
      <c r="F2" s="407" t="s">
        <v>262</v>
      </c>
      <c r="G2" s="407" t="s">
        <v>263</v>
      </c>
      <c r="H2" s="407" t="s">
        <v>264</v>
      </c>
      <c r="I2" s="407" t="s">
        <v>265</v>
      </c>
      <c r="J2" s="407" t="s">
        <v>266</v>
      </c>
      <c r="K2" s="407" t="s">
        <v>267</v>
      </c>
      <c r="L2" s="407" t="s">
        <v>268</v>
      </c>
      <c r="M2" s="407" t="s">
        <v>269</v>
      </c>
      <c r="N2" s="408" t="s">
        <v>1</v>
      </c>
      <c r="O2" s="294"/>
      <c r="P2" s="294"/>
    </row>
    <row r="3" spans="1:16" s="409" customFormat="1" ht="15" customHeight="1" thickBot="1">
      <c r="A3" s="410" t="s">
        <v>270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8"/>
      <c r="O3" s="294"/>
      <c r="P3" s="294"/>
    </row>
    <row r="4" spans="1:16" ht="15">
      <c r="A4" s="581" t="s">
        <v>271</v>
      </c>
      <c r="B4" s="582">
        <v>50618</v>
      </c>
      <c r="C4" s="582">
        <v>50618</v>
      </c>
      <c r="D4" s="582">
        <v>50618</v>
      </c>
      <c r="E4" s="582">
        <v>50618</v>
      </c>
      <c r="F4" s="582">
        <v>50618</v>
      </c>
      <c r="G4" s="582">
        <v>50618</v>
      </c>
      <c r="H4" s="582">
        <v>50618</v>
      </c>
      <c r="I4" s="582">
        <v>50618</v>
      </c>
      <c r="J4" s="582">
        <v>50618</v>
      </c>
      <c r="K4" s="582">
        <v>50618</v>
      </c>
      <c r="L4" s="582">
        <v>50618</v>
      </c>
      <c r="M4" s="582">
        <v>50617</v>
      </c>
      <c r="N4" s="364">
        <f>SUM(B4:M4)</f>
        <v>607415</v>
      </c>
      <c r="O4" s="1"/>
      <c r="P4" s="1"/>
    </row>
    <row r="5" spans="1:16" ht="15">
      <c r="A5" s="543" t="s">
        <v>391</v>
      </c>
      <c r="B5" s="359"/>
      <c r="C5" s="359"/>
      <c r="D5" s="359">
        <v>-18072</v>
      </c>
      <c r="E5" s="359"/>
      <c r="F5" s="359"/>
      <c r="G5" s="359"/>
      <c r="H5" s="359"/>
      <c r="I5" s="359"/>
      <c r="J5" s="359"/>
      <c r="K5" s="359"/>
      <c r="L5" s="359"/>
      <c r="M5" s="359"/>
      <c r="N5" s="360">
        <f aca="true" t="shared" si="0" ref="N5:N14">SUM(B5:M5)</f>
        <v>-18072</v>
      </c>
      <c r="O5" s="1"/>
      <c r="P5" s="1"/>
    </row>
    <row r="6" spans="1:16" ht="15">
      <c r="A6" s="543" t="s">
        <v>392</v>
      </c>
      <c r="B6" s="359">
        <f>SUM(B4:B5)</f>
        <v>50618</v>
      </c>
      <c r="C6" s="359">
        <f aca="true" t="shared" si="1" ref="C6:M6">SUM(C4:C5)</f>
        <v>50618</v>
      </c>
      <c r="D6" s="359">
        <f t="shared" si="1"/>
        <v>32546</v>
      </c>
      <c r="E6" s="359">
        <f t="shared" si="1"/>
        <v>50618</v>
      </c>
      <c r="F6" s="359">
        <f t="shared" si="1"/>
        <v>50618</v>
      </c>
      <c r="G6" s="359">
        <f t="shared" si="1"/>
        <v>50618</v>
      </c>
      <c r="H6" s="359">
        <f t="shared" si="1"/>
        <v>50618</v>
      </c>
      <c r="I6" s="359">
        <f t="shared" si="1"/>
        <v>50618</v>
      </c>
      <c r="J6" s="359">
        <f t="shared" si="1"/>
        <v>50618</v>
      </c>
      <c r="K6" s="359">
        <f t="shared" si="1"/>
        <v>50618</v>
      </c>
      <c r="L6" s="359">
        <f t="shared" si="1"/>
        <v>50618</v>
      </c>
      <c r="M6" s="359">
        <f t="shared" si="1"/>
        <v>50617</v>
      </c>
      <c r="N6" s="360">
        <f t="shared" si="0"/>
        <v>589343</v>
      </c>
      <c r="O6" s="1"/>
      <c r="P6" s="1"/>
    </row>
    <row r="7" spans="1:16" ht="27.75">
      <c r="A7" s="411" t="s">
        <v>272</v>
      </c>
      <c r="B7" s="359">
        <v>116325</v>
      </c>
      <c r="C7" s="359">
        <v>116325</v>
      </c>
      <c r="D7" s="359">
        <v>116325</v>
      </c>
      <c r="E7" s="359">
        <v>116325</v>
      </c>
      <c r="F7" s="359">
        <v>116325</v>
      </c>
      <c r="G7" s="359">
        <v>116325</v>
      </c>
      <c r="H7" s="359">
        <v>116325</v>
      </c>
      <c r="I7" s="359">
        <v>116325</v>
      </c>
      <c r="J7" s="359">
        <v>116325</v>
      </c>
      <c r="K7" s="359">
        <v>116325</v>
      </c>
      <c r="L7" s="359">
        <v>116325</v>
      </c>
      <c r="M7" s="359">
        <v>116325</v>
      </c>
      <c r="N7" s="360">
        <f t="shared" si="0"/>
        <v>1395900</v>
      </c>
      <c r="O7" s="1"/>
      <c r="P7" s="1"/>
    </row>
    <row r="8" spans="1:16" ht="15">
      <c r="A8" s="411" t="s">
        <v>273</v>
      </c>
      <c r="B8" s="359">
        <v>4203</v>
      </c>
      <c r="C8" s="359">
        <v>4204</v>
      </c>
      <c r="D8" s="359">
        <v>375000</v>
      </c>
      <c r="E8" s="359">
        <v>75000</v>
      </c>
      <c r="F8" s="359">
        <v>4204</v>
      </c>
      <c r="G8" s="359">
        <v>4204</v>
      </c>
      <c r="H8" s="359">
        <v>4204</v>
      </c>
      <c r="I8" s="359">
        <v>4203</v>
      </c>
      <c r="J8" s="359">
        <v>375000</v>
      </c>
      <c r="K8" s="359">
        <v>75000</v>
      </c>
      <c r="L8" s="359">
        <v>4203</v>
      </c>
      <c r="M8" s="359">
        <v>4203</v>
      </c>
      <c r="N8" s="360">
        <f t="shared" si="0"/>
        <v>933628</v>
      </c>
      <c r="O8" s="1"/>
      <c r="P8" s="1"/>
    </row>
    <row r="9" spans="1:16" ht="15">
      <c r="A9" s="543" t="s">
        <v>391</v>
      </c>
      <c r="B9" s="359"/>
      <c r="C9" s="359"/>
      <c r="D9" s="359">
        <v>18108</v>
      </c>
      <c r="E9" s="359"/>
      <c r="F9" s="359"/>
      <c r="G9" s="359"/>
      <c r="H9" s="359"/>
      <c r="I9" s="359"/>
      <c r="J9" s="359"/>
      <c r="K9" s="359"/>
      <c r="L9" s="359"/>
      <c r="M9" s="359"/>
      <c r="N9" s="360">
        <f t="shared" si="0"/>
        <v>18108</v>
      </c>
      <c r="O9" s="1"/>
      <c r="P9" s="1"/>
    </row>
    <row r="10" spans="1:16" ht="15">
      <c r="A10" s="543" t="s">
        <v>392</v>
      </c>
      <c r="B10" s="359">
        <f>SUM(B8:B9)</f>
        <v>4203</v>
      </c>
      <c r="C10" s="359">
        <f aca="true" t="shared" si="2" ref="C10:M10">SUM(C8:C9)</f>
        <v>4204</v>
      </c>
      <c r="D10" s="359">
        <f t="shared" si="2"/>
        <v>393108</v>
      </c>
      <c r="E10" s="359">
        <f t="shared" si="2"/>
        <v>75000</v>
      </c>
      <c r="F10" s="359">
        <f t="shared" si="2"/>
        <v>4204</v>
      </c>
      <c r="G10" s="359">
        <f t="shared" si="2"/>
        <v>4204</v>
      </c>
      <c r="H10" s="359">
        <f t="shared" si="2"/>
        <v>4204</v>
      </c>
      <c r="I10" s="359">
        <f t="shared" si="2"/>
        <v>4203</v>
      </c>
      <c r="J10" s="359">
        <f t="shared" si="2"/>
        <v>375000</v>
      </c>
      <c r="K10" s="359">
        <f t="shared" si="2"/>
        <v>75000</v>
      </c>
      <c r="L10" s="359">
        <f t="shared" si="2"/>
        <v>4203</v>
      </c>
      <c r="M10" s="359">
        <f t="shared" si="2"/>
        <v>4203</v>
      </c>
      <c r="N10" s="360">
        <f t="shared" si="0"/>
        <v>951736</v>
      </c>
      <c r="O10" s="1"/>
      <c r="P10" s="1"/>
    </row>
    <row r="11" spans="1:15" ht="27.75">
      <c r="A11" s="411" t="s">
        <v>274</v>
      </c>
      <c r="B11" s="359">
        <v>42580</v>
      </c>
      <c r="C11" s="359">
        <v>42580</v>
      </c>
      <c r="D11" s="359">
        <v>42580</v>
      </c>
      <c r="E11" s="359">
        <v>42580</v>
      </c>
      <c r="F11" s="359">
        <v>42580</v>
      </c>
      <c r="G11" s="359">
        <v>42580</v>
      </c>
      <c r="H11" s="359">
        <v>42580</v>
      </c>
      <c r="I11" s="359">
        <v>42580</v>
      </c>
      <c r="J11" s="359">
        <v>42580</v>
      </c>
      <c r="K11" s="359">
        <v>42580</v>
      </c>
      <c r="L11" s="359">
        <v>42580</v>
      </c>
      <c r="M11" s="359">
        <v>42582</v>
      </c>
      <c r="N11" s="360">
        <f t="shared" si="0"/>
        <v>510962</v>
      </c>
      <c r="O11" s="1"/>
    </row>
    <row r="12" spans="1:15" ht="15">
      <c r="A12" s="543" t="s">
        <v>391</v>
      </c>
      <c r="B12" s="359"/>
      <c r="C12" s="359"/>
      <c r="D12" s="359">
        <v>10909</v>
      </c>
      <c r="E12" s="359"/>
      <c r="F12" s="359"/>
      <c r="G12" s="359"/>
      <c r="H12" s="359"/>
      <c r="I12" s="359"/>
      <c r="J12" s="359"/>
      <c r="K12" s="359"/>
      <c r="L12" s="359"/>
      <c r="M12" s="359"/>
      <c r="N12" s="360">
        <f t="shared" si="0"/>
        <v>10909</v>
      </c>
      <c r="O12" s="1"/>
    </row>
    <row r="13" spans="1:15" ht="15">
      <c r="A13" s="543" t="s">
        <v>392</v>
      </c>
      <c r="B13" s="359">
        <f>SUM(B11:B12)</f>
        <v>42580</v>
      </c>
      <c r="C13" s="359">
        <f aca="true" t="shared" si="3" ref="C13:M13">SUM(C11:C12)</f>
        <v>42580</v>
      </c>
      <c r="D13" s="359">
        <f t="shared" si="3"/>
        <v>53489</v>
      </c>
      <c r="E13" s="359">
        <f t="shared" si="3"/>
        <v>42580</v>
      </c>
      <c r="F13" s="359">
        <f t="shared" si="3"/>
        <v>42580</v>
      </c>
      <c r="G13" s="359">
        <f t="shared" si="3"/>
        <v>42580</v>
      </c>
      <c r="H13" s="359">
        <f t="shared" si="3"/>
        <v>42580</v>
      </c>
      <c r="I13" s="359">
        <f t="shared" si="3"/>
        <v>42580</v>
      </c>
      <c r="J13" s="359">
        <f t="shared" si="3"/>
        <v>42580</v>
      </c>
      <c r="K13" s="359">
        <f t="shared" si="3"/>
        <v>42580</v>
      </c>
      <c r="L13" s="359">
        <f t="shared" si="3"/>
        <v>42580</v>
      </c>
      <c r="M13" s="359">
        <f t="shared" si="3"/>
        <v>42582</v>
      </c>
      <c r="N13" s="360">
        <f t="shared" si="0"/>
        <v>521871</v>
      </c>
      <c r="O13" s="1"/>
    </row>
    <row r="14" spans="1:14" ht="15">
      <c r="A14" s="411" t="s">
        <v>275</v>
      </c>
      <c r="B14" s="359">
        <v>2250</v>
      </c>
      <c r="C14" s="359">
        <v>2250</v>
      </c>
      <c r="D14" s="359">
        <v>2250</v>
      </c>
      <c r="E14" s="359">
        <v>106815</v>
      </c>
      <c r="F14" s="359">
        <v>2250</v>
      </c>
      <c r="G14" s="359">
        <v>2250</v>
      </c>
      <c r="H14" s="359">
        <v>2250</v>
      </c>
      <c r="I14" s="359">
        <v>106815</v>
      </c>
      <c r="J14" s="359">
        <v>2250</v>
      </c>
      <c r="K14" s="359">
        <v>2250</v>
      </c>
      <c r="L14" s="359">
        <v>2250</v>
      </c>
      <c r="M14" s="359">
        <v>106816</v>
      </c>
      <c r="N14" s="360">
        <f t="shared" si="0"/>
        <v>340696</v>
      </c>
    </row>
    <row r="15" spans="1:14" ht="15">
      <c r="A15" s="411" t="s">
        <v>276</v>
      </c>
      <c r="B15" s="359"/>
      <c r="C15" s="359"/>
      <c r="D15" s="359">
        <v>75</v>
      </c>
      <c r="E15" s="359"/>
      <c r="F15" s="359"/>
      <c r="G15" s="359">
        <v>75</v>
      </c>
      <c r="H15" s="359"/>
      <c r="I15" s="359"/>
      <c r="J15" s="359">
        <v>75</v>
      </c>
      <c r="K15" s="359"/>
      <c r="L15" s="359"/>
      <c r="M15" s="359">
        <v>30075</v>
      </c>
      <c r="N15" s="360">
        <f>SUM(B15:M15)</f>
        <v>30300</v>
      </c>
    </row>
    <row r="16" spans="1:14" ht="15">
      <c r="A16" s="412" t="s">
        <v>277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0">
        <f>SUM(B16:M16)</f>
        <v>0</v>
      </c>
    </row>
    <row r="17" spans="1:15" ht="15.75" thickBot="1">
      <c r="A17" s="412" t="s">
        <v>278</v>
      </c>
      <c r="B17" s="361">
        <v>238716</v>
      </c>
      <c r="C17" s="361">
        <v>137879</v>
      </c>
      <c r="D17" s="361"/>
      <c r="E17" s="361">
        <v>351477</v>
      </c>
      <c r="F17" s="361">
        <v>526838</v>
      </c>
      <c r="G17" s="361">
        <v>526763</v>
      </c>
      <c r="H17" s="361">
        <v>526837</v>
      </c>
      <c r="I17" s="361">
        <v>422274</v>
      </c>
      <c r="J17" s="361">
        <v>155969</v>
      </c>
      <c r="K17" s="361">
        <v>456043</v>
      </c>
      <c r="L17" s="361">
        <v>526840</v>
      </c>
      <c r="M17" s="361">
        <v>261572</v>
      </c>
      <c r="N17" s="360">
        <f>SUM(B17:M17)</f>
        <v>4131208</v>
      </c>
      <c r="O17" s="405"/>
    </row>
    <row r="18" spans="1:14" s="405" customFormat="1" ht="15" customHeight="1">
      <c r="A18" s="414" t="s">
        <v>279</v>
      </c>
      <c r="B18" s="363">
        <f>SUM(B4+B7+B8+B11+B14+B15+B16+B17)</f>
        <v>454692</v>
      </c>
      <c r="C18" s="363">
        <f aca="true" t="shared" si="4" ref="C18:N18">SUM(C4+C7+C8+C11+C14+C15+C16+C17)</f>
        <v>353856</v>
      </c>
      <c r="D18" s="363">
        <f t="shared" si="4"/>
        <v>586848</v>
      </c>
      <c r="E18" s="363">
        <f t="shared" si="4"/>
        <v>742815</v>
      </c>
      <c r="F18" s="363">
        <f t="shared" si="4"/>
        <v>742815</v>
      </c>
      <c r="G18" s="363">
        <f t="shared" si="4"/>
        <v>742815</v>
      </c>
      <c r="H18" s="363">
        <f t="shared" si="4"/>
        <v>742814</v>
      </c>
      <c r="I18" s="363">
        <f t="shared" si="4"/>
        <v>742815</v>
      </c>
      <c r="J18" s="363">
        <f t="shared" si="4"/>
        <v>742817</v>
      </c>
      <c r="K18" s="363">
        <f t="shared" si="4"/>
        <v>742816</v>
      </c>
      <c r="L18" s="363">
        <f t="shared" si="4"/>
        <v>742816</v>
      </c>
      <c r="M18" s="363">
        <f t="shared" si="4"/>
        <v>612190</v>
      </c>
      <c r="N18" s="364">
        <f t="shared" si="4"/>
        <v>7950109</v>
      </c>
    </row>
    <row r="19" spans="1:14" s="405" customFormat="1" ht="15" customHeight="1">
      <c r="A19" s="168" t="s">
        <v>391</v>
      </c>
      <c r="B19" s="546"/>
      <c r="C19" s="546"/>
      <c r="D19" s="546">
        <f>SUM(D5+D9+D12)</f>
        <v>10945</v>
      </c>
      <c r="E19" s="546">
        <f aca="true" t="shared" si="5" ref="E19:N19">SUM(E5+E9+E12)</f>
        <v>0</v>
      </c>
      <c r="F19" s="546">
        <f t="shared" si="5"/>
        <v>0</v>
      </c>
      <c r="G19" s="546">
        <f t="shared" si="5"/>
        <v>0</v>
      </c>
      <c r="H19" s="546">
        <f t="shared" si="5"/>
        <v>0</v>
      </c>
      <c r="I19" s="546">
        <f t="shared" si="5"/>
        <v>0</v>
      </c>
      <c r="J19" s="546">
        <f t="shared" si="5"/>
        <v>0</v>
      </c>
      <c r="K19" s="546">
        <f t="shared" si="5"/>
        <v>0</v>
      </c>
      <c r="L19" s="546">
        <f t="shared" si="5"/>
        <v>0</v>
      </c>
      <c r="M19" s="546">
        <f t="shared" si="5"/>
        <v>0</v>
      </c>
      <c r="N19" s="547">
        <f t="shared" si="5"/>
        <v>10945</v>
      </c>
    </row>
    <row r="20" spans="1:17" s="405" customFormat="1" ht="15" customHeight="1" thickBot="1">
      <c r="A20" s="164" t="s">
        <v>392</v>
      </c>
      <c r="B20" s="545">
        <f>SUM(B18:B19)</f>
        <v>454692</v>
      </c>
      <c r="C20" s="545">
        <f aca="true" t="shared" si="6" ref="C20:N20">SUM(C18:C19)</f>
        <v>353856</v>
      </c>
      <c r="D20" s="545">
        <f t="shared" si="6"/>
        <v>597793</v>
      </c>
      <c r="E20" s="545">
        <f t="shared" si="6"/>
        <v>742815</v>
      </c>
      <c r="F20" s="545">
        <f t="shared" si="6"/>
        <v>742815</v>
      </c>
      <c r="G20" s="545">
        <f t="shared" si="6"/>
        <v>742815</v>
      </c>
      <c r="H20" s="545">
        <f t="shared" si="6"/>
        <v>742814</v>
      </c>
      <c r="I20" s="545">
        <f t="shared" si="6"/>
        <v>742815</v>
      </c>
      <c r="J20" s="545">
        <f t="shared" si="6"/>
        <v>742817</v>
      </c>
      <c r="K20" s="545">
        <f t="shared" si="6"/>
        <v>742816</v>
      </c>
      <c r="L20" s="545">
        <f t="shared" si="6"/>
        <v>742816</v>
      </c>
      <c r="M20" s="545">
        <f t="shared" si="6"/>
        <v>612190</v>
      </c>
      <c r="N20" s="548">
        <f t="shared" si="6"/>
        <v>7961054</v>
      </c>
      <c r="Q20" s="404"/>
    </row>
    <row r="21" spans="1:14" s="405" customFormat="1" ht="15">
      <c r="A21" s="414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4"/>
    </row>
    <row r="22" spans="1:17" ht="15">
      <c r="A22" s="413" t="s">
        <v>280</v>
      </c>
      <c r="B22" s="362">
        <v>124743</v>
      </c>
      <c r="C22" s="362">
        <v>124743</v>
      </c>
      <c r="D22" s="362">
        <v>124743</v>
      </c>
      <c r="E22" s="362">
        <v>124743</v>
      </c>
      <c r="F22" s="362">
        <v>124743</v>
      </c>
      <c r="G22" s="362">
        <v>124743</v>
      </c>
      <c r="H22" s="362">
        <v>124743</v>
      </c>
      <c r="I22" s="362">
        <v>124743</v>
      </c>
      <c r="J22" s="362">
        <v>124744</v>
      </c>
      <c r="K22" s="362">
        <v>124744</v>
      </c>
      <c r="L22" s="362">
        <v>124744</v>
      </c>
      <c r="M22" s="362">
        <v>124744</v>
      </c>
      <c r="N22" s="360">
        <f>SUM(B22:M22)</f>
        <v>1496920</v>
      </c>
      <c r="P22" s="405"/>
      <c r="Q22" s="405"/>
    </row>
    <row r="23" spans="1:17" ht="15">
      <c r="A23" s="543" t="s">
        <v>391</v>
      </c>
      <c r="B23" s="362"/>
      <c r="C23" s="362"/>
      <c r="D23" s="362">
        <v>13309</v>
      </c>
      <c r="E23" s="362"/>
      <c r="F23" s="362"/>
      <c r="G23" s="362"/>
      <c r="H23" s="362"/>
      <c r="I23" s="362"/>
      <c r="J23" s="362"/>
      <c r="K23" s="362"/>
      <c r="L23" s="362"/>
      <c r="M23" s="362"/>
      <c r="N23" s="360">
        <f aca="true" t="shared" si="7" ref="N23:N45">SUM(B23:M23)</f>
        <v>13309</v>
      </c>
      <c r="P23" s="405"/>
      <c r="Q23" s="405"/>
    </row>
    <row r="24" spans="1:14" ht="15">
      <c r="A24" s="543" t="s">
        <v>392</v>
      </c>
      <c r="B24" s="362">
        <f>SUM(B22:B23)</f>
        <v>124743</v>
      </c>
      <c r="C24" s="362">
        <f aca="true" t="shared" si="8" ref="C24:M24">SUM(C22:C23)</f>
        <v>124743</v>
      </c>
      <c r="D24" s="362">
        <f t="shared" si="8"/>
        <v>138052</v>
      </c>
      <c r="E24" s="362">
        <f t="shared" si="8"/>
        <v>124743</v>
      </c>
      <c r="F24" s="362">
        <f t="shared" si="8"/>
        <v>124743</v>
      </c>
      <c r="G24" s="362">
        <f t="shared" si="8"/>
        <v>124743</v>
      </c>
      <c r="H24" s="362">
        <f t="shared" si="8"/>
        <v>124743</v>
      </c>
      <c r="I24" s="362">
        <f t="shared" si="8"/>
        <v>124743</v>
      </c>
      <c r="J24" s="362">
        <f t="shared" si="8"/>
        <v>124744</v>
      </c>
      <c r="K24" s="362">
        <f t="shared" si="8"/>
        <v>124744</v>
      </c>
      <c r="L24" s="362">
        <f t="shared" si="8"/>
        <v>124744</v>
      </c>
      <c r="M24" s="362">
        <f t="shared" si="8"/>
        <v>124744</v>
      </c>
      <c r="N24" s="360">
        <f t="shared" si="7"/>
        <v>1510229</v>
      </c>
    </row>
    <row r="25" spans="1:14" ht="15">
      <c r="A25" s="411" t="s">
        <v>281</v>
      </c>
      <c r="B25" s="359">
        <v>21865</v>
      </c>
      <c r="C25" s="359">
        <v>21865</v>
      </c>
      <c r="D25" s="359">
        <v>21865</v>
      </c>
      <c r="E25" s="359">
        <v>21865</v>
      </c>
      <c r="F25" s="359">
        <v>21865</v>
      </c>
      <c r="G25" s="359">
        <v>21865</v>
      </c>
      <c r="H25" s="359">
        <v>21865</v>
      </c>
      <c r="I25" s="359">
        <v>21866</v>
      </c>
      <c r="J25" s="359">
        <v>21866</v>
      </c>
      <c r="K25" s="359">
        <v>21866</v>
      </c>
      <c r="L25" s="359">
        <v>21866</v>
      </c>
      <c r="M25" s="359">
        <v>21866</v>
      </c>
      <c r="N25" s="360">
        <f t="shared" si="7"/>
        <v>262385</v>
      </c>
    </row>
    <row r="26" spans="1:14" ht="15">
      <c r="A26" s="543" t="s">
        <v>391</v>
      </c>
      <c r="B26" s="359"/>
      <c r="C26" s="359"/>
      <c r="D26" s="359">
        <v>2063</v>
      </c>
      <c r="E26" s="359"/>
      <c r="F26" s="359"/>
      <c r="G26" s="359"/>
      <c r="H26" s="359"/>
      <c r="I26" s="359"/>
      <c r="J26" s="359"/>
      <c r="K26" s="359"/>
      <c r="L26" s="359"/>
      <c r="M26" s="359"/>
      <c r="N26" s="360">
        <f t="shared" si="7"/>
        <v>2063</v>
      </c>
    </row>
    <row r="27" spans="1:14" ht="15">
      <c r="A27" s="543" t="s">
        <v>392</v>
      </c>
      <c r="B27" s="359">
        <f>SUM(B25:B26)</f>
        <v>21865</v>
      </c>
      <c r="C27" s="359">
        <f aca="true" t="shared" si="9" ref="C27:M27">SUM(C25:C26)</f>
        <v>21865</v>
      </c>
      <c r="D27" s="359">
        <f t="shared" si="9"/>
        <v>23928</v>
      </c>
      <c r="E27" s="359">
        <f t="shared" si="9"/>
        <v>21865</v>
      </c>
      <c r="F27" s="359">
        <f t="shared" si="9"/>
        <v>21865</v>
      </c>
      <c r="G27" s="359">
        <f t="shared" si="9"/>
        <v>21865</v>
      </c>
      <c r="H27" s="359">
        <f t="shared" si="9"/>
        <v>21865</v>
      </c>
      <c r="I27" s="359">
        <f t="shared" si="9"/>
        <v>21866</v>
      </c>
      <c r="J27" s="359">
        <f t="shared" si="9"/>
        <v>21866</v>
      </c>
      <c r="K27" s="359">
        <f t="shared" si="9"/>
        <v>21866</v>
      </c>
      <c r="L27" s="359">
        <f t="shared" si="9"/>
        <v>21866</v>
      </c>
      <c r="M27" s="359">
        <f t="shared" si="9"/>
        <v>21866</v>
      </c>
      <c r="N27" s="360">
        <f t="shared" si="7"/>
        <v>264448</v>
      </c>
    </row>
    <row r="28" spans="1:16" ht="15">
      <c r="A28" s="411" t="s">
        <v>282</v>
      </c>
      <c r="B28" s="359">
        <v>150250</v>
      </c>
      <c r="C28" s="359">
        <v>150250</v>
      </c>
      <c r="D28" s="359">
        <v>150250</v>
      </c>
      <c r="E28" s="359">
        <v>150250</v>
      </c>
      <c r="F28" s="359">
        <v>150250</v>
      </c>
      <c r="G28" s="359">
        <v>150250</v>
      </c>
      <c r="H28" s="359">
        <v>150250</v>
      </c>
      <c r="I28" s="359">
        <v>150250</v>
      </c>
      <c r="J28" s="359">
        <v>150250</v>
      </c>
      <c r="K28" s="359">
        <v>150250</v>
      </c>
      <c r="L28" s="359">
        <v>150250</v>
      </c>
      <c r="M28" s="359">
        <v>150251</v>
      </c>
      <c r="N28" s="360">
        <f t="shared" si="7"/>
        <v>1803001</v>
      </c>
      <c r="O28" s="1"/>
      <c r="P28" s="1"/>
    </row>
    <row r="29" spans="1:16" ht="15">
      <c r="A29" s="543" t="s">
        <v>391</v>
      </c>
      <c r="B29" s="359"/>
      <c r="C29" s="359"/>
      <c r="D29" s="359">
        <v>-2561</v>
      </c>
      <c r="E29" s="359"/>
      <c r="F29" s="359"/>
      <c r="G29" s="359"/>
      <c r="H29" s="359"/>
      <c r="I29" s="359"/>
      <c r="J29" s="359"/>
      <c r="K29" s="359"/>
      <c r="L29" s="359"/>
      <c r="M29" s="359"/>
      <c r="N29" s="360">
        <f t="shared" si="7"/>
        <v>-2561</v>
      </c>
      <c r="O29" s="1"/>
      <c r="P29" s="1"/>
    </row>
    <row r="30" spans="1:16" ht="15">
      <c r="A30" s="543" t="s">
        <v>392</v>
      </c>
      <c r="B30" s="359">
        <f>SUM(B28:B29)</f>
        <v>150250</v>
      </c>
      <c r="C30" s="359">
        <f aca="true" t="shared" si="10" ref="C30:M30">SUM(C28:C29)</f>
        <v>150250</v>
      </c>
      <c r="D30" s="359">
        <f t="shared" si="10"/>
        <v>147689</v>
      </c>
      <c r="E30" s="359">
        <f t="shared" si="10"/>
        <v>150250</v>
      </c>
      <c r="F30" s="359">
        <f t="shared" si="10"/>
        <v>150250</v>
      </c>
      <c r="G30" s="359">
        <f t="shared" si="10"/>
        <v>150250</v>
      </c>
      <c r="H30" s="359">
        <f t="shared" si="10"/>
        <v>150250</v>
      </c>
      <c r="I30" s="359">
        <f t="shared" si="10"/>
        <v>150250</v>
      </c>
      <c r="J30" s="359">
        <f t="shared" si="10"/>
        <v>150250</v>
      </c>
      <c r="K30" s="359">
        <f t="shared" si="10"/>
        <v>150250</v>
      </c>
      <c r="L30" s="359">
        <f t="shared" si="10"/>
        <v>150250</v>
      </c>
      <c r="M30" s="359">
        <f t="shared" si="10"/>
        <v>150251</v>
      </c>
      <c r="N30" s="360">
        <f t="shared" si="7"/>
        <v>1800440</v>
      </c>
      <c r="O30" s="1"/>
      <c r="P30" s="1"/>
    </row>
    <row r="31" spans="1:16" ht="27.75">
      <c r="A31" s="411" t="s">
        <v>283</v>
      </c>
      <c r="B31" s="359">
        <v>111029</v>
      </c>
      <c r="C31" s="359">
        <v>55193</v>
      </c>
      <c r="D31" s="359">
        <v>55193</v>
      </c>
      <c r="E31" s="359">
        <v>55193</v>
      </c>
      <c r="F31" s="359">
        <v>55193</v>
      </c>
      <c r="G31" s="359">
        <v>55193</v>
      </c>
      <c r="H31" s="359">
        <v>55192</v>
      </c>
      <c r="I31" s="359">
        <v>55192</v>
      </c>
      <c r="J31" s="359">
        <v>55192</v>
      </c>
      <c r="K31" s="359">
        <v>55192</v>
      </c>
      <c r="L31" s="359">
        <v>55192</v>
      </c>
      <c r="M31" s="359">
        <v>55192</v>
      </c>
      <c r="N31" s="360">
        <f t="shared" si="7"/>
        <v>718146</v>
      </c>
      <c r="O31" s="1"/>
      <c r="P31" s="1"/>
    </row>
    <row r="32" spans="1:16" ht="15">
      <c r="A32" s="411" t="s">
        <v>284</v>
      </c>
      <c r="B32" s="359">
        <v>1805</v>
      </c>
      <c r="C32" s="359">
        <v>1805</v>
      </c>
      <c r="D32" s="359">
        <v>1804</v>
      </c>
      <c r="E32" s="359">
        <v>1804</v>
      </c>
      <c r="F32" s="359">
        <v>1804</v>
      </c>
      <c r="G32" s="359">
        <v>1804</v>
      </c>
      <c r="H32" s="359">
        <v>1804</v>
      </c>
      <c r="I32" s="359">
        <v>1804</v>
      </c>
      <c r="J32" s="359">
        <v>1804</v>
      </c>
      <c r="K32" s="359">
        <v>1804</v>
      </c>
      <c r="L32" s="359">
        <v>1804</v>
      </c>
      <c r="M32" s="359">
        <v>1804</v>
      </c>
      <c r="N32" s="360">
        <f t="shared" si="7"/>
        <v>21650</v>
      </c>
      <c r="O32" s="1"/>
      <c r="P32" s="1"/>
    </row>
    <row r="33" spans="1:16" ht="15">
      <c r="A33" s="411" t="s">
        <v>285</v>
      </c>
      <c r="B33" s="359"/>
      <c r="C33" s="359"/>
      <c r="D33" s="359"/>
      <c r="E33" s="359">
        <v>53182</v>
      </c>
      <c r="F33" s="359">
        <v>53182</v>
      </c>
      <c r="G33" s="359">
        <v>53182</v>
      </c>
      <c r="H33" s="359">
        <v>53182</v>
      </c>
      <c r="I33" s="359">
        <v>53182</v>
      </c>
      <c r="J33" s="359">
        <v>53182</v>
      </c>
      <c r="K33" s="359">
        <v>53182</v>
      </c>
      <c r="L33" s="359">
        <v>53182</v>
      </c>
      <c r="M33" s="359"/>
      <c r="N33" s="360">
        <f t="shared" si="7"/>
        <v>425456</v>
      </c>
      <c r="O33" s="1"/>
      <c r="P33" s="1"/>
    </row>
    <row r="34" spans="1:16" ht="15">
      <c r="A34" s="543" t="s">
        <v>391</v>
      </c>
      <c r="B34" s="359"/>
      <c r="C34" s="359"/>
      <c r="D34" s="359">
        <v>12900</v>
      </c>
      <c r="E34" s="359"/>
      <c r="F34" s="359"/>
      <c r="G34" s="359"/>
      <c r="H34" s="359"/>
      <c r="I34" s="359"/>
      <c r="J34" s="359"/>
      <c r="K34" s="359"/>
      <c r="L34" s="359"/>
      <c r="M34" s="359"/>
      <c r="N34" s="360">
        <f t="shared" si="7"/>
        <v>12900</v>
      </c>
      <c r="O34" s="1"/>
      <c r="P34" s="1"/>
    </row>
    <row r="35" spans="1:16" ht="15">
      <c r="A35" s="543" t="s">
        <v>392</v>
      </c>
      <c r="B35" s="359"/>
      <c r="C35" s="359"/>
      <c r="D35" s="359">
        <f>SUM(D33:D34)</f>
        <v>12900</v>
      </c>
      <c r="E35" s="359">
        <f>SUM(E33:E34)</f>
        <v>53182</v>
      </c>
      <c r="F35" s="359">
        <f aca="true" t="shared" si="11" ref="F35:M35">SUM(F33:F34)</f>
        <v>53182</v>
      </c>
      <c r="G35" s="359">
        <f t="shared" si="11"/>
        <v>53182</v>
      </c>
      <c r="H35" s="359">
        <f t="shared" si="11"/>
        <v>53182</v>
      </c>
      <c r="I35" s="359">
        <f t="shared" si="11"/>
        <v>53182</v>
      </c>
      <c r="J35" s="359">
        <f t="shared" si="11"/>
        <v>53182</v>
      </c>
      <c r="K35" s="359">
        <f t="shared" si="11"/>
        <v>53182</v>
      </c>
      <c r="L35" s="359">
        <f t="shared" si="11"/>
        <v>53182</v>
      </c>
      <c r="M35" s="359">
        <f t="shared" si="11"/>
        <v>0</v>
      </c>
      <c r="N35" s="360">
        <f t="shared" si="7"/>
        <v>438356</v>
      </c>
      <c r="O35" s="1"/>
      <c r="P35" s="1"/>
    </row>
    <row r="36" spans="1:16" ht="15">
      <c r="A36" s="411" t="s">
        <v>286</v>
      </c>
      <c r="B36" s="359"/>
      <c r="C36" s="359"/>
      <c r="D36" s="359"/>
      <c r="E36" s="359">
        <v>335778</v>
      </c>
      <c r="F36" s="359">
        <v>335778</v>
      </c>
      <c r="G36" s="359">
        <v>335778</v>
      </c>
      <c r="H36" s="359">
        <v>335778</v>
      </c>
      <c r="I36" s="359">
        <v>335778</v>
      </c>
      <c r="J36" s="359">
        <v>335779</v>
      </c>
      <c r="K36" s="359">
        <v>335778</v>
      </c>
      <c r="L36" s="359">
        <v>335778</v>
      </c>
      <c r="M36" s="359"/>
      <c r="N36" s="360">
        <f t="shared" si="7"/>
        <v>2686225</v>
      </c>
      <c r="O36" s="1"/>
      <c r="P36" s="1"/>
    </row>
    <row r="37" spans="1:16" ht="15">
      <c r="A37" s="411" t="s">
        <v>287</v>
      </c>
      <c r="B37" s="359">
        <v>45000</v>
      </c>
      <c r="C37" s="359"/>
      <c r="D37" s="359">
        <v>5000</v>
      </c>
      <c r="E37" s="359"/>
      <c r="F37" s="359"/>
      <c r="G37" s="359"/>
      <c r="H37" s="359"/>
      <c r="I37" s="359"/>
      <c r="J37" s="359"/>
      <c r="K37" s="359"/>
      <c r="L37" s="359"/>
      <c r="M37" s="359"/>
      <c r="N37" s="360">
        <f t="shared" si="7"/>
        <v>50000</v>
      </c>
      <c r="O37" s="1"/>
      <c r="P37" s="1"/>
    </row>
    <row r="38" spans="1:16" ht="15">
      <c r="A38" s="411" t="s">
        <v>396</v>
      </c>
      <c r="B38" s="361"/>
      <c r="C38" s="361"/>
      <c r="D38" s="361">
        <v>2761</v>
      </c>
      <c r="E38" s="361"/>
      <c r="F38" s="361"/>
      <c r="G38" s="361"/>
      <c r="H38" s="361"/>
      <c r="I38" s="361"/>
      <c r="J38" s="361"/>
      <c r="K38" s="361"/>
      <c r="L38" s="361"/>
      <c r="M38" s="361"/>
      <c r="N38" s="360">
        <f t="shared" si="7"/>
        <v>2761</v>
      </c>
      <c r="O38" s="1"/>
      <c r="P38" s="1"/>
    </row>
    <row r="39" spans="1:16" ht="15">
      <c r="A39" s="543" t="s">
        <v>392</v>
      </c>
      <c r="B39" s="361"/>
      <c r="C39" s="361"/>
      <c r="D39" s="361">
        <f>SUM(D38)</f>
        <v>2761</v>
      </c>
      <c r="E39" s="361"/>
      <c r="F39" s="361"/>
      <c r="G39" s="361"/>
      <c r="H39" s="361"/>
      <c r="I39" s="361"/>
      <c r="J39" s="361"/>
      <c r="K39" s="361"/>
      <c r="L39" s="361"/>
      <c r="M39" s="361"/>
      <c r="N39" s="360">
        <f t="shared" si="7"/>
        <v>2761</v>
      </c>
      <c r="O39" s="1"/>
      <c r="P39" s="1"/>
    </row>
    <row r="40" spans="1:16" ht="15">
      <c r="A40" s="412" t="s">
        <v>397</v>
      </c>
      <c r="B40" s="361"/>
      <c r="C40" s="361"/>
      <c r="D40" s="361">
        <v>227993</v>
      </c>
      <c r="E40" s="361"/>
      <c r="F40" s="361"/>
      <c r="G40" s="361"/>
      <c r="H40" s="361"/>
      <c r="I40" s="361"/>
      <c r="J40" s="361"/>
      <c r="K40" s="361"/>
      <c r="L40" s="361"/>
      <c r="M40" s="361">
        <v>258333</v>
      </c>
      <c r="N40" s="449">
        <f t="shared" si="7"/>
        <v>486326</v>
      </c>
      <c r="O40" s="1"/>
      <c r="P40" s="1"/>
    </row>
    <row r="41" spans="1:16" ht="15">
      <c r="A41" s="543" t="s">
        <v>391</v>
      </c>
      <c r="B41" s="359"/>
      <c r="C41" s="359"/>
      <c r="D41" s="359">
        <v>-17527</v>
      </c>
      <c r="E41" s="359"/>
      <c r="F41" s="359"/>
      <c r="G41" s="359"/>
      <c r="H41" s="359"/>
      <c r="I41" s="359"/>
      <c r="J41" s="359"/>
      <c r="K41" s="359"/>
      <c r="L41" s="359"/>
      <c r="M41" s="359"/>
      <c r="N41" s="360">
        <f t="shared" si="7"/>
        <v>-17527</v>
      </c>
      <c r="O41" s="1"/>
      <c r="P41" s="1"/>
    </row>
    <row r="42" spans="1:16" ht="15.75" thickBot="1">
      <c r="A42" s="551" t="s">
        <v>392</v>
      </c>
      <c r="B42" s="544"/>
      <c r="C42" s="544"/>
      <c r="D42" s="544">
        <f>SUM(D40:D41)</f>
        <v>210466</v>
      </c>
      <c r="E42" s="544"/>
      <c r="F42" s="544"/>
      <c r="G42" s="544"/>
      <c r="H42" s="544"/>
      <c r="I42" s="544"/>
      <c r="J42" s="544"/>
      <c r="K42" s="544"/>
      <c r="L42" s="544"/>
      <c r="M42" s="544">
        <f>SUM(M40:M41)</f>
        <v>258333</v>
      </c>
      <c r="N42" s="552">
        <f t="shared" si="7"/>
        <v>468799</v>
      </c>
      <c r="O42" s="1"/>
      <c r="P42" s="1"/>
    </row>
    <row r="43" spans="1:20" s="405" customFormat="1" ht="15">
      <c r="A43" s="414" t="s">
        <v>288</v>
      </c>
      <c r="B43" s="363">
        <f>SUM(B22+B25+B28+B31+B32+B33+B36+B37+B40)</f>
        <v>454692</v>
      </c>
      <c r="C43" s="363">
        <f aca="true" t="shared" si="12" ref="C43:M43">SUM(C22+C25+C28+C31+C32+C33+C36+C37+C40)</f>
        <v>353856</v>
      </c>
      <c r="D43" s="363">
        <f t="shared" si="12"/>
        <v>586848</v>
      </c>
      <c r="E43" s="363">
        <f t="shared" si="12"/>
        <v>742815</v>
      </c>
      <c r="F43" s="363">
        <f t="shared" si="12"/>
        <v>742815</v>
      </c>
      <c r="G43" s="363">
        <f t="shared" si="12"/>
        <v>742815</v>
      </c>
      <c r="H43" s="363">
        <f t="shared" si="12"/>
        <v>742814</v>
      </c>
      <c r="I43" s="363">
        <f t="shared" si="12"/>
        <v>742815</v>
      </c>
      <c r="J43" s="363">
        <f t="shared" si="12"/>
        <v>742817</v>
      </c>
      <c r="K43" s="363">
        <f t="shared" si="12"/>
        <v>742816</v>
      </c>
      <c r="L43" s="363">
        <f t="shared" si="12"/>
        <v>742816</v>
      </c>
      <c r="M43" s="363">
        <f t="shared" si="12"/>
        <v>612190</v>
      </c>
      <c r="N43" s="364">
        <f t="shared" si="7"/>
        <v>7950109</v>
      </c>
      <c r="O43" s="2"/>
      <c r="P43" s="2"/>
      <c r="S43" s="404"/>
      <c r="T43" s="404"/>
    </row>
    <row r="44" spans="1:20" s="405" customFormat="1" ht="15">
      <c r="A44" s="550" t="s">
        <v>391</v>
      </c>
      <c r="B44" s="549"/>
      <c r="C44" s="549"/>
      <c r="D44" s="549">
        <f>SUM(D23+D26+D29+D34+D41+D38)</f>
        <v>10945</v>
      </c>
      <c r="E44" s="549"/>
      <c r="F44" s="549"/>
      <c r="G44" s="549"/>
      <c r="H44" s="549"/>
      <c r="I44" s="549"/>
      <c r="J44" s="549"/>
      <c r="K44" s="549"/>
      <c r="L44" s="549"/>
      <c r="M44" s="549"/>
      <c r="N44" s="547">
        <f t="shared" si="7"/>
        <v>10945</v>
      </c>
      <c r="O44" s="2"/>
      <c r="P44" s="2"/>
      <c r="S44" s="404"/>
      <c r="T44" s="404"/>
    </row>
    <row r="45" spans="1:16" s="405" customFormat="1" ht="15">
      <c r="A45" s="168" t="s">
        <v>392</v>
      </c>
      <c r="B45" s="549">
        <f>SUM(B43:B44)</f>
        <v>454692</v>
      </c>
      <c r="C45" s="549">
        <f aca="true" t="shared" si="13" ref="C45:M45">SUM(C43:C44)</f>
        <v>353856</v>
      </c>
      <c r="D45" s="549">
        <f t="shared" si="13"/>
        <v>597793</v>
      </c>
      <c r="E45" s="549">
        <f t="shared" si="13"/>
        <v>742815</v>
      </c>
      <c r="F45" s="549">
        <f t="shared" si="13"/>
        <v>742815</v>
      </c>
      <c r="G45" s="549">
        <f t="shared" si="13"/>
        <v>742815</v>
      </c>
      <c r="H45" s="549">
        <f t="shared" si="13"/>
        <v>742814</v>
      </c>
      <c r="I45" s="549">
        <f t="shared" si="13"/>
        <v>742815</v>
      </c>
      <c r="J45" s="549">
        <f t="shared" si="13"/>
        <v>742817</v>
      </c>
      <c r="K45" s="549">
        <f t="shared" si="13"/>
        <v>742816</v>
      </c>
      <c r="L45" s="549">
        <f t="shared" si="13"/>
        <v>742816</v>
      </c>
      <c r="M45" s="549">
        <f t="shared" si="13"/>
        <v>612190</v>
      </c>
      <c r="N45" s="360">
        <f t="shared" si="7"/>
        <v>7961054</v>
      </c>
      <c r="O45" s="2"/>
      <c r="P45" s="2"/>
    </row>
    <row r="46" spans="1:16" s="405" customFormat="1" ht="15" customHeight="1" thickBot="1">
      <c r="A46" s="415" t="s">
        <v>289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450"/>
      <c r="O46" s="2"/>
      <c r="P46" s="2"/>
    </row>
    <row r="47" spans="1:16" ht="15">
      <c r="A47" s="7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1"/>
    </row>
    <row r="48" spans="1:16" ht="13.5">
      <c r="A48" s="72"/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1"/>
      <c r="P48" s="1"/>
    </row>
    <row r="49" spans="1:16" ht="13.5">
      <c r="A49" s="72"/>
      <c r="B49" s="400"/>
      <c r="C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1"/>
      <c r="P49" s="1"/>
    </row>
    <row r="50" spans="1:16" ht="15">
      <c r="A50" s="7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1"/>
      <c r="P50" s="1"/>
    </row>
  </sheetData>
  <sheetProtection/>
  <printOptions/>
  <pageMargins left="0.33" right="0.15748031496062992" top="1.0236220472440944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2021. évi előirányzat-felhasználási ütemterve&amp;R&amp;"Book Antiqua,Félkövér" 12. melléklet
A Rendelet 17. melléklete
ezer Ft</oddHeader>
    <oddFooter>&amp;C&amp;P</oddFooter>
  </headerFooter>
  <rowBreaks count="1" manualBreakCount="1">
    <brk id="2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J21" sqref="J21:J25"/>
    </sheetView>
  </sheetViews>
  <sheetFormatPr defaultColWidth="9.140625" defaultRowHeight="12.75"/>
  <cols>
    <col min="1" max="1" width="5.57421875" style="0" customWidth="1"/>
    <col min="2" max="2" width="120.5742187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5.25" customHeight="1" thickBot="1">
      <c r="A1" s="757" t="s">
        <v>290</v>
      </c>
      <c r="B1" s="757"/>
      <c r="C1" s="757"/>
      <c r="D1" s="757"/>
      <c r="E1" s="757"/>
    </row>
    <row r="2" spans="1:5" ht="15">
      <c r="A2" s="758" t="s">
        <v>14</v>
      </c>
      <c r="B2" s="761" t="s">
        <v>15</v>
      </c>
      <c r="C2" s="764" t="s">
        <v>291</v>
      </c>
      <c r="D2" s="767" t="s">
        <v>292</v>
      </c>
      <c r="E2" s="768"/>
    </row>
    <row r="3" spans="1:5" ht="60">
      <c r="A3" s="759"/>
      <c r="B3" s="762"/>
      <c r="C3" s="765"/>
      <c r="D3" s="366" t="s">
        <v>293</v>
      </c>
      <c r="E3" s="367" t="s">
        <v>294</v>
      </c>
    </row>
    <row r="4" spans="1:5" ht="15.75" thickBot="1">
      <c r="A4" s="760"/>
      <c r="B4" s="763"/>
      <c r="C4" s="766"/>
      <c r="D4" s="317" t="s">
        <v>377</v>
      </c>
      <c r="E4" s="368" t="s">
        <v>377</v>
      </c>
    </row>
    <row r="5" spans="1:5" ht="33">
      <c r="A5" s="436">
        <v>1</v>
      </c>
      <c r="B5" s="437" t="s">
        <v>337</v>
      </c>
      <c r="C5" s="438" t="s">
        <v>295</v>
      </c>
      <c r="D5" s="439"/>
      <c r="E5" s="440">
        <v>44866</v>
      </c>
    </row>
    <row r="6" spans="1:5" ht="16.5">
      <c r="A6" s="369">
        <v>2</v>
      </c>
      <c r="B6" s="370" t="s">
        <v>296</v>
      </c>
      <c r="C6" s="371" t="s">
        <v>297</v>
      </c>
      <c r="D6" s="372"/>
      <c r="E6" s="373">
        <v>147000</v>
      </c>
    </row>
    <row r="7" spans="1:5" ht="33">
      <c r="A7" s="369">
        <v>3</v>
      </c>
      <c r="B7" s="370" t="s">
        <v>298</v>
      </c>
      <c r="C7" s="371" t="s">
        <v>299</v>
      </c>
      <c r="D7" s="372"/>
      <c r="E7" s="373">
        <v>23600</v>
      </c>
    </row>
    <row r="8" spans="1:5" ht="33">
      <c r="A8" s="369">
        <v>4</v>
      </c>
      <c r="B8" s="370" t="s">
        <v>300</v>
      </c>
      <c r="C8" s="371" t="s">
        <v>301</v>
      </c>
      <c r="D8" s="372"/>
      <c r="E8" s="373">
        <v>286000</v>
      </c>
    </row>
    <row r="9" spans="1:5" ht="16.5">
      <c r="A9" s="379">
        <v>5</v>
      </c>
      <c r="B9" s="370" t="s">
        <v>302</v>
      </c>
      <c r="C9" s="371" t="s">
        <v>303</v>
      </c>
      <c r="D9" s="392"/>
      <c r="E9" s="376">
        <v>510000</v>
      </c>
    </row>
    <row r="10" spans="1:5" ht="16.5">
      <c r="A10" s="382">
        <v>6</v>
      </c>
      <c r="B10" s="377" t="s">
        <v>342</v>
      </c>
      <c r="C10" s="383" t="s">
        <v>310</v>
      </c>
      <c r="D10" s="384">
        <v>26980</v>
      </c>
      <c r="E10" s="378">
        <v>210000</v>
      </c>
    </row>
    <row r="11" spans="1:5" ht="16.5">
      <c r="A11" s="379">
        <v>7</v>
      </c>
      <c r="B11" s="380" t="s">
        <v>381</v>
      </c>
      <c r="C11" s="371" t="s">
        <v>304</v>
      </c>
      <c r="D11" s="372"/>
      <c r="E11" s="376">
        <v>147000</v>
      </c>
    </row>
    <row r="12" spans="1:5" ht="16.5">
      <c r="A12" s="379">
        <v>8</v>
      </c>
      <c r="B12" s="380" t="s">
        <v>382</v>
      </c>
      <c r="C12" s="371" t="s">
        <v>380</v>
      </c>
      <c r="D12" s="372"/>
      <c r="E12" s="376">
        <v>190000</v>
      </c>
    </row>
    <row r="13" spans="1:5" ht="16.5">
      <c r="A13" s="379">
        <v>9</v>
      </c>
      <c r="B13" s="370" t="s">
        <v>312</v>
      </c>
      <c r="C13" s="314" t="s">
        <v>305</v>
      </c>
      <c r="D13" s="372"/>
      <c r="E13" s="376">
        <v>960000</v>
      </c>
    </row>
    <row r="14" spans="1:5" ht="16.5">
      <c r="A14" s="374">
        <v>10</v>
      </c>
      <c r="B14" s="370" t="s">
        <v>306</v>
      </c>
      <c r="C14" s="371" t="s">
        <v>308</v>
      </c>
      <c r="D14" s="372"/>
      <c r="E14" s="376">
        <v>131000</v>
      </c>
    </row>
    <row r="15" spans="1:5" ht="33">
      <c r="A15" s="374">
        <v>11</v>
      </c>
      <c r="B15" s="370" t="s">
        <v>307</v>
      </c>
      <c r="C15" s="371" t="s">
        <v>309</v>
      </c>
      <c r="D15" s="372"/>
      <c r="E15" s="376">
        <v>3572</v>
      </c>
    </row>
    <row r="16" spans="1:5" ht="16.5">
      <c r="A16" s="374">
        <v>12</v>
      </c>
      <c r="B16" s="370" t="s">
        <v>383</v>
      </c>
      <c r="C16" s="371" t="s">
        <v>319</v>
      </c>
      <c r="D16" s="375"/>
      <c r="E16" s="373">
        <v>24024</v>
      </c>
    </row>
    <row r="17" spans="1:5" ht="16.5">
      <c r="A17" s="381">
        <v>13</v>
      </c>
      <c r="B17" s="370" t="s">
        <v>378</v>
      </c>
      <c r="C17" s="371" t="s">
        <v>379</v>
      </c>
      <c r="D17" s="375"/>
      <c r="E17" s="373">
        <v>105000</v>
      </c>
    </row>
    <row r="18" spans="1:5" ht="16.5">
      <c r="A18" s="381">
        <v>14</v>
      </c>
      <c r="B18" s="370" t="s">
        <v>317</v>
      </c>
      <c r="C18" s="371" t="s">
        <v>318</v>
      </c>
      <c r="D18" s="375"/>
      <c r="E18" s="373">
        <v>3394</v>
      </c>
    </row>
    <row r="19" spans="1:5" ht="33">
      <c r="A19" s="381">
        <v>15</v>
      </c>
      <c r="B19" s="370" t="s">
        <v>331</v>
      </c>
      <c r="C19" s="371" t="s">
        <v>334</v>
      </c>
      <c r="D19" s="375"/>
      <c r="E19" s="373">
        <v>202000</v>
      </c>
    </row>
    <row r="20" spans="1:5" ht="16.5">
      <c r="A20" s="381">
        <v>16</v>
      </c>
      <c r="B20" s="370" t="s">
        <v>330</v>
      </c>
      <c r="C20" s="371" t="s">
        <v>335</v>
      </c>
      <c r="D20" s="375"/>
      <c r="E20" s="373">
        <v>30200</v>
      </c>
    </row>
    <row r="21" spans="1:5" ht="33">
      <c r="A21" s="381">
        <v>17</v>
      </c>
      <c r="B21" s="370" t="s">
        <v>336</v>
      </c>
      <c r="C21" s="371" t="s">
        <v>332</v>
      </c>
      <c r="D21" s="375"/>
      <c r="E21" s="373">
        <v>4600</v>
      </c>
    </row>
    <row r="22" spans="1:5" ht="33">
      <c r="A22" s="381">
        <v>18</v>
      </c>
      <c r="B22" s="370" t="s">
        <v>344</v>
      </c>
      <c r="C22" s="371" t="s">
        <v>343</v>
      </c>
      <c r="D22" s="375"/>
      <c r="E22" s="373">
        <v>3728</v>
      </c>
    </row>
    <row r="23" spans="1:5" ht="17.25" thickBot="1">
      <c r="A23" s="441">
        <v>19</v>
      </c>
      <c r="B23" s="442" t="s">
        <v>339</v>
      </c>
      <c r="C23" s="443" t="s">
        <v>333</v>
      </c>
      <c r="D23" s="444"/>
      <c r="E23" s="445">
        <v>20000</v>
      </c>
    </row>
    <row r="24" spans="1:5" ht="33">
      <c r="A24" s="446">
        <v>20</v>
      </c>
      <c r="B24" s="437" t="s">
        <v>323</v>
      </c>
      <c r="C24" s="438" t="s">
        <v>309</v>
      </c>
      <c r="D24" s="447"/>
      <c r="E24" s="440">
        <v>40578</v>
      </c>
    </row>
    <row r="25" spans="1:5" ht="33">
      <c r="A25" s="381">
        <v>21</v>
      </c>
      <c r="B25" s="370" t="s">
        <v>324</v>
      </c>
      <c r="C25" s="371" t="s">
        <v>309</v>
      </c>
      <c r="D25" s="375">
        <v>0</v>
      </c>
      <c r="E25" s="464">
        <v>26537</v>
      </c>
    </row>
    <row r="26" spans="1:5" ht="16.5">
      <c r="A26" s="381">
        <v>22</v>
      </c>
      <c r="B26" s="370" t="s">
        <v>390</v>
      </c>
      <c r="C26" s="371" t="s">
        <v>389</v>
      </c>
      <c r="D26" s="375"/>
      <c r="E26" s="464">
        <v>11485</v>
      </c>
    </row>
    <row r="27" spans="1:5" ht="16.5">
      <c r="A27" s="381">
        <v>23</v>
      </c>
      <c r="B27" s="370" t="s">
        <v>321</v>
      </c>
      <c r="C27" s="371" t="s">
        <v>322</v>
      </c>
      <c r="D27" s="375"/>
      <c r="E27" s="373">
        <v>809</v>
      </c>
    </row>
    <row r="28" spans="1:5" ht="17.25" thickBot="1">
      <c r="A28" s="381">
        <v>24</v>
      </c>
      <c r="B28" s="370" t="s">
        <v>320</v>
      </c>
      <c r="C28" s="371" t="s">
        <v>322</v>
      </c>
      <c r="D28" s="375">
        <v>0</v>
      </c>
      <c r="E28" s="373">
        <v>1554</v>
      </c>
    </row>
    <row r="29" spans="1:5" ht="15.75" thickBot="1">
      <c r="A29" s="385"/>
      <c r="B29" s="386" t="s">
        <v>24</v>
      </c>
      <c r="C29" s="386"/>
      <c r="D29" s="387">
        <f>SUM(D5:D28)</f>
        <v>26980</v>
      </c>
      <c r="E29" s="448">
        <f>SUM(E5:E28)</f>
        <v>3126947</v>
      </c>
    </row>
    <row r="30" spans="1:5" ht="16.5">
      <c r="A30" s="3"/>
      <c r="B30" s="3"/>
      <c r="C30" s="3"/>
      <c r="D30" s="3"/>
      <c r="E30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1968503937007874" right="0.15748031496062992" top="0.84" bottom="0.3937007874015748" header="0.24" footer="0.15748031496062992"/>
  <pageSetup horizontalDpi="600" verticalDpi="600" orientation="landscape" paperSize="9" scale="85" r:id="rId1"/>
  <headerFooter>
    <oddHeader>&amp;R&amp;"Book Antiqua,Félkövér"13. melléklet
A Rendelet 18. melléklete
ezer Ft</oddHeader>
    <oddFooter>&amp;C&amp;P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22">
      <selection activeCell="E53" sqref="E53"/>
    </sheetView>
  </sheetViews>
  <sheetFormatPr defaultColWidth="9.140625" defaultRowHeight="12.75"/>
  <cols>
    <col min="1" max="1" width="5.57421875" style="49" customWidth="1"/>
    <col min="2" max="2" width="58.8515625" style="3" customWidth="1"/>
    <col min="3" max="3" width="14.8515625" style="13" bestFit="1" customWidth="1"/>
    <col min="4" max="4" width="11.8515625" style="13" bestFit="1" customWidth="1"/>
    <col min="5" max="5" width="14.140625" style="13" bestFit="1" customWidth="1"/>
    <col min="6" max="6" width="14.140625" style="3" bestFit="1" customWidth="1"/>
    <col min="7" max="7" width="14.57421875" style="3" customWidth="1"/>
    <col min="8" max="9" width="9.140625" style="3" customWidth="1"/>
    <col min="10" max="10" width="12.28125" style="3" bestFit="1" customWidth="1"/>
    <col min="11" max="16384" width="9.140625" style="3" customWidth="1"/>
  </cols>
  <sheetData>
    <row r="1" spans="1:7" ht="45" customHeight="1" thickBot="1">
      <c r="A1" s="149" t="s">
        <v>14</v>
      </c>
      <c r="B1" s="113" t="s">
        <v>15</v>
      </c>
      <c r="C1" s="173" t="s">
        <v>353</v>
      </c>
      <c r="D1" s="173" t="s">
        <v>391</v>
      </c>
      <c r="E1" s="173" t="s">
        <v>392</v>
      </c>
      <c r="F1" s="113" t="s">
        <v>115</v>
      </c>
      <c r="G1" s="174" t="s">
        <v>116</v>
      </c>
    </row>
    <row r="2" spans="1:7" s="43" customFormat="1" ht="15">
      <c r="A2" s="121" t="s">
        <v>74</v>
      </c>
      <c r="B2" s="122" t="s">
        <v>73</v>
      </c>
      <c r="C2" s="506">
        <f>C3+C11+C21+C9+C22</f>
        <v>3477905</v>
      </c>
      <c r="D2" s="506">
        <f>D3+D11+D21+D9+D22</f>
        <v>10945</v>
      </c>
      <c r="E2" s="506">
        <f>E3+E11+E21+E9+E22</f>
        <v>3488850</v>
      </c>
      <c r="F2" s="506">
        <f>F3+F11+F21+F9+F22</f>
        <v>1518131</v>
      </c>
      <c r="G2" s="507">
        <f>E2-F2</f>
        <v>1970719</v>
      </c>
    </row>
    <row r="3" spans="1:7" s="43" customFormat="1" ht="16.5">
      <c r="A3" s="35">
        <v>1</v>
      </c>
      <c r="B3" s="36" t="s">
        <v>178</v>
      </c>
      <c r="C3" s="220">
        <f>SUM(C4:C8)</f>
        <v>1395900</v>
      </c>
      <c r="D3" s="220">
        <f>SUM(D4:D8)</f>
        <v>0</v>
      </c>
      <c r="E3" s="220">
        <f>SUM(E4:E8)</f>
        <v>1395900</v>
      </c>
      <c r="F3" s="220">
        <f>SUM(F4:F8)</f>
        <v>1226963</v>
      </c>
      <c r="G3" s="249">
        <f>E3-F3</f>
        <v>168937</v>
      </c>
    </row>
    <row r="4" spans="1:7" s="43" customFormat="1" ht="16.5">
      <c r="A4" s="35"/>
      <c r="B4" s="47" t="s">
        <v>157</v>
      </c>
      <c r="C4" s="218">
        <v>403182</v>
      </c>
      <c r="D4" s="218"/>
      <c r="E4" s="505">
        <f aca="true" t="shared" si="0" ref="E4:E51">SUM(C4:D4)</f>
        <v>403182</v>
      </c>
      <c r="F4" s="218">
        <v>403182</v>
      </c>
      <c r="G4" s="249">
        <f aca="true" t="shared" si="1" ref="G4:G51">E4-F4</f>
        <v>0</v>
      </c>
    </row>
    <row r="5" spans="1:7" s="43" customFormat="1" ht="16.5">
      <c r="A5" s="35"/>
      <c r="B5" s="47" t="s">
        <v>139</v>
      </c>
      <c r="C5" s="218">
        <v>376018</v>
      </c>
      <c r="D5" s="218"/>
      <c r="E5" s="505">
        <f t="shared" si="0"/>
        <v>376018</v>
      </c>
      <c r="F5" s="218">
        <v>376018</v>
      </c>
      <c r="G5" s="249">
        <f t="shared" si="1"/>
        <v>0</v>
      </c>
    </row>
    <row r="6" spans="1:7" s="43" customFormat="1" ht="33">
      <c r="A6" s="35"/>
      <c r="B6" s="191" t="s">
        <v>223</v>
      </c>
      <c r="C6" s="218">
        <v>514677</v>
      </c>
      <c r="D6" s="218"/>
      <c r="E6" s="505">
        <f t="shared" si="0"/>
        <v>514677</v>
      </c>
      <c r="F6" s="218">
        <v>380040</v>
      </c>
      <c r="G6" s="249">
        <f t="shared" si="1"/>
        <v>134637</v>
      </c>
    </row>
    <row r="7" spans="1:10" s="43" customFormat="1" ht="33">
      <c r="A7" s="35"/>
      <c r="B7" s="191" t="s">
        <v>158</v>
      </c>
      <c r="C7" s="218">
        <v>41482</v>
      </c>
      <c r="D7" s="218"/>
      <c r="E7" s="505">
        <f t="shared" si="0"/>
        <v>41482</v>
      </c>
      <c r="F7" s="218">
        <v>41482</v>
      </c>
      <c r="G7" s="249">
        <f t="shared" si="1"/>
        <v>0</v>
      </c>
      <c r="J7" s="402"/>
    </row>
    <row r="8" spans="1:7" s="43" customFormat="1" ht="16.5">
      <c r="A8" s="35"/>
      <c r="B8" s="47" t="s">
        <v>138</v>
      </c>
      <c r="C8" s="218">
        <v>60541</v>
      </c>
      <c r="D8" s="218"/>
      <c r="E8" s="505">
        <f t="shared" si="0"/>
        <v>60541</v>
      </c>
      <c r="F8" s="218">
        <v>26241</v>
      </c>
      <c r="G8" s="249">
        <f t="shared" si="1"/>
        <v>34300</v>
      </c>
    </row>
    <row r="9" spans="1:7" s="43" customFormat="1" ht="16.5">
      <c r="A9" s="35">
        <v>2</v>
      </c>
      <c r="B9" s="192" t="s">
        <v>140</v>
      </c>
      <c r="C9" s="218">
        <f>SUM(C10:C10)</f>
        <v>510962</v>
      </c>
      <c r="D9" s="218">
        <f>SUM(D10:D10)</f>
        <v>10909</v>
      </c>
      <c r="E9" s="218">
        <f>SUM(E10:E10)</f>
        <v>521871</v>
      </c>
      <c r="F9" s="218">
        <f>SUM(F10:F10)</f>
        <v>113552</v>
      </c>
      <c r="G9" s="249">
        <f t="shared" si="1"/>
        <v>408319</v>
      </c>
    </row>
    <row r="10" spans="1:7" s="43" customFormat="1" ht="16.5">
      <c r="A10" s="35"/>
      <c r="B10" s="47" t="s">
        <v>177</v>
      </c>
      <c r="C10" s="218">
        <v>510962</v>
      </c>
      <c r="D10" s="218">
        <v>10909</v>
      </c>
      <c r="E10" s="505">
        <f t="shared" si="0"/>
        <v>521871</v>
      </c>
      <c r="F10" s="218">
        <v>113552</v>
      </c>
      <c r="G10" s="249">
        <f t="shared" si="1"/>
        <v>408319</v>
      </c>
    </row>
    <row r="11" spans="1:7" ht="16.5">
      <c r="A11" s="35">
        <v>3</v>
      </c>
      <c r="B11" s="36" t="s">
        <v>25</v>
      </c>
      <c r="C11" s="218">
        <f>SUM(C12:C20)</f>
        <v>933628</v>
      </c>
      <c r="D11" s="218">
        <f>SUM(D12:D20)</f>
        <v>18108</v>
      </c>
      <c r="E11" s="218">
        <f>SUM(E12:E20)</f>
        <v>951736</v>
      </c>
      <c r="F11" s="218">
        <f>SUM(F12:F20)</f>
        <v>0</v>
      </c>
      <c r="G11" s="249">
        <f t="shared" si="1"/>
        <v>951736</v>
      </c>
    </row>
    <row r="12" spans="1:7" ht="16.5">
      <c r="A12" s="35"/>
      <c r="B12" s="47" t="s">
        <v>133</v>
      </c>
      <c r="C12" s="218">
        <v>210000</v>
      </c>
      <c r="D12" s="218"/>
      <c r="E12" s="505">
        <f t="shared" si="0"/>
        <v>210000</v>
      </c>
      <c r="F12" s="192"/>
      <c r="G12" s="249">
        <f t="shared" si="1"/>
        <v>210000</v>
      </c>
    </row>
    <row r="13" spans="1:7" ht="16.5">
      <c r="A13" s="35"/>
      <c r="B13" s="47" t="s">
        <v>89</v>
      </c>
      <c r="C13" s="218">
        <v>17000</v>
      </c>
      <c r="D13" s="218"/>
      <c r="E13" s="505">
        <f t="shared" si="0"/>
        <v>17000</v>
      </c>
      <c r="F13" s="192"/>
      <c r="G13" s="249">
        <f t="shared" si="1"/>
        <v>17000</v>
      </c>
    </row>
    <row r="14" spans="1:7" ht="16.5">
      <c r="A14" s="35"/>
      <c r="B14" s="47" t="s">
        <v>134</v>
      </c>
      <c r="C14" s="218">
        <v>17000</v>
      </c>
      <c r="D14" s="218"/>
      <c r="E14" s="505">
        <f t="shared" si="0"/>
        <v>17000</v>
      </c>
      <c r="F14" s="192"/>
      <c r="G14" s="249">
        <f t="shared" si="1"/>
        <v>17000</v>
      </c>
    </row>
    <row r="15" spans="1:7" ht="16.5">
      <c r="A15" s="35"/>
      <c r="B15" s="47" t="s">
        <v>314</v>
      </c>
      <c r="C15" s="218">
        <v>178</v>
      </c>
      <c r="D15" s="218"/>
      <c r="E15" s="505">
        <f t="shared" si="0"/>
        <v>178</v>
      </c>
      <c r="F15" s="192"/>
      <c r="G15" s="249">
        <f t="shared" si="1"/>
        <v>178</v>
      </c>
    </row>
    <row r="16" spans="1:7" ht="16.5">
      <c r="A16" s="35"/>
      <c r="B16" s="47" t="s">
        <v>135</v>
      </c>
      <c r="C16" s="218">
        <v>50000</v>
      </c>
      <c r="D16" s="218"/>
      <c r="E16" s="505">
        <f t="shared" si="0"/>
        <v>50000</v>
      </c>
      <c r="F16" s="192"/>
      <c r="G16" s="249">
        <f t="shared" si="1"/>
        <v>50000</v>
      </c>
    </row>
    <row r="17" spans="1:7" ht="16.5">
      <c r="A17" s="39"/>
      <c r="B17" s="47" t="s">
        <v>203</v>
      </c>
      <c r="C17" s="219">
        <v>350</v>
      </c>
      <c r="D17" s="219"/>
      <c r="E17" s="505">
        <f t="shared" si="0"/>
        <v>350</v>
      </c>
      <c r="F17" s="192"/>
      <c r="G17" s="249">
        <f t="shared" si="1"/>
        <v>350</v>
      </c>
    </row>
    <row r="18" spans="1:7" ht="16.5">
      <c r="A18" s="39"/>
      <c r="B18" s="47" t="s">
        <v>204</v>
      </c>
      <c r="C18" s="219">
        <v>635000</v>
      </c>
      <c r="D18" s="219"/>
      <c r="E18" s="505">
        <f t="shared" si="0"/>
        <v>635000</v>
      </c>
      <c r="F18" s="218"/>
      <c r="G18" s="249">
        <f t="shared" si="1"/>
        <v>635000</v>
      </c>
    </row>
    <row r="19" spans="1:7" ht="16.5">
      <c r="A19" s="39"/>
      <c r="B19" s="47" t="s">
        <v>136</v>
      </c>
      <c r="C19" s="219">
        <v>4100</v>
      </c>
      <c r="D19" s="219"/>
      <c r="E19" s="505">
        <f t="shared" si="0"/>
        <v>4100</v>
      </c>
      <c r="F19" s="218"/>
      <c r="G19" s="249">
        <f t="shared" si="1"/>
        <v>4100</v>
      </c>
    </row>
    <row r="20" spans="1:7" ht="16.5">
      <c r="A20" s="35"/>
      <c r="B20" s="47" t="s">
        <v>401</v>
      </c>
      <c r="C20" s="218">
        <v>0</v>
      </c>
      <c r="D20" s="218">
        <v>18108</v>
      </c>
      <c r="E20" s="505">
        <f t="shared" si="0"/>
        <v>18108</v>
      </c>
      <c r="F20" s="192"/>
      <c r="G20" s="249">
        <f t="shared" si="1"/>
        <v>18108</v>
      </c>
    </row>
    <row r="21" spans="1:7" ht="16.5">
      <c r="A21" s="46">
        <v>4</v>
      </c>
      <c r="B21" s="111" t="s">
        <v>119</v>
      </c>
      <c r="C21" s="248">
        <v>607415</v>
      </c>
      <c r="D21" s="248">
        <v>-18072</v>
      </c>
      <c r="E21" s="505">
        <f t="shared" si="0"/>
        <v>589343</v>
      </c>
      <c r="F21" s="218">
        <v>177616</v>
      </c>
      <c r="G21" s="249">
        <f t="shared" si="1"/>
        <v>411727</v>
      </c>
    </row>
    <row r="22" spans="1:7" ht="16.5">
      <c r="A22" s="39">
        <v>5</v>
      </c>
      <c r="B22" s="192" t="s">
        <v>144</v>
      </c>
      <c r="C22" s="219">
        <f>SUM(C23:C24)</f>
        <v>30000</v>
      </c>
      <c r="D22" s="219">
        <f>SUM(D23:D24)</f>
        <v>0</v>
      </c>
      <c r="E22" s="316">
        <f>SUM(E23:E24)</f>
        <v>30000</v>
      </c>
      <c r="F22" s="219">
        <f>SUM(F23:F24)</f>
        <v>0</v>
      </c>
      <c r="G22" s="249">
        <f t="shared" si="1"/>
        <v>30000</v>
      </c>
    </row>
    <row r="23" spans="1:7" ht="16.5">
      <c r="A23" s="39"/>
      <c r="B23" s="47" t="s">
        <v>145</v>
      </c>
      <c r="C23" s="219">
        <v>30000</v>
      </c>
      <c r="D23" s="219"/>
      <c r="E23" s="505">
        <f t="shared" si="0"/>
        <v>30000</v>
      </c>
      <c r="F23" s="218">
        <v>0</v>
      </c>
      <c r="G23" s="249">
        <f t="shared" si="1"/>
        <v>30000</v>
      </c>
    </row>
    <row r="24" spans="1:7" ht="16.5">
      <c r="A24" s="39"/>
      <c r="B24" s="47" t="s">
        <v>146</v>
      </c>
      <c r="C24" s="219"/>
      <c r="D24" s="219"/>
      <c r="E24" s="505">
        <f t="shared" si="0"/>
        <v>0</v>
      </c>
      <c r="F24" s="218">
        <v>0</v>
      </c>
      <c r="G24" s="249">
        <f t="shared" si="1"/>
        <v>0</v>
      </c>
    </row>
    <row r="25" spans="1:7" ht="16.5">
      <c r="A25" s="35"/>
      <c r="B25" s="36"/>
      <c r="C25" s="218"/>
      <c r="D25" s="218"/>
      <c r="E25" s="505">
        <f t="shared" si="0"/>
        <v>0</v>
      </c>
      <c r="F25" s="218"/>
      <c r="G25" s="249">
        <f t="shared" si="1"/>
        <v>0</v>
      </c>
    </row>
    <row r="26" spans="1:7" ht="16.5">
      <c r="A26" s="44" t="s">
        <v>75</v>
      </c>
      <c r="B26" s="45" t="s">
        <v>76</v>
      </c>
      <c r="C26" s="222">
        <f>SUM(C27+C28+C29+C30+C31)</f>
        <v>4490879</v>
      </c>
      <c r="D26" s="222">
        <f>SUM(D27+D28+D29+D30+D31)</f>
        <v>8184</v>
      </c>
      <c r="E26" s="222">
        <f>SUM(E27+E28+E29+E30+E31)</f>
        <v>4499063</v>
      </c>
      <c r="F26" s="222">
        <f>SUM(F27+F28+F29+F30+F31)</f>
        <v>1673320</v>
      </c>
      <c r="G26" s="250">
        <f>SUM(G27+G28+G29+G30+G31)</f>
        <v>2825743</v>
      </c>
    </row>
    <row r="27" spans="1:7" ht="16.5">
      <c r="A27" s="35">
        <v>1</v>
      </c>
      <c r="B27" s="36" t="s">
        <v>0</v>
      </c>
      <c r="C27" s="218">
        <v>1496920</v>
      </c>
      <c r="D27" s="218">
        <v>13309</v>
      </c>
      <c r="E27" s="505">
        <f t="shared" si="0"/>
        <v>1510229</v>
      </c>
      <c r="F27" s="218">
        <v>806370</v>
      </c>
      <c r="G27" s="249">
        <f t="shared" si="1"/>
        <v>703859</v>
      </c>
    </row>
    <row r="28" spans="1:7" ht="33">
      <c r="A28" s="35">
        <v>2</v>
      </c>
      <c r="B28" s="99" t="s">
        <v>149</v>
      </c>
      <c r="C28" s="218">
        <v>262385</v>
      </c>
      <c r="D28" s="218">
        <v>2063</v>
      </c>
      <c r="E28" s="505">
        <f t="shared" si="0"/>
        <v>264448</v>
      </c>
      <c r="F28" s="218">
        <v>132587</v>
      </c>
      <c r="G28" s="249">
        <f t="shared" si="1"/>
        <v>131861</v>
      </c>
    </row>
    <row r="29" spans="1:7" ht="16.5">
      <c r="A29" s="35">
        <v>3</v>
      </c>
      <c r="B29" s="36" t="s">
        <v>10</v>
      </c>
      <c r="C29" s="218">
        <v>1803001</v>
      </c>
      <c r="D29" s="218">
        <v>-2561</v>
      </c>
      <c r="E29" s="505">
        <f t="shared" si="0"/>
        <v>1800440</v>
      </c>
      <c r="F29" s="218">
        <v>426489</v>
      </c>
      <c r="G29" s="249">
        <f t="shared" si="1"/>
        <v>1373951</v>
      </c>
    </row>
    <row r="30" spans="1:7" ht="16.5">
      <c r="A30" s="35">
        <v>4</v>
      </c>
      <c r="B30" s="36" t="s">
        <v>16</v>
      </c>
      <c r="C30" s="218">
        <v>21650</v>
      </c>
      <c r="D30" s="218"/>
      <c r="E30" s="505">
        <f t="shared" si="0"/>
        <v>21650</v>
      </c>
      <c r="F30" s="218">
        <v>21650</v>
      </c>
      <c r="G30" s="249">
        <f t="shared" si="1"/>
        <v>0</v>
      </c>
    </row>
    <row r="31" spans="1:13" ht="16.5">
      <c r="A31" s="35">
        <v>5</v>
      </c>
      <c r="B31" s="36" t="s">
        <v>7</v>
      </c>
      <c r="C31" s="218">
        <f>SUM(C32:C36)</f>
        <v>906923</v>
      </c>
      <c r="D31" s="218">
        <f>SUM(D32:D36)</f>
        <v>-4627</v>
      </c>
      <c r="E31" s="218">
        <f>SUM(E32:E36)</f>
        <v>902296</v>
      </c>
      <c r="F31" s="218">
        <f>SUM(F32:F36)</f>
        <v>286224</v>
      </c>
      <c r="G31" s="249">
        <f t="shared" si="1"/>
        <v>616072</v>
      </c>
      <c r="L31" s="43"/>
      <c r="M31" s="43"/>
    </row>
    <row r="32" spans="1:13" ht="16.5">
      <c r="A32" s="35"/>
      <c r="B32" s="47" t="s">
        <v>205</v>
      </c>
      <c r="C32" s="218">
        <v>215178</v>
      </c>
      <c r="D32" s="218"/>
      <c r="E32" s="505">
        <f t="shared" si="0"/>
        <v>215178</v>
      </c>
      <c r="F32" s="218">
        <v>202526</v>
      </c>
      <c r="G32" s="249">
        <f t="shared" si="1"/>
        <v>12652</v>
      </c>
      <c r="L32" s="43"/>
      <c r="M32" s="43"/>
    </row>
    <row r="33" spans="1:13" ht="16.5">
      <c r="A33" s="35"/>
      <c r="B33" s="47" t="s">
        <v>152</v>
      </c>
      <c r="C33" s="218">
        <v>30000</v>
      </c>
      <c r="D33" s="218"/>
      <c r="E33" s="505">
        <f t="shared" si="0"/>
        <v>30000</v>
      </c>
      <c r="F33" s="218"/>
      <c r="G33" s="249">
        <f t="shared" si="1"/>
        <v>30000</v>
      </c>
      <c r="L33" s="43"/>
      <c r="M33" s="43"/>
    </row>
    <row r="34" spans="1:13" ht="16.5">
      <c r="A34" s="35"/>
      <c r="B34" s="47" t="s">
        <v>150</v>
      </c>
      <c r="C34" s="218">
        <v>435462</v>
      </c>
      <c r="D34" s="218"/>
      <c r="E34" s="505">
        <f t="shared" si="0"/>
        <v>435462</v>
      </c>
      <c r="F34" s="218">
        <v>83698</v>
      </c>
      <c r="G34" s="249">
        <f t="shared" si="1"/>
        <v>351764</v>
      </c>
      <c r="L34" s="43"/>
      <c r="M34" s="43"/>
    </row>
    <row r="35" spans="1:7" ht="16.5">
      <c r="A35" s="35"/>
      <c r="B35" s="47" t="s">
        <v>17</v>
      </c>
      <c r="C35" s="218">
        <v>198500</v>
      </c>
      <c r="D35" s="218">
        <v>-4627</v>
      </c>
      <c r="E35" s="505">
        <f t="shared" si="0"/>
        <v>193873</v>
      </c>
      <c r="F35" s="218"/>
      <c r="G35" s="249">
        <f t="shared" si="1"/>
        <v>193873</v>
      </c>
    </row>
    <row r="36" spans="1:7" ht="16.5">
      <c r="A36" s="35"/>
      <c r="B36" s="47" t="s">
        <v>18</v>
      </c>
      <c r="C36" s="218">
        <v>27783</v>
      </c>
      <c r="D36" s="218"/>
      <c r="E36" s="505">
        <f t="shared" si="0"/>
        <v>27783</v>
      </c>
      <c r="F36" s="218"/>
      <c r="G36" s="249">
        <f t="shared" si="1"/>
        <v>27783</v>
      </c>
    </row>
    <row r="37" spans="1:7" ht="16.5">
      <c r="A37" s="35"/>
      <c r="B37" s="36"/>
      <c r="C37" s="218"/>
      <c r="D37" s="218"/>
      <c r="E37" s="505">
        <f t="shared" si="0"/>
        <v>0</v>
      </c>
      <c r="F37" s="192"/>
      <c r="G37" s="249">
        <f t="shared" si="1"/>
        <v>0</v>
      </c>
    </row>
    <row r="38" spans="1:7" s="43" customFormat="1" ht="15">
      <c r="A38" s="37"/>
      <c r="B38" s="38" t="s">
        <v>202</v>
      </c>
      <c r="C38" s="223">
        <f>C2-C26</f>
        <v>-1012974</v>
      </c>
      <c r="D38" s="223">
        <f>D2-D26</f>
        <v>2761</v>
      </c>
      <c r="E38" s="223">
        <f>E2-E26</f>
        <v>-1010213</v>
      </c>
      <c r="F38" s="223">
        <f>F2-F26</f>
        <v>-155189</v>
      </c>
      <c r="G38" s="251">
        <f>G2-G26</f>
        <v>-855024</v>
      </c>
    </row>
    <row r="39" spans="1:7" s="43" customFormat="1" ht="16.5">
      <c r="A39" s="37"/>
      <c r="B39" s="38"/>
      <c r="C39" s="223"/>
      <c r="D39" s="223"/>
      <c r="E39" s="505">
        <f t="shared" si="0"/>
        <v>0</v>
      </c>
      <c r="F39" s="223"/>
      <c r="G39" s="249">
        <f t="shared" si="1"/>
        <v>0</v>
      </c>
    </row>
    <row r="40" spans="1:7" s="43" customFormat="1" ht="16.5">
      <c r="A40" s="37" t="s">
        <v>77</v>
      </c>
      <c r="B40" s="38" t="s">
        <v>23</v>
      </c>
      <c r="C40" s="223">
        <f>SUM(C41:C41)</f>
        <v>55836</v>
      </c>
      <c r="D40" s="223">
        <f>SUM(D41:D41)</f>
        <v>0</v>
      </c>
      <c r="E40" s="223">
        <f>SUM(E41:E41)</f>
        <v>55836</v>
      </c>
      <c r="F40" s="223">
        <f>SUM(F41:F41)</f>
        <v>55836</v>
      </c>
      <c r="G40" s="249">
        <f t="shared" si="1"/>
        <v>0</v>
      </c>
    </row>
    <row r="41" spans="1:7" s="43" customFormat="1" ht="16.5">
      <c r="A41" s="46">
        <v>1</v>
      </c>
      <c r="B41" s="111" t="s">
        <v>220</v>
      </c>
      <c r="C41" s="248">
        <v>55836</v>
      </c>
      <c r="D41" s="248"/>
      <c r="E41" s="505">
        <f t="shared" si="0"/>
        <v>55836</v>
      </c>
      <c r="F41" s="248">
        <v>55836</v>
      </c>
      <c r="G41" s="249">
        <f t="shared" si="1"/>
        <v>0</v>
      </c>
    </row>
    <row r="42" spans="1:7" s="43" customFormat="1" ht="16.5">
      <c r="A42" s="44"/>
      <c r="B42" s="45"/>
      <c r="C42" s="222"/>
      <c r="D42" s="222"/>
      <c r="E42" s="505">
        <f t="shared" si="0"/>
        <v>0</v>
      </c>
      <c r="F42" s="222"/>
      <c r="G42" s="249">
        <f t="shared" si="1"/>
        <v>0</v>
      </c>
    </row>
    <row r="43" spans="1:11" ht="16.5">
      <c r="A43" s="44" t="s">
        <v>78</v>
      </c>
      <c r="B43" s="45" t="s">
        <v>21</v>
      </c>
      <c r="C43" s="222">
        <f>SUM(C44:C44)</f>
        <v>1068810</v>
      </c>
      <c r="D43" s="222">
        <f>SUM(D44:D44)</f>
        <v>-2761</v>
      </c>
      <c r="E43" s="222">
        <f>SUM(E44:E44)</f>
        <v>1066049</v>
      </c>
      <c r="F43" s="222">
        <f>SUM(F44:F44)</f>
        <v>0</v>
      </c>
      <c r="G43" s="250">
        <f>SUM(G44:G44)</f>
        <v>1066049</v>
      </c>
      <c r="J43" s="43"/>
      <c r="K43" s="43"/>
    </row>
    <row r="44" spans="1:7" ht="16.5">
      <c r="A44" s="35"/>
      <c r="B44" s="99" t="s">
        <v>124</v>
      </c>
      <c r="C44" s="218">
        <v>1068810</v>
      </c>
      <c r="D44" s="218">
        <v>-2761</v>
      </c>
      <c r="E44" s="505">
        <f t="shared" si="0"/>
        <v>1066049</v>
      </c>
      <c r="F44" s="218"/>
      <c r="G44" s="249">
        <f t="shared" si="1"/>
        <v>1066049</v>
      </c>
    </row>
    <row r="45" spans="1:7" ht="16.5">
      <c r="A45" s="39"/>
      <c r="B45" s="40"/>
      <c r="C45" s="219"/>
      <c r="D45" s="219"/>
      <c r="E45" s="505">
        <f t="shared" si="0"/>
        <v>0</v>
      </c>
      <c r="F45" s="192"/>
      <c r="G45" s="249">
        <f t="shared" si="1"/>
        <v>0</v>
      </c>
    </row>
    <row r="46" spans="1:7" s="43" customFormat="1" ht="15">
      <c r="A46" s="41"/>
      <c r="B46" s="42" t="s">
        <v>80</v>
      </c>
      <c r="C46" s="252">
        <f>SUM(C2+C43)</f>
        <v>4546715</v>
      </c>
      <c r="D46" s="252">
        <f>SUM(D2+D43)</f>
        <v>8184</v>
      </c>
      <c r="E46" s="252">
        <f>SUM(E2+E43)</f>
        <v>4554899</v>
      </c>
      <c r="F46" s="252">
        <f>SUM(F2+F43)</f>
        <v>1518131</v>
      </c>
      <c r="G46" s="253">
        <f>SUM(G2+G43)</f>
        <v>3036768</v>
      </c>
    </row>
    <row r="47" spans="1:7" s="43" customFormat="1" ht="15">
      <c r="A47" s="41"/>
      <c r="B47" s="42" t="s">
        <v>81</v>
      </c>
      <c r="C47" s="252">
        <f>C26+C40</f>
        <v>4546715</v>
      </c>
      <c r="D47" s="252">
        <f>D26+D40</f>
        <v>8184</v>
      </c>
      <c r="E47" s="223">
        <f>E26+E40</f>
        <v>4554899</v>
      </c>
      <c r="F47" s="223">
        <f>F26+F40</f>
        <v>1729156</v>
      </c>
      <c r="G47" s="251">
        <f>G26+G40</f>
        <v>2825743</v>
      </c>
    </row>
    <row r="48" spans="1:7" s="43" customFormat="1" ht="16.5">
      <c r="A48" s="41"/>
      <c r="B48" s="42"/>
      <c r="C48" s="177"/>
      <c r="D48" s="177"/>
      <c r="E48" s="505">
        <f t="shared" si="0"/>
        <v>0</v>
      </c>
      <c r="F48" s="45"/>
      <c r="G48" s="249">
        <f t="shared" si="1"/>
        <v>0</v>
      </c>
    </row>
    <row r="49" spans="1:7" ht="16.5">
      <c r="A49" s="35"/>
      <c r="B49" s="38" t="s">
        <v>79</v>
      </c>
      <c r="C49" s="176">
        <f>SUM(C50:C51)</f>
        <v>416</v>
      </c>
      <c r="D49" s="176">
        <f>SUM(D50:D51)</f>
        <v>-49</v>
      </c>
      <c r="E49" s="176">
        <f>SUM(E50:E51)</f>
        <v>367</v>
      </c>
      <c r="F49" s="176">
        <f>SUM(F50:F51)</f>
        <v>251</v>
      </c>
      <c r="G49" s="156">
        <f>SUM(G50:G51)</f>
        <v>116</v>
      </c>
    </row>
    <row r="50" spans="1:7" ht="16.5">
      <c r="A50" s="35"/>
      <c r="B50" s="38" t="s">
        <v>120</v>
      </c>
      <c r="C50" s="175">
        <v>2</v>
      </c>
      <c r="D50" s="175"/>
      <c r="E50" s="505">
        <f t="shared" si="0"/>
        <v>2</v>
      </c>
      <c r="F50" s="175">
        <v>2</v>
      </c>
      <c r="G50" s="249">
        <f t="shared" si="1"/>
        <v>0</v>
      </c>
    </row>
    <row r="51" spans="1:7" ht="17.25" thickBot="1">
      <c r="A51" s="145"/>
      <c r="B51" s="146" t="s">
        <v>52</v>
      </c>
      <c r="C51" s="178">
        <v>414</v>
      </c>
      <c r="D51" s="178">
        <v>-49</v>
      </c>
      <c r="E51" s="508">
        <f t="shared" si="0"/>
        <v>365</v>
      </c>
      <c r="F51" s="178">
        <v>249</v>
      </c>
      <c r="G51" s="509">
        <f t="shared" si="1"/>
        <v>116</v>
      </c>
    </row>
  </sheetData>
  <sheetProtection/>
  <printOptions/>
  <pageMargins left="0.26" right="0.2" top="0.99" bottom="0.2755905511811024" header="0.42" footer="0.1968503937007874"/>
  <pageSetup horizontalDpi="600" verticalDpi="600" orientation="portrait" paperSize="9" scale="75" r:id="rId1"/>
  <headerFooter>
    <oddHeader>&amp;C&amp;"Book Antiqua,Félkövér"&amp;11Keszthely Város Önkormányzata
2021.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L27" sqref="L26:L27"/>
    </sheetView>
  </sheetViews>
  <sheetFormatPr defaultColWidth="9.140625" defaultRowHeight="12.75"/>
  <cols>
    <col min="1" max="1" width="6.140625" style="0" bestFit="1" customWidth="1"/>
    <col min="2" max="2" width="47.7109375" style="0" customWidth="1"/>
    <col min="3" max="3" width="16.7109375" style="161" customWidth="1"/>
    <col min="4" max="4" width="11.8515625" style="161" bestFit="1" customWidth="1"/>
    <col min="5" max="5" width="14.140625" style="161" bestFit="1" customWidth="1"/>
    <col min="6" max="6" width="12.28125" style="0" bestFit="1" customWidth="1"/>
    <col min="7" max="7" width="14.140625" style="0" bestFit="1" customWidth="1"/>
  </cols>
  <sheetData>
    <row r="1" spans="1:7" s="151" customFormat="1" ht="45.75" thickBot="1">
      <c r="A1" s="112" t="s">
        <v>14</v>
      </c>
      <c r="B1" s="113" t="s">
        <v>15</v>
      </c>
      <c r="C1" s="179" t="s">
        <v>353</v>
      </c>
      <c r="D1" s="179" t="s">
        <v>391</v>
      </c>
      <c r="E1" s="179" t="s">
        <v>392</v>
      </c>
      <c r="F1" s="113" t="s">
        <v>117</v>
      </c>
      <c r="G1" s="174" t="s">
        <v>118</v>
      </c>
    </row>
    <row r="2" spans="1:7" s="3" customFormat="1" ht="16.5">
      <c r="A2" s="121" t="s">
        <v>74</v>
      </c>
      <c r="B2" s="122" t="s">
        <v>12</v>
      </c>
      <c r="C2" s="180">
        <f>C3+C4+C6</f>
        <v>340996</v>
      </c>
      <c r="D2" s="180">
        <f>D3+D4+D6</f>
        <v>0</v>
      </c>
      <c r="E2" s="180">
        <f>E3+E4+E6</f>
        <v>340996</v>
      </c>
      <c r="F2" s="180">
        <f>F3+F4+F6</f>
        <v>0</v>
      </c>
      <c r="G2" s="221">
        <f>G3+G4+G6</f>
        <v>340996</v>
      </c>
    </row>
    <row r="3" spans="1:7" s="3" customFormat="1" ht="16.5">
      <c r="A3" s="35">
        <v>1</v>
      </c>
      <c r="B3" s="192" t="s">
        <v>141</v>
      </c>
      <c r="C3" s="218">
        <v>26980</v>
      </c>
      <c r="D3" s="218"/>
      <c r="E3" s="511">
        <f aca="true" t="shared" si="0" ref="E3:E32">SUM(C3:D3)</f>
        <v>26980</v>
      </c>
      <c r="F3" s="36"/>
      <c r="G3" s="183">
        <f>E3-F3</f>
        <v>26980</v>
      </c>
    </row>
    <row r="4" spans="1:7" s="3" customFormat="1" ht="16.5">
      <c r="A4" s="35">
        <v>2</v>
      </c>
      <c r="B4" s="36" t="s">
        <v>143</v>
      </c>
      <c r="C4" s="218">
        <f>SUM(C5:C5)</f>
        <v>313716</v>
      </c>
      <c r="D4" s="218"/>
      <c r="E4" s="315">
        <f t="shared" si="0"/>
        <v>313716</v>
      </c>
      <c r="F4" s="218">
        <f>SUM(F5:F5)</f>
        <v>0</v>
      </c>
      <c r="G4" s="183">
        <f aca="true" t="shared" si="1" ref="G4:G32">E4-F4</f>
        <v>313716</v>
      </c>
    </row>
    <row r="5" spans="1:7" s="3" customFormat="1" ht="16.5">
      <c r="A5" s="35"/>
      <c r="B5" s="193" t="s">
        <v>142</v>
      </c>
      <c r="C5" s="218">
        <v>313716</v>
      </c>
      <c r="D5" s="218"/>
      <c r="E5" s="315">
        <f t="shared" si="0"/>
        <v>313716</v>
      </c>
      <c r="F5" s="192"/>
      <c r="G5" s="183">
        <f t="shared" si="1"/>
        <v>313716</v>
      </c>
    </row>
    <row r="6" spans="1:7" s="3" customFormat="1" ht="16.5">
      <c r="A6" s="35">
        <v>3</v>
      </c>
      <c r="B6" s="192" t="s">
        <v>147</v>
      </c>
      <c r="C6" s="218">
        <f>SUM(C7:C8)</f>
        <v>300</v>
      </c>
      <c r="D6" s="218"/>
      <c r="E6" s="315">
        <f t="shared" si="0"/>
        <v>300</v>
      </c>
      <c r="F6" s="218">
        <f>SUM(F7:F8)</f>
        <v>0</v>
      </c>
      <c r="G6" s="183">
        <f t="shared" si="1"/>
        <v>300</v>
      </c>
    </row>
    <row r="7" spans="1:7" s="43" customFormat="1" ht="16.5">
      <c r="A7" s="37"/>
      <c r="B7" s="193" t="s">
        <v>145</v>
      </c>
      <c r="C7" s="218">
        <v>300</v>
      </c>
      <c r="D7" s="218"/>
      <c r="E7" s="315">
        <f t="shared" si="0"/>
        <v>300</v>
      </c>
      <c r="F7" s="254"/>
      <c r="G7" s="183">
        <f t="shared" si="1"/>
        <v>300</v>
      </c>
    </row>
    <row r="8" spans="1:10" s="43" customFormat="1" ht="16.5">
      <c r="A8" s="37"/>
      <c r="B8" s="193" t="s">
        <v>148</v>
      </c>
      <c r="C8" s="218">
        <v>0</v>
      </c>
      <c r="D8" s="218"/>
      <c r="E8" s="315">
        <f t="shared" si="0"/>
        <v>0</v>
      </c>
      <c r="F8" s="255"/>
      <c r="G8" s="183">
        <f t="shared" si="1"/>
        <v>0</v>
      </c>
      <c r="J8" s="3"/>
    </row>
    <row r="9" spans="1:10" s="43" customFormat="1" ht="16.5">
      <c r="A9" s="37"/>
      <c r="B9" s="38"/>
      <c r="C9" s="223"/>
      <c r="D9" s="223"/>
      <c r="E9" s="315">
        <f t="shared" si="0"/>
        <v>0</v>
      </c>
      <c r="F9" s="255"/>
      <c r="G9" s="183">
        <f t="shared" si="1"/>
        <v>0</v>
      </c>
      <c r="J9" s="3"/>
    </row>
    <row r="10" spans="1:7" s="3" customFormat="1" ht="16.5">
      <c r="A10" s="37" t="s">
        <v>75</v>
      </c>
      <c r="B10" s="38" t="s">
        <v>49</v>
      </c>
      <c r="C10" s="223">
        <f>SUM(C11+C12+C13)</f>
        <v>3403394</v>
      </c>
      <c r="D10" s="223">
        <f>SUM(D11+D12+D13)</f>
        <v>0</v>
      </c>
      <c r="E10" s="223">
        <f>SUM(E11+E12+E13)</f>
        <v>3403394</v>
      </c>
      <c r="F10" s="223">
        <f>SUM(F11+F12+F13)</f>
        <v>122949</v>
      </c>
      <c r="G10" s="251">
        <f>SUM(G11+G12+G13)</f>
        <v>3280445</v>
      </c>
    </row>
    <row r="11" spans="1:7" s="3" customFormat="1" ht="16.5">
      <c r="A11" s="35">
        <v>1</v>
      </c>
      <c r="B11" s="36" t="s">
        <v>155</v>
      </c>
      <c r="C11" s="218">
        <v>2686225</v>
      </c>
      <c r="D11" s="218"/>
      <c r="E11" s="315">
        <f t="shared" si="0"/>
        <v>2686225</v>
      </c>
      <c r="F11" s="218">
        <v>34044</v>
      </c>
      <c r="G11" s="183">
        <f t="shared" si="1"/>
        <v>2652181</v>
      </c>
    </row>
    <row r="12" spans="1:7" s="3" customFormat="1" ht="16.5">
      <c r="A12" s="35">
        <v>2</v>
      </c>
      <c r="B12" s="36" t="s">
        <v>156</v>
      </c>
      <c r="C12" s="218">
        <v>425456</v>
      </c>
      <c r="D12" s="218">
        <v>12900</v>
      </c>
      <c r="E12" s="315">
        <f t="shared" si="0"/>
        <v>438356</v>
      </c>
      <c r="F12" s="218">
        <v>88905</v>
      </c>
      <c r="G12" s="183">
        <f t="shared" si="1"/>
        <v>349451</v>
      </c>
    </row>
    <row r="13" spans="1:7" s="3" customFormat="1" ht="16.5">
      <c r="A13" s="35">
        <v>3</v>
      </c>
      <c r="B13" s="36" t="s">
        <v>151</v>
      </c>
      <c r="C13" s="218">
        <f>SUM(C14:C17)</f>
        <v>291713</v>
      </c>
      <c r="D13" s="218">
        <f>SUM(D14:D17)</f>
        <v>-12900</v>
      </c>
      <c r="E13" s="315">
        <f t="shared" si="0"/>
        <v>278813</v>
      </c>
      <c r="F13" s="218">
        <f>SUM(F14:F17)</f>
        <v>0</v>
      </c>
      <c r="G13" s="183">
        <f t="shared" si="1"/>
        <v>278813</v>
      </c>
    </row>
    <row r="14" spans="1:7" s="3" customFormat="1" ht="16.5">
      <c r="A14" s="39"/>
      <c r="B14" s="193" t="s">
        <v>154</v>
      </c>
      <c r="C14" s="219">
        <v>0</v>
      </c>
      <c r="D14" s="219"/>
      <c r="E14" s="315">
        <f t="shared" si="0"/>
        <v>0</v>
      </c>
      <c r="F14" s="192"/>
      <c r="G14" s="183">
        <f t="shared" si="1"/>
        <v>0</v>
      </c>
    </row>
    <row r="15" spans="1:7" s="3" customFormat="1" ht="16.5">
      <c r="A15" s="39"/>
      <c r="B15" s="193" t="s">
        <v>152</v>
      </c>
      <c r="C15" s="219">
        <v>20000</v>
      </c>
      <c r="D15" s="219"/>
      <c r="E15" s="315">
        <f t="shared" si="0"/>
        <v>20000</v>
      </c>
      <c r="F15" s="192"/>
      <c r="G15" s="183">
        <f t="shared" si="1"/>
        <v>20000</v>
      </c>
    </row>
    <row r="16" spans="1:7" s="3" customFormat="1" ht="16.5">
      <c r="A16" s="39"/>
      <c r="B16" s="193" t="s">
        <v>153</v>
      </c>
      <c r="C16" s="219">
        <v>11670</v>
      </c>
      <c r="D16" s="219"/>
      <c r="E16" s="315">
        <f t="shared" si="0"/>
        <v>11670</v>
      </c>
      <c r="F16" s="192"/>
      <c r="G16" s="183">
        <f t="shared" si="1"/>
        <v>11670</v>
      </c>
    </row>
    <row r="17" spans="1:7" s="3" customFormat="1" ht="16.5">
      <c r="A17" s="39"/>
      <c r="B17" s="193" t="s">
        <v>19</v>
      </c>
      <c r="C17" s="219">
        <v>260043</v>
      </c>
      <c r="D17" s="219">
        <v>-12900</v>
      </c>
      <c r="E17" s="315">
        <f t="shared" si="0"/>
        <v>247143</v>
      </c>
      <c r="F17" s="192"/>
      <c r="G17" s="183">
        <f t="shared" si="1"/>
        <v>247143</v>
      </c>
    </row>
    <row r="18" spans="1:7" s="43" customFormat="1" ht="16.5">
      <c r="A18" s="41"/>
      <c r="B18" s="42"/>
      <c r="C18" s="252"/>
      <c r="D18" s="252"/>
      <c r="E18" s="315">
        <f t="shared" si="0"/>
        <v>0</v>
      </c>
      <c r="F18" s="254"/>
      <c r="G18" s="183">
        <f t="shared" si="1"/>
        <v>0</v>
      </c>
    </row>
    <row r="19" spans="1:7" s="3" customFormat="1" ht="16.5">
      <c r="A19" s="37"/>
      <c r="B19" s="38" t="s">
        <v>92</v>
      </c>
      <c r="C19" s="223">
        <f>C2-C10</f>
        <v>-3062398</v>
      </c>
      <c r="D19" s="223">
        <f>D2-D10</f>
        <v>0</v>
      </c>
      <c r="E19" s="223">
        <f>E2-E10</f>
        <v>-3062398</v>
      </c>
      <c r="F19" s="223">
        <f>F2-F10</f>
        <v>-122949</v>
      </c>
      <c r="G19" s="251">
        <f>G2-G10</f>
        <v>-2939449</v>
      </c>
    </row>
    <row r="20" spans="1:7" s="3" customFormat="1" ht="16.5">
      <c r="A20" s="37"/>
      <c r="B20" s="38"/>
      <c r="C20" s="223"/>
      <c r="D20" s="223"/>
      <c r="E20" s="315">
        <f t="shared" si="0"/>
        <v>0</v>
      </c>
      <c r="F20" s="192"/>
      <c r="G20" s="183">
        <f t="shared" si="1"/>
        <v>0</v>
      </c>
    </row>
    <row r="21" spans="1:7" s="43" customFormat="1" ht="15">
      <c r="A21" s="37" t="s">
        <v>77</v>
      </c>
      <c r="B21" s="38" t="s">
        <v>23</v>
      </c>
      <c r="C21" s="223">
        <f>SUM(C22)</f>
        <v>0</v>
      </c>
      <c r="D21" s="223">
        <f>SUM(D22)</f>
        <v>2761</v>
      </c>
      <c r="E21" s="223">
        <f>SUM(E22)</f>
        <v>2761</v>
      </c>
      <c r="F21" s="223">
        <f>SUM(F22)</f>
        <v>0</v>
      </c>
      <c r="G21" s="251">
        <f>SUM(G22)</f>
        <v>2761</v>
      </c>
    </row>
    <row r="22" spans="1:7" s="3" customFormat="1" ht="16.5">
      <c r="A22" s="35">
        <v>1</v>
      </c>
      <c r="B22" s="36" t="s">
        <v>394</v>
      </c>
      <c r="C22" s="218">
        <v>0</v>
      </c>
      <c r="D22" s="218">
        <v>2761</v>
      </c>
      <c r="E22" s="315">
        <f>SUM(C22:D22)</f>
        <v>2761</v>
      </c>
      <c r="F22" s="218"/>
      <c r="G22" s="183">
        <f>E22-F22</f>
        <v>2761</v>
      </c>
    </row>
    <row r="23" spans="1:7" s="3" customFormat="1" ht="16.5">
      <c r="A23" s="35"/>
      <c r="B23" s="36"/>
      <c r="C23" s="218"/>
      <c r="D23" s="218"/>
      <c r="E23" s="315">
        <f t="shared" si="0"/>
        <v>0</v>
      </c>
      <c r="F23" s="192"/>
      <c r="G23" s="183">
        <f t="shared" si="1"/>
        <v>0</v>
      </c>
    </row>
    <row r="24" spans="1:7" s="3" customFormat="1" ht="16.5">
      <c r="A24" s="37" t="s">
        <v>78</v>
      </c>
      <c r="B24" s="38" t="s">
        <v>43</v>
      </c>
      <c r="C24" s="223">
        <f>SUM(C26+C28)</f>
        <v>3062398</v>
      </c>
      <c r="D24" s="223">
        <f>SUM(D26+D28)</f>
        <v>2761</v>
      </c>
      <c r="E24" s="223">
        <f>SUM(E26+E28)</f>
        <v>3065159</v>
      </c>
      <c r="F24" s="223">
        <f>SUM(F26+F28)</f>
        <v>0</v>
      </c>
      <c r="G24" s="251">
        <f>SUM(G26+G28)</f>
        <v>3065159</v>
      </c>
    </row>
    <row r="25" spans="1:7" s="3" customFormat="1" ht="16.5">
      <c r="A25" s="37"/>
      <c r="B25" s="48" t="s">
        <v>59</v>
      </c>
      <c r="C25" s="223"/>
      <c r="D25" s="223"/>
      <c r="E25" s="315">
        <f t="shared" si="0"/>
        <v>0</v>
      </c>
      <c r="F25" s="192"/>
      <c r="G25" s="183">
        <f t="shared" si="1"/>
        <v>0</v>
      </c>
    </row>
    <row r="26" spans="1:7" s="3" customFormat="1" ht="16.5">
      <c r="A26" s="35">
        <v>1</v>
      </c>
      <c r="B26" s="99" t="s">
        <v>124</v>
      </c>
      <c r="C26" s="218">
        <v>3062398</v>
      </c>
      <c r="D26" s="218">
        <v>2761</v>
      </c>
      <c r="E26" s="315">
        <f t="shared" si="0"/>
        <v>3065159</v>
      </c>
      <c r="F26" s="218"/>
      <c r="G26" s="183">
        <f t="shared" si="1"/>
        <v>3065159</v>
      </c>
    </row>
    <row r="27" spans="1:7" s="3" customFormat="1" ht="16.5">
      <c r="A27" s="35"/>
      <c r="B27" s="99"/>
      <c r="C27" s="218"/>
      <c r="D27" s="218"/>
      <c r="E27" s="315">
        <f t="shared" si="0"/>
        <v>0</v>
      </c>
      <c r="F27" s="192"/>
      <c r="G27" s="183">
        <f t="shared" si="1"/>
        <v>0</v>
      </c>
    </row>
    <row r="28" spans="1:7" s="43" customFormat="1" ht="16.5">
      <c r="A28" s="37"/>
      <c r="B28" s="38" t="s">
        <v>20</v>
      </c>
      <c r="C28" s="223">
        <f>SUM(C29:C29)</f>
        <v>0</v>
      </c>
      <c r="D28" s="223"/>
      <c r="E28" s="315">
        <f t="shared" si="0"/>
        <v>0</v>
      </c>
      <c r="F28" s="223">
        <f>SUM(F29:F29)</f>
        <v>0</v>
      </c>
      <c r="G28" s="183">
        <f t="shared" si="1"/>
        <v>0</v>
      </c>
    </row>
    <row r="29" spans="1:7" s="3" customFormat="1" ht="16.5">
      <c r="A29" s="35">
        <v>1</v>
      </c>
      <c r="B29" s="36" t="s">
        <v>22</v>
      </c>
      <c r="C29" s="218"/>
      <c r="D29" s="218"/>
      <c r="E29" s="315">
        <f t="shared" si="0"/>
        <v>0</v>
      </c>
      <c r="F29" s="192"/>
      <c r="G29" s="183">
        <f t="shared" si="1"/>
        <v>0</v>
      </c>
    </row>
    <row r="30" spans="1:7" ht="16.5">
      <c r="A30" s="115"/>
      <c r="B30" s="40"/>
      <c r="C30" s="256"/>
      <c r="D30" s="256"/>
      <c r="E30" s="315">
        <f t="shared" si="0"/>
        <v>0</v>
      </c>
      <c r="F30" s="257"/>
      <c r="G30" s="183">
        <f t="shared" si="1"/>
        <v>0</v>
      </c>
    </row>
    <row r="31" spans="1:7" s="114" customFormat="1" ht="15">
      <c r="A31" s="116"/>
      <c r="B31" s="42" t="s">
        <v>83</v>
      </c>
      <c r="C31" s="223">
        <f>SUM(C2+C24)</f>
        <v>3403394</v>
      </c>
      <c r="D31" s="223">
        <f>SUM(D2+D24)</f>
        <v>2761</v>
      </c>
      <c r="E31" s="223">
        <f>SUM(E2+E24)</f>
        <v>3406155</v>
      </c>
      <c r="F31" s="223">
        <f>SUM(F2+F24)</f>
        <v>0</v>
      </c>
      <c r="G31" s="251">
        <f>SUM(G2+G24)</f>
        <v>3406155</v>
      </c>
    </row>
    <row r="32" spans="1:7" s="114" customFormat="1" ht="16.5">
      <c r="A32" s="150"/>
      <c r="B32" s="42"/>
      <c r="C32" s="252"/>
      <c r="D32" s="252"/>
      <c r="E32" s="510">
        <f t="shared" si="0"/>
        <v>0</v>
      </c>
      <c r="F32" s="258"/>
      <c r="G32" s="183">
        <f t="shared" si="1"/>
        <v>0</v>
      </c>
    </row>
    <row r="33" spans="1:7" s="114" customFormat="1" ht="15.75" thickBot="1">
      <c r="A33" s="147"/>
      <c r="B33" s="50" t="s">
        <v>84</v>
      </c>
      <c r="C33" s="259">
        <f>C10+C21</f>
        <v>3403394</v>
      </c>
      <c r="D33" s="259">
        <f>D10+D21</f>
        <v>2761</v>
      </c>
      <c r="E33" s="259">
        <f>E10+E21</f>
        <v>3406155</v>
      </c>
      <c r="F33" s="259">
        <f>F10+F21</f>
        <v>122949</v>
      </c>
      <c r="G33" s="260">
        <f>G10+G21</f>
        <v>3283206</v>
      </c>
    </row>
  </sheetData>
  <sheetProtection/>
  <printOptions/>
  <pageMargins left="0.26" right="0.2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2021.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S15" sqref="S15:S16"/>
    </sheetView>
  </sheetViews>
  <sheetFormatPr defaultColWidth="9.140625" defaultRowHeight="12.75"/>
  <cols>
    <col min="1" max="1" width="15.28125" style="1" customWidth="1"/>
    <col min="2" max="2" width="8.00390625" style="72" customWidth="1"/>
    <col min="3" max="3" width="10.00390625" style="73" customWidth="1"/>
    <col min="4" max="4" width="12.7109375" style="1" customWidth="1"/>
    <col min="5" max="5" width="8.28125" style="1" customWidth="1"/>
    <col min="6" max="6" width="10.140625" style="1" customWidth="1"/>
    <col min="7" max="7" width="11.0039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10.7109375" style="1" customWidth="1"/>
    <col min="12" max="13" width="8.00390625" style="1" bestFit="1" customWidth="1"/>
    <col min="14" max="14" width="8.28125" style="1" customWidth="1"/>
    <col min="15" max="15" width="10.7109375" style="1" customWidth="1"/>
    <col min="16" max="16384" width="9.140625" style="1" customWidth="1"/>
  </cols>
  <sheetData>
    <row r="1" spans="1:15" ht="14.25" customHeight="1">
      <c r="A1" s="625" t="s">
        <v>42</v>
      </c>
      <c r="B1" s="636" t="s">
        <v>12</v>
      </c>
      <c r="C1" s="637"/>
      <c r="D1" s="637"/>
      <c r="E1" s="637"/>
      <c r="F1" s="637"/>
      <c r="G1" s="637"/>
      <c r="H1" s="637"/>
      <c r="I1" s="637"/>
      <c r="J1" s="637"/>
      <c r="K1" s="637"/>
      <c r="L1" s="638"/>
      <c r="M1" s="638"/>
      <c r="N1" s="638"/>
      <c r="O1" s="639" t="s">
        <v>45</v>
      </c>
    </row>
    <row r="2" spans="1:15" ht="13.5" customHeight="1">
      <c r="A2" s="626"/>
      <c r="B2" s="642" t="s">
        <v>2</v>
      </c>
      <c r="C2" s="643"/>
      <c r="D2" s="643"/>
      <c r="E2" s="643"/>
      <c r="F2" s="643"/>
      <c r="G2" s="643"/>
      <c r="H2" s="628" t="s">
        <v>3</v>
      </c>
      <c r="I2" s="628"/>
      <c r="J2" s="629"/>
      <c r="K2" s="629"/>
      <c r="L2" s="634" t="s">
        <v>200</v>
      </c>
      <c r="M2" s="632"/>
      <c r="N2" s="629" t="s">
        <v>161</v>
      </c>
      <c r="O2" s="640"/>
    </row>
    <row r="3" spans="1:15" ht="16.5" customHeight="1">
      <c r="A3" s="626"/>
      <c r="B3" s="629" t="s">
        <v>119</v>
      </c>
      <c r="C3" s="629" t="s">
        <v>25</v>
      </c>
      <c r="D3" s="629" t="s">
        <v>137</v>
      </c>
      <c r="E3" s="634" t="s">
        <v>162</v>
      </c>
      <c r="F3" s="629" t="s">
        <v>199</v>
      </c>
      <c r="G3" s="628" t="s">
        <v>236</v>
      </c>
      <c r="H3" s="634" t="s">
        <v>159</v>
      </c>
      <c r="I3" s="628" t="s">
        <v>199</v>
      </c>
      <c r="J3" s="628" t="s">
        <v>160</v>
      </c>
      <c r="K3" s="632" t="s">
        <v>237</v>
      </c>
      <c r="L3" s="635"/>
      <c r="M3" s="633"/>
      <c r="N3" s="630"/>
      <c r="O3" s="640"/>
    </row>
    <row r="4" spans="1:15" ht="59.25" customHeight="1">
      <c r="A4" s="627"/>
      <c r="B4" s="630"/>
      <c r="C4" s="631"/>
      <c r="D4" s="631"/>
      <c r="E4" s="635"/>
      <c r="F4" s="631"/>
      <c r="G4" s="628"/>
      <c r="H4" s="635"/>
      <c r="I4" s="628"/>
      <c r="J4" s="628"/>
      <c r="K4" s="633"/>
      <c r="L4" s="68" t="s">
        <v>201</v>
      </c>
      <c r="M4" s="66" t="s">
        <v>180</v>
      </c>
      <c r="N4" s="631"/>
      <c r="O4" s="641"/>
    </row>
    <row r="5" spans="1:15" ht="14.25" thickBot="1">
      <c r="A5" s="517">
        <v>1</v>
      </c>
      <c r="B5" s="518">
        <v>2</v>
      </c>
      <c r="C5" s="518">
        <v>3</v>
      </c>
      <c r="D5" s="518">
        <v>4</v>
      </c>
      <c r="E5" s="518">
        <v>5</v>
      </c>
      <c r="F5" s="518">
        <v>6</v>
      </c>
      <c r="G5" s="518">
        <v>7</v>
      </c>
      <c r="H5" s="518">
        <v>8</v>
      </c>
      <c r="I5" s="518">
        <v>9</v>
      </c>
      <c r="J5" s="518">
        <v>10</v>
      </c>
      <c r="K5" s="518">
        <v>11</v>
      </c>
      <c r="L5" s="519">
        <v>12</v>
      </c>
      <c r="M5" s="519">
        <v>13</v>
      </c>
      <c r="N5" s="518">
        <v>14</v>
      </c>
      <c r="O5" s="514">
        <v>15</v>
      </c>
    </row>
    <row r="6" spans="1:15" ht="25.5">
      <c r="A6" s="123" t="s">
        <v>393</v>
      </c>
      <c r="B6" s="515">
        <v>242609</v>
      </c>
      <c r="C6" s="515">
        <v>933628</v>
      </c>
      <c r="D6" s="515">
        <v>1395900</v>
      </c>
      <c r="E6" s="515">
        <v>330248</v>
      </c>
      <c r="F6" s="515">
        <v>30000</v>
      </c>
      <c r="G6" s="515"/>
      <c r="H6" s="515">
        <v>313716</v>
      </c>
      <c r="I6" s="515"/>
      <c r="J6" s="515">
        <v>26980</v>
      </c>
      <c r="K6" s="515"/>
      <c r="L6" s="515">
        <v>979459</v>
      </c>
      <c r="M6" s="515">
        <v>3056563</v>
      </c>
      <c r="N6" s="515">
        <v>0</v>
      </c>
      <c r="O6" s="521">
        <f>SUM(B6:N6)</f>
        <v>7309103</v>
      </c>
    </row>
    <row r="7" spans="1:15" ht="15">
      <c r="A7" s="288" t="s">
        <v>391</v>
      </c>
      <c r="B7" s="261">
        <v>-18108</v>
      </c>
      <c r="C7" s="261">
        <v>18108</v>
      </c>
      <c r="D7" s="261"/>
      <c r="E7" s="261"/>
      <c r="F7" s="261"/>
      <c r="G7" s="261"/>
      <c r="H7" s="261"/>
      <c r="I7" s="261"/>
      <c r="J7" s="261"/>
      <c r="K7" s="261"/>
      <c r="L7" s="261">
        <v>-2761</v>
      </c>
      <c r="M7" s="261">
        <v>2761</v>
      </c>
      <c r="N7" s="261"/>
      <c r="O7" s="485">
        <f aca="true" t="shared" si="0" ref="O7:O12">SUM(B7:N7)</f>
        <v>0</v>
      </c>
    </row>
    <row r="8" spans="1:15" ht="25.5">
      <c r="A8" s="288" t="s">
        <v>392</v>
      </c>
      <c r="B8" s="261">
        <f>SUM(B6:B7)</f>
        <v>224501</v>
      </c>
      <c r="C8" s="261">
        <f aca="true" t="shared" si="1" ref="C8:N8">SUM(C6:C7)</f>
        <v>951736</v>
      </c>
      <c r="D8" s="261">
        <f t="shared" si="1"/>
        <v>1395900</v>
      </c>
      <c r="E8" s="261">
        <f t="shared" si="1"/>
        <v>330248</v>
      </c>
      <c r="F8" s="261">
        <f t="shared" si="1"/>
        <v>30000</v>
      </c>
      <c r="G8" s="261">
        <f t="shared" si="1"/>
        <v>0</v>
      </c>
      <c r="H8" s="261">
        <f t="shared" si="1"/>
        <v>313716</v>
      </c>
      <c r="I8" s="261">
        <f t="shared" si="1"/>
        <v>0</v>
      </c>
      <c r="J8" s="261">
        <f t="shared" si="1"/>
        <v>26980</v>
      </c>
      <c r="K8" s="261">
        <f t="shared" si="1"/>
        <v>0</v>
      </c>
      <c r="L8" s="261">
        <f t="shared" si="1"/>
        <v>976698</v>
      </c>
      <c r="M8" s="261">
        <f t="shared" si="1"/>
        <v>3059324</v>
      </c>
      <c r="N8" s="261">
        <f t="shared" si="1"/>
        <v>0</v>
      </c>
      <c r="O8" s="485">
        <f t="shared" si="0"/>
        <v>7309103</v>
      </c>
    </row>
    <row r="9" spans="1:15" ht="25.5">
      <c r="A9" s="171" t="s">
        <v>70</v>
      </c>
      <c r="B9" s="261"/>
      <c r="C9" s="261"/>
      <c r="D9" s="261">
        <v>1226963</v>
      </c>
      <c r="E9" s="261"/>
      <c r="F9" s="261"/>
      <c r="G9" s="261"/>
      <c r="H9" s="261"/>
      <c r="I9" s="261"/>
      <c r="J9" s="261"/>
      <c r="K9" s="261"/>
      <c r="L9" s="261"/>
      <c r="M9" s="261"/>
      <c r="N9" s="261">
        <v>0</v>
      </c>
      <c r="O9" s="211">
        <f t="shared" si="0"/>
        <v>1226963</v>
      </c>
    </row>
    <row r="10" spans="1:15" ht="38.25">
      <c r="A10" s="74" t="s">
        <v>44</v>
      </c>
      <c r="B10" s="261">
        <v>364806</v>
      </c>
      <c r="C10" s="262"/>
      <c r="D10" s="261"/>
      <c r="E10" s="261">
        <v>180714</v>
      </c>
      <c r="F10" s="261"/>
      <c r="G10" s="261"/>
      <c r="H10" s="261"/>
      <c r="I10" s="261">
        <v>300</v>
      </c>
      <c r="J10" s="261"/>
      <c r="K10" s="261"/>
      <c r="L10" s="261">
        <v>89351</v>
      </c>
      <c r="M10" s="261">
        <v>5835</v>
      </c>
      <c r="N10" s="261">
        <v>0</v>
      </c>
      <c r="O10" s="211">
        <f t="shared" si="0"/>
        <v>641006</v>
      </c>
    </row>
    <row r="11" spans="1:15" ht="15">
      <c r="A11" s="288" t="s">
        <v>391</v>
      </c>
      <c r="B11" s="261">
        <v>36</v>
      </c>
      <c r="C11" s="262"/>
      <c r="D11" s="261"/>
      <c r="E11" s="261">
        <v>10909</v>
      </c>
      <c r="F11" s="261"/>
      <c r="G11" s="261"/>
      <c r="H11" s="261"/>
      <c r="I11" s="261"/>
      <c r="J11" s="261"/>
      <c r="K11" s="261"/>
      <c r="L11" s="261"/>
      <c r="M11" s="261"/>
      <c r="N11" s="261"/>
      <c r="O11" s="211">
        <f t="shared" si="0"/>
        <v>10945</v>
      </c>
    </row>
    <row r="12" spans="1:15" ht="25.5">
      <c r="A12" s="288" t="s">
        <v>392</v>
      </c>
      <c r="B12" s="261">
        <f>SUM(B10:B11)</f>
        <v>364842</v>
      </c>
      <c r="C12" s="261">
        <f aca="true" t="shared" si="2" ref="C12:N12">SUM(C10:C11)</f>
        <v>0</v>
      </c>
      <c r="D12" s="261">
        <f t="shared" si="2"/>
        <v>0</v>
      </c>
      <c r="E12" s="261">
        <f t="shared" si="2"/>
        <v>191623</v>
      </c>
      <c r="F12" s="261">
        <f t="shared" si="2"/>
        <v>0</v>
      </c>
      <c r="G12" s="261">
        <f t="shared" si="2"/>
        <v>0</v>
      </c>
      <c r="H12" s="261">
        <f t="shared" si="2"/>
        <v>0</v>
      </c>
      <c r="I12" s="261">
        <f t="shared" si="2"/>
        <v>300</v>
      </c>
      <c r="J12" s="261">
        <f t="shared" si="2"/>
        <v>0</v>
      </c>
      <c r="K12" s="261">
        <f t="shared" si="2"/>
        <v>0</v>
      </c>
      <c r="L12" s="261">
        <f t="shared" si="2"/>
        <v>89351</v>
      </c>
      <c r="M12" s="261">
        <f t="shared" si="2"/>
        <v>5835</v>
      </c>
      <c r="N12" s="261">
        <f t="shared" si="2"/>
        <v>0</v>
      </c>
      <c r="O12" s="211">
        <f t="shared" si="0"/>
        <v>651951</v>
      </c>
    </row>
    <row r="13" spans="1:15" ht="26.25" thickBot="1">
      <c r="A13" s="172" t="s">
        <v>70</v>
      </c>
      <c r="B13" s="263">
        <v>177616</v>
      </c>
      <c r="C13" s="264"/>
      <c r="D13" s="263"/>
      <c r="E13" s="263">
        <v>113552</v>
      </c>
      <c r="F13" s="263"/>
      <c r="G13" s="263"/>
      <c r="H13" s="263"/>
      <c r="I13" s="263"/>
      <c r="J13" s="263"/>
      <c r="K13" s="263"/>
      <c r="L13" s="263"/>
      <c r="M13" s="263"/>
      <c r="N13" s="263"/>
      <c r="O13" s="516">
        <f>SUM(B13:N13)</f>
        <v>291168</v>
      </c>
    </row>
    <row r="14" spans="1:15" ht="15">
      <c r="A14" s="139" t="s">
        <v>1</v>
      </c>
      <c r="B14" s="265">
        <f aca="true" t="shared" si="3" ref="B14:O14">SUM(B6+B10)</f>
        <v>607415</v>
      </c>
      <c r="C14" s="265">
        <f t="shared" si="3"/>
        <v>933628</v>
      </c>
      <c r="D14" s="265">
        <f t="shared" si="3"/>
        <v>1395900</v>
      </c>
      <c r="E14" s="265">
        <f t="shared" si="3"/>
        <v>510962</v>
      </c>
      <c r="F14" s="265">
        <f t="shared" si="3"/>
        <v>30000</v>
      </c>
      <c r="G14" s="265">
        <f t="shared" si="3"/>
        <v>0</v>
      </c>
      <c r="H14" s="265">
        <f t="shared" si="3"/>
        <v>313716</v>
      </c>
      <c r="I14" s="265">
        <f t="shared" si="3"/>
        <v>300</v>
      </c>
      <c r="J14" s="265">
        <f t="shared" si="3"/>
        <v>26980</v>
      </c>
      <c r="K14" s="265">
        <f t="shared" si="3"/>
        <v>0</v>
      </c>
      <c r="L14" s="265">
        <f t="shared" si="3"/>
        <v>1068810</v>
      </c>
      <c r="M14" s="265">
        <f t="shared" si="3"/>
        <v>3062398</v>
      </c>
      <c r="N14" s="265">
        <f t="shared" si="3"/>
        <v>0</v>
      </c>
      <c r="O14" s="266">
        <f t="shared" si="3"/>
        <v>7950109</v>
      </c>
    </row>
    <row r="15" spans="1:15" ht="15">
      <c r="A15" s="520" t="s">
        <v>391</v>
      </c>
      <c r="B15" s="267">
        <f>SUM(B7+B11)</f>
        <v>-18072</v>
      </c>
      <c r="C15" s="267">
        <f aca="true" t="shared" si="4" ref="C15:O15">SUM(C7+C11)</f>
        <v>18108</v>
      </c>
      <c r="D15" s="267">
        <f t="shared" si="4"/>
        <v>0</v>
      </c>
      <c r="E15" s="267">
        <f t="shared" si="4"/>
        <v>10909</v>
      </c>
      <c r="F15" s="267">
        <f t="shared" si="4"/>
        <v>0</v>
      </c>
      <c r="G15" s="267">
        <f t="shared" si="4"/>
        <v>0</v>
      </c>
      <c r="H15" s="267">
        <f t="shared" si="4"/>
        <v>0</v>
      </c>
      <c r="I15" s="267">
        <f t="shared" si="4"/>
        <v>0</v>
      </c>
      <c r="J15" s="267">
        <f t="shared" si="4"/>
        <v>0</v>
      </c>
      <c r="K15" s="267">
        <f t="shared" si="4"/>
        <v>0</v>
      </c>
      <c r="L15" s="267">
        <f t="shared" si="4"/>
        <v>-2761</v>
      </c>
      <c r="M15" s="267">
        <f t="shared" si="4"/>
        <v>2761</v>
      </c>
      <c r="N15" s="267">
        <f t="shared" si="4"/>
        <v>0</v>
      </c>
      <c r="O15" s="268">
        <f t="shared" si="4"/>
        <v>10945</v>
      </c>
    </row>
    <row r="16" spans="1:15" ht="29.25" customHeight="1">
      <c r="A16" s="520" t="s">
        <v>392</v>
      </c>
      <c r="B16" s="267">
        <f>SUM(B14:B15)</f>
        <v>589343</v>
      </c>
      <c r="C16" s="267">
        <f aca="true" t="shared" si="5" ref="C16:O16">SUM(C14:C15)</f>
        <v>951736</v>
      </c>
      <c r="D16" s="267">
        <f t="shared" si="5"/>
        <v>1395900</v>
      </c>
      <c r="E16" s="267">
        <f t="shared" si="5"/>
        <v>521871</v>
      </c>
      <c r="F16" s="267">
        <f t="shared" si="5"/>
        <v>30000</v>
      </c>
      <c r="G16" s="267">
        <f t="shared" si="5"/>
        <v>0</v>
      </c>
      <c r="H16" s="267">
        <f t="shared" si="5"/>
        <v>313716</v>
      </c>
      <c r="I16" s="267">
        <f t="shared" si="5"/>
        <v>300</v>
      </c>
      <c r="J16" s="267">
        <f t="shared" si="5"/>
        <v>26980</v>
      </c>
      <c r="K16" s="267">
        <f t="shared" si="5"/>
        <v>0</v>
      </c>
      <c r="L16" s="267">
        <f t="shared" si="5"/>
        <v>1066049</v>
      </c>
      <c r="M16" s="267">
        <f t="shared" si="5"/>
        <v>3065159</v>
      </c>
      <c r="N16" s="267">
        <f t="shared" si="5"/>
        <v>0</v>
      </c>
      <c r="O16" s="268">
        <f t="shared" si="5"/>
        <v>7961054</v>
      </c>
    </row>
    <row r="17" spans="1:15" ht="27">
      <c r="A17" s="125" t="s">
        <v>70</v>
      </c>
      <c r="B17" s="267">
        <f>SUM(B9+B13)</f>
        <v>177616</v>
      </c>
      <c r="C17" s="267">
        <f aca="true" t="shared" si="6" ref="C17:O17">SUM(C9+C13)</f>
        <v>0</v>
      </c>
      <c r="D17" s="267">
        <f t="shared" si="6"/>
        <v>1226963</v>
      </c>
      <c r="E17" s="267">
        <f t="shared" si="6"/>
        <v>113552</v>
      </c>
      <c r="F17" s="267">
        <f t="shared" si="6"/>
        <v>0</v>
      </c>
      <c r="G17" s="267">
        <f t="shared" si="6"/>
        <v>0</v>
      </c>
      <c r="H17" s="267">
        <f t="shared" si="6"/>
        <v>0</v>
      </c>
      <c r="I17" s="267">
        <f t="shared" si="6"/>
        <v>0</v>
      </c>
      <c r="J17" s="267">
        <f t="shared" si="6"/>
        <v>0</v>
      </c>
      <c r="K17" s="267">
        <f t="shared" si="6"/>
        <v>0</v>
      </c>
      <c r="L17" s="267">
        <f t="shared" si="6"/>
        <v>0</v>
      </c>
      <c r="M17" s="267">
        <f t="shared" si="6"/>
        <v>0</v>
      </c>
      <c r="N17" s="267">
        <f t="shared" si="6"/>
        <v>0</v>
      </c>
      <c r="O17" s="268">
        <f t="shared" si="6"/>
        <v>1518131</v>
      </c>
    </row>
    <row r="18" spans="1:15" ht="27.75" thickBot="1">
      <c r="A18" s="140" t="s">
        <v>71</v>
      </c>
      <c r="B18" s="269">
        <f>B16-B17</f>
        <v>411727</v>
      </c>
      <c r="C18" s="269">
        <f aca="true" t="shared" si="7" ref="C18:O18">C16-C17</f>
        <v>951736</v>
      </c>
      <c r="D18" s="269">
        <f t="shared" si="7"/>
        <v>168937</v>
      </c>
      <c r="E18" s="269">
        <f t="shared" si="7"/>
        <v>408319</v>
      </c>
      <c r="F18" s="269">
        <f t="shared" si="7"/>
        <v>30000</v>
      </c>
      <c r="G18" s="269">
        <f t="shared" si="7"/>
        <v>0</v>
      </c>
      <c r="H18" s="269">
        <f t="shared" si="7"/>
        <v>313716</v>
      </c>
      <c r="I18" s="269">
        <f t="shared" si="7"/>
        <v>300</v>
      </c>
      <c r="J18" s="269">
        <f t="shared" si="7"/>
        <v>26980</v>
      </c>
      <c r="K18" s="269">
        <f t="shared" si="7"/>
        <v>0</v>
      </c>
      <c r="L18" s="269">
        <f t="shared" si="7"/>
        <v>1066049</v>
      </c>
      <c r="M18" s="269">
        <f t="shared" si="7"/>
        <v>3065159</v>
      </c>
      <c r="N18" s="269">
        <f t="shared" si="7"/>
        <v>0</v>
      </c>
      <c r="O18" s="270">
        <f t="shared" si="7"/>
        <v>6442923</v>
      </c>
    </row>
    <row r="21" spans="3:15" ht="13.5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3" spans="3:15" ht="13.5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</sheetData>
  <sheetProtection/>
  <mergeCells count="18">
    <mergeCell ref="N2:N4"/>
    <mergeCell ref="B1:K1"/>
    <mergeCell ref="L1:N1"/>
    <mergeCell ref="O1:O4"/>
    <mergeCell ref="B2:G2"/>
    <mergeCell ref="F3:F4"/>
    <mergeCell ref="D3:D4"/>
    <mergeCell ref="E3:E4"/>
    <mergeCell ref="G3:G4"/>
    <mergeCell ref="H3:H4"/>
    <mergeCell ref="A1:A4"/>
    <mergeCell ref="H2:K2"/>
    <mergeCell ref="B3:B4"/>
    <mergeCell ref="C3:C4"/>
    <mergeCell ref="K3:K4"/>
    <mergeCell ref="L2:M3"/>
    <mergeCell ref="I3:I4"/>
    <mergeCell ref="J3:J4"/>
  </mergeCells>
  <printOptions/>
  <pageMargins left="0.4330708661417323" right="0.2362204724409449" top="1.1811023622047245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2021.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J14" sqref="J14"/>
    </sheetView>
  </sheetViews>
  <sheetFormatPr defaultColWidth="9.140625" defaultRowHeight="12.75"/>
  <cols>
    <col min="1" max="1" width="24.28125" style="1" customWidth="1"/>
    <col min="2" max="2" width="8.57421875" style="72" customWidth="1"/>
    <col min="3" max="3" width="9.28125" style="73" customWidth="1"/>
    <col min="4" max="4" width="10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8.7109375" style="1" customWidth="1"/>
    <col min="13" max="13" width="8.00390625" style="1" bestFit="1" customWidth="1"/>
    <col min="14" max="14" width="7.00390625" style="1" customWidth="1"/>
    <col min="15" max="15" width="9.28125" style="1" customWidth="1"/>
    <col min="16" max="16384" width="9.140625" style="1" customWidth="1"/>
  </cols>
  <sheetData>
    <row r="1" spans="1:15" ht="14.25" customHeight="1" thickBot="1">
      <c r="A1" s="654" t="s">
        <v>125</v>
      </c>
      <c r="B1" s="655" t="s">
        <v>12</v>
      </c>
      <c r="C1" s="656"/>
      <c r="D1" s="656"/>
      <c r="E1" s="656"/>
      <c r="F1" s="656"/>
      <c r="G1" s="656"/>
      <c r="H1" s="656"/>
      <c r="I1" s="656"/>
      <c r="J1" s="656"/>
      <c r="K1" s="656"/>
      <c r="L1" s="649" t="s">
        <v>43</v>
      </c>
      <c r="M1" s="650"/>
      <c r="N1" s="650"/>
      <c r="O1" s="639" t="s">
        <v>45</v>
      </c>
    </row>
    <row r="2" spans="1:15" ht="26.25" customHeight="1">
      <c r="A2" s="626"/>
      <c r="B2" s="644" t="s">
        <v>2</v>
      </c>
      <c r="C2" s="645"/>
      <c r="D2" s="645"/>
      <c r="E2" s="645"/>
      <c r="F2" s="645"/>
      <c r="G2" s="646"/>
      <c r="H2" s="647" t="s">
        <v>3</v>
      </c>
      <c r="I2" s="657"/>
      <c r="J2" s="657"/>
      <c r="K2" s="658"/>
      <c r="L2" s="647" t="s">
        <v>415</v>
      </c>
      <c r="M2" s="648"/>
      <c r="N2" s="651" t="s">
        <v>161</v>
      </c>
      <c r="O2" s="640"/>
    </row>
    <row r="3" spans="1:15" ht="28.5" customHeight="1">
      <c r="A3" s="626"/>
      <c r="B3" s="629" t="s">
        <v>85</v>
      </c>
      <c r="C3" s="629" t="s">
        <v>25</v>
      </c>
      <c r="D3" s="634" t="s">
        <v>175</v>
      </c>
      <c r="E3" s="634" t="s">
        <v>162</v>
      </c>
      <c r="F3" s="629" t="s">
        <v>174</v>
      </c>
      <c r="G3" s="628" t="s">
        <v>232</v>
      </c>
      <c r="H3" s="629" t="s">
        <v>159</v>
      </c>
      <c r="I3" s="629" t="s">
        <v>58</v>
      </c>
      <c r="J3" s="634" t="s">
        <v>163</v>
      </c>
      <c r="K3" s="628" t="s">
        <v>164</v>
      </c>
      <c r="L3" s="652" t="s">
        <v>124</v>
      </c>
      <c r="M3" s="653"/>
      <c r="N3" s="630"/>
      <c r="O3" s="640"/>
    </row>
    <row r="4" spans="1:15" ht="38.25">
      <c r="A4" s="627"/>
      <c r="B4" s="631"/>
      <c r="C4" s="631"/>
      <c r="D4" s="635"/>
      <c r="E4" s="635"/>
      <c r="F4" s="631"/>
      <c r="G4" s="628"/>
      <c r="H4" s="631"/>
      <c r="I4" s="631"/>
      <c r="J4" s="635"/>
      <c r="K4" s="628"/>
      <c r="L4" s="68" t="s">
        <v>311</v>
      </c>
      <c r="M4" s="66" t="s">
        <v>41</v>
      </c>
      <c r="N4" s="631"/>
      <c r="O4" s="641"/>
    </row>
    <row r="5" spans="1:15" ht="14.25" thickBot="1">
      <c r="A5" s="69">
        <v>1</v>
      </c>
      <c r="B5" s="228">
        <v>2</v>
      </c>
      <c r="C5" s="228">
        <v>3</v>
      </c>
      <c r="D5" s="228">
        <v>4</v>
      </c>
      <c r="E5" s="228">
        <v>5</v>
      </c>
      <c r="F5" s="228">
        <v>6</v>
      </c>
      <c r="G5" s="228">
        <v>7</v>
      </c>
      <c r="H5" s="228">
        <v>8</v>
      </c>
      <c r="I5" s="228">
        <v>9</v>
      </c>
      <c r="J5" s="228">
        <v>10</v>
      </c>
      <c r="K5" s="228">
        <v>11</v>
      </c>
      <c r="L5" s="229">
        <v>12</v>
      </c>
      <c r="M5" s="229">
        <v>13</v>
      </c>
      <c r="N5" s="70">
        <v>14</v>
      </c>
      <c r="O5" s="71">
        <v>15</v>
      </c>
    </row>
    <row r="6" spans="1:15" ht="15">
      <c r="A6" s="74" t="s">
        <v>95</v>
      </c>
      <c r="B6" s="201">
        <v>350</v>
      </c>
      <c r="C6" s="201"/>
      <c r="D6" s="201"/>
      <c r="E6" s="201">
        <v>327278</v>
      </c>
      <c r="F6" s="201">
        <v>30000</v>
      </c>
      <c r="G6" s="201"/>
      <c r="H6" s="201"/>
      <c r="I6" s="201"/>
      <c r="J6" s="107"/>
      <c r="K6" s="107"/>
      <c r="L6" s="107"/>
      <c r="M6" s="107"/>
      <c r="N6" s="107"/>
      <c r="O6" s="211">
        <f aca="true" t="shared" si="0" ref="O6:O24">SUM(B6:N6)</f>
        <v>357628</v>
      </c>
    </row>
    <row r="7" spans="1:15" ht="15">
      <c r="A7" s="166" t="s">
        <v>114</v>
      </c>
      <c r="B7" s="201"/>
      <c r="C7" s="201"/>
      <c r="D7" s="201"/>
      <c r="E7" s="201"/>
      <c r="F7" s="201"/>
      <c r="G7" s="201"/>
      <c r="H7" s="201"/>
      <c r="I7" s="201"/>
      <c r="J7" s="107"/>
      <c r="K7" s="107"/>
      <c r="L7" s="107"/>
      <c r="M7" s="107"/>
      <c r="N7" s="107"/>
      <c r="O7" s="211">
        <f t="shared" si="0"/>
        <v>0</v>
      </c>
    </row>
    <row r="8" spans="1:15" ht="15">
      <c r="A8" s="74" t="s">
        <v>94</v>
      </c>
      <c r="B8" s="201">
        <v>231639</v>
      </c>
      <c r="C8" s="201"/>
      <c r="D8" s="201"/>
      <c r="E8" s="201"/>
      <c r="F8" s="201"/>
      <c r="G8" s="201"/>
      <c r="H8" s="201">
        <v>313716</v>
      </c>
      <c r="I8" s="201"/>
      <c r="J8" s="107"/>
      <c r="K8" s="107"/>
      <c r="L8" s="107"/>
      <c r="M8" s="107"/>
      <c r="N8" s="107"/>
      <c r="O8" s="211">
        <f t="shared" si="0"/>
        <v>545355</v>
      </c>
    </row>
    <row r="9" spans="1:15" ht="15">
      <c r="A9" s="560" t="s">
        <v>391</v>
      </c>
      <c r="B9" s="201">
        <v>-18108</v>
      </c>
      <c r="C9" s="201">
        <v>18108</v>
      </c>
      <c r="D9" s="201"/>
      <c r="E9" s="201"/>
      <c r="F9" s="201"/>
      <c r="G9" s="201"/>
      <c r="H9" s="201"/>
      <c r="I9" s="201"/>
      <c r="J9" s="107"/>
      <c r="K9" s="107"/>
      <c r="L9" s="107"/>
      <c r="M9" s="107"/>
      <c r="N9" s="107"/>
      <c r="O9" s="211">
        <f t="shared" si="0"/>
        <v>0</v>
      </c>
    </row>
    <row r="10" spans="1:15" ht="15">
      <c r="A10" s="560" t="s">
        <v>392</v>
      </c>
      <c r="B10" s="201">
        <f>SUM(B8:B9)</f>
        <v>213531</v>
      </c>
      <c r="C10" s="201">
        <f>SUM(C8:C9)</f>
        <v>18108</v>
      </c>
      <c r="D10" s="201"/>
      <c r="E10" s="201"/>
      <c r="F10" s="201"/>
      <c r="G10" s="201"/>
      <c r="H10" s="201">
        <f>SUM(H8:H9)</f>
        <v>313716</v>
      </c>
      <c r="I10" s="201"/>
      <c r="J10" s="107"/>
      <c r="K10" s="107"/>
      <c r="L10" s="107"/>
      <c r="M10" s="107"/>
      <c r="N10" s="107"/>
      <c r="O10" s="211">
        <f t="shared" si="0"/>
        <v>545355</v>
      </c>
    </row>
    <row r="11" spans="1:15" ht="15">
      <c r="A11" s="82" t="s">
        <v>218</v>
      </c>
      <c r="B11" s="201"/>
      <c r="C11" s="201"/>
      <c r="D11" s="201">
        <v>1395900</v>
      </c>
      <c r="E11" s="201"/>
      <c r="F11" s="201"/>
      <c r="G11" s="201"/>
      <c r="H11" s="201"/>
      <c r="I11" s="201"/>
      <c r="J11" s="107"/>
      <c r="K11" s="107"/>
      <c r="L11" s="107"/>
      <c r="M11" s="107"/>
      <c r="N11" s="201"/>
      <c r="O11" s="211">
        <f t="shared" si="0"/>
        <v>1395900</v>
      </c>
    </row>
    <row r="12" spans="1:15" ht="15">
      <c r="A12" s="166" t="s">
        <v>114</v>
      </c>
      <c r="B12" s="201"/>
      <c r="C12" s="201"/>
      <c r="D12" s="201">
        <v>1226963</v>
      </c>
      <c r="E12" s="201"/>
      <c r="F12" s="201"/>
      <c r="G12" s="201"/>
      <c r="H12" s="201"/>
      <c r="I12" s="201"/>
      <c r="J12" s="107"/>
      <c r="K12" s="107"/>
      <c r="L12" s="107"/>
      <c r="M12" s="107"/>
      <c r="N12" s="201"/>
      <c r="O12" s="211">
        <f t="shared" si="0"/>
        <v>1226963</v>
      </c>
    </row>
    <row r="13" spans="1:15" ht="25.5">
      <c r="A13" s="227" t="s">
        <v>216</v>
      </c>
      <c r="B13" s="201"/>
      <c r="C13" s="201"/>
      <c r="D13" s="201"/>
      <c r="E13" s="201"/>
      <c r="F13" s="201"/>
      <c r="G13" s="201"/>
      <c r="H13" s="201"/>
      <c r="I13" s="201"/>
      <c r="J13" s="107"/>
      <c r="K13" s="107"/>
      <c r="L13" s="201">
        <v>979459</v>
      </c>
      <c r="M13" s="107">
        <v>3056563</v>
      </c>
      <c r="N13" s="201"/>
      <c r="O13" s="211">
        <f t="shared" si="0"/>
        <v>4036022</v>
      </c>
    </row>
    <row r="14" spans="1:15" ht="15">
      <c r="A14" s="560" t="s">
        <v>391</v>
      </c>
      <c r="B14" s="201"/>
      <c r="C14" s="201"/>
      <c r="D14" s="201"/>
      <c r="E14" s="201"/>
      <c r="F14" s="201"/>
      <c r="G14" s="201"/>
      <c r="H14" s="201"/>
      <c r="I14" s="201"/>
      <c r="J14" s="107"/>
      <c r="K14" s="107"/>
      <c r="L14" s="201">
        <v>-2761</v>
      </c>
      <c r="M14" s="107">
        <v>2761</v>
      </c>
      <c r="N14" s="201"/>
      <c r="O14" s="211">
        <f t="shared" si="0"/>
        <v>0</v>
      </c>
    </row>
    <row r="15" spans="1:15" ht="15">
      <c r="A15" s="560" t="s">
        <v>392</v>
      </c>
      <c r="B15" s="201"/>
      <c r="C15" s="201"/>
      <c r="D15" s="201"/>
      <c r="E15" s="201"/>
      <c r="F15" s="201"/>
      <c r="G15" s="201"/>
      <c r="H15" s="201"/>
      <c r="I15" s="201"/>
      <c r="J15" s="107"/>
      <c r="K15" s="107"/>
      <c r="L15" s="201">
        <f>SUM(L13:L14)</f>
        <v>976698</v>
      </c>
      <c r="M15" s="201">
        <f>SUM(M13:M14)</f>
        <v>3059324</v>
      </c>
      <c r="N15" s="201"/>
      <c r="O15" s="211">
        <f t="shared" si="0"/>
        <v>4036022</v>
      </c>
    </row>
    <row r="16" spans="1:15" ht="15">
      <c r="A16" s="288" t="s">
        <v>93</v>
      </c>
      <c r="B16" s="201">
        <v>10620</v>
      </c>
      <c r="C16" s="201"/>
      <c r="D16" s="201"/>
      <c r="E16" s="201"/>
      <c r="F16" s="201"/>
      <c r="G16" s="201"/>
      <c r="H16" s="201"/>
      <c r="I16" s="201"/>
      <c r="J16" s="107"/>
      <c r="K16" s="107"/>
      <c r="L16" s="107"/>
      <c r="M16" s="107"/>
      <c r="N16" s="107"/>
      <c r="O16" s="485">
        <f t="shared" si="0"/>
        <v>10620</v>
      </c>
    </row>
    <row r="17" spans="1:15" ht="15">
      <c r="A17" s="82" t="s">
        <v>227</v>
      </c>
      <c r="B17" s="201"/>
      <c r="C17" s="201"/>
      <c r="D17" s="201"/>
      <c r="E17" s="201"/>
      <c r="F17" s="201"/>
      <c r="G17" s="201"/>
      <c r="H17" s="201"/>
      <c r="I17" s="201"/>
      <c r="J17" s="107"/>
      <c r="K17" s="107"/>
      <c r="L17" s="107"/>
      <c r="M17" s="107"/>
      <c r="N17" s="201"/>
      <c r="O17" s="211">
        <f t="shared" si="0"/>
        <v>0</v>
      </c>
    </row>
    <row r="18" spans="1:15" ht="15">
      <c r="A18" s="82" t="s">
        <v>98</v>
      </c>
      <c r="B18" s="201"/>
      <c r="C18" s="201"/>
      <c r="D18" s="201"/>
      <c r="E18" s="201">
        <v>1820</v>
      </c>
      <c r="F18" s="201"/>
      <c r="G18" s="201"/>
      <c r="H18" s="201"/>
      <c r="I18" s="201"/>
      <c r="J18" s="107"/>
      <c r="K18" s="107"/>
      <c r="L18" s="107"/>
      <c r="M18" s="107"/>
      <c r="N18" s="201"/>
      <c r="O18" s="211">
        <f t="shared" si="0"/>
        <v>1820</v>
      </c>
    </row>
    <row r="19" spans="1:15" ht="15">
      <c r="A19" s="82" t="s">
        <v>352</v>
      </c>
      <c r="B19" s="201"/>
      <c r="C19" s="201"/>
      <c r="D19" s="201"/>
      <c r="E19" s="201">
        <v>1150</v>
      </c>
      <c r="F19" s="201"/>
      <c r="G19" s="201"/>
      <c r="H19" s="201"/>
      <c r="I19" s="201"/>
      <c r="J19" s="107"/>
      <c r="K19" s="107"/>
      <c r="L19" s="107"/>
      <c r="M19" s="107"/>
      <c r="N19" s="201"/>
      <c r="O19" s="211">
        <f>SUM(B19:N19)</f>
        <v>1150</v>
      </c>
    </row>
    <row r="20" spans="1:15" ht="15">
      <c r="A20" s="227" t="s">
        <v>217</v>
      </c>
      <c r="B20" s="201"/>
      <c r="C20" s="201"/>
      <c r="D20" s="201"/>
      <c r="E20" s="201"/>
      <c r="F20" s="201"/>
      <c r="G20" s="201"/>
      <c r="H20" s="201"/>
      <c r="I20" s="201"/>
      <c r="J20" s="107"/>
      <c r="K20" s="107"/>
      <c r="L20" s="107"/>
      <c r="M20" s="107"/>
      <c r="N20" s="201"/>
      <c r="O20" s="211">
        <f t="shared" si="0"/>
        <v>0</v>
      </c>
    </row>
    <row r="21" spans="1:15" ht="25.5">
      <c r="A21" s="82" t="s">
        <v>97</v>
      </c>
      <c r="B21" s="201"/>
      <c r="C21" s="201"/>
      <c r="D21" s="201"/>
      <c r="E21" s="201"/>
      <c r="F21" s="201"/>
      <c r="G21" s="201"/>
      <c r="H21" s="201"/>
      <c r="I21" s="201"/>
      <c r="J21" s="107"/>
      <c r="K21" s="107"/>
      <c r="L21" s="107"/>
      <c r="M21" s="107"/>
      <c r="N21" s="201"/>
      <c r="O21" s="211">
        <f t="shared" si="0"/>
        <v>0</v>
      </c>
    </row>
    <row r="22" spans="1:15" ht="15">
      <c r="A22" s="82" t="s">
        <v>345</v>
      </c>
      <c r="B22" s="107"/>
      <c r="C22" s="107"/>
      <c r="D22" s="107"/>
      <c r="E22" s="107"/>
      <c r="F22" s="107"/>
      <c r="G22" s="107"/>
      <c r="H22" s="107"/>
      <c r="I22" s="107"/>
      <c r="J22" s="201">
        <v>26980</v>
      </c>
      <c r="K22" s="107"/>
      <c r="L22" s="107"/>
      <c r="M22" s="107"/>
      <c r="N22" s="201"/>
      <c r="O22" s="211">
        <f t="shared" si="0"/>
        <v>26980</v>
      </c>
    </row>
    <row r="23" spans="1:15" ht="25.5">
      <c r="A23" s="82" t="s">
        <v>235</v>
      </c>
      <c r="B23" s="107"/>
      <c r="C23" s="201">
        <v>933628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201"/>
      <c r="O23" s="211">
        <f t="shared" si="0"/>
        <v>933628</v>
      </c>
    </row>
    <row r="24" spans="1:15" ht="15.75" thickBot="1">
      <c r="A24" s="166" t="s">
        <v>114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1"/>
      <c r="O24" s="211">
        <f t="shared" si="0"/>
        <v>0</v>
      </c>
    </row>
    <row r="25" spans="1:15" ht="15">
      <c r="A25" s="167" t="s">
        <v>1</v>
      </c>
      <c r="B25" s="265">
        <f>SUM(B6+B8+B11+B13+B16+B17+B18+B20+B21+B23+B22+B19)</f>
        <v>242609</v>
      </c>
      <c r="C25" s="265">
        <f aca="true" t="shared" si="1" ref="C25:O25">SUM(C6+C8+C11+C13+C16+C17+C18+C20+C21+C23+C22+C19)</f>
        <v>933628</v>
      </c>
      <c r="D25" s="265">
        <f t="shared" si="1"/>
        <v>1395900</v>
      </c>
      <c r="E25" s="265">
        <f t="shared" si="1"/>
        <v>330248</v>
      </c>
      <c r="F25" s="265">
        <f t="shared" si="1"/>
        <v>30000</v>
      </c>
      <c r="G25" s="265">
        <f t="shared" si="1"/>
        <v>0</v>
      </c>
      <c r="H25" s="265">
        <f t="shared" si="1"/>
        <v>313716</v>
      </c>
      <c r="I25" s="265">
        <f t="shared" si="1"/>
        <v>0</v>
      </c>
      <c r="J25" s="265">
        <f t="shared" si="1"/>
        <v>26980</v>
      </c>
      <c r="K25" s="265">
        <f t="shared" si="1"/>
        <v>0</v>
      </c>
      <c r="L25" s="265">
        <f t="shared" si="1"/>
        <v>979459</v>
      </c>
      <c r="M25" s="265">
        <f t="shared" si="1"/>
        <v>3056563</v>
      </c>
      <c r="N25" s="265">
        <f t="shared" si="1"/>
        <v>0</v>
      </c>
      <c r="O25" s="266">
        <f t="shared" si="1"/>
        <v>7309103</v>
      </c>
    </row>
    <row r="26" spans="1:15" ht="15">
      <c r="A26" s="523" t="s">
        <v>391</v>
      </c>
      <c r="B26" s="267">
        <f>SUM(B9+B14)</f>
        <v>-18108</v>
      </c>
      <c r="C26" s="267">
        <f aca="true" t="shared" si="2" ref="C26:O26">SUM(C9+C14)</f>
        <v>18108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267">
        <f t="shared" si="2"/>
        <v>0</v>
      </c>
      <c r="J26" s="267">
        <f t="shared" si="2"/>
        <v>0</v>
      </c>
      <c r="K26" s="267">
        <f t="shared" si="2"/>
        <v>0</v>
      </c>
      <c r="L26" s="267">
        <f t="shared" si="2"/>
        <v>-2761</v>
      </c>
      <c r="M26" s="267">
        <f t="shared" si="2"/>
        <v>2761</v>
      </c>
      <c r="N26" s="267">
        <f t="shared" si="2"/>
        <v>0</v>
      </c>
      <c r="O26" s="268">
        <f t="shared" si="2"/>
        <v>0</v>
      </c>
    </row>
    <row r="27" spans="1:15" ht="15">
      <c r="A27" s="522" t="s">
        <v>392</v>
      </c>
      <c r="B27" s="512">
        <f>SUM(B25:B26)</f>
        <v>224501</v>
      </c>
      <c r="C27" s="512">
        <f aca="true" t="shared" si="3" ref="C27:O27">SUM(C25:C26)</f>
        <v>951736</v>
      </c>
      <c r="D27" s="512">
        <f t="shared" si="3"/>
        <v>1395900</v>
      </c>
      <c r="E27" s="512">
        <f t="shared" si="3"/>
        <v>330248</v>
      </c>
      <c r="F27" s="512">
        <f t="shared" si="3"/>
        <v>30000</v>
      </c>
      <c r="G27" s="512">
        <f t="shared" si="3"/>
        <v>0</v>
      </c>
      <c r="H27" s="512">
        <f t="shared" si="3"/>
        <v>313716</v>
      </c>
      <c r="I27" s="512">
        <f t="shared" si="3"/>
        <v>0</v>
      </c>
      <c r="J27" s="512">
        <f t="shared" si="3"/>
        <v>26980</v>
      </c>
      <c r="K27" s="512">
        <f t="shared" si="3"/>
        <v>0</v>
      </c>
      <c r="L27" s="512">
        <f t="shared" si="3"/>
        <v>976698</v>
      </c>
      <c r="M27" s="512">
        <f t="shared" si="3"/>
        <v>3059324</v>
      </c>
      <c r="N27" s="512">
        <f t="shared" si="3"/>
        <v>0</v>
      </c>
      <c r="O27" s="513">
        <f t="shared" si="3"/>
        <v>7309103</v>
      </c>
    </row>
    <row r="28" spans="1:15" s="2" customFormat="1" ht="15">
      <c r="A28" s="168" t="s">
        <v>114</v>
      </c>
      <c r="B28" s="267">
        <f aca="true" t="shared" si="4" ref="B28:O28">SUM(B7+B12+B24)</f>
        <v>0</v>
      </c>
      <c r="C28" s="267">
        <f t="shared" si="4"/>
        <v>0</v>
      </c>
      <c r="D28" s="267">
        <f t="shared" si="4"/>
        <v>1226963</v>
      </c>
      <c r="E28" s="267">
        <f t="shared" si="4"/>
        <v>0</v>
      </c>
      <c r="F28" s="267">
        <f t="shared" si="4"/>
        <v>0</v>
      </c>
      <c r="G28" s="267">
        <f t="shared" si="4"/>
        <v>0</v>
      </c>
      <c r="H28" s="267">
        <f t="shared" si="4"/>
        <v>0</v>
      </c>
      <c r="I28" s="267">
        <f t="shared" si="4"/>
        <v>0</v>
      </c>
      <c r="J28" s="267">
        <f t="shared" si="4"/>
        <v>0</v>
      </c>
      <c r="K28" s="267">
        <f t="shared" si="4"/>
        <v>0</v>
      </c>
      <c r="L28" s="267">
        <f t="shared" si="4"/>
        <v>0</v>
      </c>
      <c r="M28" s="267">
        <f t="shared" si="4"/>
        <v>0</v>
      </c>
      <c r="N28" s="267">
        <f t="shared" si="4"/>
        <v>0</v>
      </c>
      <c r="O28" s="268">
        <f t="shared" si="4"/>
        <v>1226963</v>
      </c>
    </row>
    <row r="29" spans="1:15" s="2" customFormat="1" ht="15.75" thickBot="1">
      <c r="A29" s="164" t="s">
        <v>71</v>
      </c>
      <c r="B29" s="169">
        <f>B27-B28</f>
        <v>224501</v>
      </c>
      <c r="C29" s="169">
        <f aca="true" t="shared" si="5" ref="C29:O29">C27-C28</f>
        <v>951736</v>
      </c>
      <c r="D29" s="169">
        <f t="shared" si="5"/>
        <v>168937</v>
      </c>
      <c r="E29" s="169">
        <f t="shared" si="5"/>
        <v>330248</v>
      </c>
      <c r="F29" s="169">
        <f t="shared" si="5"/>
        <v>30000</v>
      </c>
      <c r="G29" s="169">
        <f t="shared" si="5"/>
        <v>0</v>
      </c>
      <c r="H29" s="169">
        <f t="shared" si="5"/>
        <v>313716</v>
      </c>
      <c r="I29" s="169">
        <f t="shared" si="5"/>
        <v>0</v>
      </c>
      <c r="J29" s="169">
        <f t="shared" si="5"/>
        <v>26980</v>
      </c>
      <c r="K29" s="169">
        <f t="shared" si="5"/>
        <v>0</v>
      </c>
      <c r="L29" s="169">
        <f t="shared" si="5"/>
        <v>976698</v>
      </c>
      <c r="M29" s="169">
        <f t="shared" si="5"/>
        <v>3059324</v>
      </c>
      <c r="N29" s="169">
        <f t="shared" si="5"/>
        <v>0</v>
      </c>
      <c r="O29" s="124">
        <f t="shared" si="5"/>
        <v>6082140</v>
      </c>
    </row>
    <row r="31" spans="13:15" ht="16.5">
      <c r="M31" s="474"/>
      <c r="N31" s="617"/>
      <c r="O31" s="617"/>
    </row>
    <row r="36" spans="2:5" ht="13.5">
      <c r="B36" s="397"/>
      <c r="C36" s="396"/>
      <c r="D36" s="395"/>
      <c r="E36" s="395"/>
    </row>
    <row r="37" spans="2:3" ht="16.5">
      <c r="B37" s="3"/>
      <c r="C37" s="1"/>
    </row>
    <row r="38" spans="2:3" ht="16.5">
      <c r="B38" s="3"/>
      <c r="C38" s="1"/>
    </row>
    <row r="39" spans="2:3" ht="16.5">
      <c r="B39" s="3"/>
      <c r="C39" s="1"/>
    </row>
    <row r="40" spans="2:3" ht="16.5">
      <c r="B40" s="3"/>
      <c r="C40" s="1"/>
    </row>
    <row r="41" spans="2:3" ht="16.5">
      <c r="B41" s="3"/>
      <c r="C41" s="1"/>
    </row>
    <row r="42" spans="2:3" ht="16.5">
      <c r="B42" s="3"/>
      <c r="C42" s="1"/>
    </row>
    <row r="43" spans="2:3" ht="16.5">
      <c r="B43" s="3"/>
      <c r="C43" s="1"/>
    </row>
    <row r="44" spans="2:3" ht="16.5">
      <c r="B44" s="3"/>
      <c r="C44" s="1"/>
    </row>
    <row r="45" ht="13.5">
      <c r="C45" s="1"/>
    </row>
  </sheetData>
  <sheetProtection/>
  <mergeCells count="19">
    <mergeCell ref="L3:M3"/>
    <mergeCell ref="A1:A4"/>
    <mergeCell ref="B1:K1"/>
    <mergeCell ref="H2:K2"/>
    <mergeCell ref="D3:D4"/>
    <mergeCell ref="G3:G4"/>
    <mergeCell ref="K3:K4"/>
    <mergeCell ref="H3:H4"/>
    <mergeCell ref="F3:F4"/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</mergeCells>
  <printOptions/>
  <pageMargins left="0.31496062992125984" right="0.2362204724409449" top="0.7874015748031497" bottom="0.31496062992125984" header="0.15748031496062992" footer="0.15748031496062992"/>
  <pageSetup horizontalDpi="600" verticalDpi="600" orientation="landscape" paperSize="9" r:id="rId1"/>
  <headerFooter>
    <oddHeader>&amp;C&amp;"Book Antiqua,Félkövér"&amp;11Keszthely Város Önkormányzata
2021. évi bevételei&amp;R&amp;"Book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7">
      <selection activeCell="R27" sqref="R26:R27"/>
    </sheetView>
  </sheetViews>
  <sheetFormatPr defaultColWidth="9.140625" defaultRowHeight="12.75"/>
  <cols>
    <col min="1" max="1" width="29.7109375" style="15" customWidth="1"/>
    <col min="2" max="2" width="10.8515625" style="1" bestFit="1" customWidth="1"/>
    <col min="3" max="3" width="12.28125" style="1" customWidth="1"/>
    <col min="4" max="4" width="8.710937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1.8515625" style="1" customWidth="1"/>
    <col min="10" max="10" width="11.57421875" style="1" customWidth="1"/>
    <col min="11" max="11" width="9.421875" style="1" customWidth="1"/>
    <col min="12" max="12" width="11.421875" style="2" customWidth="1"/>
    <col min="13" max="13" width="11.00390625" style="1" customWidth="1"/>
    <col min="14" max="16384" width="9.140625" style="1" customWidth="1"/>
  </cols>
  <sheetData>
    <row r="1" spans="1:13" ht="14.25" customHeight="1">
      <c r="A1" s="667" t="s">
        <v>4</v>
      </c>
      <c r="B1" s="663"/>
      <c r="C1" s="666"/>
      <c r="D1" s="666"/>
      <c r="E1" s="666"/>
      <c r="F1" s="666"/>
      <c r="G1" s="666"/>
      <c r="H1" s="666"/>
      <c r="I1" s="666"/>
      <c r="J1" s="666"/>
      <c r="K1" s="670"/>
      <c r="L1" s="663" t="s">
        <v>45</v>
      </c>
      <c r="M1" s="660" t="s">
        <v>6</v>
      </c>
    </row>
    <row r="2" spans="1:13" ht="28.5" customHeight="1">
      <c r="A2" s="668"/>
      <c r="B2" s="672" t="s">
        <v>2</v>
      </c>
      <c r="C2" s="672"/>
      <c r="D2" s="672"/>
      <c r="E2" s="671" t="s">
        <v>3</v>
      </c>
      <c r="F2" s="671"/>
      <c r="G2" s="671"/>
      <c r="H2" s="671"/>
      <c r="I2" s="673" t="s">
        <v>206</v>
      </c>
      <c r="J2" s="659" t="s">
        <v>210</v>
      </c>
      <c r="K2" s="659"/>
      <c r="L2" s="664"/>
      <c r="M2" s="661"/>
    </row>
    <row r="3" spans="1:13" ht="76.5" customHeight="1" thickBot="1">
      <c r="A3" s="669"/>
      <c r="B3" s="32" t="s">
        <v>85</v>
      </c>
      <c r="C3" s="32" t="s">
        <v>165</v>
      </c>
      <c r="D3" s="32" t="s">
        <v>167</v>
      </c>
      <c r="E3" s="32" t="s">
        <v>166</v>
      </c>
      <c r="F3" s="32" t="s">
        <v>141</v>
      </c>
      <c r="G3" s="32" t="s">
        <v>174</v>
      </c>
      <c r="H3" s="32" t="s">
        <v>398</v>
      </c>
      <c r="I3" s="674"/>
      <c r="J3" s="195" t="s">
        <v>179</v>
      </c>
      <c r="K3" s="195" t="s">
        <v>325</v>
      </c>
      <c r="L3" s="665"/>
      <c r="M3" s="662"/>
    </row>
    <row r="4" spans="1:20" s="6" customFormat="1" ht="14.25" thickBot="1">
      <c r="A4" s="28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224">
        <v>12</v>
      </c>
      <c r="M4" s="29">
        <v>13</v>
      </c>
      <c r="N4" s="4"/>
      <c r="O4" s="4"/>
      <c r="P4" s="4"/>
      <c r="Q4" s="4"/>
      <c r="R4" s="4"/>
      <c r="S4" s="4"/>
      <c r="T4" s="5"/>
    </row>
    <row r="5" spans="1:20" s="6" customFormat="1" ht="28.5">
      <c r="A5" s="110" t="s">
        <v>121</v>
      </c>
      <c r="B5" s="98">
        <v>2000</v>
      </c>
      <c r="C5" s="98">
        <v>4235</v>
      </c>
      <c r="D5" s="98"/>
      <c r="E5" s="98"/>
      <c r="F5" s="98"/>
      <c r="G5" s="98">
        <v>300</v>
      </c>
      <c r="H5" s="98"/>
      <c r="I5" s="525">
        <v>378129</v>
      </c>
      <c r="J5" s="98">
        <v>7168</v>
      </c>
      <c r="K5" s="98">
        <v>5835</v>
      </c>
      <c r="L5" s="525">
        <f>SUM(B5:K5)</f>
        <v>397667</v>
      </c>
      <c r="M5" s="157">
        <v>223161</v>
      </c>
      <c r="N5" s="4"/>
      <c r="O5" s="4"/>
      <c r="P5" s="4"/>
      <c r="Q5" s="4"/>
      <c r="R5" s="4"/>
      <c r="S5" s="4"/>
      <c r="T5" s="5"/>
    </row>
    <row r="6" spans="1:20" s="6" customFormat="1" ht="15">
      <c r="A6" s="129" t="s">
        <v>391</v>
      </c>
      <c r="B6" s="16"/>
      <c r="C6" s="17"/>
      <c r="D6" s="17"/>
      <c r="E6" s="17"/>
      <c r="F6" s="17"/>
      <c r="G6" s="17"/>
      <c r="H6" s="16"/>
      <c r="I6" s="18">
        <v>-4500</v>
      </c>
      <c r="J6" s="19"/>
      <c r="K6" s="353"/>
      <c r="L6" s="538">
        <f>SUM(B6:K6)</f>
        <v>-4500</v>
      </c>
      <c r="M6" s="130"/>
      <c r="N6" s="4"/>
      <c r="O6" s="4"/>
      <c r="P6" s="4"/>
      <c r="Q6" s="4"/>
      <c r="R6" s="4"/>
      <c r="S6" s="4"/>
      <c r="T6" s="5"/>
    </row>
    <row r="7" spans="1:20" s="6" customFormat="1" ht="15">
      <c r="A7" s="129" t="s">
        <v>392</v>
      </c>
      <c r="B7" s="16">
        <f>SUM(B5)</f>
        <v>2000</v>
      </c>
      <c r="C7" s="16">
        <f aca="true" t="shared" si="0" ref="C7:M7">SUM(C5)</f>
        <v>4235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300</v>
      </c>
      <c r="H7" s="16">
        <f t="shared" si="0"/>
        <v>0</v>
      </c>
      <c r="I7" s="538">
        <f t="shared" si="0"/>
        <v>378129</v>
      </c>
      <c r="J7" s="16">
        <f t="shared" si="0"/>
        <v>7168</v>
      </c>
      <c r="K7" s="16">
        <f t="shared" si="0"/>
        <v>5835</v>
      </c>
      <c r="L7" s="538">
        <f t="shared" si="0"/>
        <v>397667</v>
      </c>
      <c r="M7" s="553">
        <f t="shared" si="0"/>
        <v>223161</v>
      </c>
      <c r="N7" s="4"/>
      <c r="O7" s="4"/>
      <c r="P7" s="4"/>
      <c r="Q7" s="4"/>
      <c r="R7" s="4"/>
      <c r="S7" s="4"/>
      <c r="T7" s="5"/>
    </row>
    <row r="8" spans="1:20" s="6" customFormat="1" ht="15">
      <c r="A8" s="129" t="s">
        <v>70</v>
      </c>
      <c r="B8" s="16"/>
      <c r="C8" s="17">
        <v>1115</v>
      </c>
      <c r="D8" s="17"/>
      <c r="E8" s="17"/>
      <c r="F8" s="17"/>
      <c r="G8" s="17"/>
      <c r="H8" s="16"/>
      <c r="I8" s="18">
        <v>223161</v>
      </c>
      <c r="J8" s="18"/>
      <c r="K8" s="17"/>
      <c r="L8" s="18">
        <f aca="true" t="shared" si="1" ref="L8:L25">SUM(B8:K8)</f>
        <v>224276</v>
      </c>
      <c r="M8" s="158">
        <v>223161</v>
      </c>
      <c r="N8" s="4"/>
      <c r="O8" s="4"/>
      <c r="P8" s="4"/>
      <c r="Q8" s="4"/>
      <c r="R8" s="4"/>
      <c r="S8" s="4"/>
      <c r="T8" s="5"/>
    </row>
    <row r="9" spans="1:19" s="7" customFormat="1" ht="15">
      <c r="A9" s="120" t="s">
        <v>228</v>
      </c>
      <c r="B9" s="19">
        <v>1000</v>
      </c>
      <c r="C9" s="20"/>
      <c r="D9" s="20"/>
      <c r="E9" s="20"/>
      <c r="F9" s="20"/>
      <c r="G9" s="20"/>
      <c r="H9" s="19"/>
      <c r="I9" s="200">
        <v>449063</v>
      </c>
      <c r="J9" s="134"/>
      <c r="K9" s="20"/>
      <c r="L9" s="18">
        <f t="shared" si="1"/>
        <v>450063</v>
      </c>
      <c r="M9" s="117">
        <v>376018</v>
      </c>
      <c r="R9" s="4"/>
      <c r="S9" s="4"/>
    </row>
    <row r="10" spans="1:13" s="7" customFormat="1" ht="15">
      <c r="A10" s="14" t="s">
        <v>70</v>
      </c>
      <c r="B10" s="16"/>
      <c r="C10" s="21"/>
      <c r="D10" s="21"/>
      <c r="E10" s="21"/>
      <c r="F10" s="21"/>
      <c r="G10" s="21"/>
      <c r="H10" s="16"/>
      <c r="I10" s="18">
        <v>376018</v>
      </c>
      <c r="J10" s="109"/>
      <c r="K10" s="21"/>
      <c r="L10" s="18">
        <f t="shared" si="1"/>
        <v>376018</v>
      </c>
      <c r="M10" s="117">
        <v>376018</v>
      </c>
    </row>
    <row r="11" spans="1:19" ht="28.5">
      <c r="A11" s="120" t="s">
        <v>67</v>
      </c>
      <c r="B11" s="16">
        <v>65025</v>
      </c>
      <c r="C11" s="21">
        <v>60312</v>
      </c>
      <c r="D11" s="21"/>
      <c r="E11" s="21"/>
      <c r="F11" s="21"/>
      <c r="G11" s="21"/>
      <c r="H11" s="16"/>
      <c r="I11" s="18">
        <v>94603</v>
      </c>
      <c r="J11" s="17">
        <v>52882</v>
      </c>
      <c r="K11" s="21"/>
      <c r="L11" s="200">
        <f t="shared" si="1"/>
        <v>272822</v>
      </c>
      <c r="M11" s="117">
        <v>22815</v>
      </c>
      <c r="R11" s="7"/>
      <c r="S11" s="7"/>
    </row>
    <row r="12" spans="1:13" ht="15">
      <c r="A12" s="14" t="s">
        <v>70</v>
      </c>
      <c r="B12" s="128"/>
      <c r="C12" s="133"/>
      <c r="D12" s="133"/>
      <c r="E12" s="133"/>
      <c r="F12" s="133"/>
      <c r="G12" s="133"/>
      <c r="H12" s="128"/>
      <c r="I12" s="18">
        <v>22815</v>
      </c>
      <c r="J12" s="401"/>
      <c r="K12" s="133"/>
      <c r="L12" s="200">
        <f t="shared" si="1"/>
        <v>22815</v>
      </c>
      <c r="M12" s="117">
        <v>22815</v>
      </c>
    </row>
    <row r="13" spans="1:13" ht="15">
      <c r="A13" s="120" t="s">
        <v>88</v>
      </c>
      <c r="B13" s="352">
        <v>5200</v>
      </c>
      <c r="C13" s="426"/>
      <c r="D13" s="426"/>
      <c r="E13" s="426"/>
      <c r="F13" s="426"/>
      <c r="G13" s="426"/>
      <c r="H13" s="352"/>
      <c r="I13" s="18">
        <v>64342</v>
      </c>
      <c r="J13" s="427"/>
      <c r="K13" s="271"/>
      <c r="L13" s="200">
        <f t="shared" si="1"/>
        <v>69542</v>
      </c>
      <c r="M13" s="117">
        <v>18667</v>
      </c>
    </row>
    <row r="14" spans="1:13" ht="15">
      <c r="A14" s="14" t="s">
        <v>70</v>
      </c>
      <c r="B14" s="352"/>
      <c r="C14" s="426"/>
      <c r="D14" s="426"/>
      <c r="E14" s="426"/>
      <c r="F14" s="426"/>
      <c r="G14" s="426"/>
      <c r="H14" s="352"/>
      <c r="I14" s="18">
        <v>18667</v>
      </c>
      <c r="J14" s="427"/>
      <c r="K14" s="271"/>
      <c r="L14" s="200">
        <f t="shared" si="1"/>
        <v>18667</v>
      </c>
      <c r="M14" s="117">
        <v>18667</v>
      </c>
    </row>
    <row r="15" spans="1:13" ht="28.5">
      <c r="A15" s="120" t="s">
        <v>68</v>
      </c>
      <c r="B15" s="19">
        <v>12979</v>
      </c>
      <c r="C15" s="20">
        <v>112437</v>
      </c>
      <c r="D15" s="20"/>
      <c r="E15" s="428"/>
      <c r="F15" s="428"/>
      <c r="G15" s="428"/>
      <c r="H15" s="19"/>
      <c r="I15" s="18">
        <v>88765</v>
      </c>
      <c r="J15" s="353"/>
      <c r="K15" s="272"/>
      <c r="L15" s="200">
        <f t="shared" si="1"/>
        <v>214181</v>
      </c>
      <c r="M15" s="117">
        <v>0</v>
      </c>
    </row>
    <row r="16" spans="1:13" ht="15">
      <c r="A16" s="129" t="s">
        <v>391</v>
      </c>
      <c r="B16" s="19">
        <v>36</v>
      </c>
      <c r="C16" s="20">
        <v>10909</v>
      </c>
      <c r="D16" s="20"/>
      <c r="E16" s="428"/>
      <c r="F16" s="428"/>
      <c r="G16" s="428"/>
      <c r="H16" s="19"/>
      <c r="I16" s="18">
        <v>4427</v>
      </c>
      <c r="J16" s="353"/>
      <c r="K16" s="272"/>
      <c r="L16" s="200">
        <f t="shared" si="1"/>
        <v>15372</v>
      </c>
      <c r="M16" s="117"/>
    </row>
    <row r="17" spans="1:13" ht="15">
      <c r="A17" s="129" t="s">
        <v>392</v>
      </c>
      <c r="B17" s="19">
        <f>SUM(B15:B16)</f>
        <v>13015</v>
      </c>
      <c r="C17" s="19">
        <f aca="true" t="shared" si="2" ref="C17:K17">SUM(C15:C16)</f>
        <v>123346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8">
        <f t="shared" si="2"/>
        <v>93192</v>
      </c>
      <c r="J17" s="19">
        <f t="shared" si="2"/>
        <v>0</v>
      </c>
      <c r="K17" s="19">
        <f t="shared" si="2"/>
        <v>0</v>
      </c>
      <c r="L17" s="200">
        <f t="shared" si="1"/>
        <v>229553</v>
      </c>
      <c r="M17" s="117">
        <f>SUM(M15:M16)</f>
        <v>0</v>
      </c>
    </row>
    <row r="18" spans="1:13" ht="15">
      <c r="A18" s="14" t="s">
        <v>70</v>
      </c>
      <c r="B18" s="232"/>
      <c r="C18" s="272">
        <v>112437</v>
      </c>
      <c r="D18" s="272"/>
      <c r="E18" s="273"/>
      <c r="F18" s="273"/>
      <c r="G18" s="273"/>
      <c r="H18" s="232"/>
      <c r="I18" s="200"/>
      <c r="J18" s="292"/>
      <c r="K18" s="272"/>
      <c r="L18" s="200">
        <f t="shared" si="1"/>
        <v>112437</v>
      </c>
      <c r="M18" s="117">
        <v>0</v>
      </c>
    </row>
    <row r="19" spans="1:13" ht="28.5">
      <c r="A19" s="120" t="s">
        <v>229</v>
      </c>
      <c r="B19" s="232">
        <v>82286</v>
      </c>
      <c r="C19" s="272"/>
      <c r="D19" s="272"/>
      <c r="E19" s="272"/>
      <c r="F19" s="272"/>
      <c r="G19" s="272"/>
      <c r="H19" s="232"/>
      <c r="I19" s="200">
        <v>261816</v>
      </c>
      <c r="J19" s="292">
        <v>26537</v>
      </c>
      <c r="K19" s="272"/>
      <c r="L19" s="200">
        <f t="shared" si="1"/>
        <v>370639</v>
      </c>
      <c r="M19" s="117">
        <v>224598</v>
      </c>
    </row>
    <row r="20" spans="1:13" ht="15">
      <c r="A20" s="14" t="s">
        <v>70</v>
      </c>
      <c r="B20" s="233"/>
      <c r="C20" s="271"/>
      <c r="D20" s="271"/>
      <c r="E20" s="271"/>
      <c r="F20" s="271"/>
      <c r="G20" s="271"/>
      <c r="H20" s="233"/>
      <c r="I20" s="200">
        <v>89961</v>
      </c>
      <c r="J20" s="291"/>
      <c r="K20" s="271"/>
      <c r="L20" s="200">
        <f t="shared" si="1"/>
        <v>89961</v>
      </c>
      <c r="M20" s="117">
        <v>89961</v>
      </c>
    </row>
    <row r="21" spans="1:13" ht="15">
      <c r="A21" s="120" t="s">
        <v>230</v>
      </c>
      <c r="B21" s="233">
        <v>18700</v>
      </c>
      <c r="C21" s="271"/>
      <c r="D21" s="271"/>
      <c r="E21" s="271"/>
      <c r="F21" s="271"/>
      <c r="G21" s="271"/>
      <c r="H21" s="233"/>
      <c r="I21" s="200">
        <v>71509</v>
      </c>
      <c r="J21" s="291">
        <v>1210</v>
      </c>
      <c r="K21" s="271"/>
      <c r="L21" s="200">
        <f t="shared" si="1"/>
        <v>91419</v>
      </c>
      <c r="M21" s="117">
        <v>34300</v>
      </c>
    </row>
    <row r="22" spans="1:13" ht="28.5">
      <c r="A22" s="225" t="s">
        <v>207</v>
      </c>
      <c r="B22" s="233"/>
      <c r="C22" s="271"/>
      <c r="D22" s="271"/>
      <c r="E22" s="271"/>
      <c r="F22" s="271"/>
      <c r="G22" s="271"/>
      <c r="H22" s="233"/>
      <c r="I22" s="200">
        <v>80303</v>
      </c>
      <c r="J22" s="291">
        <v>1554</v>
      </c>
      <c r="K22" s="271"/>
      <c r="L22" s="200">
        <f t="shared" si="1"/>
        <v>81857</v>
      </c>
      <c r="M22" s="117">
        <v>67836</v>
      </c>
    </row>
    <row r="23" spans="1:13" ht="15">
      <c r="A23" s="14" t="s">
        <v>208</v>
      </c>
      <c r="B23" s="233"/>
      <c r="C23" s="271"/>
      <c r="D23" s="271"/>
      <c r="E23" s="271"/>
      <c r="F23" s="271"/>
      <c r="G23" s="271"/>
      <c r="H23" s="233"/>
      <c r="I23" s="200">
        <v>67836</v>
      </c>
      <c r="J23" s="291"/>
      <c r="K23" s="271"/>
      <c r="L23" s="200">
        <f t="shared" si="1"/>
        <v>67836</v>
      </c>
      <c r="M23" s="117">
        <v>67836</v>
      </c>
    </row>
    <row r="24" spans="1:13" ht="28.5">
      <c r="A24" s="120" t="s">
        <v>69</v>
      </c>
      <c r="B24" s="232">
        <v>177616</v>
      </c>
      <c r="C24" s="272">
        <v>3730</v>
      </c>
      <c r="D24" s="272"/>
      <c r="E24" s="272"/>
      <c r="F24" s="272"/>
      <c r="G24" s="272"/>
      <c r="H24" s="232"/>
      <c r="I24" s="200">
        <v>468128</v>
      </c>
      <c r="J24" s="292">
        <v>0</v>
      </c>
      <c r="K24" s="200"/>
      <c r="L24" s="274">
        <f t="shared" si="1"/>
        <v>649474</v>
      </c>
      <c r="M24" s="130">
        <v>169704</v>
      </c>
    </row>
    <row r="25" spans="1:13" ht="15.75" thickBot="1">
      <c r="A25" s="554" t="s">
        <v>70</v>
      </c>
      <c r="B25" s="555">
        <v>177616</v>
      </c>
      <c r="C25" s="556"/>
      <c r="D25" s="198"/>
      <c r="E25" s="198"/>
      <c r="F25" s="198"/>
      <c r="G25" s="198"/>
      <c r="H25" s="199"/>
      <c r="I25" s="502">
        <v>169704</v>
      </c>
      <c r="J25" s="501"/>
      <c r="K25" s="198"/>
      <c r="L25" s="557">
        <f t="shared" si="1"/>
        <v>347320</v>
      </c>
      <c r="M25" s="159">
        <v>169704</v>
      </c>
    </row>
    <row r="26" spans="1:13" s="2" customFormat="1" ht="15">
      <c r="A26" s="136" t="s">
        <v>24</v>
      </c>
      <c r="B26" s="275">
        <f aca="true" t="shared" si="3" ref="B26:M26">B5+B9+B11+B13+B15+B19+B21+B22+B24</f>
        <v>364806</v>
      </c>
      <c r="C26" s="275">
        <f t="shared" si="3"/>
        <v>180714</v>
      </c>
      <c r="D26" s="275">
        <f t="shared" si="3"/>
        <v>0</v>
      </c>
      <c r="E26" s="275">
        <f t="shared" si="3"/>
        <v>0</v>
      </c>
      <c r="F26" s="275">
        <f t="shared" si="3"/>
        <v>0</v>
      </c>
      <c r="G26" s="275">
        <f t="shared" si="3"/>
        <v>300</v>
      </c>
      <c r="H26" s="275">
        <f t="shared" si="3"/>
        <v>0</v>
      </c>
      <c r="I26" s="275">
        <f t="shared" si="3"/>
        <v>1956658</v>
      </c>
      <c r="J26" s="275">
        <f t="shared" si="3"/>
        <v>89351</v>
      </c>
      <c r="K26" s="275">
        <f t="shared" si="3"/>
        <v>5835</v>
      </c>
      <c r="L26" s="275">
        <f t="shared" si="3"/>
        <v>2597664</v>
      </c>
      <c r="M26" s="160">
        <f t="shared" si="3"/>
        <v>1137099</v>
      </c>
    </row>
    <row r="27" spans="1:13" s="2" customFormat="1" ht="15">
      <c r="A27" s="539" t="s">
        <v>391</v>
      </c>
      <c r="B27" s="527">
        <f>SUM(B6+B16)</f>
        <v>36</v>
      </c>
      <c r="C27" s="527">
        <f aca="true" t="shared" si="4" ref="C27:L27">SUM(C6+C16)</f>
        <v>10909</v>
      </c>
      <c r="D27" s="527">
        <f t="shared" si="4"/>
        <v>0</v>
      </c>
      <c r="E27" s="527">
        <f t="shared" si="4"/>
        <v>0</v>
      </c>
      <c r="F27" s="527">
        <f t="shared" si="4"/>
        <v>0</v>
      </c>
      <c r="G27" s="527">
        <f t="shared" si="4"/>
        <v>0</v>
      </c>
      <c r="H27" s="527">
        <f t="shared" si="4"/>
        <v>0</v>
      </c>
      <c r="I27" s="527">
        <f t="shared" si="4"/>
        <v>-73</v>
      </c>
      <c r="J27" s="527">
        <f t="shared" si="4"/>
        <v>0</v>
      </c>
      <c r="K27" s="527">
        <f t="shared" si="4"/>
        <v>0</v>
      </c>
      <c r="L27" s="527">
        <f t="shared" si="4"/>
        <v>10872</v>
      </c>
      <c r="M27" s="540"/>
    </row>
    <row r="28" spans="1:13" s="2" customFormat="1" ht="15">
      <c r="A28" s="524" t="s">
        <v>392</v>
      </c>
      <c r="B28" s="526">
        <f>SUM(B26:B27)</f>
        <v>364842</v>
      </c>
      <c r="C28" s="526">
        <f aca="true" t="shared" si="5" ref="C28:M28">SUM(C26:C27)</f>
        <v>191623</v>
      </c>
      <c r="D28" s="526">
        <f t="shared" si="5"/>
        <v>0</v>
      </c>
      <c r="E28" s="526">
        <f t="shared" si="5"/>
        <v>0</v>
      </c>
      <c r="F28" s="526">
        <f t="shared" si="5"/>
        <v>0</v>
      </c>
      <c r="G28" s="526">
        <f t="shared" si="5"/>
        <v>300</v>
      </c>
      <c r="H28" s="526">
        <f t="shared" si="5"/>
        <v>0</v>
      </c>
      <c r="I28" s="526">
        <f t="shared" si="5"/>
        <v>1956585</v>
      </c>
      <c r="J28" s="526">
        <f t="shared" si="5"/>
        <v>89351</v>
      </c>
      <c r="K28" s="526">
        <f t="shared" si="5"/>
        <v>5835</v>
      </c>
      <c r="L28" s="526">
        <f t="shared" si="5"/>
        <v>2608536</v>
      </c>
      <c r="M28" s="541">
        <f t="shared" si="5"/>
        <v>1137099</v>
      </c>
    </row>
    <row r="29" spans="1:13" ht="15">
      <c r="A29" s="137" t="s">
        <v>70</v>
      </c>
      <c r="B29" s="276">
        <f>SUM(B8+B10+B12+B14+B18+B20+B25+B23)</f>
        <v>177616</v>
      </c>
      <c r="C29" s="276">
        <f>SUM(C8+C10+C12+C14+C18+C20+C25+C23)</f>
        <v>113552</v>
      </c>
      <c r="D29" s="276">
        <f aca="true" t="shared" si="6" ref="D29:M29">SUM(D8+D10+D12+D14+D18+D20+D25+D23)</f>
        <v>0</v>
      </c>
      <c r="E29" s="276">
        <f t="shared" si="6"/>
        <v>0</v>
      </c>
      <c r="F29" s="276">
        <f t="shared" si="6"/>
        <v>0</v>
      </c>
      <c r="G29" s="276">
        <f t="shared" si="6"/>
        <v>0</v>
      </c>
      <c r="H29" s="276">
        <f t="shared" si="6"/>
        <v>0</v>
      </c>
      <c r="I29" s="276">
        <f t="shared" si="6"/>
        <v>968162</v>
      </c>
      <c r="J29" s="276">
        <f t="shared" si="6"/>
        <v>0</v>
      </c>
      <c r="K29" s="276">
        <f t="shared" si="6"/>
        <v>0</v>
      </c>
      <c r="L29" s="276">
        <f t="shared" si="6"/>
        <v>1259330</v>
      </c>
      <c r="M29" s="144">
        <f t="shared" si="6"/>
        <v>968162</v>
      </c>
    </row>
    <row r="30" spans="1:13" ht="15.75" thickBot="1">
      <c r="A30" s="138" t="s">
        <v>71</v>
      </c>
      <c r="B30" s="277">
        <f>B28-B29</f>
        <v>187226</v>
      </c>
      <c r="C30" s="277">
        <f aca="true" t="shared" si="7" ref="C30:M30">C28-C29</f>
        <v>78071</v>
      </c>
      <c r="D30" s="277">
        <f t="shared" si="7"/>
        <v>0</v>
      </c>
      <c r="E30" s="277">
        <f t="shared" si="7"/>
        <v>0</v>
      </c>
      <c r="F30" s="277">
        <f t="shared" si="7"/>
        <v>0</v>
      </c>
      <c r="G30" s="277">
        <f t="shared" si="7"/>
        <v>300</v>
      </c>
      <c r="H30" s="277">
        <f t="shared" si="7"/>
        <v>0</v>
      </c>
      <c r="I30" s="277">
        <f t="shared" si="7"/>
        <v>988423</v>
      </c>
      <c r="J30" s="277">
        <f t="shared" si="7"/>
        <v>89351</v>
      </c>
      <c r="K30" s="277">
        <f t="shared" si="7"/>
        <v>5835</v>
      </c>
      <c r="L30" s="277">
        <f t="shared" si="7"/>
        <v>1349206</v>
      </c>
      <c r="M30" s="559">
        <f t="shared" si="7"/>
        <v>168937</v>
      </c>
    </row>
    <row r="31" spans="2:12" ht="13.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ht="15">
      <c r="L32" s="226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4330708661417323" right="0.1968503937007874" top="0.6299212598425197" bottom="0.1968503937007874" header="0.1968503937007874" footer="0.2755905511811024"/>
  <pageSetup horizontalDpi="600" verticalDpi="600" orientation="landscape" paperSize="9" scale="85" r:id="rId1"/>
  <headerFooter>
    <oddHeader>&amp;C&amp;"Book Antiqua,Félkövér"&amp;11Önkormányzati költségvetési szervek 
2021. évi főbb bevételei jogcím-csoportonként&amp;R&amp;"Book Antiqua,Félkövér"&amp;11 6. 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R22" sqref="R22"/>
    </sheetView>
  </sheetViews>
  <sheetFormatPr defaultColWidth="9.140625" defaultRowHeight="12.75"/>
  <cols>
    <col min="1" max="1" width="15.57421875" style="75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7.0039062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7.00390625" style="1" bestFit="1" customWidth="1"/>
    <col min="16" max="17" width="7.57421875" style="1" customWidth="1"/>
    <col min="18" max="18" width="6.00390625" style="2" bestFit="1" customWidth="1"/>
    <col min="19" max="19" width="9.00390625" style="2" customWidth="1"/>
    <col min="20" max="16384" width="9.140625" style="1" customWidth="1"/>
  </cols>
  <sheetData>
    <row r="1" spans="1:19" ht="29.25" customHeight="1" thickBot="1">
      <c r="A1" s="675" t="s">
        <v>15</v>
      </c>
      <c r="B1" s="681" t="s">
        <v>49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3"/>
      <c r="P1" s="649" t="s">
        <v>23</v>
      </c>
      <c r="Q1" s="650"/>
      <c r="R1" s="689"/>
      <c r="S1" s="684" t="s">
        <v>9</v>
      </c>
    </row>
    <row r="2" spans="1:19" ht="15" customHeight="1">
      <c r="A2" s="676"/>
      <c r="B2" s="678" t="s">
        <v>8</v>
      </c>
      <c r="C2" s="679"/>
      <c r="D2" s="679"/>
      <c r="E2" s="679"/>
      <c r="F2" s="679"/>
      <c r="G2" s="679"/>
      <c r="H2" s="679"/>
      <c r="I2" s="679"/>
      <c r="J2" s="678" t="s">
        <v>60</v>
      </c>
      <c r="K2" s="679"/>
      <c r="L2" s="679"/>
      <c r="M2" s="679"/>
      <c r="N2" s="679"/>
      <c r="O2" s="680"/>
      <c r="P2" s="687" t="s">
        <v>219</v>
      </c>
      <c r="Q2" s="651" t="s">
        <v>395</v>
      </c>
      <c r="R2" s="631" t="s">
        <v>212</v>
      </c>
      <c r="S2" s="685"/>
    </row>
    <row r="3" spans="1:19" ht="16.5" customHeight="1">
      <c r="A3" s="676"/>
      <c r="B3" s="634" t="s">
        <v>0</v>
      </c>
      <c r="C3" s="629" t="s">
        <v>126</v>
      </c>
      <c r="D3" s="629" t="s">
        <v>10</v>
      </c>
      <c r="E3" s="629" t="s">
        <v>47</v>
      </c>
      <c r="F3" s="688" t="s">
        <v>46</v>
      </c>
      <c r="G3" s="688"/>
      <c r="H3" s="688"/>
      <c r="I3" s="688"/>
      <c r="J3" s="630" t="s">
        <v>226</v>
      </c>
      <c r="K3" s="687" t="s">
        <v>11</v>
      </c>
      <c r="L3" s="628" t="s">
        <v>57</v>
      </c>
      <c r="M3" s="628"/>
      <c r="N3" s="628"/>
      <c r="O3" s="628"/>
      <c r="P3" s="687"/>
      <c r="Q3" s="630"/>
      <c r="R3" s="628"/>
      <c r="S3" s="685"/>
    </row>
    <row r="4" spans="1:19" ht="38.25">
      <c r="A4" s="677"/>
      <c r="B4" s="635"/>
      <c r="C4" s="631"/>
      <c r="D4" s="631"/>
      <c r="E4" s="631"/>
      <c r="F4" s="190" t="s">
        <v>225</v>
      </c>
      <c r="G4" s="67" t="s">
        <v>128</v>
      </c>
      <c r="H4" s="67" t="s">
        <v>168</v>
      </c>
      <c r="I4" s="194" t="s">
        <v>131</v>
      </c>
      <c r="J4" s="631"/>
      <c r="K4" s="635"/>
      <c r="L4" s="67" t="s">
        <v>127</v>
      </c>
      <c r="M4" s="67" t="s">
        <v>128</v>
      </c>
      <c r="N4" s="194" t="s">
        <v>131</v>
      </c>
      <c r="O4" s="194" t="s">
        <v>168</v>
      </c>
      <c r="P4" s="635"/>
      <c r="Q4" s="631"/>
      <c r="R4" s="628"/>
      <c r="S4" s="686"/>
    </row>
    <row r="5" spans="1:19" ht="14.25" thickBot="1">
      <c r="A5" s="76">
        <v>1</v>
      </c>
      <c r="B5" s="77">
        <v>2</v>
      </c>
      <c r="C5" s="77">
        <v>3</v>
      </c>
      <c r="D5" s="78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  <c r="M5" s="77">
        <v>13</v>
      </c>
      <c r="N5" s="77">
        <v>14</v>
      </c>
      <c r="O5" s="77">
        <v>15</v>
      </c>
      <c r="P5" s="77">
        <v>16</v>
      </c>
      <c r="Q5" s="77">
        <v>17</v>
      </c>
      <c r="R5" s="77">
        <v>18</v>
      </c>
      <c r="S5" s="79">
        <v>19</v>
      </c>
    </row>
    <row r="6" spans="1:19" ht="42.75">
      <c r="A6" s="141" t="s">
        <v>72</v>
      </c>
      <c r="B6" s="278">
        <v>121956</v>
      </c>
      <c r="C6" s="278">
        <v>22558</v>
      </c>
      <c r="D6" s="278">
        <v>880665</v>
      </c>
      <c r="E6" s="278">
        <v>21650</v>
      </c>
      <c r="F6" s="278">
        <v>215008</v>
      </c>
      <c r="G6" s="278">
        <v>435462</v>
      </c>
      <c r="H6" s="278">
        <v>30000</v>
      </c>
      <c r="I6" s="278">
        <v>226283</v>
      </c>
      <c r="J6" s="278">
        <v>2653684</v>
      </c>
      <c r="K6" s="278">
        <v>417630</v>
      </c>
      <c r="L6" s="278"/>
      <c r="M6" s="278">
        <v>11670</v>
      </c>
      <c r="N6" s="278">
        <v>260043</v>
      </c>
      <c r="O6" s="278"/>
      <c r="P6" s="278">
        <v>55836</v>
      </c>
      <c r="Q6" s="278"/>
      <c r="R6" s="278">
        <v>0</v>
      </c>
      <c r="S6" s="279">
        <f aca="true" t="shared" si="0" ref="S6:S12">SUM(B6:R6)</f>
        <v>5352445</v>
      </c>
    </row>
    <row r="7" spans="1:19" ht="15">
      <c r="A7" s="142" t="s">
        <v>391</v>
      </c>
      <c r="B7" s="280"/>
      <c r="C7" s="280"/>
      <c r="D7" s="280">
        <v>1939</v>
      </c>
      <c r="E7" s="280"/>
      <c r="F7" s="280"/>
      <c r="G7" s="280"/>
      <c r="H7" s="280"/>
      <c r="I7" s="280">
        <v>-4627</v>
      </c>
      <c r="J7" s="280"/>
      <c r="K7" s="280">
        <v>12900</v>
      </c>
      <c r="L7" s="280"/>
      <c r="M7" s="280"/>
      <c r="N7" s="280">
        <v>-12900</v>
      </c>
      <c r="O7" s="280"/>
      <c r="P7" s="280"/>
      <c r="Q7" s="280">
        <v>2761</v>
      </c>
      <c r="R7" s="280"/>
      <c r="S7" s="281">
        <f t="shared" si="0"/>
        <v>73</v>
      </c>
    </row>
    <row r="8" spans="1:19" ht="28.5">
      <c r="A8" s="142" t="s">
        <v>392</v>
      </c>
      <c r="B8" s="280">
        <f>SUM(B6:B7)</f>
        <v>121956</v>
      </c>
      <c r="C8" s="280">
        <f aca="true" t="shared" si="1" ref="C8:R8">SUM(C6:C7)</f>
        <v>22558</v>
      </c>
      <c r="D8" s="280">
        <f t="shared" si="1"/>
        <v>882604</v>
      </c>
      <c r="E8" s="280">
        <f t="shared" si="1"/>
        <v>21650</v>
      </c>
      <c r="F8" s="280">
        <f t="shared" si="1"/>
        <v>215008</v>
      </c>
      <c r="G8" s="280">
        <f t="shared" si="1"/>
        <v>435462</v>
      </c>
      <c r="H8" s="280">
        <f t="shared" si="1"/>
        <v>30000</v>
      </c>
      <c r="I8" s="280">
        <f t="shared" si="1"/>
        <v>221656</v>
      </c>
      <c r="J8" s="280">
        <f t="shared" si="1"/>
        <v>2653684</v>
      </c>
      <c r="K8" s="280">
        <f t="shared" si="1"/>
        <v>430530</v>
      </c>
      <c r="L8" s="280">
        <f t="shared" si="1"/>
        <v>0</v>
      </c>
      <c r="M8" s="280">
        <f t="shared" si="1"/>
        <v>11670</v>
      </c>
      <c r="N8" s="280">
        <f t="shared" si="1"/>
        <v>247143</v>
      </c>
      <c r="O8" s="280">
        <f t="shared" si="1"/>
        <v>0</v>
      </c>
      <c r="P8" s="280">
        <f t="shared" si="1"/>
        <v>55836</v>
      </c>
      <c r="Q8" s="280">
        <f t="shared" si="1"/>
        <v>2761</v>
      </c>
      <c r="R8" s="280">
        <f t="shared" si="1"/>
        <v>0</v>
      </c>
      <c r="S8" s="281">
        <f t="shared" si="0"/>
        <v>5352518</v>
      </c>
    </row>
    <row r="9" spans="1:19" ht="17.25" customHeight="1">
      <c r="A9" s="568" t="s">
        <v>114</v>
      </c>
      <c r="B9" s="280">
        <v>26881</v>
      </c>
      <c r="C9" s="280">
        <v>4704</v>
      </c>
      <c r="D9" s="280">
        <v>83750</v>
      </c>
      <c r="E9" s="280">
        <v>21650</v>
      </c>
      <c r="F9" s="280">
        <v>202356</v>
      </c>
      <c r="G9" s="280">
        <v>83698</v>
      </c>
      <c r="H9" s="528"/>
      <c r="I9" s="528"/>
      <c r="J9" s="280">
        <v>26900</v>
      </c>
      <c r="K9" s="280">
        <v>87000</v>
      </c>
      <c r="L9" s="528"/>
      <c r="M9" s="528"/>
      <c r="N9" s="528"/>
      <c r="O9" s="528"/>
      <c r="P9" s="280">
        <v>55836</v>
      </c>
      <c r="Q9" s="280"/>
      <c r="R9" s="280">
        <v>0</v>
      </c>
      <c r="S9" s="281">
        <f t="shared" si="0"/>
        <v>592775</v>
      </c>
    </row>
    <row r="10" spans="1:19" ht="42.75">
      <c r="A10" s="568" t="s">
        <v>44</v>
      </c>
      <c r="B10" s="280">
        <v>1374964</v>
      </c>
      <c r="C10" s="280">
        <v>239827</v>
      </c>
      <c r="D10" s="280">
        <v>922336</v>
      </c>
      <c r="E10" s="280"/>
      <c r="F10" s="280">
        <v>170</v>
      </c>
      <c r="G10" s="280"/>
      <c r="H10" s="280"/>
      <c r="I10" s="280"/>
      <c r="J10" s="280">
        <v>32541</v>
      </c>
      <c r="K10" s="280">
        <v>7826</v>
      </c>
      <c r="L10" s="280"/>
      <c r="M10" s="280"/>
      <c r="N10" s="280"/>
      <c r="O10" s="280">
        <v>20000</v>
      </c>
      <c r="P10" s="280"/>
      <c r="Q10" s="280"/>
      <c r="R10" s="280"/>
      <c r="S10" s="281">
        <f t="shared" si="0"/>
        <v>2597664</v>
      </c>
    </row>
    <row r="11" spans="1:19" ht="15">
      <c r="A11" s="142" t="s">
        <v>391</v>
      </c>
      <c r="B11" s="280">
        <v>13309</v>
      </c>
      <c r="C11" s="280">
        <v>2063</v>
      </c>
      <c r="D11" s="280">
        <v>-4500</v>
      </c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1">
        <f t="shared" si="0"/>
        <v>10872</v>
      </c>
    </row>
    <row r="12" spans="1:19" ht="28.5">
      <c r="A12" s="142" t="s">
        <v>392</v>
      </c>
      <c r="B12" s="280">
        <f>SUM(B10:B11)</f>
        <v>1388273</v>
      </c>
      <c r="C12" s="280">
        <f aca="true" t="shared" si="2" ref="C12:R12">SUM(C10:C11)</f>
        <v>241890</v>
      </c>
      <c r="D12" s="280">
        <f t="shared" si="2"/>
        <v>917836</v>
      </c>
      <c r="E12" s="280">
        <f t="shared" si="2"/>
        <v>0</v>
      </c>
      <c r="F12" s="280">
        <f t="shared" si="2"/>
        <v>170</v>
      </c>
      <c r="G12" s="280">
        <f t="shared" si="2"/>
        <v>0</v>
      </c>
      <c r="H12" s="280">
        <f t="shared" si="2"/>
        <v>0</v>
      </c>
      <c r="I12" s="280">
        <f t="shared" si="2"/>
        <v>0</v>
      </c>
      <c r="J12" s="280">
        <f t="shared" si="2"/>
        <v>32541</v>
      </c>
      <c r="K12" s="280">
        <f t="shared" si="2"/>
        <v>7826</v>
      </c>
      <c r="L12" s="280">
        <f t="shared" si="2"/>
        <v>0</v>
      </c>
      <c r="M12" s="280">
        <f t="shared" si="2"/>
        <v>0</v>
      </c>
      <c r="N12" s="280">
        <f t="shared" si="2"/>
        <v>0</v>
      </c>
      <c r="O12" s="280">
        <f t="shared" si="2"/>
        <v>20000</v>
      </c>
      <c r="P12" s="280">
        <f t="shared" si="2"/>
        <v>0</v>
      </c>
      <c r="Q12" s="280">
        <f t="shared" si="2"/>
        <v>0</v>
      </c>
      <c r="R12" s="280">
        <f t="shared" si="2"/>
        <v>0</v>
      </c>
      <c r="S12" s="281">
        <f t="shared" si="0"/>
        <v>2608536</v>
      </c>
    </row>
    <row r="13" spans="1:19" ht="20.25" customHeight="1" thickBot="1">
      <c r="A13" s="569" t="s">
        <v>114</v>
      </c>
      <c r="B13" s="570">
        <v>779489</v>
      </c>
      <c r="C13" s="570">
        <v>127883</v>
      </c>
      <c r="D13" s="570">
        <v>342739</v>
      </c>
      <c r="E13" s="570"/>
      <c r="F13" s="570">
        <v>170</v>
      </c>
      <c r="G13" s="570"/>
      <c r="H13" s="570"/>
      <c r="I13" s="570"/>
      <c r="J13" s="570">
        <v>7144</v>
      </c>
      <c r="K13" s="570">
        <v>1905</v>
      </c>
      <c r="L13" s="570"/>
      <c r="M13" s="570"/>
      <c r="N13" s="570"/>
      <c r="O13" s="570"/>
      <c r="P13" s="570"/>
      <c r="Q13" s="570"/>
      <c r="R13" s="570"/>
      <c r="S13" s="567">
        <f>SUM(B13:R13)</f>
        <v>1259330</v>
      </c>
    </row>
    <row r="14" spans="1:19" ht="16.5" customHeight="1">
      <c r="A14" s="141" t="s">
        <v>50</v>
      </c>
      <c r="B14" s="529">
        <f aca="true" t="shared" si="3" ref="B14:S14">SUM(B6+B10)</f>
        <v>1496920</v>
      </c>
      <c r="C14" s="529">
        <f t="shared" si="3"/>
        <v>262385</v>
      </c>
      <c r="D14" s="529">
        <f t="shared" si="3"/>
        <v>1803001</v>
      </c>
      <c r="E14" s="529">
        <f t="shared" si="3"/>
        <v>21650</v>
      </c>
      <c r="F14" s="529">
        <f t="shared" si="3"/>
        <v>215178</v>
      </c>
      <c r="G14" s="529">
        <f t="shared" si="3"/>
        <v>435462</v>
      </c>
      <c r="H14" s="529">
        <f t="shared" si="3"/>
        <v>30000</v>
      </c>
      <c r="I14" s="529">
        <f t="shared" si="3"/>
        <v>226283</v>
      </c>
      <c r="J14" s="529">
        <f t="shared" si="3"/>
        <v>2686225</v>
      </c>
      <c r="K14" s="529">
        <f t="shared" si="3"/>
        <v>425456</v>
      </c>
      <c r="L14" s="529">
        <f t="shared" si="3"/>
        <v>0</v>
      </c>
      <c r="M14" s="529">
        <f t="shared" si="3"/>
        <v>11670</v>
      </c>
      <c r="N14" s="529">
        <f t="shared" si="3"/>
        <v>260043</v>
      </c>
      <c r="O14" s="529">
        <f t="shared" si="3"/>
        <v>20000</v>
      </c>
      <c r="P14" s="529">
        <f t="shared" si="3"/>
        <v>55836</v>
      </c>
      <c r="Q14" s="529">
        <f t="shared" si="3"/>
        <v>0</v>
      </c>
      <c r="R14" s="529">
        <f t="shared" si="3"/>
        <v>0</v>
      </c>
      <c r="S14" s="279">
        <f t="shared" si="3"/>
        <v>7950109</v>
      </c>
    </row>
    <row r="15" spans="1:19" ht="16.5" customHeight="1">
      <c r="A15" s="142" t="s">
        <v>391</v>
      </c>
      <c r="B15" s="282">
        <f>SUM(B7+B11)</f>
        <v>13309</v>
      </c>
      <c r="C15" s="282">
        <f aca="true" t="shared" si="4" ref="C15:S15">SUM(C7+C11)</f>
        <v>2063</v>
      </c>
      <c r="D15" s="282">
        <f t="shared" si="4"/>
        <v>-2561</v>
      </c>
      <c r="E15" s="282">
        <f t="shared" si="4"/>
        <v>0</v>
      </c>
      <c r="F15" s="282">
        <f t="shared" si="4"/>
        <v>0</v>
      </c>
      <c r="G15" s="282">
        <f t="shared" si="4"/>
        <v>0</v>
      </c>
      <c r="H15" s="282">
        <f t="shared" si="4"/>
        <v>0</v>
      </c>
      <c r="I15" s="282">
        <f t="shared" si="4"/>
        <v>-4627</v>
      </c>
      <c r="J15" s="282">
        <f t="shared" si="4"/>
        <v>0</v>
      </c>
      <c r="K15" s="282">
        <f t="shared" si="4"/>
        <v>12900</v>
      </c>
      <c r="L15" s="282">
        <f t="shared" si="4"/>
        <v>0</v>
      </c>
      <c r="M15" s="282">
        <f t="shared" si="4"/>
        <v>0</v>
      </c>
      <c r="N15" s="282">
        <f t="shared" si="4"/>
        <v>-12900</v>
      </c>
      <c r="O15" s="282">
        <f t="shared" si="4"/>
        <v>0</v>
      </c>
      <c r="P15" s="282">
        <f t="shared" si="4"/>
        <v>0</v>
      </c>
      <c r="Q15" s="282">
        <f t="shared" si="4"/>
        <v>2761</v>
      </c>
      <c r="R15" s="282">
        <f t="shared" si="4"/>
        <v>0</v>
      </c>
      <c r="S15" s="281">
        <f t="shared" si="4"/>
        <v>10945</v>
      </c>
    </row>
    <row r="16" spans="1:19" ht="28.5">
      <c r="A16" s="142" t="s">
        <v>392</v>
      </c>
      <c r="B16" s="282">
        <f>SUM(B14:B15)</f>
        <v>1510229</v>
      </c>
      <c r="C16" s="282">
        <f aca="true" t="shared" si="5" ref="C16:S16">SUM(C14:C15)</f>
        <v>264448</v>
      </c>
      <c r="D16" s="282">
        <f t="shared" si="5"/>
        <v>1800440</v>
      </c>
      <c r="E16" s="282">
        <f t="shared" si="5"/>
        <v>21650</v>
      </c>
      <c r="F16" s="282">
        <f t="shared" si="5"/>
        <v>215178</v>
      </c>
      <c r="G16" s="282">
        <f t="shared" si="5"/>
        <v>435462</v>
      </c>
      <c r="H16" s="282">
        <f t="shared" si="5"/>
        <v>30000</v>
      </c>
      <c r="I16" s="282">
        <f t="shared" si="5"/>
        <v>221656</v>
      </c>
      <c r="J16" s="282">
        <f t="shared" si="5"/>
        <v>2686225</v>
      </c>
      <c r="K16" s="282">
        <f t="shared" si="5"/>
        <v>438356</v>
      </c>
      <c r="L16" s="282">
        <f t="shared" si="5"/>
        <v>0</v>
      </c>
      <c r="M16" s="282">
        <f t="shared" si="5"/>
        <v>11670</v>
      </c>
      <c r="N16" s="282">
        <f t="shared" si="5"/>
        <v>247143</v>
      </c>
      <c r="O16" s="282">
        <f t="shared" si="5"/>
        <v>20000</v>
      </c>
      <c r="P16" s="282">
        <f t="shared" si="5"/>
        <v>55836</v>
      </c>
      <c r="Q16" s="282">
        <f t="shared" si="5"/>
        <v>2761</v>
      </c>
      <c r="R16" s="282">
        <f t="shared" si="5"/>
        <v>0</v>
      </c>
      <c r="S16" s="281">
        <f t="shared" si="5"/>
        <v>7961054</v>
      </c>
    </row>
    <row r="17" spans="1:19" s="2" customFormat="1" ht="28.5">
      <c r="A17" s="142" t="s">
        <v>70</v>
      </c>
      <c r="B17" s="282">
        <f>B9+B13</f>
        <v>806370</v>
      </c>
      <c r="C17" s="282">
        <f aca="true" t="shared" si="6" ref="C17:O17">C9+C13</f>
        <v>132587</v>
      </c>
      <c r="D17" s="282">
        <f t="shared" si="6"/>
        <v>426489</v>
      </c>
      <c r="E17" s="282">
        <f t="shared" si="6"/>
        <v>21650</v>
      </c>
      <c r="F17" s="282">
        <f t="shared" si="6"/>
        <v>202526</v>
      </c>
      <c r="G17" s="282">
        <f t="shared" si="6"/>
        <v>83698</v>
      </c>
      <c r="H17" s="282">
        <f t="shared" si="6"/>
        <v>0</v>
      </c>
      <c r="I17" s="282">
        <f t="shared" si="6"/>
        <v>0</v>
      </c>
      <c r="J17" s="282">
        <f t="shared" si="6"/>
        <v>34044</v>
      </c>
      <c r="K17" s="282">
        <f t="shared" si="6"/>
        <v>88905</v>
      </c>
      <c r="L17" s="282">
        <f t="shared" si="6"/>
        <v>0</v>
      </c>
      <c r="M17" s="282">
        <f t="shared" si="6"/>
        <v>0</v>
      </c>
      <c r="N17" s="282">
        <f t="shared" si="6"/>
        <v>0</v>
      </c>
      <c r="O17" s="282">
        <f t="shared" si="6"/>
        <v>0</v>
      </c>
      <c r="P17" s="282">
        <f>P9+P13</f>
        <v>55836</v>
      </c>
      <c r="Q17" s="282">
        <f>Q9+Q13</f>
        <v>0</v>
      </c>
      <c r="R17" s="282">
        <f>R9+R13</f>
        <v>0</v>
      </c>
      <c r="S17" s="281">
        <f>S9+S13</f>
        <v>1852105</v>
      </c>
    </row>
    <row r="18" spans="1:19" s="2" customFormat="1" ht="29.25" thickBot="1">
      <c r="A18" s="143" t="s">
        <v>71</v>
      </c>
      <c r="B18" s="283">
        <f>B16-B17</f>
        <v>703859</v>
      </c>
      <c r="C18" s="283">
        <f aca="true" t="shared" si="7" ref="C18:O18">C16-C17</f>
        <v>131861</v>
      </c>
      <c r="D18" s="283">
        <f t="shared" si="7"/>
        <v>1373951</v>
      </c>
      <c r="E18" s="283">
        <f t="shared" si="7"/>
        <v>0</v>
      </c>
      <c r="F18" s="283">
        <f t="shared" si="7"/>
        <v>12652</v>
      </c>
      <c r="G18" s="283">
        <f t="shared" si="7"/>
        <v>351764</v>
      </c>
      <c r="H18" s="283">
        <f t="shared" si="7"/>
        <v>30000</v>
      </c>
      <c r="I18" s="283">
        <f t="shared" si="7"/>
        <v>221656</v>
      </c>
      <c r="J18" s="283">
        <f t="shared" si="7"/>
        <v>2652181</v>
      </c>
      <c r="K18" s="283">
        <f t="shared" si="7"/>
        <v>349451</v>
      </c>
      <c r="L18" s="283">
        <f t="shared" si="7"/>
        <v>0</v>
      </c>
      <c r="M18" s="283">
        <f t="shared" si="7"/>
        <v>11670</v>
      </c>
      <c r="N18" s="283">
        <f t="shared" si="7"/>
        <v>247143</v>
      </c>
      <c r="O18" s="283">
        <f t="shared" si="7"/>
        <v>20000</v>
      </c>
      <c r="P18" s="283">
        <f>P16-P17</f>
        <v>0</v>
      </c>
      <c r="Q18" s="283">
        <f>Q16-Q17</f>
        <v>2761</v>
      </c>
      <c r="R18" s="283">
        <f>R16-R17</f>
        <v>0</v>
      </c>
      <c r="S18" s="567">
        <f>S16-S17</f>
        <v>6108949</v>
      </c>
    </row>
    <row r="22" ht="14.25" customHeight="1"/>
  </sheetData>
  <sheetProtection/>
  <mergeCells count="17">
    <mergeCell ref="S1:S4"/>
    <mergeCell ref="K3:K4"/>
    <mergeCell ref="J3:J4"/>
    <mergeCell ref="F3:I3"/>
    <mergeCell ref="L3:O3"/>
    <mergeCell ref="P2:P4"/>
    <mergeCell ref="R2:R4"/>
    <mergeCell ref="P1:R1"/>
    <mergeCell ref="Q2:Q4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15748031496062992" right="0.15748031496062992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2021.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pane xSplit="1" ySplit="5" topLeftCell="B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" sqref="F4"/>
    </sheetView>
  </sheetViews>
  <sheetFormatPr defaultColWidth="9.140625" defaultRowHeight="12.75"/>
  <cols>
    <col min="1" max="1" width="19.8515625" style="75" customWidth="1"/>
    <col min="2" max="2" width="8.28125" style="7" customWidth="1"/>
    <col min="3" max="3" width="7.28125" style="7" customWidth="1"/>
    <col min="4" max="4" width="9.421875" style="7" customWidth="1"/>
    <col min="5" max="5" width="7.140625" style="7" customWidth="1"/>
    <col min="6" max="6" width="9.57421875" style="7" customWidth="1"/>
    <col min="7" max="7" width="8.8515625" style="7" customWidth="1"/>
    <col min="8" max="9" width="6.8515625" style="7" customWidth="1"/>
    <col min="10" max="10" width="8.421875" style="7" customWidth="1"/>
    <col min="11" max="11" width="7.8515625" style="7" customWidth="1"/>
    <col min="12" max="14" width="7.140625" style="7" customWidth="1"/>
    <col min="15" max="15" width="6.8515625" style="7" customWidth="1"/>
    <col min="16" max="16" width="10.00390625" style="7" customWidth="1"/>
    <col min="17" max="18" width="7.00390625" style="7" customWidth="1"/>
    <col min="19" max="19" width="4.140625" style="424" customWidth="1"/>
    <col min="20" max="20" width="8.421875" style="424" customWidth="1"/>
    <col min="21" max="16384" width="9.140625" style="1" customWidth="1"/>
  </cols>
  <sheetData>
    <row r="1" spans="1:20" ht="14.25">
      <c r="A1" s="654" t="s">
        <v>125</v>
      </c>
      <c r="B1" s="700" t="s">
        <v>49</v>
      </c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2"/>
      <c r="P1" s="706" t="s">
        <v>23</v>
      </c>
      <c r="Q1" s="707"/>
      <c r="R1" s="707"/>
      <c r="S1" s="708"/>
      <c r="T1" s="684" t="s">
        <v>9</v>
      </c>
    </row>
    <row r="2" spans="1:20" ht="13.5" customHeight="1">
      <c r="A2" s="626"/>
      <c r="B2" s="703" t="s">
        <v>8</v>
      </c>
      <c r="C2" s="704"/>
      <c r="D2" s="704"/>
      <c r="E2" s="704"/>
      <c r="F2" s="704"/>
      <c r="G2" s="704"/>
      <c r="H2" s="704"/>
      <c r="I2" s="705"/>
      <c r="J2" s="709" t="s">
        <v>60</v>
      </c>
      <c r="K2" s="710"/>
      <c r="L2" s="710"/>
      <c r="M2" s="710"/>
      <c r="N2" s="710"/>
      <c r="O2" s="711"/>
      <c r="P2" s="690" t="s">
        <v>213</v>
      </c>
      <c r="Q2" s="691" t="s">
        <v>214</v>
      </c>
      <c r="R2" s="694" t="s">
        <v>395</v>
      </c>
      <c r="S2" s="690" t="s">
        <v>250</v>
      </c>
      <c r="T2" s="685"/>
    </row>
    <row r="3" spans="1:20" ht="20.25" customHeight="1">
      <c r="A3" s="626"/>
      <c r="B3" s="691" t="s">
        <v>0</v>
      </c>
      <c r="C3" s="694" t="s">
        <v>126</v>
      </c>
      <c r="D3" s="694" t="s">
        <v>10</v>
      </c>
      <c r="E3" s="694" t="s">
        <v>47</v>
      </c>
      <c r="F3" s="696" t="s">
        <v>7</v>
      </c>
      <c r="G3" s="697"/>
      <c r="H3" s="697"/>
      <c r="I3" s="698"/>
      <c r="J3" s="690" t="s">
        <v>129</v>
      </c>
      <c r="K3" s="690" t="s">
        <v>130</v>
      </c>
      <c r="L3" s="690" t="s">
        <v>151</v>
      </c>
      <c r="M3" s="690"/>
      <c r="N3" s="690"/>
      <c r="O3" s="690"/>
      <c r="P3" s="690"/>
      <c r="Q3" s="692"/>
      <c r="R3" s="699"/>
      <c r="S3" s="690"/>
      <c r="T3" s="685"/>
    </row>
    <row r="4" spans="1:20" ht="76.5">
      <c r="A4" s="627"/>
      <c r="B4" s="693"/>
      <c r="C4" s="695"/>
      <c r="D4" s="695"/>
      <c r="E4" s="695"/>
      <c r="F4" s="417" t="s">
        <v>169</v>
      </c>
      <c r="G4" s="416" t="s">
        <v>170</v>
      </c>
      <c r="H4" s="418" t="s">
        <v>131</v>
      </c>
      <c r="I4" s="418" t="s">
        <v>168</v>
      </c>
      <c r="J4" s="690"/>
      <c r="K4" s="690"/>
      <c r="L4" s="416" t="s">
        <v>171</v>
      </c>
      <c r="M4" s="416" t="s">
        <v>172</v>
      </c>
      <c r="N4" s="416" t="s">
        <v>48</v>
      </c>
      <c r="O4" s="416" t="s">
        <v>173</v>
      </c>
      <c r="P4" s="690"/>
      <c r="Q4" s="693"/>
      <c r="R4" s="695"/>
      <c r="S4" s="690"/>
      <c r="T4" s="686"/>
    </row>
    <row r="5" spans="1:20" ht="15" thickBot="1">
      <c r="A5" s="76">
        <v>1</v>
      </c>
      <c r="B5" s="419">
        <v>2</v>
      </c>
      <c r="C5" s="419">
        <v>3</v>
      </c>
      <c r="D5" s="420">
        <v>4</v>
      </c>
      <c r="E5" s="419">
        <v>5</v>
      </c>
      <c r="F5" s="419">
        <v>6</v>
      </c>
      <c r="G5" s="419">
        <v>7</v>
      </c>
      <c r="H5" s="419">
        <v>8</v>
      </c>
      <c r="I5" s="419">
        <v>9</v>
      </c>
      <c r="J5" s="419">
        <v>10</v>
      </c>
      <c r="K5" s="419">
        <v>11</v>
      </c>
      <c r="L5" s="419">
        <v>12</v>
      </c>
      <c r="M5" s="419">
        <v>13</v>
      </c>
      <c r="N5" s="419">
        <v>14</v>
      </c>
      <c r="O5" s="419">
        <v>15</v>
      </c>
      <c r="P5" s="419">
        <v>16</v>
      </c>
      <c r="Q5" s="419">
        <v>17</v>
      </c>
      <c r="R5" s="419">
        <v>18</v>
      </c>
      <c r="S5" s="419">
        <v>19</v>
      </c>
      <c r="T5" s="85">
        <v>20</v>
      </c>
    </row>
    <row r="6" spans="1:21" s="81" customFormat="1" ht="13.5">
      <c r="A6" s="80" t="s">
        <v>95</v>
      </c>
      <c r="B6" s="466">
        <v>76672</v>
      </c>
      <c r="C6" s="466">
        <v>15540</v>
      </c>
      <c r="D6" s="466">
        <v>102887</v>
      </c>
      <c r="E6" s="466"/>
      <c r="F6" s="466"/>
      <c r="G6" s="466">
        <v>12000</v>
      </c>
      <c r="H6" s="466"/>
      <c r="I6" s="466">
        <v>30000</v>
      </c>
      <c r="J6" s="466">
        <v>1000</v>
      </c>
      <c r="K6" s="466"/>
      <c r="L6" s="466"/>
      <c r="M6" s="466">
        <v>10270</v>
      </c>
      <c r="N6" s="466"/>
      <c r="O6" s="466"/>
      <c r="P6" s="466"/>
      <c r="Q6" s="466"/>
      <c r="R6" s="466"/>
      <c r="S6" s="293"/>
      <c r="T6" s="481">
        <f aca="true" t="shared" si="0" ref="T6:T29">SUM(B6:S6)</f>
        <v>248369</v>
      </c>
      <c r="U6" s="83"/>
    </row>
    <row r="7" spans="1:21" s="81" customFormat="1" ht="13.5">
      <c r="A7" s="162" t="s">
        <v>391</v>
      </c>
      <c r="B7" s="470"/>
      <c r="C7" s="470"/>
      <c r="D7" s="470">
        <v>1739</v>
      </c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65"/>
      <c r="Q7" s="470"/>
      <c r="R7" s="470">
        <v>2761</v>
      </c>
      <c r="S7" s="165"/>
      <c r="T7" s="482">
        <f t="shared" si="0"/>
        <v>4500</v>
      </c>
      <c r="U7" s="83"/>
    </row>
    <row r="8" spans="1:21" s="81" customFormat="1" ht="13.5">
      <c r="A8" s="162" t="s">
        <v>392</v>
      </c>
      <c r="B8" s="470">
        <f>SUM(B6:B7)</f>
        <v>76672</v>
      </c>
      <c r="C8" s="470">
        <f aca="true" t="shared" si="1" ref="C8:T8">SUM(C6:C7)</f>
        <v>15540</v>
      </c>
      <c r="D8" s="470">
        <f t="shared" si="1"/>
        <v>104626</v>
      </c>
      <c r="E8" s="470"/>
      <c r="F8" s="470"/>
      <c r="G8" s="470">
        <f t="shared" si="1"/>
        <v>12000</v>
      </c>
      <c r="H8" s="470"/>
      <c r="I8" s="470">
        <f t="shared" si="1"/>
        <v>30000</v>
      </c>
      <c r="J8" s="470">
        <f t="shared" si="1"/>
        <v>1000</v>
      </c>
      <c r="K8" s="470"/>
      <c r="L8" s="470"/>
      <c r="M8" s="470">
        <f t="shared" si="1"/>
        <v>10270</v>
      </c>
      <c r="N8" s="470"/>
      <c r="O8" s="470"/>
      <c r="P8" s="470"/>
      <c r="Q8" s="470"/>
      <c r="R8" s="470">
        <f t="shared" si="1"/>
        <v>2761</v>
      </c>
      <c r="S8" s="470">
        <f t="shared" si="1"/>
        <v>0</v>
      </c>
      <c r="T8" s="482">
        <f t="shared" si="1"/>
        <v>252869</v>
      </c>
      <c r="U8" s="83"/>
    </row>
    <row r="9" spans="1:21" s="81" customFormat="1" ht="13.5">
      <c r="A9" s="162" t="s">
        <v>113</v>
      </c>
      <c r="B9" s="465">
        <v>26881</v>
      </c>
      <c r="C9" s="465">
        <v>4704</v>
      </c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108"/>
      <c r="T9" s="473">
        <f t="shared" si="0"/>
        <v>31585</v>
      </c>
      <c r="U9" s="83"/>
    </row>
    <row r="10" spans="1:20" s="81" customFormat="1" ht="25.5">
      <c r="A10" s="82" t="s">
        <v>108</v>
      </c>
      <c r="B10" s="465"/>
      <c r="C10" s="465"/>
      <c r="D10" s="465"/>
      <c r="E10" s="465"/>
      <c r="F10" s="465"/>
      <c r="G10" s="465">
        <v>12341</v>
      </c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108"/>
      <c r="T10" s="473">
        <f t="shared" si="0"/>
        <v>12341</v>
      </c>
    </row>
    <row r="11" spans="1:20" s="81" customFormat="1" ht="13.5">
      <c r="A11" s="162" t="s">
        <v>113</v>
      </c>
      <c r="B11" s="467"/>
      <c r="C11" s="467"/>
      <c r="D11" s="467"/>
      <c r="E11" s="467"/>
      <c r="F11" s="467"/>
      <c r="G11" s="467">
        <v>12341</v>
      </c>
      <c r="H11" s="467"/>
      <c r="I11" s="467"/>
      <c r="J11" s="467"/>
      <c r="K11" s="467"/>
      <c r="L11" s="467"/>
      <c r="M11" s="467"/>
      <c r="N11" s="467"/>
      <c r="O11" s="467"/>
      <c r="P11" s="465"/>
      <c r="Q11" s="467"/>
      <c r="R11" s="467"/>
      <c r="S11" s="163"/>
      <c r="T11" s="473">
        <f t="shared" si="0"/>
        <v>12341</v>
      </c>
    </row>
    <row r="12" spans="1:21" s="81" customFormat="1" ht="25.5">
      <c r="A12" s="82" t="s">
        <v>102</v>
      </c>
      <c r="B12" s="465"/>
      <c r="C12" s="465"/>
      <c r="D12" s="465">
        <v>51994</v>
      </c>
      <c r="E12" s="465"/>
      <c r="F12" s="465"/>
      <c r="G12" s="465">
        <v>317914</v>
      </c>
      <c r="H12" s="465"/>
      <c r="I12" s="465"/>
      <c r="J12" s="465">
        <v>29066</v>
      </c>
      <c r="K12" s="465">
        <v>204598</v>
      </c>
      <c r="L12" s="465"/>
      <c r="M12" s="465"/>
      <c r="N12" s="465"/>
      <c r="O12" s="465"/>
      <c r="P12" s="465"/>
      <c r="Q12" s="465"/>
      <c r="R12" s="465"/>
      <c r="S12" s="108"/>
      <c r="T12" s="473">
        <f t="shared" si="0"/>
        <v>603572</v>
      </c>
      <c r="U12" s="83"/>
    </row>
    <row r="13" spans="1:21" s="81" customFormat="1" ht="13.5">
      <c r="A13" s="82" t="s">
        <v>234</v>
      </c>
      <c r="B13" s="465"/>
      <c r="C13" s="465"/>
      <c r="D13" s="465"/>
      <c r="E13" s="465"/>
      <c r="F13" s="465">
        <v>119172</v>
      </c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>
        <v>55836</v>
      </c>
      <c r="R13" s="465"/>
      <c r="S13" s="108"/>
      <c r="T13" s="473">
        <f t="shared" si="0"/>
        <v>175008</v>
      </c>
      <c r="U13" s="83"/>
    </row>
    <row r="14" spans="1:21" s="81" customFormat="1" ht="13.5">
      <c r="A14" s="162" t="s">
        <v>224</v>
      </c>
      <c r="B14" s="465"/>
      <c r="C14" s="465"/>
      <c r="D14" s="465"/>
      <c r="E14" s="465"/>
      <c r="F14" s="465">
        <v>119172</v>
      </c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>
        <v>55836</v>
      </c>
      <c r="R14" s="465"/>
      <c r="S14" s="108"/>
      <c r="T14" s="473">
        <f t="shared" si="0"/>
        <v>175008</v>
      </c>
      <c r="U14" s="83"/>
    </row>
    <row r="15" spans="1:21" s="81" customFormat="1" ht="25.5">
      <c r="A15" s="82" t="s">
        <v>215</v>
      </c>
      <c r="B15" s="465"/>
      <c r="C15" s="465"/>
      <c r="D15" s="465"/>
      <c r="E15" s="465"/>
      <c r="F15" s="468">
        <v>93836</v>
      </c>
      <c r="G15" s="468"/>
      <c r="H15" s="468"/>
      <c r="I15" s="468"/>
      <c r="J15" s="468"/>
      <c r="K15" s="468"/>
      <c r="L15" s="468"/>
      <c r="M15" s="468"/>
      <c r="N15" s="468"/>
      <c r="O15" s="468"/>
      <c r="P15" s="468">
        <v>1956658</v>
      </c>
      <c r="Q15" s="465"/>
      <c r="R15" s="465"/>
      <c r="S15" s="108"/>
      <c r="T15" s="769">
        <f t="shared" si="0"/>
        <v>2050494</v>
      </c>
      <c r="U15" s="83"/>
    </row>
    <row r="16" spans="1:21" s="81" customFormat="1" ht="13.5">
      <c r="A16" s="162" t="s">
        <v>391</v>
      </c>
      <c r="B16" s="465"/>
      <c r="C16" s="465"/>
      <c r="D16" s="465"/>
      <c r="E16" s="465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>
        <v>-73</v>
      </c>
      <c r="Q16" s="465"/>
      <c r="R16" s="465"/>
      <c r="S16" s="108"/>
      <c r="T16" s="769">
        <f t="shared" si="0"/>
        <v>-73</v>
      </c>
      <c r="U16" s="83"/>
    </row>
    <row r="17" spans="1:21" s="81" customFormat="1" ht="13.5">
      <c r="A17" s="162" t="s">
        <v>392</v>
      </c>
      <c r="B17" s="465"/>
      <c r="C17" s="465"/>
      <c r="D17" s="465"/>
      <c r="E17" s="465"/>
      <c r="F17" s="468">
        <f>SUM(F15:F16)</f>
        <v>93836</v>
      </c>
      <c r="G17" s="468"/>
      <c r="H17" s="468"/>
      <c r="I17" s="468"/>
      <c r="J17" s="468"/>
      <c r="K17" s="468"/>
      <c r="L17" s="468"/>
      <c r="M17" s="468"/>
      <c r="N17" s="468"/>
      <c r="O17" s="468"/>
      <c r="P17" s="468">
        <f>SUM(P15:P16)</f>
        <v>1956585</v>
      </c>
      <c r="Q17" s="465"/>
      <c r="R17" s="465"/>
      <c r="S17" s="108"/>
      <c r="T17" s="769">
        <f t="shared" si="0"/>
        <v>2050421</v>
      </c>
      <c r="U17" s="83"/>
    </row>
    <row r="18" spans="1:21" s="81" customFormat="1" ht="13.5">
      <c r="A18" s="162" t="s">
        <v>113</v>
      </c>
      <c r="B18" s="465"/>
      <c r="C18" s="465"/>
      <c r="D18" s="465"/>
      <c r="E18" s="465"/>
      <c r="F18" s="465">
        <v>83184</v>
      </c>
      <c r="G18" s="465"/>
      <c r="H18" s="465"/>
      <c r="I18" s="465"/>
      <c r="J18" s="465"/>
      <c r="K18" s="465"/>
      <c r="L18" s="465"/>
      <c r="M18" s="465"/>
      <c r="N18" s="465"/>
      <c r="O18" s="465"/>
      <c r="P18" s="465">
        <v>968162</v>
      </c>
      <c r="Q18" s="465"/>
      <c r="R18" s="465"/>
      <c r="S18" s="108"/>
      <c r="T18" s="473">
        <f t="shared" si="0"/>
        <v>1051346</v>
      </c>
      <c r="U18" s="83"/>
    </row>
    <row r="19" spans="1:21" s="81" customFormat="1" ht="13.5">
      <c r="A19" s="82" t="s">
        <v>231</v>
      </c>
      <c r="B19" s="465">
        <v>597</v>
      </c>
      <c r="C19" s="465">
        <v>228</v>
      </c>
      <c r="D19" s="465">
        <v>270</v>
      </c>
      <c r="E19" s="465"/>
      <c r="F19" s="465"/>
      <c r="G19" s="465"/>
      <c r="H19" s="465"/>
      <c r="I19" s="469"/>
      <c r="J19" s="465"/>
      <c r="K19" s="465"/>
      <c r="L19" s="465"/>
      <c r="M19" s="465"/>
      <c r="N19" s="465"/>
      <c r="O19" s="465"/>
      <c r="P19" s="465"/>
      <c r="Q19" s="465"/>
      <c r="R19" s="465"/>
      <c r="S19" s="108"/>
      <c r="T19" s="473">
        <f t="shared" si="0"/>
        <v>1095</v>
      </c>
      <c r="U19" s="83"/>
    </row>
    <row r="20" spans="1:21" s="81" customFormat="1" ht="13.5">
      <c r="A20" s="82" t="s">
        <v>98</v>
      </c>
      <c r="B20" s="465">
        <v>2896</v>
      </c>
      <c r="C20" s="465">
        <v>224</v>
      </c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108"/>
      <c r="T20" s="473">
        <f t="shared" si="0"/>
        <v>3120</v>
      </c>
      <c r="U20" s="83"/>
    </row>
    <row r="21" spans="1:21" s="81" customFormat="1" ht="13.5">
      <c r="A21" s="289" t="s">
        <v>99</v>
      </c>
      <c r="B21" s="470"/>
      <c r="C21" s="470"/>
      <c r="D21" s="470">
        <v>1000</v>
      </c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65"/>
      <c r="Q21" s="470"/>
      <c r="R21" s="470"/>
      <c r="S21" s="165"/>
      <c r="T21" s="770">
        <f t="shared" si="0"/>
        <v>1000</v>
      </c>
      <c r="U21" s="84"/>
    </row>
    <row r="22" spans="1:20" s="81" customFormat="1" ht="25.5">
      <c r="A22" s="82" t="s">
        <v>211</v>
      </c>
      <c r="B22" s="465">
        <v>1600</v>
      </c>
      <c r="C22" s="465">
        <v>223</v>
      </c>
      <c r="D22" s="465">
        <v>26875</v>
      </c>
      <c r="E22" s="465"/>
      <c r="F22" s="465"/>
      <c r="G22" s="465"/>
      <c r="H22" s="465"/>
      <c r="I22" s="465"/>
      <c r="J22" s="465">
        <v>111626</v>
      </c>
      <c r="K22" s="465">
        <v>137300</v>
      </c>
      <c r="L22" s="465"/>
      <c r="M22" s="465"/>
      <c r="N22" s="465"/>
      <c r="O22" s="465"/>
      <c r="P22" s="465"/>
      <c r="Q22" s="465"/>
      <c r="R22" s="465"/>
      <c r="S22" s="108"/>
      <c r="T22" s="473">
        <f t="shared" si="0"/>
        <v>277624</v>
      </c>
    </row>
    <row r="23" spans="1:20" s="81" customFormat="1" ht="13.5">
      <c r="A23" s="162" t="s">
        <v>391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>
        <v>12900</v>
      </c>
      <c r="L23" s="465"/>
      <c r="M23" s="465"/>
      <c r="N23" s="465"/>
      <c r="O23" s="465"/>
      <c r="P23" s="465"/>
      <c r="Q23" s="465"/>
      <c r="R23" s="465"/>
      <c r="S23" s="108"/>
      <c r="T23" s="473">
        <f t="shared" si="0"/>
        <v>12900</v>
      </c>
    </row>
    <row r="24" spans="1:20" s="81" customFormat="1" ht="13.5">
      <c r="A24" s="162" t="s">
        <v>392</v>
      </c>
      <c r="B24" s="465">
        <f>SUM(B22:B23)</f>
        <v>1600</v>
      </c>
      <c r="C24" s="465">
        <f>SUM(C22:C23)</f>
        <v>223</v>
      </c>
      <c r="D24" s="465">
        <f>SUM(D22:D23)</f>
        <v>26875</v>
      </c>
      <c r="E24" s="465"/>
      <c r="F24" s="465"/>
      <c r="G24" s="465"/>
      <c r="H24" s="465"/>
      <c r="I24" s="465"/>
      <c r="J24" s="465">
        <f>SUM(J22:J23)</f>
        <v>111626</v>
      </c>
      <c r="K24" s="465">
        <f>SUM(K22:K23)</f>
        <v>150200</v>
      </c>
      <c r="L24" s="465"/>
      <c r="M24" s="465"/>
      <c r="N24" s="465"/>
      <c r="O24" s="465"/>
      <c r="P24" s="465"/>
      <c r="Q24" s="465"/>
      <c r="R24" s="465"/>
      <c r="S24" s="108"/>
      <c r="T24" s="473">
        <f t="shared" si="0"/>
        <v>290524</v>
      </c>
    </row>
    <row r="25" spans="1:20" s="81" customFormat="1" ht="13.5">
      <c r="A25" s="162" t="s">
        <v>113</v>
      </c>
      <c r="B25" s="465"/>
      <c r="C25" s="465"/>
      <c r="D25" s="465"/>
      <c r="E25" s="465"/>
      <c r="F25" s="465"/>
      <c r="G25" s="465"/>
      <c r="H25" s="465"/>
      <c r="I25" s="465"/>
      <c r="J25" s="465">
        <v>11300</v>
      </c>
      <c r="K25" s="465">
        <v>76000</v>
      </c>
      <c r="L25" s="465"/>
      <c r="M25" s="465"/>
      <c r="N25" s="465"/>
      <c r="O25" s="465"/>
      <c r="P25" s="465"/>
      <c r="Q25" s="465"/>
      <c r="R25" s="465"/>
      <c r="S25" s="108"/>
      <c r="T25" s="473">
        <f t="shared" si="0"/>
        <v>87300</v>
      </c>
    </row>
    <row r="26" spans="1:20" s="81" customFormat="1" ht="13.5">
      <c r="A26" s="82" t="s">
        <v>101</v>
      </c>
      <c r="B26" s="465"/>
      <c r="C26" s="465"/>
      <c r="D26" s="465">
        <v>9000</v>
      </c>
      <c r="E26" s="465"/>
      <c r="F26" s="465"/>
      <c r="G26" s="465">
        <v>44927</v>
      </c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108"/>
      <c r="T26" s="473">
        <f t="shared" si="0"/>
        <v>53927</v>
      </c>
    </row>
    <row r="27" spans="1:20" s="81" customFormat="1" ht="13.5">
      <c r="A27" s="162" t="s">
        <v>113</v>
      </c>
      <c r="B27" s="465"/>
      <c r="C27" s="465"/>
      <c r="D27" s="465"/>
      <c r="E27" s="465"/>
      <c r="F27" s="465"/>
      <c r="G27" s="465">
        <v>44927</v>
      </c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108"/>
      <c r="T27" s="473">
        <f t="shared" si="0"/>
        <v>44927</v>
      </c>
    </row>
    <row r="28" spans="1:20" s="81" customFormat="1" ht="25.5">
      <c r="A28" s="236" t="s">
        <v>105</v>
      </c>
      <c r="B28" s="467">
        <v>2850</v>
      </c>
      <c r="C28" s="467">
        <v>398</v>
      </c>
      <c r="D28" s="467">
        <v>64743</v>
      </c>
      <c r="E28" s="467"/>
      <c r="F28" s="467"/>
      <c r="G28" s="467"/>
      <c r="H28" s="467"/>
      <c r="I28" s="467"/>
      <c r="J28" s="467">
        <v>297759</v>
      </c>
      <c r="K28" s="467">
        <v>11000</v>
      </c>
      <c r="L28" s="467"/>
      <c r="M28" s="467"/>
      <c r="N28" s="467"/>
      <c r="O28" s="467"/>
      <c r="P28" s="470"/>
      <c r="Q28" s="467"/>
      <c r="R28" s="467"/>
      <c r="S28" s="163"/>
      <c r="T28" s="482">
        <f t="shared" si="0"/>
        <v>376750</v>
      </c>
    </row>
    <row r="29" spans="1:21" s="81" customFormat="1" ht="13.5">
      <c r="A29" s="162" t="s">
        <v>113</v>
      </c>
      <c r="B29" s="471"/>
      <c r="C29" s="471"/>
      <c r="D29" s="471"/>
      <c r="E29" s="471"/>
      <c r="F29" s="471"/>
      <c r="G29" s="471"/>
      <c r="H29" s="471"/>
      <c r="I29" s="471"/>
      <c r="J29" s="471">
        <v>6300</v>
      </c>
      <c r="K29" s="471">
        <v>11000</v>
      </c>
      <c r="L29" s="471"/>
      <c r="M29" s="471"/>
      <c r="N29" s="471"/>
      <c r="O29" s="471"/>
      <c r="P29" s="465"/>
      <c r="Q29" s="471"/>
      <c r="R29" s="471"/>
      <c r="S29" s="126"/>
      <c r="T29" s="473">
        <f t="shared" si="0"/>
        <v>17300</v>
      </c>
      <c r="U29" s="83"/>
    </row>
    <row r="30" spans="1:21" s="81" customFormat="1" ht="13.5">
      <c r="A30" s="82" t="s">
        <v>100</v>
      </c>
      <c r="B30" s="465"/>
      <c r="C30" s="465"/>
      <c r="D30" s="465">
        <v>19600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108"/>
      <c r="T30" s="473">
        <f aca="true" t="shared" si="2" ref="T30:T40">SUM(B30:S30)</f>
        <v>19600</v>
      </c>
      <c r="U30" s="83"/>
    </row>
    <row r="31" spans="1:21" s="81" customFormat="1" ht="14.25" thickBot="1">
      <c r="A31" s="170" t="s">
        <v>113</v>
      </c>
      <c r="B31" s="472"/>
      <c r="C31" s="472"/>
      <c r="D31" s="472">
        <v>17500</v>
      </c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148"/>
      <c r="T31" s="483">
        <f t="shared" si="2"/>
        <v>17500</v>
      </c>
      <c r="U31" s="83"/>
    </row>
    <row r="32" spans="1:21" s="81" customFormat="1" ht="13.5">
      <c r="A32" s="80" t="s">
        <v>227</v>
      </c>
      <c r="B32" s="466">
        <v>21624</v>
      </c>
      <c r="C32" s="466">
        <v>3051</v>
      </c>
      <c r="D32" s="466">
        <v>363656</v>
      </c>
      <c r="E32" s="466"/>
      <c r="F32" s="466"/>
      <c r="G32" s="466"/>
      <c r="H32" s="466"/>
      <c r="I32" s="466"/>
      <c r="J32" s="466">
        <v>1692663</v>
      </c>
      <c r="K32" s="466"/>
      <c r="L32" s="466"/>
      <c r="M32" s="466"/>
      <c r="N32" s="466"/>
      <c r="O32" s="466"/>
      <c r="P32" s="466"/>
      <c r="Q32" s="466"/>
      <c r="R32" s="466"/>
      <c r="S32" s="293"/>
      <c r="T32" s="481">
        <f t="shared" si="2"/>
        <v>2080994</v>
      </c>
      <c r="U32" s="398"/>
    </row>
    <row r="33" spans="1:21" s="81" customFormat="1" ht="13.5">
      <c r="A33" s="162" t="s">
        <v>391</v>
      </c>
      <c r="B33" s="465"/>
      <c r="C33" s="465"/>
      <c r="D33" s="465">
        <v>200</v>
      </c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108"/>
      <c r="T33" s="473">
        <f t="shared" si="2"/>
        <v>200</v>
      </c>
      <c r="U33" s="398"/>
    </row>
    <row r="34" spans="1:21" s="81" customFormat="1" ht="13.5">
      <c r="A34" s="561" t="s">
        <v>392</v>
      </c>
      <c r="B34" s="471">
        <f>SUM(B32:B33)</f>
        <v>21624</v>
      </c>
      <c r="C34" s="471">
        <f>SUM(C32:C33)</f>
        <v>3051</v>
      </c>
      <c r="D34" s="471">
        <f>SUM(D32:D33)</f>
        <v>363856</v>
      </c>
      <c r="E34" s="471"/>
      <c r="F34" s="471"/>
      <c r="G34" s="471"/>
      <c r="H34" s="471"/>
      <c r="I34" s="471"/>
      <c r="J34" s="471">
        <f>SUM(J32:J33)</f>
        <v>1692663</v>
      </c>
      <c r="K34" s="471"/>
      <c r="L34" s="471"/>
      <c r="M34" s="471"/>
      <c r="N34" s="471"/>
      <c r="O34" s="471"/>
      <c r="P34" s="471"/>
      <c r="Q34" s="471"/>
      <c r="R34" s="471"/>
      <c r="S34" s="126"/>
      <c r="T34" s="563">
        <f t="shared" si="2"/>
        <v>2081194</v>
      </c>
      <c r="U34" s="398"/>
    </row>
    <row r="35" spans="1:20" s="81" customFormat="1" ht="13.5">
      <c r="A35" s="82" t="s">
        <v>96</v>
      </c>
      <c r="B35" s="465"/>
      <c r="C35" s="465"/>
      <c r="D35" s="465">
        <v>61644</v>
      </c>
      <c r="E35" s="465"/>
      <c r="F35" s="465"/>
      <c r="G35" s="465"/>
      <c r="H35" s="465"/>
      <c r="I35" s="465"/>
      <c r="J35" s="465">
        <v>9300</v>
      </c>
      <c r="K35" s="465"/>
      <c r="L35" s="465"/>
      <c r="M35" s="465"/>
      <c r="N35" s="465"/>
      <c r="O35" s="465"/>
      <c r="P35" s="465"/>
      <c r="Q35" s="465"/>
      <c r="R35" s="465"/>
      <c r="S35" s="108"/>
      <c r="T35" s="473">
        <f t="shared" si="2"/>
        <v>70944</v>
      </c>
    </row>
    <row r="36" spans="1:20" s="81" customFormat="1" ht="13.5">
      <c r="A36" s="162" t="s">
        <v>113</v>
      </c>
      <c r="B36" s="465"/>
      <c r="C36" s="465"/>
      <c r="D36" s="465">
        <v>46250</v>
      </c>
      <c r="E36" s="465"/>
      <c r="F36" s="465"/>
      <c r="G36" s="465"/>
      <c r="H36" s="465"/>
      <c r="I36" s="465"/>
      <c r="J36" s="465">
        <v>9300</v>
      </c>
      <c r="K36" s="465"/>
      <c r="L36" s="465"/>
      <c r="M36" s="465"/>
      <c r="N36" s="465"/>
      <c r="O36" s="465"/>
      <c r="P36" s="465"/>
      <c r="Q36" s="465"/>
      <c r="R36" s="465"/>
      <c r="S36" s="108"/>
      <c r="T36" s="473">
        <f t="shared" si="2"/>
        <v>55550</v>
      </c>
    </row>
    <row r="37" spans="1:21" s="81" customFormat="1" ht="13.5">
      <c r="A37" s="82" t="s">
        <v>103</v>
      </c>
      <c r="B37" s="465"/>
      <c r="C37" s="562"/>
      <c r="D37" s="465">
        <v>10360</v>
      </c>
      <c r="E37" s="465"/>
      <c r="F37" s="465"/>
      <c r="G37" s="465">
        <v>26430</v>
      </c>
      <c r="H37" s="465"/>
      <c r="I37" s="465"/>
      <c r="J37" s="465">
        <v>40500</v>
      </c>
      <c r="K37" s="465"/>
      <c r="L37" s="465"/>
      <c r="M37" s="465"/>
      <c r="N37" s="465"/>
      <c r="O37" s="465"/>
      <c r="P37" s="465"/>
      <c r="Q37" s="465"/>
      <c r="R37" s="465"/>
      <c r="S37" s="108"/>
      <c r="T37" s="473">
        <f t="shared" si="2"/>
        <v>77290</v>
      </c>
      <c r="U37" s="83"/>
    </row>
    <row r="38" spans="1:21" s="81" customFormat="1" ht="13.5">
      <c r="A38" s="162" t="s">
        <v>113</v>
      </c>
      <c r="B38" s="465"/>
      <c r="C38" s="465"/>
      <c r="D38" s="465"/>
      <c r="E38" s="465"/>
      <c r="F38" s="465"/>
      <c r="G38" s="465">
        <v>26430</v>
      </c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108"/>
      <c r="T38" s="473">
        <f t="shared" si="2"/>
        <v>26430</v>
      </c>
      <c r="U38" s="83"/>
    </row>
    <row r="39" spans="1:21" s="81" customFormat="1" ht="25.5">
      <c r="A39" s="82" t="s">
        <v>97</v>
      </c>
      <c r="B39" s="465"/>
      <c r="C39" s="465"/>
      <c r="D39" s="465">
        <v>26350</v>
      </c>
      <c r="E39" s="465"/>
      <c r="F39" s="465"/>
      <c r="G39" s="465"/>
      <c r="H39" s="465"/>
      <c r="I39" s="465"/>
      <c r="J39" s="465"/>
      <c r="K39" s="465"/>
      <c r="L39" s="465"/>
      <c r="M39" s="465">
        <v>1400</v>
      </c>
      <c r="N39" s="465"/>
      <c r="O39" s="465"/>
      <c r="P39" s="465"/>
      <c r="Q39" s="465"/>
      <c r="R39" s="465"/>
      <c r="S39" s="108"/>
      <c r="T39" s="473">
        <f t="shared" si="2"/>
        <v>27750</v>
      </c>
      <c r="U39" s="83"/>
    </row>
    <row r="40" spans="1:21" s="81" customFormat="1" ht="13.5">
      <c r="A40" s="162" t="s">
        <v>113</v>
      </c>
      <c r="B40" s="465"/>
      <c r="C40" s="465"/>
      <c r="D40" s="465">
        <v>20000</v>
      </c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108"/>
      <c r="T40" s="473">
        <f t="shared" si="2"/>
        <v>20000</v>
      </c>
      <c r="U40" s="83"/>
    </row>
    <row r="41" spans="1:21" s="81" customFormat="1" ht="13.5">
      <c r="A41" s="82" t="s">
        <v>106</v>
      </c>
      <c r="B41" s="465"/>
      <c r="C41" s="465"/>
      <c r="D41" s="465">
        <v>1700</v>
      </c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108"/>
      <c r="T41" s="473">
        <f aca="true" t="shared" si="3" ref="T41:T53">SUM(B41:S41)</f>
        <v>1700</v>
      </c>
      <c r="U41" s="83"/>
    </row>
    <row r="42" spans="1:21" s="81" customFormat="1" ht="25.5">
      <c r="A42" s="82" t="s">
        <v>351</v>
      </c>
      <c r="B42" s="465"/>
      <c r="C42" s="465"/>
      <c r="D42" s="465">
        <v>1200</v>
      </c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108"/>
      <c r="T42" s="473">
        <f t="shared" si="3"/>
        <v>1200</v>
      </c>
      <c r="U42" s="83"/>
    </row>
    <row r="43" spans="1:21" s="81" customFormat="1" ht="13.5">
      <c r="A43" s="82" t="s">
        <v>313</v>
      </c>
      <c r="B43" s="465"/>
      <c r="C43" s="465"/>
      <c r="D43" s="465"/>
      <c r="E43" s="465"/>
      <c r="F43" s="465"/>
      <c r="G43" s="465">
        <v>1020</v>
      </c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108"/>
      <c r="T43" s="473">
        <f t="shared" si="3"/>
        <v>1020</v>
      </c>
      <c r="U43" s="83"/>
    </row>
    <row r="44" spans="1:21" s="81" customFormat="1" ht="13.5">
      <c r="A44" s="82" t="s">
        <v>217</v>
      </c>
      <c r="B44" s="108"/>
      <c r="C44" s="108"/>
      <c r="D44" s="108">
        <v>22801</v>
      </c>
      <c r="E44" s="108"/>
      <c r="F44" s="465"/>
      <c r="G44" s="465"/>
      <c r="H44" s="465"/>
      <c r="I44" s="465"/>
      <c r="J44" s="465">
        <v>263199</v>
      </c>
      <c r="K44" s="465"/>
      <c r="L44" s="465"/>
      <c r="M44" s="465"/>
      <c r="N44" s="465"/>
      <c r="O44" s="108"/>
      <c r="P44" s="108"/>
      <c r="Q44" s="108"/>
      <c r="R44" s="108"/>
      <c r="S44" s="108"/>
      <c r="T44" s="473">
        <f t="shared" si="3"/>
        <v>286000</v>
      </c>
      <c r="U44" s="83"/>
    </row>
    <row r="45" spans="1:21" s="81" customFormat="1" ht="25.5">
      <c r="A45" s="82" t="s">
        <v>107</v>
      </c>
      <c r="B45" s="108"/>
      <c r="C45" s="108"/>
      <c r="D45" s="108"/>
      <c r="E45" s="108"/>
      <c r="F45" s="465"/>
      <c r="G45" s="465">
        <v>20830</v>
      </c>
      <c r="H45" s="465"/>
      <c r="I45" s="280"/>
      <c r="J45" s="465"/>
      <c r="K45" s="465"/>
      <c r="L45" s="465"/>
      <c r="M45" s="465"/>
      <c r="N45" s="465"/>
      <c r="O45" s="108"/>
      <c r="P45" s="108"/>
      <c r="Q45" s="108"/>
      <c r="R45" s="108"/>
      <c r="S45" s="108"/>
      <c r="T45" s="473">
        <f t="shared" si="3"/>
        <v>20830</v>
      </c>
      <c r="U45" s="83"/>
    </row>
    <row r="46" spans="1:21" s="81" customFormat="1" ht="13.5">
      <c r="A46" s="82" t="s">
        <v>345</v>
      </c>
      <c r="B46" s="108">
        <v>12594</v>
      </c>
      <c r="C46" s="108">
        <v>1877</v>
      </c>
      <c r="D46" s="108">
        <v>6718</v>
      </c>
      <c r="E46" s="108"/>
      <c r="F46" s="465"/>
      <c r="G46" s="465"/>
      <c r="H46" s="465"/>
      <c r="I46" s="469"/>
      <c r="J46" s="465">
        <v>188811</v>
      </c>
      <c r="K46" s="465"/>
      <c r="L46" s="465"/>
      <c r="M46" s="465"/>
      <c r="N46" s="465"/>
      <c r="O46" s="108"/>
      <c r="P46" s="108"/>
      <c r="Q46" s="108"/>
      <c r="R46" s="108"/>
      <c r="S46" s="108"/>
      <c r="T46" s="473">
        <f t="shared" si="3"/>
        <v>210000</v>
      </c>
      <c r="U46" s="83"/>
    </row>
    <row r="47" spans="1:21" s="81" customFormat="1" ht="25.5">
      <c r="A47" s="82" t="s">
        <v>316</v>
      </c>
      <c r="B47" s="108">
        <v>123</v>
      </c>
      <c r="C47" s="108">
        <v>17</v>
      </c>
      <c r="D47" s="465">
        <v>69001</v>
      </c>
      <c r="E47" s="465"/>
      <c r="F47" s="465"/>
      <c r="G47" s="465"/>
      <c r="H47" s="465"/>
      <c r="I47" s="465"/>
      <c r="J47" s="465">
        <v>19760</v>
      </c>
      <c r="K47" s="465">
        <v>64732</v>
      </c>
      <c r="L47" s="465"/>
      <c r="M47" s="468"/>
      <c r="N47" s="465"/>
      <c r="O47" s="108"/>
      <c r="P47" s="108"/>
      <c r="Q47" s="108"/>
      <c r="R47" s="108"/>
      <c r="S47" s="108"/>
      <c r="T47" s="473">
        <f t="shared" si="3"/>
        <v>153633</v>
      </c>
      <c r="U47" s="83"/>
    </row>
    <row r="48" spans="1:21" s="81" customFormat="1" ht="13.5">
      <c r="A48" s="82" t="s">
        <v>233</v>
      </c>
      <c r="B48" s="108">
        <v>3000</v>
      </c>
      <c r="C48" s="108">
        <v>1000</v>
      </c>
      <c r="D48" s="465">
        <v>40866</v>
      </c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108"/>
      <c r="P48" s="108"/>
      <c r="Q48" s="108"/>
      <c r="R48" s="108"/>
      <c r="S48" s="108"/>
      <c r="T48" s="473">
        <f t="shared" si="3"/>
        <v>44866</v>
      </c>
      <c r="U48" s="83"/>
    </row>
    <row r="49" spans="1:21" s="81" customFormat="1" ht="25.5">
      <c r="A49" s="82" t="s">
        <v>176</v>
      </c>
      <c r="B49" s="108"/>
      <c r="C49" s="108"/>
      <c r="D49" s="465"/>
      <c r="E49" s="468">
        <v>21650</v>
      </c>
      <c r="F49" s="468">
        <v>2000</v>
      </c>
      <c r="G49" s="465"/>
      <c r="H49" s="465"/>
      <c r="I49" s="465"/>
      <c r="J49" s="465"/>
      <c r="K49" s="465"/>
      <c r="L49" s="465"/>
      <c r="M49" s="465"/>
      <c r="N49" s="465"/>
      <c r="O49" s="108"/>
      <c r="P49" s="108"/>
      <c r="Q49" s="108"/>
      <c r="R49" s="108"/>
      <c r="S49" s="108"/>
      <c r="T49" s="473">
        <f t="shared" si="3"/>
        <v>23650</v>
      </c>
      <c r="U49" s="83"/>
    </row>
    <row r="50" spans="1:20" s="81" customFormat="1" ht="13.5">
      <c r="A50" s="162" t="s">
        <v>113</v>
      </c>
      <c r="B50" s="108"/>
      <c r="C50" s="108"/>
      <c r="D50" s="108"/>
      <c r="E50" s="290">
        <v>21650</v>
      </c>
      <c r="F50" s="468">
        <v>0</v>
      </c>
      <c r="G50" s="465"/>
      <c r="H50" s="465"/>
      <c r="I50" s="465"/>
      <c r="J50" s="465"/>
      <c r="K50" s="465"/>
      <c r="L50" s="465"/>
      <c r="M50" s="465"/>
      <c r="N50" s="465"/>
      <c r="O50" s="108"/>
      <c r="P50" s="108"/>
      <c r="Q50" s="108"/>
      <c r="R50" s="108"/>
      <c r="S50" s="108"/>
      <c r="T50" s="473">
        <f t="shared" si="3"/>
        <v>21650</v>
      </c>
    </row>
    <row r="51" spans="1:21" s="81" customFormat="1" ht="13.5">
      <c r="A51" s="82" t="s">
        <v>104</v>
      </c>
      <c r="B51" s="108"/>
      <c r="C51" s="108"/>
      <c r="D51" s="108"/>
      <c r="E51" s="108"/>
      <c r="F51" s="465"/>
      <c r="G51" s="465"/>
      <c r="H51" s="465">
        <v>226283</v>
      </c>
      <c r="I51" s="465"/>
      <c r="J51" s="465"/>
      <c r="K51" s="465"/>
      <c r="L51" s="465"/>
      <c r="M51" s="465"/>
      <c r="N51" s="465">
        <v>260043</v>
      </c>
      <c r="O51" s="108"/>
      <c r="P51" s="108"/>
      <c r="Q51" s="108"/>
      <c r="R51" s="108"/>
      <c r="S51" s="108"/>
      <c r="T51" s="473">
        <f t="shared" si="3"/>
        <v>486326</v>
      </c>
      <c r="U51" s="83"/>
    </row>
    <row r="52" spans="1:21" s="81" customFormat="1" ht="13.5">
      <c r="A52" s="162" t="s">
        <v>391</v>
      </c>
      <c r="B52" s="108"/>
      <c r="C52" s="108"/>
      <c r="D52" s="108"/>
      <c r="E52" s="108"/>
      <c r="F52" s="465"/>
      <c r="G52" s="465"/>
      <c r="H52" s="465">
        <v>-4627</v>
      </c>
      <c r="I52" s="465"/>
      <c r="J52" s="465"/>
      <c r="K52" s="465"/>
      <c r="L52" s="465"/>
      <c r="M52" s="465"/>
      <c r="N52" s="465">
        <v>-12900</v>
      </c>
      <c r="O52" s="108"/>
      <c r="P52" s="108"/>
      <c r="Q52" s="108"/>
      <c r="R52" s="108"/>
      <c r="S52" s="108"/>
      <c r="T52" s="473">
        <f t="shared" si="3"/>
        <v>-17527</v>
      </c>
      <c r="U52" s="83"/>
    </row>
    <row r="53" spans="1:21" s="81" customFormat="1" ht="14.25" thickBot="1">
      <c r="A53" s="531" t="s">
        <v>392</v>
      </c>
      <c r="B53" s="163"/>
      <c r="C53" s="163"/>
      <c r="D53" s="163"/>
      <c r="E53" s="163"/>
      <c r="F53" s="467"/>
      <c r="G53" s="467"/>
      <c r="H53" s="467">
        <f>SUM(H51:H52)</f>
        <v>221656</v>
      </c>
      <c r="I53" s="467"/>
      <c r="J53" s="467"/>
      <c r="K53" s="467"/>
      <c r="L53" s="467"/>
      <c r="M53" s="467"/>
      <c r="N53" s="467">
        <f>SUM(N51:N52)</f>
        <v>247143</v>
      </c>
      <c r="O53" s="163"/>
      <c r="P53" s="163"/>
      <c r="Q53" s="163"/>
      <c r="R53" s="163"/>
      <c r="S53" s="163"/>
      <c r="T53" s="563">
        <f t="shared" si="3"/>
        <v>468799</v>
      </c>
      <c r="U53" s="83"/>
    </row>
    <row r="54" spans="1:22" s="2" customFormat="1" ht="15">
      <c r="A54" s="127" t="s">
        <v>50</v>
      </c>
      <c r="B54" s="421">
        <f>SUM(B6+B10+B12+B13+B15+B19+B20+B21+B22+B26+B28+B30+B32+B35+B37+B39+B41+B43+B44+B45+B47+B48+B49+B51+B46+B42)</f>
        <v>121956</v>
      </c>
      <c r="C54" s="421">
        <f aca="true" t="shared" si="4" ref="C54:T54">SUM(C6+C10+C12+C13+C15+C19+C20+C21+C22+C26+C28+C30+C32+C35+C37+C39+C41+C43+C44+C45+C47+C48+C49+C51+C46+C42)</f>
        <v>22558</v>
      </c>
      <c r="D54" s="421">
        <f t="shared" si="4"/>
        <v>880665</v>
      </c>
      <c r="E54" s="421">
        <f t="shared" si="4"/>
        <v>21650</v>
      </c>
      <c r="F54" s="421">
        <f t="shared" si="4"/>
        <v>215008</v>
      </c>
      <c r="G54" s="421">
        <f t="shared" si="4"/>
        <v>435462</v>
      </c>
      <c r="H54" s="421">
        <f t="shared" si="4"/>
        <v>226283</v>
      </c>
      <c r="I54" s="421">
        <f t="shared" si="4"/>
        <v>30000</v>
      </c>
      <c r="J54" s="421">
        <f t="shared" si="4"/>
        <v>2653684</v>
      </c>
      <c r="K54" s="421">
        <f t="shared" si="4"/>
        <v>417630</v>
      </c>
      <c r="L54" s="421">
        <f t="shared" si="4"/>
        <v>0</v>
      </c>
      <c r="M54" s="421">
        <f t="shared" si="4"/>
        <v>11670</v>
      </c>
      <c r="N54" s="421">
        <f t="shared" si="4"/>
        <v>260043</v>
      </c>
      <c r="O54" s="421">
        <f t="shared" si="4"/>
        <v>0</v>
      </c>
      <c r="P54" s="421">
        <f t="shared" si="4"/>
        <v>1956658</v>
      </c>
      <c r="Q54" s="421">
        <f t="shared" si="4"/>
        <v>55836</v>
      </c>
      <c r="R54" s="421">
        <f t="shared" si="4"/>
        <v>0</v>
      </c>
      <c r="S54" s="421">
        <f t="shared" si="4"/>
        <v>0</v>
      </c>
      <c r="T54" s="771">
        <f t="shared" si="4"/>
        <v>7309103</v>
      </c>
      <c r="U54" s="9"/>
      <c r="V54" s="9"/>
    </row>
    <row r="55" spans="1:22" s="2" customFormat="1" ht="15">
      <c r="A55" s="142" t="s">
        <v>391</v>
      </c>
      <c r="B55" s="530">
        <f>SUM(B7+B16+B23+B33+B52)</f>
        <v>0</v>
      </c>
      <c r="C55" s="530">
        <f aca="true" t="shared" si="5" ref="C55:T55">SUM(C7+C16+C23+C33+C52)</f>
        <v>0</v>
      </c>
      <c r="D55" s="530">
        <f t="shared" si="5"/>
        <v>1939</v>
      </c>
      <c r="E55" s="530">
        <f t="shared" si="5"/>
        <v>0</v>
      </c>
      <c r="F55" s="530">
        <f t="shared" si="5"/>
        <v>0</v>
      </c>
      <c r="G55" s="530">
        <f t="shared" si="5"/>
        <v>0</v>
      </c>
      <c r="H55" s="530">
        <f t="shared" si="5"/>
        <v>-4627</v>
      </c>
      <c r="I55" s="530">
        <f t="shared" si="5"/>
        <v>0</v>
      </c>
      <c r="J55" s="530">
        <f t="shared" si="5"/>
        <v>0</v>
      </c>
      <c r="K55" s="530">
        <f t="shared" si="5"/>
        <v>12900</v>
      </c>
      <c r="L55" s="530">
        <f t="shared" si="5"/>
        <v>0</v>
      </c>
      <c r="M55" s="530">
        <f t="shared" si="5"/>
        <v>0</v>
      </c>
      <c r="N55" s="530">
        <f t="shared" si="5"/>
        <v>-12900</v>
      </c>
      <c r="O55" s="530">
        <f t="shared" si="5"/>
        <v>0</v>
      </c>
      <c r="P55" s="530">
        <f t="shared" si="5"/>
        <v>-73</v>
      </c>
      <c r="Q55" s="530">
        <f t="shared" si="5"/>
        <v>0</v>
      </c>
      <c r="R55" s="530">
        <f t="shared" si="5"/>
        <v>2761</v>
      </c>
      <c r="S55" s="530">
        <f t="shared" si="5"/>
        <v>0</v>
      </c>
      <c r="T55" s="564">
        <f t="shared" si="5"/>
        <v>0</v>
      </c>
      <c r="U55" s="9"/>
      <c r="V55" s="9"/>
    </row>
    <row r="56" spans="1:22" s="2" customFormat="1" ht="28.5">
      <c r="A56" s="142" t="s">
        <v>392</v>
      </c>
      <c r="B56" s="530">
        <f>SUM(B54:B55)</f>
        <v>121956</v>
      </c>
      <c r="C56" s="530">
        <f aca="true" t="shared" si="6" ref="C56:T56">SUM(C54:C55)</f>
        <v>22558</v>
      </c>
      <c r="D56" s="530">
        <f t="shared" si="6"/>
        <v>882604</v>
      </c>
      <c r="E56" s="530">
        <f t="shared" si="6"/>
        <v>21650</v>
      </c>
      <c r="F56" s="530">
        <f t="shared" si="6"/>
        <v>215008</v>
      </c>
      <c r="G56" s="530">
        <f t="shared" si="6"/>
        <v>435462</v>
      </c>
      <c r="H56" s="530">
        <f t="shared" si="6"/>
        <v>221656</v>
      </c>
      <c r="I56" s="530">
        <f t="shared" si="6"/>
        <v>30000</v>
      </c>
      <c r="J56" s="530">
        <f t="shared" si="6"/>
        <v>2653684</v>
      </c>
      <c r="K56" s="530">
        <f t="shared" si="6"/>
        <v>430530</v>
      </c>
      <c r="L56" s="530">
        <f t="shared" si="6"/>
        <v>0</v>
      </c>
      <c r="M56" s="530">
        <f t="shared" si="6"/>
        <v>11670</v>
      </c>
      <c r="N56" s="530">
        <f t="shared" si="6"/>
        <v>247143</v>
      </c>
      <c r="O56" s="530">
        <f t="shared" si="6"/>
        <v>0</v>
      </c>
      <c r="P56" s="530">
        <f t="shared" si="6"/>
        <v>1956585</v>
      </c>
      <c r="Q56" s="530">
        <f t="shared" si="6"/>
        <v>55836</v>
      </c>
      <c r="R56" s="530">
        <f t="shared" si="6"/>
        <v>2761</v>
      </c>
      <c r="S56" s="530">
        <f t="shared" si="6"/>
        <v>0</v>
      </c>
      <c r="T56" s="564">
        <f t="shared" si="6"/>
        <v>7309103</v>
      </c>
      <c r="U56" s="9"/>
      <c r="V56" s="9"/>
    </row>
    <row r="57" spans="1:20" s="2" customFormat="1" ht="15">
      <c r="A57" s="142" t="s">
        <v>112</v>
      </c>
      <c r="B57" s="422">
        <f aca="true" t="shared" si="7" ref="B57:T57">SUM(B9+B11+B14+B18+B25+B27+B29+B31+B36+B38+B40+B50)</f>
        <v>26881</v>
      </c>
      <c r="C57" s="422">
        <f t="shared" si="7"/>
        <v>4704</v>
      </c>
      <c r="D57" s="422">
        <f t="shared" si="7"/>
        <v>83750</v>
      </c>
      <c r="E57" s="422">
        <f t="shared" si="7"/>
        <v>21650</v>
      </c>
      <c r="F57" s="422">
        <f t="shared" si="7"/>
        <v>202356</v>
      </c>
      <c r="G57" s="422">
        <f t="shared" si="7"/>
        <v>83698</v>
      </c>
      <c r="H57" s="422">
        <f t="shared" si="7"/>
        <v>0</v>
      </c>
      <c r="I57" s="422">
        <f t="shared" si="7"/>
        <v>0</v>
      </c>
      <c r="J57" s="422">
        <f t="shared" si="7"/>
        <v>26900</v>
      </c>
      <c r="K57" s="422">
        <f t="shared" si="7"/>
        <v>87000</v>
      </c>
      <c r="L57" s="422">
        <f t="shared" si="7"/>
        <v>0</v>
      </c>
      <c r="M57" s="422">
        <f t="shared" si="7"/>
        <v>0</v>
      </c>
      <c r="N57" s="422">
        <f t="shared" si="7"/>
        <v>0</v>
      </c>
      <c r="O57" s="422">
        <f t="shared" si="7"/>
        <v>0</v>
      </c>
      <c r="P57" s="422">
        <f t="shared" si="7"/>
        <v>968162</v>
      </c>
      <c r="Q57" s="422">
        <f t="shared" si="7"/>
        <v>55836</v>
      </c>
      <c r="R57" s="422">
        <f t="shared" si="7"/>
        <v>0</v>
      </c>
      <c r="S57" s="422">
        <f t="shared" si="7"/>
        <v>0</v>
      </c>
      <c r="T57" s="772">
        <f t="shared" si="7"/>
        <v>1560937</v>
      </c>
    </row>
    <row r="58" spans="1:22" s="2" customFormat="1" ht="15.75" thickBot="1">
      <c r="A58" s="565" t="s">
        <v>71</v>
      </c>
      <c r="B58" s="423">
        <f>B56-B57</f>
        <v>95075</v>
      </c>
      <c r="C58" s="423">
        <f aca="true" t="shared" si="8" ref="C58:T58">C56-C57</f>
        <v>17854</v>
      </c>
      <c r="D58" s="423">
        <f t="shared" si="8"/>
        <v>798854</v>
      </c>
      <c r="E58" s="423">
        <f t="shared" si="8"/>
        <v>0</v>
      </c>
      <c r="F58" s="423">
        <f t="shared" si="8"/>
        <v>12652</v>
      </c>
      <c r="G58" s="423">
        <f t="shared" si="8"/>
        <v>351764</v>
      </c>
      <c r="H58" s="423">
        <f t="shared" si="8"/>
        <v>221656</v>
      </c>
      <c r="I58" s="423">
        <f t="shared" si="8"/>
        <v>30000</v>
      </c>
      <c r="J58" s="423">
        <f t="shared" si="8"/>
        <v>2626784</v>
      </c>
      <c r="K58" s="423">
        <f t="shared" si="8"/>
        <v>343530</v>
      </c>
      <c r="L58" s="423">
        <f t="shared" si="8"/>
        <v>0</v>
      </c>
      <c r="M58" s="423">
        <f t="shared" si="8"/>
        <v>11670</v>
      </c>
      <c r="N58" s="423">
        <f t="shared" si="8"/>
        <v>247143</v>
      </c>
      <c r="O58" s="423">
        <f t="shared" si="8"/>
        <v>0</v>
      </c>
      <c r="P58" s="423">
        <f t="shared" si="8"/>
        <v>988423</v>
      </c>
      <c r="Q58" s="423">
        <f t="shared" si="8"/>
        <v>0</v>
      </c>
      <c r="R58" s="423">
        <f t="shared" si="8"/>
        <v>2761</v>
      </c>
      <c r="S58" s="423">
        <f t="shared" si="8"/>
        <v>0</v>
      </c>
      <c r="T58" s="566">
        <f t="shared" si="8"/>
        <v>5748166</v>
      </c>
      <c r="V58" s="1"/>
    </row>
    <row r="63" ht="15">
      <c r="J63" s="425"/>
    </row>
  </sheetData>
  <sheetProtection/>
  <mergeCells count="18">
    <mergeCell ref="A1:A4"/>
    <mergeCell ref="B1:O1"/>
    <mergeCell ref="T1:T4"/>
    <mergeCell ref="B3:B4"/>
    <mergeCell ref="C3:C4"/>
    <mergeCell ref="B2:I2"/>
    <mergeCell ref="P2:P4"/>
    <mergeCell ref="P1:S1"/>
    <mergeCell ref="J2:O2"/>
    <mergeCell ref="S2:S4"/>
    <mergeCell ref="Q2:Q4"/>
    <mergeCell ref="D3:D4"/>
    <mergeCell ref="E3:E4"/>
    <mergeCell ref="J3:J4"/>
    <mergeCell ref="K3:K4"/>
    <mergeCell ref="F3:I3"/>
    <mergeCell ref="L3:O3"/>
    <mergeCell ref="R2:R4"/>
  </mergeCells>
  <printOptions/>
  <pageMargins left="0.1968503937007874" right="0.1968503937007874" top="0.71" bottom="0.32" header="0.2" footer="0.1968503937007874"/>
  <pageSetup horizontalDpi="600" verticalDpi="600" orientation="landscape" paperSize="9" scale="85" r:id="rId1"/>
  <headerFooter>
    <oddHeader>&amp;C&amp;"Book Antiqua,Félkövér"&amp;11Keszthely Város Önkormányzata
2021. évi főbb kiadásai jogcím-csoportonként és feladatonként&amp;R&amp;"Book Antiqua,Félkövér"8. melléklet
ezer Ft</oddHeader>
    <oddFooter>&amp;C&amp;P</oddFooter>
  </headerFooter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3">
      <selection activeCell="B32" sqref="B32"/>
    </sheetView>
  </sheetViews>
  <sheetFormatPr defaultColWidth="9.140625" defaultRowHeight="12.75"/>
  <cols>
    <col min="1" max="1" width="43.42187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12" customWidth="1"/>
    <col min="8" max="8" width="9.5742187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9.57421875" style="1" customWidth="1"/>
    <col min="14" max="16384" width="9.140625" style="1" customWidth="1"/>
  </cols>
  <sheetData>
    <row r="1" spans="1:13" ht="16.5" customHeight="1">
      <c r="A1" s="715" t="s">
        <v>4</v>
      </c>
      <c r="B1" s="724" t="s">
        <v>8</v>
      </c>
      <c r="C1" s="724"/>
      <c r="D1" s="724"/>
      <c r="E1" s="724"/>
      <c r="F1" s="724"/>
      <c r="G1" s="724"/>
      <c r="H1" s="724" t="s">
        <v>13</v>
      </c>
      <c r="I1" s="724"/>
      <c r="J1" s="724"/>
      <c r="K1" s="714" t="s">
        <v>9</v>
      </c>
      <c r="L1" s="714" t="s">
        <v>5</v>
      </c>
      <c r="M1" s="718" t="s">
        <v>400</v>
      </c>
    </row>
    <row r="2" spans="1:13" ht="31.5" customHeight="1">
      <c r="A2" s="716"/>
      <c r="B2" s="712" t="s">
        <v>0</v>
      </c>
      <c r="C2" s="712" t="s">
        <v>326</v>
      </c>
      <c r="D2" s="712" t="s">
        <v>10</v>
      </c>
      <c r="E2" s="712" t="s">
        <v>123</v>
      </c>
      <c r="F2" s="722" t="s">
        <v>7</v>
      </c>
      <c r="G2" s="723"/>
      <c r="H2" s="712" t="s">
        <v>82</v>
      </c>
      <c r="I2" s="712" t="s">
        <v>11</v>
      </c>
      <c r="J2" s="712" t="s">
        <v>181</v>
      </c>
      <c r="K2" s="712"/>
      <c r="L2" s="712"/>
      <c r="M2" s="719"/>
    </row>
    <row r="3" spans="1:13" ht="59.25" customHeight="1" thickBot="1">
      <c r="A3" s="717"/>
      <c r="B3" s="713"/>
      <c r="C3" s="713"/>
      <c r="D3" s="713"/>
      <c r="E3" s="713"/>
      <c r="F3" s="33" t="s">
        <v>184</v>
      </c>
      <c r="G3" s="33" t="s">
        <v>185</v>
      </c>
      <c r="H3" s="713"/>
      <c r="I3" s="713"/>
      <c r="J3" s="713"/>
      <c r="K3" s="713"/>
      <c r="L3" s="721"/>
      <c r="M3" s="720"/>
    </row>
    <row r="4" spans="1:13" ht="17.25" thickBot="1">
      <c r="A4" s="26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27">
        <v>10</v>
      </c>
      <c r="K4" s="209">
        <v>11</v>
      </c>
      <c r="L4" s="234">
        <v>12</v>
      </c>
      <c r="M4" s="235">
        <v>13</v>
      </c>
    </row>
    <row r="5" spans="1:13" ht="15">
      <c r="A5" s="10" t="s">
        <v>399</v>
      </c>
      <c r="B5" s="22">
        <v>266368</v>
      </c>
      <c r="C5" s="22">
        <v>47445</v>
      </c>
      <c r="D5" s="22">
        <v>52774</v>
      </c>
      <c r="E5" s="22"/>
      <c r="F5" s="22"/>
      <c r="G5" s="22"/>
      <c r="H5" s="22">
        <v>11080</v>
      </c>
      <c r="I5" s="22"/>
      <c r="J5" s="24">
        <v>20000</v>
      </c>
      <c r="K5" s="23">
        <f>SUM(B5:J5)</f>
        <v>397667</v>
      </c>
      <c r="L5" s="22">
        <v>57</v>
      </c>
      <c r="M5" s="204">
        <v>0</v>
      </c>
    </row>
    <row r="6" spans="1:13" ht="15">
      <c r="A6" s="532" t="s">
        <v>391</v>
      </c>
      <c r="B6" s="22"/>
      <c r="C6" s="22"/>
      <c r="D6" s="22">
        <v>-4500</v>
      </c>
      <c r="E6" s="22"/>
      <c r="F6" s="22"/>
      <c r="G6" s="22"/>
      <c r="H6" s="22"/>
      <c r="I6" s="22"/>
      <c r="J6" s="24"/>
      <c r="K6" s="23">
        <f>SUM(B6:J6)</f>
        <v>-4500</v>
      </c>
      <c r="L6" s="22"/>
      <c r="M6" s="204"/>
    </row>
    <row r="7" spans="1:13" ht="15">
      <c r="A7" s="532" t="s">
        <v>392</v>
      </c>
      <c r="B7" s="22">
        <f>SUM(B5:B6)</f>
        <v>266368</v>
      </c>
      <c r="C7" s="22">
        <f aca="true" t="shared" si="0" ref="C7:L7">SUM(C5:C6)</f>
        <v>47445</v>
      </c>
      <c r="D7" s="22">
        <f t="shared" si="0"/>
        <v>48274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11080</v>
      </c>
      <c r="I7" s="22">
        <f t="shared" si="0"/>
        <v>0</v>
      </c>
      <c r="J7" s="22">
        <f t="shared" si="0"/>
        <v>20000</v>
      </c>
      <c r="K7" s="23">
        <f>SUM(B7:J7)</f>
        <v>393167</v>
      </c>
      <c r="L7" s="22">
        <f t="shared" si="0"/>
        <v>57</v>
      </c>
      <c r="M7" s="204"/>
    </row>
    <row r="8" spans="1:13" ht="15">
      <c r="A8" s="11" t="s">
        <v>70</v>
      </c>
      <c r="B8" s="22">
        <v>173115</v>
      </c>
      <c r="C8" s="22">
        <v>26660</v>
      </c>
      <c r="D8" s="22">
        <v>24501</v>
      </c>
      <c r="E8" s="22"/>
      <c r="F8" s="22"/>
      <c r="G8" s="22"/>
      <c r="H8" s="22">
        <v>0</v>
      </c>
      <c r="I8" s="22">
        <v>0</v>
      </c>
      <c r="J8" s="24">
        <v>0</v>
      </c>
      <c r="K8" s="23">
        <f>SUM(B8:J8)</f>
        <v>224276</v>
      </c>
      <c r="L8" s="24">
        <v>41</v>
      </c>
      <c r="M8" s="205"/>
    </row>
    <row r="9" spans="1:15" s="7" customFormat="1" ht="15">
      <c r="A9" s="118" t="s">
        <v>122</v>
      </c>
      <c r="B9" s="24">
        <v>349349</v>
      </c>
      <c r="C9" s="24">
        <v>60169</v>
      </c>
      <c r="D9" s="24">
        <v>36640</v>
      </c>
      <c r="E9" s="24"/>
      <c r="F9" s="24"/>
      <c r="G9" s="24"/>
      <c r="H9" s="24">
        <v>2000</v>
      </c>
      <c r="I9" s="24">
        <v>1905</v>
      </c>
      <c r="J9" s="24"/>
      <c r="K9" s="230">
        <f aca="true" t="shared" si="1" ref="K9:K27">SUM(B9:I9)</f>
        <v>450063</v>
      </c>
      <c r="L9" s="24">
        <v>87</v>
      </c>
      <c r="M9" s="206">
        <v>0</v>
      </c>
      <c r="O9" s="1"/>
    </row>
    <row r="10" spans="1:15" s="7" customFormat="1" ht="15">
      <c r="A10" s="11" t="s">
        <v>70</v>
      </c>
      <c r="B10" s="24">
        <v>290000</v>
      </c>
      <c r="C10" s="24">
        <v>49940</v>
      </c>
      <c r="D10" s="24">
        <v>32173</v>
      </c>
      <c r="E10" s="24"/>
      <c r="F10" s="24"/>
      <c r="G10" s="24"/>
      <c r="H10" s="24">
        <v>2000</v>
      </c>
      <c r="I10" s="24">
        <v>1905</v>
      </c>
      <c r="J10" s="24"/>
      <c r="K10" s="230">
        <f t="shared" si="1"/>
        <v>376018</v>
      </c>
      <c r="L10" s="24">
        <v>86</v>
      </c>
      <c r="M10" s="206"/>
      <c r="O10" s="1"/>
    </row>
    <row r="11" spans="1:13" ht="28.5">
      <c r="A11" s="119" t="s">
        <v>61</v>
      </c>
      <c r="B11" s="24">
        <v>64336</v>
      </c>
      <c r="C11" s="24">
        <v>15563</v>
      </c>
      <c r="D11" s="24">
        <v>186700</v>
      </c>
      <c r="E11" s="24"/>
      <c r="F11" s="24"/>
      <c r="G11" s="24"/>
      <c r="H11" s="24">
        <v>3302</v>
      </c>
      <c r="I11" s="24">
        <v>2921</v>
      </c>
      <c r="J11" s="24"/>
      <c r="K11" s="230">
        <f t="shared" si="1"/>
        <v>272822</v>
      </c>
      <c r="L11" s="24">
        <v>20</v>
      </c>
      <c r="M11" s="205">
        <v>2</v>
      </c>
    </row>
    <row r="12" spans="1:13" ht="15">
      <c r="A12" s="11" t="s">
        <v>70</v>
      </c>
      <c r="B12" s="25">
        <v>19000</v>
      </c>
      <c r="C12" s="25">
        <v>2945</v>
      </c>
      <c r="D12" s="25">
        <v>870</v>
      </c>
      <c r="E12" s="25"/>
      <c r="F12" s="25"/>
      <c r="G12" s="25"/>
      <c r="H12" s="25">
        <v>0</v>
      </c>
      <c r="I12" s="25">
        <v>0</v>
      </c>
      <c r="J12" s="284"/>
      <c r="K12" s="230">
        <f t="shared" si="1"/>
        <v>22815</v>
      </c>
      <c r="L12" s="24">
        <v>7</v>
      </c>
      <c r="M12" s="205"/>
    </row>
    <row r="13" spans="1:13" ht="15">
      <c r="A13" s="118" t="s">
        <v>62</v>
      </c>
      <c r="B13" s="25">
        <v>43449</v>
      </c>
      <c r="C13" s="25">
        <v>6867</v>
      </c>
      <c r="D13" s="25">
        <v>13376</v>
      </c>
      <c r="E13" s="25"/>
      <c r="F13" s="25"/>
      <c r="G13" s="25"/>
      <c r="H13" s="25">
        <v>5850</v>
      </c>
      <c r="I13" s="25"/>
      <c r="J13" s="284"/>
      <c r="K13" s="230">
        <f t="shared" si="1"/>
        <v>69542</v>
      </c>
      <c r="L13" s="24">
        <v>13</v>
      </c>
      <c r="M13" s="205">
        <v>1</v>
      </c>
    </row>
    <row r="14" spans="1:13" ht="15">
      <c r="A14" s="11" t="s">
        <v>70</v>
      </c>
      <c r="B14" s="25">
        <v>10000</v>
      </c>
      <c r="C14" s="25">
        <v>3723</v>
      </c>
      <c r="D14" s="25"/>
      <c r="E14" s="25"/>
      <c r="F14" s="25"/>
      <c r="G14" s="25"/>
      <c r="H14" s="25">
        <v>4944</v>
      </c>
      <c r="I14" s="25"/>
      <c r="J14" s="284"/>
      <c r="K14" s="230">
        <f t="shared" si="1"/>
        <v>18667</v>
      </c>
      <c r="L14" s="24">
        <v>11</v>
      </c>
      <c r="M14" s="205"/>
    </row>
    <row r="15" spans="1:13" ht="28.5">
      <c r="A15" s="118" t="s">
        <v>63</v>
      </c>
      <c r="B15" s="24">
        <v>106160</v>
      </c>
      <c r="C15" s="24">
        <v>16301</v>
      </c>
      <c r="D15" s="24">
        <v>90308</v>
      </c>
      <c r="E15" s="24"/>
      <c r="F15" s="24">
        <v>170</v>
      </c>
      <c r="G15" s="24"/>
      <c r="H15" s="24">
        <v>1242</v>
      </c>
      <c r="I15" s="24"/>
      <c r="J15" s="231"/>
      <c r="K15" s="230">
        <f t="shared" si="1"/>
        <v>214181</v>
      </c>
      <c r="L15" s="24">
        <v>20</v>
      </c>
      <c r="M15" s="205">
        <v>0</v>
      </c>
    </row>
    <row r="16" spans="1:13" ht="15">
      <c r="A16" s="532" t="s">
        <v>391</v>
      </c>
      <c r="B16" s="24">
        <v>13309</v>
      </c>
      <c r="C16" s="24">
        <v>2063</v>
      </c>
      <c r="D16" s="24"/>
      <c r="E16" s="24"/>
      <c r="F16" s="24"/>
      <c r="G16" s="24"/>
      <c r="H16" s="24"/>
      <c r="I16" s="24"/>
      <c r="J16" s="231"/>
      <c r="K16" s="230">
        <f t="shared" si="1"/>
        <v>15372</v>
      </c>
      <c r="L16" s="24"/>
      <c r="M16" s="205"/>
    </row>
    <row r="17" spans="1:13" ht="15">
      <c r="A17" s="532" t="s">
        <v>392</v>
      </c>
      <c r="B17" s="24">
        <f>SUM(B15:B16)</f>
        <v>119469</v>
      </c>
      <c r="C17" s="24">
        <f aca="true" t="shared" si="2" ref="C17:L17">SUM(C15:C16)</f>
        <v>18364</v>
      </c>
      <c r="D17" s="24">
        <f t="shared" si="2"/>
        <v>90308</v>
      </c>
      <c r="E17" s="24">
        <f t="shared" si="2"/>
        <v>0</v>
      </c>
      <c r="F17" s="24">
        <f t="shared" si="2"/>
        <v>170</v>
      </c>
      <c r="G17" s="24">
        <f t="shared" si="2"/>
        <v>0</v>
      </c>
      <c r="H17" s="24">
        <f t="shared" si="2"/>
        <v>1242</v>
      </c>
      <c r="I17" s="24">
        <f t="shared" si="2"/>
        <v>0</v>
      </c>
      <c r="J17" s="24">
        <f t="shared" si="2"/>
        <v>0</v>
      </c>
      <c r="K17" s="230">
        <f t="shared" si="1"/>
        <v>229553</v>
      </c>
      <c r="L17" s="24">
        <f t="shared" si="2"/>
        <v>20</v>
      </c>
      <c r="M17" s="205"/>
    </row>
    <row r="18" spans="1:13" ht="15">
      <c r="A18" s="11" t="s">
        <v>70</v>
      </c>
      <c r="B18" s="24">
        <v>62000</v>
      </c>
      <c r="C18" s="24">
        <v>9610</v>
      </c>
      <c r="D18" s="24">
        <v>40657</v>
      </c>
      <c r="E18" s="24"/>
      <c r="F18" s="24">
        <v>170</v>
      </c>
      <c r="G18" s="24"/>
      <c r="H18" s="24">
        <v>0</v>
      </c>
      <c r="I18" s="24"/>
      <c r="J18" s="231"/>
      <c r="K18" s="230">
        <f t="shared" si="1"/>
        <v>112437</v>
      </c>
      <c r="L18" s="24">
        <v>11</v>
      </c>
      <c r="M18" s="205"/>
    </row>
    <row r="19" spans="1:13" ht="30">
      <c r="A19" s="118" t="s">
        <v>64</v>
      </c>
      <c r="B19" s="24">
        <v>199046</v>
      </c>
      <c r="C19" s="24">
        <v>35778</v>
      </c>
      <c r="D19" s="24">
        <v>131362</v>
      </c>
      <c r="E19" s="24"/>
      <c r="F19" s="24"/>
      <c r="G19" s="24"/>
      <c r="H19" s="24">
        <v>4453</v>
      </c>
      <c r="I19" s="24"/>
      <c r="J19" s="231"/>
      <c r="K19" s="230">
        <f t="shared" si="1"/>
        <v>370639</v>
      </c>
      <c r="L19" s="24">
        <v>61</v>
      </c>
      <c r="M19" s="205">
        <v>0</v>
      </c>
    </row>
    <row r="20" spans="1:13" ht="15">
      <c r="A20" s="11" t="s">
        <v>70</v>
      </c>
      <c r="B20" s="24">
        <v>47771</v>
      </c>
      <c r="C20" s="24">
        <v>7405</v>
      </c>
      <c r="D20" s="24">
        <v>34785</v>
      </c>
      <c r="E20" s="24"/>
      <c r="F20" s="24"/>
      <c r="G20" s="24"/>
      <c r="H20" s="24"/>
      <c r="I20" s="24"/>
      <c r="J20" s="284"/>
      <c r="K20" s="230">
        <f t="shared" si="1"/>
        <v>89961</v>
      </c>
      <c r="L20" s="24">
        <v>21</v>
      </c>
      <c r="M20" s="205"/>
    </row>
    <row r="21" spans="1:13" ht="15">
      <c r="A21" s="118" t="s">
        <v>65</v>
      </c>
      <c r="B21" s="24">
        <v>45031</v>
      </c>
      <c r="C21" s="24">
        <v>6953</v>
      </c>
      <c r="D21" s="24">
        <v>32124</v>
      </c>
      <c r="E21" s="24"/>
      <c r="F21" s="24"/>
      <c r="G21" s="24"/>
      <c r="H21" s="24">
        <v>4311</v>
      </c>
      <c r="I21" s="24">
        <v>3000</v>
      </c>
      <c r="J21" s="284"/>
      <c r="K21" s="230">
        <f t="shared" si="1"/>
        <v>91419</v>
      </c>
      <c r="L21" s="231">
        <v>14</v>
      </c>
      <c r="M21" s="205">
        <v>0</v>
      </c>
    </row>
    <row r="22" spans="1:13" ht="28.5">
      <c r="A22" s="118" t="s">
        <v>209</v>
      </c>
      <c r="B22" s="24">
        <v>59847</v>
      </c>
      <c r="C22" s="24">
        <v>9378</v>
      </c>
      <c r="D22" s="24">
        <v>12329</v>
      </c>
      <c r="E22" s="24"/>
      <c r="F22" s="24"/>
      <c r="G22" s="24"/>
      <c r="H22" s="24">
        <v>303</v>
      </c>
      <c r="I22" s="24"/>
      <c r="J22" s="284"/>
      <c r="K22" s="230">
        <f t="shared" si="1"/>
        <v>81857</v>
      </c>
      <c r="L22" s="24">
        <v>21</v>
      </c>
      <c r="M22" s="205">
        <v>0</v>
      </c>
    </row>
    <row r="23" spans="1:13" ht="15">
      <c r="A23" s="11" t="s">
        <v>70</v>
      </c>
      <c r="B23" s="24">
        <v>49673</v>
      </c>
      <c r="C23" s="24">
        <v>7700</v>
      </c>
      <c r="D23" s="24">
        <v>10263</v>
      </c>
      <c r="E23" s="24"/>
      <c r="F23" s="24"/>
      <c r="G23" s="24"/>
      <c r="H23" s="24">
        <v>200</v>
      </c>
      <c r="I23" s="24"/>
      <c r="J23" s="284"/>
      <c r="K23" s="230">
        <f t="shared" si="1"/>
        <v>67836</v>
      </c>
      <c r="L23" s="24">
        <v>21</v>
      </c>
      <c r="M23" s="205"/>
    </row>
    <row r="24" spans="1:13" ht="28.5">
      <c r="A24" s="118" t="s">
        <v>66</v>
      </c>
      <c r="B24" s="24">
        <v>241378</v>
      </c>
      <c r="C24" s="24">
        <v>41373</v>
      </c>
      <c r="D24" s="24">
        <v>366723</v>
      </c>
      <c r="E24" s="24"/>
      <c r="F24" s="24"/>
      <c r="G24" s="24"/>
      <c r="H24" s="24"/>
      <c r="I24" s="24"/>
      <c r="J24" s="231"/>
      <c r="K24" s="230">
        <f>SUM(B24:J24)</f>
        <v>649474</v>
      </c>
      <c r="L24" s="24">
        <v>121</v>
      </c>
      <c r="M24" s="205">
        <v>6</v>
      </c>
    </row>
    <row r="25" spans="1:13" ht="15">
      <c r="A25" s="532" t="s">
        <v>391</v>
      </c>
      <c r="B25" s="24"/>
      <c r="C25" s="24"/>
      <c r="D25" s="24"/>
      <c r="E25" s="24"/>
      <c r="F25" s="24"/>
      <c r="G25" s="24"/>
      <c r="H25" s="24"/>
      <c r="I25" s="24"/>
      <c r="J25" s="231"/>
      <c r="K25" s="230">
        <f>SUM(B25:J25)</f>
        <v>0</v>
      </c>
      <c r="L25" s="25">
        <v>-49</v>
      </c>
      <c r="M25" s="558"/>
    </row>
    <row r="26" spans="1:13" ht="15">
      <c r="A26" s="532" t="s">
        <v>392</v>
      </c>
      <c r="B26" s="24">
        <f>SUM(B24:B25)</f>
        <v>241378</v>
      </c>
      <c r="C26" s="24">
        <f>SUM(C24:C25)</f>
        <v>41373</v>
      </c>
      <c r="D26" s="24">
        <f>SUM(D24:D25)</f>
        <v>366723</v>
      </c>
      <c r="E26" s="24"/>
      <c r="F26" s="24"/>
      <c r="G26" s="24"/>
      <c r="H26" s="24"/>
      <c r="I26" s="24"/>
      <c r="J26" s="24"/>
      <c r="K26" s="230">
        <f>SUM(B26:J26)</f>
        <v>649474</v>
      </c>
      <c r="L26" s="24">
        <f>SUM(L24:L25)</f>
        <v>72</v>
      </c>
      <c r="M26" s="558"/>
    </row>
    <row r="27" spans="1:13" ht="15.75" thickBot="1">
      <c r="A27" s="196" t="s">
        <v>70</v>
      </c>
      <c r="B27" s="197">
        <v>127930</v>
      </c>
      <c r="C27" s="285">
        <v>19900</v>
      </c>
      <c r="D27" s="285">
        <v>199490</v>
      </c>
      <c r="E27" s="285"/>
      <c r="F27" s="285"/>
      <c r="G27" s="285"/>
      <c r="H27" s="285"/>
      <c r="I27" s="285"/>
      <c r="J27" s="285"/>
      <c r="K27" s="286">
        <f t="shared" si="1"/>
        <v>347320</v>
      </c>
      <c r="L27" s="217">
        <v>72</v>
      </c>
      <c r="M27" s="207">
        <v>0</v>
      </c>
    </row>
    <row r="28" spans="1:13" s="9" customFormat="1" ht="30">
      <c r="A28" s="131" t="s">
        <v>56</v>
      </c>
      <c r="B28" s="132">
        <f>SUM(B5+B9+B11+B13+B15+B19+B21+B22+B24)</f>
        <v>1374964</v>
      </c>
      <c r="C28" s="287">
        <f aca="true" t="shared" si="3" ref="C28:L28">SUM(C5+C9+C11+C13+C15+C19+C21+C24+C22)</f>
        <v>239827</v>
      </c>
      <c r="D28" s="287">
        <f t="shared" si="3"/>
        <v>922336</v>
      </c>
      <c r="E28" s="287">
        <f t="shared" si="3"/>
        <v>0</v>
      </c>
      <c r="F28" s="287">
        <f t="shared" si="3"/>
        <v>170</v>
      </c>
      <c r="G28" s="287">
        <f t="shared" si="3"/>
        <v>0</v>
      </c>
      <c r="H28" s="287">
        <f t="shared" si="3"/>
        <v>32541</v>
      </c>
      <c r="I28" s="287">
        <f t="shared" si="3"/>
        <v>7826</v>
      </c>
      <c r="J28" s="287">
        <f t="shared" si="3"/>
        <v>20000</v>
      </c>
      <c r="K28" s="287">
        <f t="shared" si="3"/>
        <v>2597664</v>
      </c>
      <c r="L28" s="132">
        <f t="shared" si="3"/>
        <v>414</v>
      </c>
      <c r="M28" s="537">
        <f>SUM(M5+M9+M11+M13+M15+M19+M21+M24+M22)</f>
        <v>9</v>
      </c>
    </row>
    <row r="29" spans="1:13" s="9" customFormat="1" ht="15">
      <c r="A29" s="535" t="s">
        <v>391</v>
      </c>
      <c r="B29" s="23">
        <f>SUM(B16+B6)</f>
        <v>13309</v>
      </c>
      <c r="C29" s="23">
        <f aca="true" t="shared" si="4" ref="C29:K29">SUM(C16+C6)</f>
        <v>2063</v>
      </c>
      <c r="D29" s="23">
        <f t="shared" si="4"/>
        <v>-4500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3">
        <f t="shared" si="4"/>
        <v>0</v>
      </c>
      <c r="J29" s="23">
        <f t="shared" si="4"/>
        <v>0</v>
      </c>
      <c r="K29" s="23">
        <f t="shared" si="4"/>
        <v>10872</v>
      </c>
      <c r="L29" s="23">
        <v>-49</v>
      </c>
      <c r="M29" s="536"/>
    </row>
    <row r="30" spans="1:13" s="9" customFormat="1" ht="15">
      <c r="A30" s="534" t="s">
        <v>392</v>
      </c>
      <c r="B30" s="533">
        <f>SUM(B28:B29)</f>
        <v>1388273</v>
      </c>
      <c r="C30" s="533">
        <f aca="true" t="shared" si="5" ref="C30:M30">SUM(C28:C29)</f>
        <v>241890</v>
      </c>
      <c r="D30" s="533">
        <f t="shared" si="5"/>
        <v>917836</v>
      </c>
      <c r="E30" s="533">
        <f t="shared" si="5"/>
        <v>0</v>
      </c>
      <c r="F30" s="533">
        <f t="shared" si="5"/>
        <v>170</v>
      </c>
      <c r="G30" s="533">
        <f t="shared" si="5"/>
        <v>0</v>
      </c>
      <c r="H30" s="533">
        <f t="shared" si="5"/>
        <v>32541</v>
      </c>
      <c r="I30" s="533">
        <f t="shared" si="5"/>
        <v>7826</v>
      </c>
      <c r="J30" s="533">
        <f t="shared" si="5"/>
        <v>20000</v>
      </c>
      <c r="K30" s="533">
        <f t="shared" si="5"/>
        <v>2608536</v>
      </c>
      <c r="L30" s="533">
        <f t="shared" si="5"/>
        <v>365</v>
      </c>
      <c r="M30" s="571">
        <f t="shared" si="5"/>
        <v>9</v>
      </c>
    </row>
    <row r="31" spans="1:13" s="2" customFormat="1" ht="15">
      <c r="A31" s="393" t="s">
        <v>70</v>
      </c>
      <c r="B31" s="23">
        <f>SUM(B8+B10+B12+B14+B18+B20+B27+B23)</f>
        <v>779489</v>
      </c>
      <c r="C31" s="230">
        <f aca="true" t="shared" si="6" ref="C31:K31">SUM(C8+C10+C12+C14+C18+C20+C27+C23)</f>
        <v>127883</v>
      </c>
      <c r="D31" s="230">
        <f t="shared" si="6"/>
        <v>342739</v>
      </c>
      <c r="E31" s="230">
        <f t="shared" si="6"/>
        <v>0</v>
      </c>
      <c r="F31" s="230">
        <f t="shared" si="6"/>
        <v>170</v>
      </c>
      <c r="G31" s="230">
        <f t="shared" si="6"/>
        <v>0</v>
      </c>
      <c r="H31" s="230">
        <f t="shared" si="6"/>
        <v>7144</v>
      </c>
      <c r="I31" s="230">
        <f t="shared" si="6"/>
        <v>1905</v>
      </c>
      <c r="J31" s="230">
        <f t="shared" si="6"/>
        <v>0</v>
      </c>
      <c r="K31" s="230">
        <f t="shared" si="6"/>
        <v>1259330</v>
      </c>
      <c r="L31" s="23">
        <f>SUM(L8+L10+L12+L14+L18+L20+L27)</f>
        <v>249</v>
      </c>
      <c r="M31" s="394">
        <f>SUM(M8+M10+M12+M14+M18+M20+M27)</f>
        <v>0</v>
      </c>
    </row>
    <row r="32" spans="1:13" s="2" customFormat="1" ht="15.75" thickBot="1">
      <c r="A32" s="208" t="s">
        <v>71</v>
      </c>
      <c r="B32" s="135">
        <f>B30-B31</f>
        <v>608784</v>
      </c>
      <c r="C32" s="135">
        <f aca="true" t="shared" si="7" ref="C32:M32">C30-C31</f>
        <v>114007</v>
      </c>
      <c r="D32" s="135">
        <f t="shared" si="7"/>
        <v>575097</v>
      </c>
      <c r="E32" s="135">
        <f t="shared" si="7"/>
        <v>0</v>
      </c>
      <c r="F32" s="135">
        <f t="shared" si="7"/>
        <v>0</v>
      </c>
      <c r="G32" s="135">
        <f t="shared" si="7"/>
        <v>0</v>
      </c>
      <c r="H32" s="135">
        <f t="shared" si="7"/>
        <v>25397</v>
      </c>
      <c r="I32" s="135">
        <f t="shared" si="7"/>
        <v>5921</v>
      </c>
      <c r="J32" s="135">
        <f t="shared" si="7"/>
        <v>20000</v>
      </c>
      <c r="K32" s="135">
        <f t="shared" si="7"/>
        <v>1349206</v>
      </c>
      <c r="L32" s="135">
        <f t="shared" si="7"/>
        <v>116</v>
      </c>
      <c r="M32" s="210">
        <f t="shared" si="7"/>
        <v>9</v>
      </c>
    </row>
  </sheetData>
  <sheetProtection/>
  <mergeCells count="14">
    <mergeCell ref="D2:D3"/>
    <mergeCell ref="E2:E3"/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  <mergeCell ref="B2:B3"/>
    <mergeCell ref="C2:C3"/>
  </mergeCells>
  <printOptions/>
  <pageMargins left="0.5118110236220472" right="0.15748031496062992" top="0.61" bottom="0.2362204724409449" header="0.1968503937007874" footer="0.1968503937007874"/>
  <pageSetup horizontalDpi="600" verticalDpi="600" orientation="landscape" paperSize="9" scale="85" r:id="rId1"/>
  <headerFooter>
    <oddHeader>&amp;C&amp;"Book Antiqua,Félkövér"&amp;11Önkormányzati költségvetési szervek 
2021. évi főbb kiadásai jogcím-csoportonként&amp;R&amp;"Book Antiqua,Félkövér"&amp;11 9. 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Tóth Eszter</cp:lastModifiedBy>
  <cp:lastPrinted>2021-03-09T11:52:04Z</cp:lastPrinted>
  <dcterms:created xsi:type="dcterms:W3CDTF">2011-12-13T08:40:14Z</dcterms:created>
  <dcterms:modified xsi:type="dcterms:W3CDTF">2021-03-09T11:53:46Z</dcterms:modified>
  <cp:category/>
  <cp:version/>
  <cp:contentType/>
  <cp:contentStatus/>
</cp:coreProperties>
</file>