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23040" windowHeight="8100" activeTab="1"/>
  </bookViews>
  <sheets>
    <sheet name="5" sheetId="1" r:id="rId1"/>
    <sheet name="5A" sheetId="2" r:id="rId2"/>
    <sheet name="5B" sheetId="3" r:id="rId3"/>
    <sheet name="5C" sheetId="4" r:id="rId4"/>
    <sheet name="5D" sheetId="5" r:id="rId5"/>
    <sheet name="5E" sheetId="6" r:id="rId6"/>
    <sheet name="5F" sheetId="7" r:id="rId7"/>
  </sheets>
  <definedNames>
    <definedName name="_xlnm.Print_Area" localSheetId="0">'5'!$A$1:$G$43</definedName>
    <definedName name="_xlnm.Print_Area" localSheetId="1">'5A'!$A$1:$G$46</definedName>
    <definedName name="_xlnm.Print_Area" localSheetId="2">'5B'!$A$2:$G$21</definedName>
    <definedName name="_xlnm.Print_Area" localSheetId="3">'5C'!$A$2:$G$19</definedName>
    <definedName name="_xlnm.Print_Area" localSheetId="4">'5D'!$A$1:$F$18</definedName>
    <definedName name="_xlnm.Print_Area" localSheetId="6">'5F'!$A$2:$G$18</definedName>
  </definedNames>
  <calcPr fullCalcOnLoad="1"/>
</workbook>
</file>

<file path=xl/sharedStrings.xml><?xml version="1.0" encoding="utf-8"?>
<sst xmlns="http://schemas.openxmlformats.org/spreadsheetml/2006/main" count="269" uniqueCount="171">
  <si>
    <t>ezer Ft-ban</t>
  </si>
  <si>
    <t>Megnevezés</t>
  </si>
  <si>
    <t>1.</t>
  </si>
  <si>
    <t>2.</t>
  </si>
  <si>
    <t>3.</t>
  </si>
  <si>
    <t>I.</t>
  </si>
  <si>
    <t>II.</t>
  </si>
  <si>
    <t>Áru- és készletértékesítés ellenértéke</t>
  </si>
  <si>
    <t>Építményadó</t>
  </si>
  <si>
    <t>Iparűzési adó</t>
  </si>
  <si>
    <t>Helyi adók összesen</t>
  </si>
  <si>
    <t>Gépjárműadó</t>
  </si>
  <si>
    <t>Immateriális javak értékesítése</t>
  </si>
  <si>
    <t>Ingatlanok értékesítése</t>
  </si>
  <si>
    <t>Felhalmozási célú pénzeszközátvétel államháztartáson kívülről</t>
  </si>
  <si>
    <t>Dolgozók lakásépítésére, vásárlására folyósított kölcsönök megtérülése</t>
  </si>
  <si>
    <t>Önkormányzat helyi lakásépítési és vásárlási támogatás megtérítése</t>
  </si>
  <si>
    <t>Idegenforgalmi adó</t>
  </si>
  <si>
    <t xml:space="preserve">Önkormányzat </t>
  </si>
  <si>
    <t>Mindösszesen</t>
  </si>
  <si>
    <t xml:space="preserve">tervezett felhalmozási bevételeinek részletezése </t>
  </si>
  <si>
    <t xml:space="preserve">FELHALMOZÁSI BEVÉTELEK  ÖSSZESEN </t>
  </si>
  <si>
    <t>Felhalmozási bevételek</t>
  </si>
  <si>
    <t>Helyi önkormányzatok működésének általános támogatása</t>
  </si>
  <si>
    <t>Helyi önkormányzat ágazati feladataihoz kapcsolódó támogatás</t>
  </si>
  <si>
    <t xml:space="preserve">   Óvodapedagógusok bértámogatása </t>
  </si>
  <si>
    <t xml:space="preserve">   Óvodapedagógusok munkáját közvetlenül segítők bértámogatása</t>
  </si>
  <si>
    <t xml:space="preserve">   Óvodai működtetés támogatása</t>
  </si>
  <si>
    <t xml:space="preserve">   Szociális étkeztetés </t>
  </si>
  <si>
    <t xml:space="preserve">   Házi segítségnyújtás</t>
  </si>
  <si>
    <t xml:space="preserve">   Időskorúak nappali intézményi ellátása</t>
  </si>
  <si>
    <t xml:space="preserve">   Szociális bentlakásos intézmény-üzemeltetési támogatás</t>
  </si>
  <si>
    <t>III.</t>
  </si>
  <si>
    <t>IV.</t>
  </si>
  <si>
    <t>Egyéb működési bevételek</t>
  </si>
  <si>
    <t>Közhatalmi bevételek összesen</t>
  </si>
  <si>
    <t>MŰKÖDÉSI BEVÉTELEK ÖSSZESEN</t>
  </si>
  <si>
    <t>Felhalmozási célú támogatás Áh-n belülről</t>
  </si>
  <si>
    <t>mutatószám (fő)</t>
  </si>
  <si>
    <t xml:space="preserve">   Önkormányzati hivatal működésének támogatása</t>
  </si>
  <si>
    <t>Települési önkorm.egyes köznevelési feladatainak támogatása</t>
  </si>
  <si>
    <t>Települési önkorm.kulturális feladatainak támogatása</t>
  </si>
  <si>
    <t>V.</t>
  </si>
  <si>
    <t>Elvonások és befizetések bevételei</t>
  </si>
  <si>
    <t>Fejezeti kezelésű előirányzattól működési célú támogatás</t>
  </si>
  <si>
    <t>Társadalombiztosítás pénzügyi alapjaitól működési támogatás</t>
  </si>
  <si>
    <t>3/1.</t>
  </si>
  <si>
    <t>3/2.</t>
  </si>
  <si>
    <t>3/3.</t>
  </si>
  <si>
    <t>Egyéb működési célú támogatások államháztartáson belülről</t>
  </si>
  <si>
    <t>1/1.</t>
  </si>
  <si>
    <t>1/2.</t>
  </si>
  <si>
    <t>1/3.</t>
  </si>
  <si>
    <t>1/4.</t>
  </si>
  <si>
    <t>MŰKÖDÉSI CÉLÚ TÁMOGATÁSOK ÁH-ON BELÜLRŐL (1.+2.+3.)</t>
  </si>
  <si>
    <t>Környezetvédelmi bírság</t>
  </si>
  <si>
    <t>Műemlékvédelmi bírság</t>
  </si>
  <si>
    <t>Helyszíni és szabálysértési bírság</t>
  </si>
  <si>
    <t>Helyi adópótlék, adóbírság</t>
  </si>
  <si>
    <t>Egyéb közhatalmi bevételek</t>
  </si>
  <si>
    <t>Egyéb helyi közhatalmi bevételek összesen</t>
  </si>
  <si>
    <t>KÖZHATALMI BEVÉTELEK ÖSSZESEN (1+2)</t>
  </si>
  <si>
    <t xml:space="preserve">Szolgáltatások </t>
  </si>
  <si>
    <t>Közvetített szolgáltatások ellenértéke</t>
  </si>
  <si>
    <t>Tulajdonosi bevételek</t>
  </si>
  <si>
    <t>Ellátási díjak</t>
  </si>
  <si>
    <t>Kiszámlázott általános forgalmi adó</t>
  </si>
  <si>
    <t>Egyéb tárgyi eszközök értékesítése</t>
  </si>
  <si>
    <t>Részesedés értékesítése</t>
  </si>
  <si>
    <t xml:space="preserve">     Önkormányzati lakások értékesítése</t>
  </si>
  <si>
    <t>Általános forgalmi adó visszatérítése</t>
  </si>
  <si>
    <t>Kamatbevételek</t>
  </si>
  <si>
    <t>Egyéb pénzügyi műveletek bevételei</t>
  </si>
  <si>
    <t>Fejezeti kezelésű előirányzattól felhalmozási célú támogatások</t>
  </si>
  <si>
    <t>FELHALMOZÁSI CÉLÚ TÁMOGATÁSOK ÁH-ON BELÜLRŐL</t>
  </si>
  <si>
    <t>Felhalmozási célú támogatások, kölcsönök  visszatérülése ÁH-on kívülről</t>
  </si>
  <si>
    <t>FELHALMOZÁSI CÉLÚ ÁTVETT PÉNZESZKÖZÖK ÖSSZESEN</t>
  </si>
  <si>
    <t>Önkormányzat működési támogatásai</t>
  </si>
  <si>
    <t>Egyéb működési célú támogatások bevételei Áh-n belülről</t>
  </si>
  <si>
    <t>Működési célú támogatások  Áh-n belülről</t>
  </si>
  <si>
    <t>Egyéb közhatalmi bevételek összesen</t>
  </si>
  <si>
    <t>Működési bevételek összesen</t>
  </si>
  <si>
    <t>Működési célú visszatérítendő támogatások,kölcsönök megtérülése Áh-on kívülről</t>
  </si>
  <si>
    <t>Egyéb működési célú átvett pénzeszközök</t>
  </si>
  <si>
    <t>Működési célú átvett pénzeszközök</t>
  </si>
  <si>
    <t>MŰKÖDÉSI BEVÉTELEK ÖSSZESEN (I.+II.+III.+IV.)</t>
  </si>
  <si>
    <t>VI.</t>
  </si>
  <si>
    <t>Felhalmozási célú támogatások,kölcsönök visszatérülése Áh-on kívülről</t>
  </si>
  <si>
    <t>Felhalmozási célú pénzeszközátvétel Áh-n kívülről</t>
  </si>
  <si>
    <t>VII.</t>
  </si>
  <si>
    <t>Felhalmozási célú átvett pénzeszközök összesen</t>
  </si>
  <si>
    <t>FELHALMOZÁSI BEVÉTELEK ÖSSZESEN (V.+VI.+VII.)</t>
  </si>
  <si>
    <t>KÖLTSÉGVETÉSI BEVÉTELEK ÖSSZESEN  (I. + II.)</t>
  </si>
  <si>
    <t>Irányító szervi támogatás</t>
  </si>
  <si>
    <t>MŰKÖDÉSI FINANSZÍROZÁSI BEVÉTELEK ÖSSZESEN</t>
  </si>
  <si>
    <t>FELHALMOZÁSI FINANSZÍROZÁSI BEVÉTELEK ÖSSZESEN</t>
  </si>
  <si>
    <t>BEVÉTELEK MINDÖSSZESEN (I.+II.+III.+IV.)</t>
  </si>
  <si>
    <t>Irányító szervi támogatás miatti korrekció</t>
  </si>
  <si>
    <t>KORRIGÁLT BEVÉTELEK ÖSSZESEN</t>
  </si>
  <si>
    <t>Parkolási tevékenység továbbszámlázott bevétele miatti korrekció</t>
  </si>
  <si>
    <t>Telep.önkorm.szoc.,gyermekjóléti és gyermekétk.támogatása</t>
  </si>
  <si>
    <t>Települési önkorm.szoc.,gyermekjóléti és gyermekétkezt.fa. támog.</t>
  </si>
  <si>
    <t xml:space="preserve">   Üdülőhelyi feladatok támogatása</t>
  </si>
  <si>
    <t>Helyi önkormányzattól működési támogatás</t>
  </si>
  <si>
    <t xml:space="preserve">     Nem lakáscélú helyiség értékesítése</t>
  </si>
  <si>
    <t xml:space="preserve">   Gyermekétkeztetésben résztvevő dolgozók bértámogatása</t>
  </si>
  <si>
    <t>Gazdasági szervezettel rendelkező kölstégvetési szervek</t>
  </si>
  <si>
    <t>Gazdasági szervezettel nem rendelkező költségvetési szervek</t>
  </si>
  <si>
    <t>Költségvetési maradvány</t>
  </si>
  <si>
    <t>Egyéb bírság (közigazgatási bírság)</t>
  </si>
  <si>
    <t xml:space="preserve">   Rászoruló gyermekek szünidei étkeztetésének támogatása</t>
  </si>
  <si>
    <t xml:space="preserve">   Család és gyermekjóléti szolgálat</t>
  </si>
  <si>
    <t xml:space="preserve">   Család és gyermekjóléti központ</t>
  </si>
  <si>
    <r>
      <t xml:space="preserve">   </t>
    </r>
    <r>
      <rPr>
        <sz val="9"/>
        <rFont val="Arial CE"/>
        <family val="0"/>
      </rPr>
      <t>Pszichiátriai betegek részére nyújtott közösségi alapellátás</t>
    </r>
  </si>
  <si>
    <t>HM tömb felújításra kapott támogatás törlesztése</t>
  </si>
  <si>
    <t>FINANSZÍROZÁSI BEVÉTELEK ÖSSZESEN (III.+IV.)</t>
  </si>
  <si>
    <t>Önkormányzat</t>
  </si>
  <si>
    <t>Kiegészítő gyermekvédelmi támogatás</t>
  </si>
  <si>
    <t xml:space="preserve">   Szociális bentlakásos int.ellátásokhoz kapcs.bértámogatás</t>
  </si>
  <si>
    <t xml:space="preserve">   Kieg.tám. az óvodapedag. min.-ből adódó többletkiadásokhoz</t>
  </si>
  <si>
    <t>Belföldi értékpapír beváltása</t>
  </si>
  <si>
    <t xml:space="preserve">   Felsőfokú végz.kisgyemeknevelők bérének támogatása</t>
  </si>
  <si>
    <t xml:space="preserve">   Középfokú végz. kisgyemeknevelők bérének támogatása</t>
  </si>
  <si>
    <t>Tér_köz pályázat Podmaniczky tér</t>
  </si>
  <si>
    <t>Sportközpont és Tanuszoda építés támogatása</t>
  </si>
  <si>
    <t>Egyéb támogatások</t>
  </si>
  <si>
    <t>1/5.</t>
  </si>
  <si>
    <t>Önkormányzatok működési támogatása ( 1/1.- 1/5.)</t>
  </si>
  <si>
    <t>Belváros-Lipótváros Önkormányzata 2019. évre tervezett bevételei</t>
  </si>
  <si>
    <t>2019.eredeti</t>
  </si>
  <si>
    <t>Belváros-Lipótváros Önkormányzata 2019. évre tervezett államháztartáson kívülről átvett felhalmozási célú pénzeszközeinek részletezése</t>
  </si>
  <si>
    <t xml:space="preserve">Belváros-  Lipótváros Önkormányzata 2019. évre </t>
  </si>
  <si>
    <t>Belváros- Lipótváros Önkormányzata 2019. évi államháztartáson belülről kapott felhalmozási célú támogatásainak részletezése</t>
  </si>
  <si>
    <t>Belváros-Lipótváros Önkormányzata 2019. évre tervezett működési bevételeinek részletezése</t>
  </si>
  <si>
    <t>Belváros-Lipótváros Önkormányzata 2019. évre tervezett közhatalmi bevételeinek részletezése</t>
  </si>
  <si>
    <t>Belváros- Lipótváros Önkormányzata 2019. évi államháztartáson belülről kapott működési célú támogatásainak részletezése</t>
  </si>
  <si>
    <t xml:space="preserve"> </t>
  </si>
  <si>
    <t>végtörlesztés részlete</t>
  </si>
  <si>
    <t>OTP-nél vezetett munkáltatói kölcsön</t>
  </si>
  <si>
    <t>helyi támogatás</t>
  </si>
  <si>
    <t>kamatmentes hitel</t>
  </si>
  <si>
    <t>BLESZ</t>
  </si>
  <si>
    <t>P.H.</t>
  </si>
  <si>
    <t>MŰKÖDÉSI BEVÉTELEK ÖSSZSEN</t>
  </si>
  <si>
    <t>Bölcsőde</t>
  </si>
  <si>
    <t>Közter.</t>
  </si>
  <si>
    <t xml:space="preserve">   Bölcsődei üzemeltetési támogatás</t>
  </si>
  <si>
    <t xml:space="preserve">   Óvodai és iskolai szociális segítő tevékenység támogatása</t>
  </si>
  <si>
    <t>Gazdasági szervezettel nem rendelkező kölstégvetési szervek</t>
  </si>
  <si>
    <t>A József nádor tér kiadásaihoz támogatás</t>
  </si>
  <si>
    <t>Podmaniczky tér megújításához támogatás</t>
  </si>
  <si>
    <t>Vörösmarty tér és kapcsolódó utcák megújításához támogatás</t>
  </si>
  <si>
    <t>ezer FT-ban</t>
  </si>
  <si>
    <t>5/d. számú melléklet</t>
  </si>
  <si>
    <t>5/e. számú melléklet</t>
  </si>
  <si>
    <t>5/f. számú melléklet</t>
  </si>
  <si>
    <t>5/b. számú melléklet</t>
  </si>
  <si>
    <t>5/a. számú melléklet</t>
  </si>
  <si>
    <t>5. számú melléklet</t>
  </si>
  <si>
    <t>A József nádor tér kiadásai fordított áfájának támogatása</t>
  </si>
  <si>
    <t>Podmaniczky tér megújítása fordított áfájának támogatása</t>
  </si>
  <si>
    <t>Főváros Kormányhivataltól kapott támog.a közfogl.kiad-hoz</t>
  </si>
  <si>
    <t>Vörösmarty tér és kapcs.utcák ford.áfájának támogatása</t>
  </si>
  <si>
    <t>ESZI</t>
  </si>
  <si>
    <t>Játékkal-mesével Óvoda</t>
  </si>
  <si>
    <t>Tesz-vesz Óvoda</t>
  </si>
  <si>
    <t>Bástya Óvoda</t>
  </si>
  <si>
    <t>Balaton Óvoda</t>
  </si>
  <si>
    <t>Összesen</t>
  </si>
  <si>
    <t>Vörösmarty tér, Vigadó utca és a Harmincad utca megújításának támogatása</t>
  </si>
  <si>
    <t>5/c. számú melléklet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</si>
</sst>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#,##0.0"/>
  </numFmts>
  <fonts count="4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i/>
      <sz val="9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0" fontId="4" fillId="0" borderId="15" xfId="0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49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21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3" fontId="4" fillId="0" borderId="15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vertical="top" wrapText="1"/>
    </xf>
    <xf numFmtId="0" fontId="3" fillId="0" borderId="11" xfId="0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12" fontId="3" fillId="0" borderId="23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49" fontId="4" fillId="0" borderId="24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3" fontId="4" fillId="0" borderId="14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49" fontId="3" fillId="0" borderId="24" xfId="0" applyNumberFormat="1" applyFont="1" applyBorder="1" applyAlignment="1">
      <alignment horizontal="center"/>
    </xf>
    <xf numFmtId="3" fontId="4" fillId="0" borderId="24" xfId="0" applyNumberFormat="1" applyFont="1" applyFill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49" fontId="4" fillId="0" borderId="24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49" fontId="3" fillId="0" borderId="2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3" fontId="3" fillId="0" borderId="15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0" fillId="0" borderId="0" xfId="0" applyNumberFormat="1" applyFill="1" applyAlignment="1">
      <alignment vertical="center"/>
    </xf>
    <xf numFmtId="0" fontId="4" fillId="0" borderId="28" xfId="0" applyFont="1" applyBorder="1" applyAlignment="1">
      <alignment horizontal="left"/>
    </xf>
    <xf numFmtId="0" fontId="4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12" xfId="0" applyFont="1" applyBorder="1" applyAlignment="1">
      <alignment horizontal="right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3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 wrapText="1"/>
    </xf>
    <xf numFmtId="3" fontId="4" fillId="0" borderId="20" xfId="0" applyNumberFormat="1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0" fontId="0" fillId="0" borderId="0" xfId="0" applyFont="1" applyAlignment="1">
      <alignment horizontal="right" vertical="top" wrapText="1"/>
    </xf>
    <xf numFmtId="0" fontId="0" fillId="0" borderId="0" xfId="0" applyBorder="1" applyAlignment="1">
      <alignment horizontal="right" vertical="center"/>
    </xf>
    <xf numFmtId="0" fontId="8" fillId="0" borderId="19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0" fillId="0" borderId="0" xfId="0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4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3" fontId="4" fillId="0" borderId="14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3" fillId="0" borderId="25" xfId="0" applyFont="1" applyBorder="1" applyAlignment="1">
      <alignment/>
    </xf>
    <xf numFmtId="0" fontId="4" fillId="0" borderId="31" xfId="0" applyFont="1" applyBorder="1" applyAlignment="1">
      <alignment wrapText="1"/>
    </xf>
    <xf numFmtId="0" fontId="4" fillId="0" borderId="32" xfId="0" applyFont="1" applyBorder="1" applyAlignment="1">
      <alignment horizontal="right" vertical="center" wrapText="1"/>
    </xf>
    <xf numFmtId="3" fontId="4" fillId="0" borderId="32" xfId="0" applyNumberFormat="1" applyFont="1" applyBorder="1" applyAlignment="1">
      <alignment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/>
    </xf>
    <xf numFmtId="0" fontId="4" fillId="0" borderId="17" xfId="0" applyFont="1" applyBorder="1" applyAlignment="1">
      <alignment vertical="center" wrapText="1"/>
    </xf>
    <xf numFmtId="3" fontId="4" fillId="0" borderId="26" xfId="0" applyNumberFormat="1" applyFont="1" applyFill="1" applyBorder="1" applyAlignment="1">
      <alignment/>
    </xf>
    <xf numFmtId="3" fontId="4" fillId="0" borderId="24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49" fontId="4" fillId="0" borderId="26" xfId="0" applyNumberFormat="1" applyFont="1" applyBorder="1" applyAlignment="1">
      <alignment horizontal="center"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16" fontId="4" fillId="0" borderId="28" xfId="0" applyNumberFormat="1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16" fontId="4" fillId="0" borderId="20" xfId="0" applyNumberFormat="1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3" fontId="4" fillId="0" borderId="16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left" vertical="center"/>
    </xf>
    <xf numFmtId="3" fontId="4" fillId="0" borderId="26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3" fontId="7" fillId="0" borderId="11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/>
    </xf>
    <xf numFmtId="3" fontId="7" fillId="0" borderId="22" xfId="0" applyNumberFormat="1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left" vertical="center" wrapText="1"/>
    </xf>
    <xf numFmtId="3" fontId="7" fillId="0" borderId="26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3" fontId="3" fillId="0" borderId="15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3" fontId="7" fillId="0" borderId="17" xfId="0" applyNumberFormat="1" applyFont="1" applyFill="1" applyBorder="1" applyAlignment="1">
      <alignment vertical="center"/>
    </xf>
    <xf numFmtId="3" fontId="7" fillId="0" borderId="35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3" fontId="3" fillId="0" borderId="23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3" fontId="7" fillId="0" borderId="20" xfId="0" applyNumberFormat="1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18" xfId="0" applyFont="1" applyBorder="1" applyAlignment="1">
      <alignment/>
    </xf>
    <xf numFmtId="3" fontId="3" fillId="0" borderId="20" xfId="0" applyNumberFormat="1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4" fillId="0" borderId="20" xfId="0" applyNumberFormat="1" applyFont="1" applyFill="1" applyBorder="1" applyAlignment="1">
      <alignment horizontal="right" vertical="center" wrapText="1"/>
    </xf>
    <xf numFmtId="3" fontId="4" fillId="0" borderId="32" xfId="0" applyNumberFormat="1" applyFont="1" applyFill="1" applyBorder="1" applyAlignment="1">
      <alignment horizontal="right" vertical="center" wrapText="1"/>
    </xf>
    <xf numFmtId="3" fontId="4" fillId="0" borderId="20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16" fontId="4" fillId="0" borderId="32" xfId="0" applyNumberFormat="1" applyFont="1" applyFill="1" applyBorder="1" applyAlignment="1">
      <alignment horizontal="left" vertical="center"/>
    </xf>
    <xf numFmtId="3" fontId="3" fillId="0" borderId="25" xfId="0" applyNumberFormat="1" applyFont="1" applyFill="1" applyBorder="1" applyAlignment="1">
      <alignment vertical="center"/>
    </xf>
    <xf numFmtId="16" fontId="4" fillId="0" borderId="35" xfId="0" applyNumberFormat="1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3" fontId="4" fillId="0" borderId="35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right" vertical="center" wrapText="1"/>
    </xf>
    <xf numFmtId="3" fontId="4" fillId="0" borderId="29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3" fillId="0" borderId="29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0" fillId="33" borderId="0" xfId="0" applyNumberFormat="1" applyFill="1" applyAlignment="1">
      <alignment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24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vertical="center" wrapText="1"/>
    </xf>
    <xf numFmtId="3" fontId="4" fillId="0" borderId="32" xfId="0" applyNumberFormat="1" applyFont="1" applyFill="1" applyBorder="1" applyAlignment="1">
      <alignment vertical="center" wrapText="1"/>
    </xf>
    <xf numFmtId="3" fontId="4" fillId="0" borderId="17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0" borderId="17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3" fontId="4" fillId="0" borderId="32" xfId="0" applyNumberFormat="1" applyFont="1" applyFill="1" applyBorder="1" applyAlignment="1">
      <alignment horizontal="right" vertical="center" wrapText="1"/>
    </xf>
    <xf numFmtId="3" fontId="3" fillId="0" borderId="32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3" fontId="3" fillId="0" borderId="15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3" fontId="0" fillId="0" borderId="16" xfId="0" applyNumberForma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3" fontId="2" fillId="0" borderId="17" xfId="0" applyNumberFormat="1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 wrapText="1"/>
    </xf>
    <xf numFmtId="3" fontId="0" fillId="0" borderId="33" xfId="0" applyNumberFormat="1" applyBorder="1" applyAlignment="1">
      <alignment horizontal="right" vertical="center" wrapText="1"/>
    </xf>
    <xf numFmtId="3" fontId="0" fillId="0" borderId="29" xfId="0" applyNumberFormat="1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3" fontId="0" fillId="0" borderId="20" xfId="0" applyNumberFormat="1" applyFill="1" applyBorder="1" applyAlignment="1">
      <alignment horizontal="right"/>
    </xf>
    <xf numFmtId="0" fontId="0" fillId="0" borderId="16" xfId="0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3" fontId="0" fillId="0" borderId="16" xfId="0" applyNumberFormat="1" applyBorder="1" applyAlignment="1">
      <alignment horizontal="right" vertical="center" wrapText="1"/>
    </xf>
    <xf numFmtId="3" fontId="0" fillId="0" borderId="12" xfId="0" applyNumberFormat="1" applyFill="1" applyBorder="1" applyAlignment="1">
      <alignment horizontal="right"/>
    </xf>
    <xf numFmtId="3" fontId="0" fillId="0" borderId="32" xfId="0" applyNumberFormat="1" applyFill="1" applyBorder="1" applyAlignment="1">
      <alignment horizontal="right"/>
    </xf>
    <xf numFmtId="3" fontId="0" fillId="0" borderId="32" xfId="0" applyNumberFormat="1" applyFont="1" applyFill="1" applyBorder="1" applyAlignment="1">
      <alignment horizontal="right"/>
    </xf>
    <xf numFmtId="3" fontId="0" fillId="0" borderId="35" xfId="0" applyNumberFormat="1" applyFont="1" applyFill="1" applyBorder="1" applyAlignment="1">
      <alignment horizontal="right"/>
    </xf>
    <xf numFmtId="3" fontId="0" fillId="0" borderId="23" xfId="0" applyNumberFormat="1" applyFill="1" applyBorder="1" applyAlignment="1">
      <alignment horizontal="right"/>
    </xf>
    <xf numFmtId="0" fontId="0" fillId="0" borderId="26" xfId="0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0" fontId="0" fillId="0" borderId="36" xfId="0" applyBorder="1" applyAlignment="1">
      <alignment horizontal="right"/>
    </xf>
    <xf numFmtId="3" fontId="0" fillId="0" borderId="24" xfId="0" applyNumberFormat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40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4" fillId="0" borderId="22" xfId="0" applyFont="1" applyBorder="1" applyAlignment="1">
      <alignment horizontal="left" wrapText="1"/>
    </xf>
    <xf numFmtId="0" fontId="4" fillId="0" borderId="37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Font="1" applyFill="1" applyBorder="1" applyAlignment="1">
      <alignment horizontal="left"/>
    </xf>
    <xf numFmtId="0" fontId="0" fillId="0" borderId="44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left" wrapText="1"/>
    </xf>
    <xf numFmtId="3" fontId="0" fillId="0" borderId="22" xfId="0" applyNumberForma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left"/>
    </xf>
    <xf numFmtId="0" fontId="0" fillId="0" borderId="44" xfId="0" applyFont="1" applyFill="1" applyBorder="1" applyAlignment="1">
      <alignment horizontal="left"/>
    </xf>
    <xf numFmtId="0" fontId="0" fillId="0" borderId="45" xfId="0" applyFont="1" applyFill="1" applyBorder="1" applyAlignment="1">
      <alignment horizontal="left"/>
    </xf>
    <xf numFmtId="0" fontId="0" fillId="0" borderId="46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4" fillId="0" borderId="49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0" fillId="0" borderId="10" xfId="0" applyBorder="1" applyAlignment="1">
      <alignment horizontal="right"/>
    </xf>
    <xf numFmtId="0" fontId="3" fillId="0" borderId="2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0" fillId="0" borderId="0" xfId="0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3" fillId="0" borderId="15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85"/>
  <sheetViews>
    <sheetView zoomScalePageLayoutView="0" workbookViewId="0" topLeftCell="A19">
      <selection activeCell="D36" sqref="D36"/>
    </sheetView>
  </sheetViews>
  <sheetFormatPr defaultColWidth="9.00390625" defaultRowHeight="12.75"/>
  <cols>
    <col min="1" max="1" width="3.25390625" style="155" customWidth="1"/>
    <col min="2" max="2" width="3.125" style="155" customWidth="1"/>
    <col min="3" max="3" width="48.75390625" style="155" customWidth="1"/>
    <col min="4" max="4" width="13.25390625" style="155" customWidth="1"/>
    <col min="5" max="5" width="12.125" style="159" customWidth="1"/>
    <col min="6" max="6" width="13.25390625" style="155" customWidth="1"/>
    <col min="7" max="7" width="12.75390625" style="29" bestFit="1" customWidth="1"/>
    <col min="8" max="16384" width="9.125" style="29" customWidth="1"/>
  </cols>
  <sheetData>
    <row r="1" spans="5:7" ht="18" customHeight="1">
      <c r="E1" s="339" t="s">
        <v>158</v>
      </c>
      <c r="F1" s="339"/>
      <c r="G1" s="339"/>
    </row>
    <row r="2" spans="1:7" s="157" customFormat="1" ht="15.75">
      <c r="A2" s="347" t="s">
        <v>128</v>
      </c>
      <c r="B2" s="347"/>
      <c r="C2" s="347"/>
      <c r="D2" s="347"/>
      <c r="E2" s="347"/>
      <c r="F2" s="347"/>
      <c r="G2" s="347"/>
    </row>
    <row r="3" spans="1:6" s="157" customFormat="1" ht="15.75">
      <c r="A3" s="156"/>
      <c r="B3" s="156"/>
      <c r="C3" s="156"/>
      <c r="D3" s="156"/>
      <c r="E3" s="156"/>
      <c r="F3" s="156"/>
    </row>
    <row r="4" spans="2:7" ht="13.5" customHeight="1" thickBot="1">
      <c r="B4" s="158"/>
      <c r="F4" s="340" t="s">
        <v>0</v>
      </c>
      <c r="G4" s="340"/>
    </row>
    <row r="5" spans="1:7" s="160" customFormat="1" ht="80.25" customHeight="1" thickBot="1">
      <c r="A5" s="341" t="s">
        <v>1</v>
      </c>
      <c r="B5" s="342"/>
      <c r="C5" s="343"/>
      <c r="D5" s="294" t="s">
        <v>18</v>
      </c>
      <c r="E5" s="294" t="s">
        <v>106</v>
      </c>
      <c r="F5" s="294" t="s">
        <v>107</v>
      </c>
      <c r="G5" s="295" t="s">
        <v>19</v>
      </c>
    </row>
    <row r="6" spans="1:7" ht="13.5" thickBot="1">
      <c r="A6" s="337">
        <v>1</v>
      </c>
      <c r="B6" s="344"/>
      <c r="C6" s="344"/>
      <c r="D6" s="161">
        <v>2</v>
      </c>
      <c r="E6" s="161">
        <v>3</v>
      </c>
      <c r="F6" s="161">
        <v>4</v>
      </c>
      <c r="G6" s="296">
        <v>5</v>
      </c>
    </row>
    <row r="7" spans="1:7" ht="13.5" customHeight="1">
      <c r="A7" s="162"/>
      <c r="B7" s="163"/>
      <c r="C7" s="164" t="s">
        <v>23</v>
      </c>
      <c r="D7" s="165">
        <f>SUM(5A!D11)</f>
        <v>1904387</v>
      </c>
      <c r="E7" s="166"/>
      <c r="F7" s="166"/>
      <c r="G7" s="140">
        <f>SUM(D7,E7,F7)</f>
        <v>1904387</v>
      </c>
    </row>
    <row r="8" spans="1:7" ht="13.5" customHeight="1">
      <c r="A8" s="162"/>
      <c r="B8" s="167"/>
      <c r="C8" s="168" t="s">
        <v>40</v>
      </c>
      <c r="D8" s="165">
        <f>SUM(5A!D16)</f>
        <v>311829</v>
      </c>
      <c r="E8" s="169"/>
      <c r="F8" s="170"/>
      <c r="G8" s="141">
        <f>SUM(D8,E8,F8)</f>
        <v>311829</v>
      </c>
    </row>
    <row r="9" spans="1:7" ht="13.5" customHeight="1">
      <c r="A9" s="162"/>
      <c r="B9" s="167"/>
      <c r="C9" s="168" t="s">
        <v>100</v>
      </c>
      <c r="D9" s="165">
        <f>SUM(5A!D31)</f>
        <v>302263</v>
      </c>
      <c r="E9" s="169"/>
      <c r="F9" s="170"/>
      <c r="G9" s="141">
        <f>SUM(D9,E9,F9)</f>
        <v>302263</v>
      </c>
    </row>
    <row r="10" spans="1:7" ht="13.5" customHeight="1">
      <c r="A10" s="162"/>
      <c r="B10" s="247"/>
      <c r="C10" s="171" t="s">
        <v>41</v>
      </c>
      <c r="D10" s="166">
        <f>SUM(5A!D32)</f>
        <v>10532</v>
      </c>
      <c r="E10" s="215"/>
      <c r="F10" s="248"/>
      <c r="G10" s="141">
        <f>SUM(D10,E10,F10)</f>
        <v>10532</v>
      </c>
    </row>
    <row r="11" spans="1:7" ht="13.5" customHeight="1" thickBot="1">
      <c r="A11" s="162"/>
      <c r="B11" s="249"/>
      <c r="C11" s="250" t="s">
        <v>125</v>
      </c>
      <c r="D11" s="251">
        <f>SUM(5A!D34)</f>
        <v>0</v>
      </c>
      <c r="E11" s="172"/>
      <c r="F11" s="252"/>
      <c r="G11" s="141">
        <f>SUM(D11,E11,F11)</f>
        <v>0</v>
      </c>
    </row>
    <row r="12" spans="1:7" ht="13.5" customHeight="1" thickBot="1">
      <c r="A12" s="162"/>
      <c r="B12" s="173" t="s">
        <v>2</v>
      </c>
      <c r="C12" s="174" t="s">
        <v>77</v>
      </c>
      <c r="D12" s="175">
        <f>SUM(D7:D11)</f>
        <v>2529011</v>
      </c>
      <c r="E12" s="175"/>
      <c r="F12" s="175"/>
      <c r="G12" s="176">
        <f>SUM(G7:G11)</f>
        <v>2529011</v>
      </c>
    </row>
    <row r="13" spans="1:7" ht="13.5" customHeight="1">
      <c r="A13" s="162"/>
      <c r="B13" s="177" t="s">
        <v>3</v>
      </c>
      <c r="C13" s="178" t="s">
        <v>43</v>
      </c>
      <c r="D13" s="179"/>
      <c r="E13" s="179"/>
      <c r="F13" s="188"/>
      <c r="G13" s="235"/>
    </row>
    <row r="14" spans="1:7" ht="13.5" thickBot="1">
      <c r="A14" s="162"/>
      <c r="B14" s="180" t="s">
        <v>4</v>
      </c>
      <c r="C14" s="181" t="s">
        <v>78</v>
      </c>
      <c r="D14" s="182">
        <f>SUM(5A!D45)</f>
        <v>603404.0787401575</v>
      </c>
      <c r="E14" s="182">
        <f>SUM(5A!E45)</f>
        <v>955354</v>
      </c>
      <c r="F14" s="182">
        <f>SUM(5A!F45)</f>
        <v>1955</v>
      </c>
      <c r="G14" s="138">
        <f>SUM(D14,E14,F14)</f>
        <v>1560713.0787401577</v>
      </c>
    </row>
    <row r="15" spans="1:7" ht="13.5" thickBot="1">
      <c r="A15" s="162"/>
      <c r="B15" s="183" t="s">
        <v>5</v>
      </c>
      <c r="C15" s="184" t="s">
        <v>79</v>
      </c>
      <c r="D15" s="185">
        <f>SUM(D12:D14)</f>
        <v>3132415.0787401577</v>
      </c>
      <c r="E15" s="185">
        <f>SUM(E12:E14)</f>
        <v>955354</v>
      </c>
      <c r="F15" s="185">
        <f>SUM(F12:F14)</f>
        <v>1955</v>
      </c>
      <c r="G15" s="186">
        <f>SUM(G12:G14)</f>
        <v>4089724.0787401577</v>
      </c>
    </row>
    <row r="16" spans="1:7" ht="12.75">
      <c r="A16" s="162"/>
      <c r="B16" s="177" t="s">
        <v>2</v>
      </c>
      <c r="C16" s="187" t="s">
        <v>10</v>
      </c>
      <c r="D16" s="188">
        <f>SUM(5B!D13)</f>
        <v>6137997</v>
      </c>
      <c r="E16" s="188"/>
      <c r="F16" s="188"/>
      <c r="G16" s="137">
        <f>SUM(D16,E16,F16)</f>
        <v>6137997</v>
      </c>
    </row>
    <row r="17" spans="1:7" ht="13.5" thickBot="1">
      <c r="A17" s="162"/>
      <c r="B17" s="180" t="s">
        <v>3</v>
      </c>
      <c r="C17" s="181" t="s">
        <v>80</v>
      </c>
      <c r="D17" s="189">
        <f>SUM(5B!D20)</f>
        <v>189334</v>
      </c>
      <c r="E17" s="189"/>
      <c r="F17" s="189"/>
      <c r="G17" s="138">
        <f>SUM(D17,E17,F17)</f>
        <v>189334</v>
      </c>
    </row>
    <row r="18" spans="1:7" ht="13.5" customHeight="1" thickBot="1">
      <c r="A18" s="162"/>
      <c r="B18" s="183" t="s">
        <v>6</v>
      </c>
      <c r="C18" s="190" t="s">
        <v>35</v>
      </c>
      <c r="D18" s="185">
        <f>SUM(D16:D17)</f>
        <v>6327331</v>
      </c>
      <c r="E18" s="185"/>
      <c r="F18" s="185"/>
      <c r="G18" s="186">
        <f>SUM(G16:G17)</f>
        <v>6327331</v>
      </c>
    </row>
    <row r="19" spans="1:7" ht="13.5" customHeight="1" thickBot="1">
      <c r="A19" s="162"/>
      <c r="B19" s="183" t="s">
        <v>32</v>
      </c>
      <c r="C19" s="191" t="s">
        <v>81</v>
      </c>
      <c r="D19" s="185">
        <f>SUM(5C!D19)</f>
        <v>7819217</v>
      </c>
      <c r="E19" s="185">
        <f>SUM(5C!E19)</f>
        <v>976195</v>
      </c>
      <c r="F19" s="185">
        <f>SUM(5C!F19)</f>
        <v>76650</v>
      </c>
      <c r="G19" s="126">
        <f>SUM(D19,E19,F19)</f>
        <v>8872062</v>
      </c>
    </row>
    <row r="20" spans="1:7" ht="26.25" customHeight="1">
      <c r="A20" s="162"/>
      <c r="B20" s="192" t="s">
        <v>2</v>
      </c>
      <c r="C20" s="193" t="s">
        <v>82</v>
      </c>
      <c r="D20" s="139">
        <f>360+122</f>
        <v>482</v>
      </c>
      <c r="E20" s="139"/>
      <c r="F20" s="139"/>
      <c r="G20" s="140">
        <f>SUM(D20,E20,F20)</f>
        <v>482</v>
      </c>
    </row>
    <row r="21" spans="1:7" ht="13.5" customHeight="1" thickBot="1">
      <c r="A21" s="162"/>
      <c r="B21" s="194" t="s">
        <v>3</v>
      </c>
      <c r="C21" s="195" t="s">
        <v>83</v>
      </c>
      <c r="D21" s="196"/>
      <c r="E21" s="129"/>
      <c r="F21" s="129"/>
      <c r="G21" s="137">
        <f>SUM(D21,E21,F21)</f>
        <v>0</v>
      </c>
    </row>
    <row r="22" spans="1:7" ht="13.5" customHeight="1" thickBot="1">
      <c r="A22" s="162"/>
      <c r="B22" s="183" t="s">
        <v>33</v>
      </c>
      <c r="C22" s="191" t="s">
        <v>84</v>
      </c>
      <c r="D22" s="185">
        <f>SUM(D20:D21)</f>
        <v>482</v>
      </c>
      <c r="E22" s="185"/>
      <c r="F22" s="185"/>
      <c r="G22" s="186">
        <f>SUM(G20:G21)</f>
        <v>482</v>
      </c>
    </row>
    <row r="23" spans="1:7" s="157" customFormat="1" ht="13.5" customHeight="1" thickBot="1">
      <c r="A23" s="197" t="s">
        <v>5</v>
      </c>
      <c r="B23" s="332" t="s">
        <v>85</v>
      </c>
      <c r="C23" s="334"/>
      <c r="D23" s="185">
        <f>SUM(D15,D18,D19,D22)</f>
        <v>17279445.078740157</v>
      </c>
      <c r="E23" s="185">
        <f>SUM(E15,E18,E19,E22)</f>
        <v>1931549</v>
      </c>
      <c r="F23" s="185">
        <f>SUM(F15,F18,F19,F22)</f>
        <v>78605</v>
      </c>
      <c r="G23" s="186">
        <f>SUM(G15,G18,G19,G22)</f>
        <v>19289599.078740157</v>
      </c>
    </row>
    <row r="24" spans="1:7" s="157" customFormat="1" ht="13.5" customHeight="1" thickBot="1">
      <c r="A24" s="198"/>
      <c r="B24" s="183" t="s">
        <v>42</v>
      </c>
      <c r="C24" s="199" t="s">
        <v>37</v>
      </c>
      <c r="D24" s="185">
        <f>SUM(5D!C18)</f>
        <v>5662726</v>
      </c>
      <c r="E24" s="128"/>
      <c r="F24" s="128"/>
      <c r="G24" s="126">
        <f>SUM(D24,E24,F24)</f>
        <v>5662726</v>
      </c>
    </row>
    <row r="25" spans="1:7" s="157" customFormat="1" ht="13.5" customHeight="1" thickBot="1">
      <c r="A25" s="198"/>
      <c r="B25" s="183" t="s">
        <v>86</v>
      </c>
      <c r="C25" s="199" t="s">
        <v>22</v>
      </c>
      <c r="D25" s="185">
        <f>SUM(5E!D16)</f>
        <v>1368105</v>
      </c>
      <c r="E25" s="185"/>
      <c r="F25" s="186"/>
      <c r="G25" s="126">
        <f>SUM(D25,E25,F25)</f>
        <v>1368105</v>
      </c>
    </row>
    <row r="26" spans="1:7" ht="24" customHeight="1">
      <c r="A26" s="200"/>
      <c r="B26" s="201" t="s">
        <v>2</v>
      </c>
      <c r="C26" s="187" t="s">
        <v>87</v>
      </c>
      <c r="D26" s="188">
        <f>SUM(5F!D15)</f>
        <v>30369</v>
      </c>
      <c r="E26" s="188"/>
      <c r="F26" s="188"/>
      <c r="G26" s="126">
        <f>SUM(D26,E26,F26)</f>
        <v>30369</v>
      </c>
    </row>
    <row r="27" spans="1:7" ht="13.5" customHeight="1" thickBot="1">
      <c r="A27" s="200"/>
      <c r="B27" s="202" t="s">
        <v>3</v>
      </c>
      <c r="C27" s="203" t="s">
        <v>88</v>
      </c>
      <c r="D27" s="204"/>
      <c r="E27" s="205"/>
      <c r="F27" s="205"/>
      <c r="G27" s="138">
        <f>SUM(D27,E27,F27)</f>
        <v>0</v>
      </c>
    </row>
    <row r="28" spans="1:7" ht="13.5" customHeight="1" thickBot="1">
      <c r="A28" s="200"/>
      <c r="B28" s="206" t="s">
        <v>89</v>
      </c>
      <c r="C28" s="199" t="s">
        <v>90</v>
      </c>
      <c r="D28" s="186">
        <f>SUM(D26:D27)</f>
        <v>30369</v>
      </c>
      <c r="E28" s="186"/>
      <c r="F28" s="186"/>
      <c r="G28" s="186">
        <f>SUM(G26:G27)</f>
        <v>30369</v>
      </c>
    </row>
    <row r="29" spans="1:7" ht="13.5" customHeight="1" thickBot="1">
      <c r="A29" s="207" t="s">
        <v>6</v>
      </c>
      <c r="B29" s="345" t="s">
        <v>91</v>
      </c>
      <c r="C29" s="346"/>
      <c r="D29" s="186">
        <f>SUM(D24,D25,D28)</f>
        <v>7061200</v>
      </c>
      <c r="E29" s="186"/>
      <c r="F29" s="186"/>
      <c r="G29" s="186">
        <f>SUM(G24,G25,G28)</f>
        <v>7061200</v>
      </c>
    </row>
    <row r="30" spans="1:7" s="157" customFormat="1" ht="13.5" customHeight="1" thickBot="1">
      <c r="A30" s="332" t="s">
        <v>92</v>
      </c>
      <c r="B30" s="333"/>
      <c r="C30" s="334"/>
      <c r="D30" s="208">
        <f>SUM(D23,D29)</f>
        <v>24340645.078740157</v>
      </c>
      <c r="E30" s="208">
        <f>SUM(E23,E29)</f>
        <v>1931549</v>
      </c>
      <c r="F30" s="208">
        <f>SUM(F23,F29)</f>
        <v>78605</v>
      </c>
      <c r="G30" s="186">
        <f>SUM(G23,G29)</f>
        <v>26350799.078740157</v>
      </c>
    </row>
    <row r="31" spans="1:7" ht="12.75">
      <c r="A31" s="209"/>
      <c r="B31" s="210" t="s">
        <v>2</v>
      </c>
      <c r="C31" s="211" t="s">
        <v>108</v>
      </c>
      <c r="D31" s="212">
        <v>97101</v>
      </c>
      <c r="E31" s="212">
        <v>51540</v>
      </c>
      <c r="F31" s="212">
        <v>17813</v>
      </c>
      <c r="G31" s="126">
        <f>SUM(E31,D31,F31)</f>
        <v>166454</v>
      </c>
    </row>
    <row r="32" spans="1:7" ht="12.75">
      <c r="A32" s="200"/>
      <c r="B32" s="213" t="s">
        <v>3</v>
      </c>
      <c r="C32" s="214" t="s">
        <v>93</v>
      </c>
      <c r="D32" s="215"/>
      <c r="E32" s="215">
        <v>4207666</v>
      </c>
      <c r="F32" s="215">
        <v>1615833</v>
      </c>
      <c r="G32" s="141">
        <f>SUM(E32,D32,F32)</f>
        <v>5823499</v>
      </c>
    </row>
    <row r="33" spans="1:8" ht="13.5" thickBot="1">
      <c r="A33" s="216"/>
      <c r="B33" s="217" t="s">
        <v>4</v>
      </c>
      <c r="C33" s="218" t="s">
        <v>120</v>
      </c>
      <c r="D33" s="172">
        <v>362323</v>
      </c>
      <c r="E33" s="215"/>
      <c r="F33" s="172"/>
      <c r="G33" s="137">
        <f>SUM(E33,D33,F33)</f>
        <v>362323</v>
      </c>
      <c r="H33" s="106"/>
    </row>
    <row r="34" spans="1:7" ht="13.5" thickBot="1">
      <c r="A34" s="219" t="s">
        <v>32</v>
      </c>
      <c r="B34" s="335" t="s">
        <v>94</v>
      </c>
      <c r="C34" s="335"/>
      <c r="D34" s="186">
        <f>SUM(D31:D33)</f>
        <v>459424</v>
      </c>
      <c r="E34" s="186">
        <f>SUM(E31:E33)</f>
        <v>4259206</v>
      </c>
      <c r="F34" s="186">
        <f>SUM(F31:F33)</f>
        <v>1633646</v>
      </c>
      <c r="G34" s="186">
        <f>SUM(G31:G33)</f>
        <v>6352276</v>
      </c>
    </row>
    <row r="35" spans="1:10" ht="12.75">
      <c r="A35" s="209"/>
      <c r="B35" s="210" t="s">
        <v>2</v>
      </c>
      <c r="C35" s="211" t="s">
        <v>108</v>
      </c>
      <c r="D35" s="212">
        <v>7583500</v>
      </c>
      <c r="E35" s="212"/>
      <c r="F35" s="212"/>
      <c r="G35" s="126">
        <f>SUM(D35,E35,F35)</f>
        <v>7583500</v>
      </c>
      <c r="J35" s="106"/>
    </row>
    <row r="36" spans="1:7" ht="12.75">
      <c r="A36" s="200"/>
      <c r="B36" s="213" t="s">
        <v>3</v>
      </c>
      <c r="C36" s="214" t="s">
        <v>93</v>
      </c>
      <c r="D36" s="215"/>
      <c r="E36" s="215">
        <v>176020</v>
      </c>
      <c r="F36" s="215">
        <v>11295</v>
      </c>
      <c r="G36" s="141">
        <f>SUM(D36,E36,F36)</f>
        <v>187315</v>
      </c>
    </row>
    <row r="37" spans="1:7" ht="13.5" thickBot="1">
      <c r="A37" s="220"/>
      <c r="B37" s="217" t="s">
        <v>4</v>
      </c>
      <c r="C37" s="218" t="s">
        <v>120</v>
      </c>
      <c r="D37" s="172">
        <f>2460000-362323</f>
        <v>2097677</v>
      </c>
      <c r="E37" s="215"/>
      <c r="F37" s="172"/>
      <c r="G37" s="137">
        <f>SUM(D37,E37,F37)</f>
        <v>2097677</v>
      </c>
    </row>
    <row r="38" spans="1:7" ht="13.5" thickBot="1">
      <c r="A38" s="219" t="s">
        <v>33</v>
      </c>
      <c r="B38" s="335" t="s">
        <v>95</v>
      </c>
      <c r="C38" s="335"/>
      <c r="D38" s="186">
        <f>SUM(D35:D37)</f>
        <v>9681177</v>
      </c>
      <c r="E38" s="186">
        <f>SUM(E35:E37)</f>
        <v>176020</v>
      </c>
      <c r="F38" s="186">
        <f>SUM(F35:F37)</f>
        <v>11295</v>
      </c>
      <c r="G38" s="186">
        <f>SUM(G35:G37)</f>
        <v>9868492</v>
      </c>
    </row>
    <row r="39" spans="1:7" ht="13.5" thickBot="1">
      <c r="A39" s="330" t="s">
        <v>115</v>
      </c>
      <c r="B39" s="331"/>
      <c r="C39" s="336"/>
      <c r="D39" s="186">
        <f>SUM(D38,D34)</f>
        <v>10140601</v>
      </c>
      <c r="E39" s="186">
        <f>SUM(E38,E34)</f>
        <v>4435226</v>
      </c>
      <c r="F39" s="186">
        <f>SUM(F38,F34)</f>
        <v>1644941</v>
      </c>
      <c r="G39" s="186">
        <f>SUM(G38,G34)</f>
        <v>16220768</v>
      </c>
    </row>
    <row r="40" spans="1:7" s="221" customFormat="1" ht="13.5" thickBot="1">
      <c r="A40" s="330" t="s">
        <v>96</v>
      </c>
      <c r="B40" s="331"/>
      <c r="C40" s="336"/>
      <c r="D40" s="186">
        <f>SUM(D30,D34,D38)</f>
        <v>34481246.07874016</v>
      </c>
      <c r="E40" s="186">
        <f>SUM(E30,E34,E38)</f>
        <v>6366775</v>
      </c>
      <c r="F40" s="186">
        <f>SUM(F30,F34,F38)</f>
        <v>1723546</v>
      </c>
      <c r="G40" s="186">
        <f>SUM(G30,G34,G38)</f>
        <v>42571567.07874016</v>
      </c>
    </row>
    <row r="41" spans="1:7" ht="13.5" thickBot="1">
      <c r="A41" s="222"/>
      <c r="B41" s="337" t="s">
        <v>97</v>
      </c>
      <c r="C41" s="338"/>
      <c r="D41" s="223"/>
      <c r="E41" s="223"/>
      <c r="F41" s="212"/>
      <c r="G41" s="126">
        <f>-SUM(G32,G36)</f>
        <v>-6010814</v>
      </c>
    </row>
    <row r="42" spans="1:7" ht="13.5" thickBot="1">
      <c r="A42" s="222"/>
      <c r="B42" s="337" t="s">
        <v>99</v>
      </c>
      <c r="C42" s="338"/>
      <c r="D42" s="223"/>
      <c r="E42" s="223"/>
      <c r="F42" s="212"/>
      <c r="G42" s="126">
        <v>-670000</v>
      </c>
    </row>
    <row r="43" spans="1:7" s="221" customFormat="1" ht="13.5" thickBot="1">
      <c r="A43" s="330" t="s">
        <v>98</v>
      </c>
      <c r="B43" s="331"/>
      <c r="C43" s="331"/>
      <c r="D43" s="186">
        <f>SUM(D40:D41)</f>
        <v>34481246.07874016</v>
      </c>
      <c r="E43" s="186">
        <f>SUM(E40:E41)</f>
        <v>6366775</v>
      </c>
      <c r="F43" s="186">
        <f>SUM(F40:F41)</f>
        <v>1723546</v>
      </c>
      <c r="G43" s="186">
        <f>SUM(G40:G42)</f>
        <v>35890753.07874016</v>
      </c>
    </row>
    <row r="44" spans="1:6" s="221" customFormat="1" ht="12.75">
      <c r="A44" s="224"/>
      <c r="B44" s="224"/>
      <c r="C44" s="224"/>
      <c r="D44" s="225"/>
      <c r="E44" s="225"/>
      <c r="F44" s="225"/>
    </row>
    <row r="45" ht="12.75">
      <c r="B45" s="158"/>
    </row>
    <row r="46" ht="12.75">
      <c r="B46" s="158"/>
    </row>
    <row r="47" ht="12.75">
      <c r="B47" s="158"/>
    </row>
    <row r="48" ht="12.75">
      <c r="B48" s="158"/>
    </row>
    <row r="49" ht="12.75">
      <c r="B49" s="158"/>
    </row>
    <row r="50" ht="12.75">
      <c r="B50" s="158"/>
    </row>
    <row r="51" ht="12.75">
      <c r="B51" s="158"/>
    </row>
    <row r="52" ht="12.75">
      <c r="B52" s="158"/>
    </row>
    <row r="53" ht="12.75">
      <c r="B53" s="158"/>
    </row>
    <row r="54" ht="12.75">
      <c r="B54" s="158"/>
    </row>
    <row r="55" ht="12.75">
      <c r="B55" s="158"/>
    </row>
    <row r="56" ht="12.75">
      <c r="B56" s="158"/>
    </row>
    <row r="57" ht="12.75">
      <c r="B57" s="158"/>
    </row>
    <row r="58" ht="12.75">
      <c r="B58" s="158"/>
    </row>
    <row r="59" ht="12.75">
      <c r="B59" s="158"/>
    </row>
    <row r="60" ht="12.75">
      <c r="B60" s="158"/>
    </row>
    <row r="61" ht="12.75">
      <c r="B61" s="158"/>
    </row>
    <row r="62" ht="12.75">
      <c r="B62" s="158"/>
    </row>
    <row r="63" ht="12.75">
      <c r="B63" s="158"/>
    </row>
    <row r="64" ht="12.75">
      <c r="B64" s="158"/>
    </row>
    <row r="65" ht="12.75">
      <c r="B65" s="158"/>
    </row>
    <row r="66" ht="12.75">
      <c r="B66" s="158"/>
    </row>
    <row r="67" ht="12.75">
      <c r="B67" s="158"/>
    </row>
    <row r="68" ht="12.75">
      <c r="B68" s="158"/>
    </row>
    <row r="69" ht="12.75">
      <c r="B69" s="158"/>
    </row>
    <row r="70" ht="12.75">
      <c r="B70" s="158"/>
    </row>
    <row r="71" ht="12.75">
      <c r="B71" s="158"/>
    </row>
    <row r="72" ht="12.75">
      <c r="B72" s="158"/>
    </row>
    <row r="73" ht="12.75">
      <c r="B73" s="158"/>
    </row>
    <row r="74" ht="12.75">
      <c r="B74" s="158"/>
    </row>
    <row r="75" ht="12.75">
      <c r="B75" s="158"/>
    </row>
    <row r="76" ht="12.75">
      <c r="B76" s="158"/>
    </row>
    <row r="77" ht="12.75">
      <c r="B77" s="158"/>
    </row>
    <row r="78" ht="12.75">
      <c r="B78" s="158"/>
    </row>
    <row r="79" ht="12.75">
      <c r="B79" s="158"/>
    </row>
    <row r="80" ht="12.75">
      <c r="B80" s="158"/>
    </row>
    <row r="81" ht="12.75">
      <c r="B81" s="158"/>
    </row>
    <row r="82" ht="12.75">
      <c r="B82" s="158"/>
    </row>
    <row r="83" ht="12.75">
      <c r="B83" s="158"/>
    </row>
    <row r="84" ht="12.75">
      <c r="B84" s="158"/>
    </row>
    <row r="85" ht="12.75">
      <c r="B85" s="158"/>
    </row>
  </sheetData>
  <sheetProtection/>
  <mergeCells count="15">
    <mergeCell ref="E1:G1"/>
    <mergeCell ref="F4:G4"/>
    <mergeCell ref="A5:C5"/>
    <mergeCell ref="A6:C6"/>
    <mergeCell ref="B23:C23"/>
    <mergeCell ref="B29:C29"/>
    <mergeCell ref="A2:G2"/>
    <mergeCell ref="A43:C43"/>
    <mergeCell ref="A30:C30"/>
    <mergeCell ref="B34:C34"/>
    <mergeCell ref="B38:C38"/>
    <mergeCell ref="A40:C40"/>
    <mergeCell ref="B41:C41"/>
    <mergeCell ref="B42:C42"/>
    <mergeCell ref="A39:C39"/>
  </mergeCells>
  <printOptions/>
  <pageMargins left="0.07874015748031496" right="0.15748031496062992" top="1.062992125984252" bottom="0.2755905511811024" header="0.6299212598425197" footer="0.2755905511811024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46"/>
  <sheetViews>
    <sheetView tabSelected="1" zoomScalePageLayoutView="0" workbookViewId="0" topLeftCell="A1">
      <selection activeCell="D36" sqref="D36"/>
    </sheetView>
  </sheetViews>
  <sheetFormatPr defaultColWidth="9.00390625" defaultRowHeight="12.75"/>
  <cols>
    <col min="1" max="1" width="4.25390625" style="2" customWidth="1"/>
    <col min="2" max="2" width="49.375" style="2" customWidth="1"/>
    <col min="3" max="3" width="6.875" style="2" customWidth="1"/>
    <col min="4" max="4" width="12.625" style="29" customWidth="1"/>
    <col min="5" max="5" width="12.375" style="2" customWidth="1"/>
    <col min="6" max="6" width="12.00390625" style="2" customWidth="1"/>
    <col min="7" max="7" width="12.75390625" style="3" bestFit="1" customWidth="1"/>
    <col min="8" max="23" width="9.125" style="3" customWidth="1"/>
    <col min="24" max="16384" width="9.125" style="2" customWidth="1"/>
  </cols>
  <sheetData>
    <row r="1" spans="1:7" ht="12.75" customHeight="1">
      <c r="A1" s="125"/>
      <c r="B1" s="125"/>
      <c r="C1" s="125"/>
      <c r="D1" s="276"/>
      <c r="E1" s="351" t="s">
        <v>157</v>
      </c>
      <c r="F1" s="351"/>
      <c r="G1" s="351"/>
    </row>
    <row r="2" spans="1:6" ht="12.75">
      <c r="A2" s="125"/>
      <c r="B2" s="125"/>
      <c r="C2" s="125"/>
      <c r="D2" s="276"/>
      <c r="E2" s="125"/>
      <c r="F2" s="122"/>
    </row>
    <row r="3" spans="1:7" ht="30.75" customHeight="1">
      <c r="A3" s="353" t="s">
        <v>135</v>
      </c>
      <c r="B3" s="353"/>
      <c r="C3" s="353"/>
      <c r="D3" s="353"/>
      <c r="E3" s="353"/>
      <c r="F3" s="353"/>
      <c r="G3" s="353"/>
    </row>
    <row r="4" spans="1:6" ht="15" customHeight="1">
      <c r="A4" s="13" t="s">
        <v>136</v>
      </c>
      <c r="B4" s="13"/>
      <c r="C4" s="13"/>
      <c r="D4" s="277"/>
      <c r="E4" s="13"/>
      <c r="F4" s="13"/>
    </row>
    <row r="5" spans="1:6" ht="19.5" customHeight="1">
      <c r="A5" s="13"/>
      <c r="B5" s="13"/>
      <c r="C5" s="13"/>
      <c r="D5" s="277"/>
      <c r="E5" s="13"/>
      <c r="F5" s="13"/>
    </row>
    <row r="6" spans="1:7" ht="15" customHeight="1" thickBot="1">
      <c r="A6" s="16"/>
      <c r="B6" s="16"/>
      <c r="C6" s="16"/>
      <c r="D6" s="278"/>
      <c r="E6" s="16"/>
      <c r="F6" s="352" t="s">
        <v>0</v>
      </c>
      <c r="G6" s="352"/>
    </row>
    <row r="7" spans="1:23" s="28" customFormat="1" ht="72.75" customHeight="1" thickBot="1">
      <c r="A7" s="348" t="s">
        <v>1</v>
      </c>
      <c r="B7" s="349"/>
      <c r="C7" s="285" t="s">
        <v>38</v>
      </c>
      <c r="D7" s="293" t="s">
        <v>116</v>
      </c>
      <c r="E7" s="293" t="s">
        <v>106</v>
      </c>
      <c r="F7" s="43" t="s">
        <v>148</v>
      </c>
      <c r="G7" s="33" t="s">
        <v>19</v>
      </c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</row>
    <row r="8" spans="1:23" s="28" customFormat="1" ht="15" customHeight="1" thickBot="1">
      <c r="A8" s="350">
        <v>1</v>
      </c>
      <c r="B8" s="350"/>
      <c r="C8" s="238">
        <v>2</v>
      </c>
      <c r="D8" s="239">
        <v>3</v>
      </c>
      <c r="E8" s="239">
        <v>4</v>
      </c>
      <c r="F8" s="240">
        <v>5</v>
      </c>
      <c r="G8" s="241">
        <v>6</v>
      </c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</row>
    <row r="9" spans="1:23" s="28" customFormat="1" ht="15" customHeight="1">
      <c r="A9" s="109"/>
      <c r="B9" s="107" t="s">
        <v>39</v>
      </c>
      <c r="C9" s="108">
        <v>70.48</v>
      </c>
      <c r="D9" s="279">
        <v>322798</v>
      </c>
      <c r="E9" s="237"/>
      <c r="F9" s="130"/>
      <c r="G9" s="20">
        <f>SUM(D9,E9,F9)</f>
        <v>322798</v>
      </c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</row>
    <row r="10" spans="1:23" s="28" customFormat="1" ht="15" customHeight="1" thickBot="1">
      <c r="A10" s="142"/>
      <c r="B10" s="143" t="s">
        <v>102</v>
      </c>
      <c r="C10" s="144"/>
      <c r="D10" s="280">
        <v>1581589</v>
      </c>
      <c r="E10" s="145"/>
      <c r="F10" s="146"/>
      <c r="G10" s="127">
        <f>SUM(D10,E10,F10)</f>
        <v>1581589</v>
      </c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</row>
    <row r="11" spans="1:23" s="28" customFormat="1" ht="15" customHeight="1" thickBot="1">
      <c r="A11" s="39" t="s">
        <v>50</v>
      </c>
      <c r="B11" s="40" t="s">
        <v>23</v>
      </c>
      <c r="C11" s="41"/>
      <c r="D11" s="233">
        <f>SUM(D9:D10)</f>
        <v>1904387</v>
      </c>
      <c r="E11" s="42"/>
      <c r="F11" s="42"/>
      <c r="G11" s="133">
        <f>SUM(G9:G10)</f>
        <v>1904387</v>
      </c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</row>
    <row r="12" spans="1:23" s="28" customFormat="1" ht="15" customHeight="1">
      <c r="A12" s="44"/>
      <c r="B12" s="45" t="s">
        <v>25</v>
      </c>
      <c r="C12" s="35">
        <v>42.7</v>
      </c>
      <c r="D12" s="281">
        <f>123859+62804</f>
        <v>186663</v>
      </c>
      <c r="E12" s="117"/>
      <c r="F12" s="36"/>
      <c r="G12" s="132">
        <f>SUM(D12,E12,F12)</f>
        <v>186663</v>
      </c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</row>
    <row r="13" spans="1:23" s="28" customFormat="1" ht="15" customHeight="1">
      <c r="A13" s="46"/>
      <c r="B13" s="47" t="s">
        <v>26</v>
      </c>
      <c r="C13" s="48">
        <v>30</v>
      </c>
      <c r="D13" s="230">
        <f>44100+22050</f>
        <v>66150</v>
      </c>
      <c r="E13" s="119"/>
      <c r="F13" s="50"/>
      <c r="G13" s="51">
        <f>SUM(D13,E13,F13)</f>
        <v>66150</v>
      </c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</row>
    <row r="14" spans="1:23" s="28" customFormat="1" ht="15" customHeight="1">
      <c r="A14" s="46"/>
      <c r="B14" s="110" t="s">
        <v>27</v>
      </c>
      <c r="C14" s="111"/>
      <c r="D14" s="282">
        <f>30908+15714</f>
        <v>46622</v>
      </c>
      <c r="E14" s="120"/>
      <c r="F14" s="112"/>
      <c r="G14" s="51">
        <f>SUM(D14,E14,F14)</f>
        <v>46622</v>
      </c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</row>
    <row r="15" spans="1:23" s="28" customFormat="1" ht="15" customHeight="1" thickBot="1">
      <c r="A15" s="83"/>
      <c r="B15" s="110" t="s">
        <v>119</v>
      </c>
      <c r="C15" s="111">
        <v>18</v>
      </c>
      <c r="D15" s="282">
        <f>5157+7237</f>
        <v>12394</v>
      </c>
      <c r="E15" s="120"/>
      <c r="F15" s="112"/>
      <c r="G15" s="51">
        <f>SUM(D15,E15,F15)</f>
        <v>12394</v>
      </c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</row>
    <row r="16" spans="1:23" s="28" customFormat="1" ht="15" customHeight="1" thickBot="1">
      <c r="A16" s="39" t="s">
        <v>51</v>
      </c>
      <c r="B16" s="40" t="s">
        <v>40</v>
      </c>
      <c r="C16" s="41"/>
      <c r="D16" s="233">
        <f>SUM(D12:D15)</f>
        <v>311829</v>
      </c>
      <c r="E16" s="42"/>
      <c r="F16" s="42"/>
      <c r="G16" s="133">
        <f>SUM(G12:G15)</f>
        <v>311829</v>
      </c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</row>
    <row r="17" spans="1:23" s="28" customFormat="1" ht="15" customHeight="1">
      <c r="A17" s="52"/>
      <c r="B17" s="53" t="s">
        <v>111</v>
      </c>
      <c r="C17" s="48"/>
      <c r="D17" s="230">
        <v>7480</v>
      </c>
      <c r="E17" s="117"/>
      <c r="F17" s="36"/>
      <c r="G17" s="70">
        <f aca="true" t="shared" si="0" ref="G17:G30">SUM(D17,E17,F17)</f>
        <v>7480</v>
      </c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</row>
    <row r="18" spans="1:23" s="28" customFormat="1" ht="15" customHeight="1">
      <c r="A18" s="52"/>
      <c r="B18" s="53" t="s">
        <v>112</v>
      </c>
      <c r="C18" s="48"/>
      <c r="D18" s="230">
        <v>10560</v>
      </c>
      <c r="E18" s="119"/>
      <c r="F18" s="50"/>
      <c r="G18" s="70">
        <f t="shared" si="0"/>
        <v>10560</v>
      </c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</row>
    <row r="19" spans="1:23" s="28" customFormat="1" ht="15" customHeight="1">
      <c r="A19" s="52"/>
      <c r="B19" s="54" t="s">
        <v>28</v>
      </c>
      <c r="C19" s="48">
        <v>350</v>
      </c>
      <c r="D19" s="230">
        <v>19376</v>
      </c>
      <c r="E19" s="119"/>
      <c r="F19" s="112"/>
      <c r="G19" s="70">
        <f t="shared" si="0"/>
        <v>19376</v>
      </c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</row>
    <row r="20" spans="1:23" s="28" customFormat="1" ht="15" customHeight="1">
      <c r="A20" s="55"/>
      <c r="B20" s="47" t="s">
        <v>29</v>
      </c>
      <c r="C20" s="48">
        <v>71</v>
      </c>
      <c r="D20" s="230">
        <f>75+22440</f>
        <v>22515</v>
      </c>
      <c r="E20" s="119"/>
      <c r="F20" s="112"/>
      <c r="G20" s="70">
        <f t="shared" si="0"/>
        <v>22515</v>
      </c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</row>
    <row r="21" spans="1:23" s="28" customFormat="1" ht="15" customHeight="1">
      <c r="A21" s="55"/>
      <c r="B21" s="47" t="s">
        <v>30</v>
      </c>
      <c r="C21" s="48">
        <v>330</v>
      </c>
      <c r="D21" s="230">
        <v>35970</v>
      </c>
      <c r="E21" s="119"/>
      <c r="F21" s="112"/>
      <c r="G21" s="70">
        <f t="shared" si="0"/>
        <v>35970</v>
      </c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</row>
    <row r="22" spans="1:23" s="28" customFormat="1" ht="15" customHeight="1">
      <c r="A22" s="55"/>
      <c r="B22" s="47" t="s">
        <v>121</v>
      </c>
      <c r="C22" s="48">
        <v>6.8</v>
      </c>
      <c r="D22" s="230">
        <v>30049</v>
      </c>
      <c r="E22" s="119"/>
      <c r="F22" s="112"/>
      <c r="G22" s="70">
        <f t="shared" si="0"/>
        <v>30049</v>
      </c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</row>
    <row r="23" spans="1:23" s="28" customFormat="1" ht="15" customHeight="1">
      <c r="A23" s="55"/>
      <c r="B23" s="47" t="s">
        <v>122</v>
      </c>
      <c r="C23" s="48">
        <v>14</v>
      </c>
      <c r="D23" s="230">
        <v>41902</v>
      </c>
      <c r="E23" s="119"/>
      <c r="F23" s="112"/>
      <c r="G23" s="70">
        <f t="shared" si="0"/>
        <v>41902</v>
      </c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</row>
    <row r="24" spans="1:23" s="28" customFormat="1" ht="15" customHeight="1">
      <c r="A24" s="55"/>
      <c r="B24" s="124" t="s">
        <v>118</v>
      </c>
      <c r="C24" s="48">
        <v>4</v>
      </c>
      <c r="D24" s="230">
        <v>11392</v>
      </c>
      <c r="E24" s="119"/>
      <c r="F24" s="112"/>
      <c r="G24" s="70">
        <f t="shared" si="0"/>
        <v>11392</v>
      </c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</row>
    <row r="25" spans="1:23" s="28" customFormat="1" ht="15" customHeight="1">
      <c r="A25" s="55"/>
      <c r="B25" s="124" t="s">
        <v>31</v>
      </c>
      <c r="C25" s="48"/>
      <c r="D25" s="230">
        <v>9610</v>
      </c>
      <c r="E25" s="119"/>
      <c r="F25" s="112"/>
      <c r="G25" s="70">
        <f t="shared" si="0"/>
        <v>9610</v>
      </c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</row>
    <row r="26" spans="1:23" s="28" customFormat="1" ht="15" customHeight="1">
      <c r="A26" s="55"/>
      <c r="B26" s="38" t="s">
        <v>146</v>
      </c>
      <c r="C26" s="48"/>
      <c r="D26" s="230">
        <v>15422</v>
      </c>
      <c r="E26" s="119"/>
      <c r="F26" s="112"/>
      <c r="G26" s="70">
        <f t="shared" si="0"/>
        <v>15422</v>
      </c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</row>
    <row r="27" spans="1:23" s="28" customFormat="1" ht="15" customHeight="1">
      <c r="A27" s="147"/>
      <c r="B27" s="143" t="s">
        <v>105</v>
      </c>
      <c r="C27" s="144">
        <v>32.81</v>
      </c>
      <c r="D27" s="231">
        <v>62339</v>
      </c>
      <c r="E27" s="145"/>
      <c r="F27" s="36"/>
      <c r="G27" s="19">
        <f t="shared" si="0"/>
        <v>62339</v>
      </c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</row>
    <row r="28" spans="1:23" s="28" customFormat="1" ht="15" customHeight="1">
      <c r="A28" s="55"/>
      <c r="B28" s="226" t="s">
        <v>113</v>
      </c>
      <c r="C28" s="48"/>
      <c r="D28" s="232">
        <f>3400+6150</f>
        <v>9550</v>
      </c>
      <c r="E28" s="227"/>
      <c r="F28" s="50"/>
      <c r="G28" s="32">
        <f t="shared" si="0"/>
        <v>9550</v>
      </c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</row>
    <row r="29" spans="1:23" s="28" customFormat="1" ht="15" customHeight="1">
      <c r="A29" s="147"/>
      <c r="B29" s="292" t="s">
        <v>147</v>
      </c>
      <c r="C29" s="144"/>
      <c r="D29" s="290">
        <v>26027</v>
      </c>
      <c r="E29" s="291"/>
      <c r="F29" s="146"/>
      <c r="G29" s="32">
        <f t="shared" si="0"/>
        <v>26027</v>
      </c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</row>
    <row r="30" spans="1:23" s="28" customFormat="1" ht="15" customHeight="1" thickBot="1">
      <c r="A30" s="147"/>
      <c r="B30" s="143" t="s">
        <v>110</v>
      </c>
      <c r="C30" s="144">
        <v>248</v>
      </c>
      <c r="D30" s="231">
        <v>71</v>
      </c>
      <c r="E30" s="145"/>
      <c r="F30" s="146"/>
      <c r="G30" s="127">
        <f t="shared" si="0"/>
        <v>71</v>
      </c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</row>
    <row r="31" spans="1:23" s="28" customFormat="1" ht="15" customHeight="1" thickBot="1">
      <c r="A31" s="39" t="s">
        <v>52</v>
      </c>
      <c r="B31" s="123" t="s">
        <v>101</v>
      </c>
      <c r="C31" s="41"/>
      <c r="D31" s="233">
        <f>SUM(D17:D30)</f>
        <v>302263</v>
      </c>
      <c r="E31" s="42"/>
      <c r="F31" s="42"/>
      <c r="G31" s="133">
        <f>SUM(G17:G30)</f>
        <v>302263</v>
      </c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</row>
    <row r="32" spans="1:23" s="28" customFormat="1" ht="15" customHeight="1" thickBot="1">
      <c r="A32" s="56" t="s">
        <v>53</v>
      </c>
      <c r="B32" s="57" t="s">
        <v>41</v>
      </c>
      <c r="C32" s="58"/>
      <c r="D32" s="234">
        <v>10532</v>
      </c>
      <c r="E32" s="237"/>
      <c r="F32" s="36"/>
      <c r="G32" s="19">
        <f>SUM(D32,E32,F32)</f>
        <v>10532</v>
      </c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</row>
    <row r="33" spans="1:23" s="28" customFormat="1" ht="15" customHeight="1" thickBot="1">
      <c r="A33" s="59"/>
      <c r="B33" s="60" t="s">
        <v>24</v>
      </c>
      <c r="C33" s="41"/>
      <c r="D33" s="233">
        <f>SUM(D16,D31,D32)</f>
        <v>624624</v>
      </c>
      <c r="E33" s="42"/>
      <c r="F33" s="42"/>
      <c r="G33" s="133">
        <f>SUM(G16,G31,G32)</f>
        <v>624624</v>
      </c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</row>
    <row r="34" spans="1:23" s="28" customFormat="1" ht="15" customHeight="1" thickBot="1">
      <c r="A34" s="245" t="s">
        <v>126</v>
      </c>
      <c r="B34" s="246" t="s">
        <v>125</v>
      </c>
      <c r="C34" s="41"/>
      <c r="D34" s="233">
        <v>0</v>
      </c>
      <c r="E34" s="42"/>
      <c r="F34" s="42"/>
      <c r="G34" s="133">
        <v>0</v>
      </c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</row>
    <row r="35" spans="1:23" s="28" customFormat="1" ht="15" customHeight="1" thickBot="1">
      <c r="A35" s="39" t="s">
        <v>2</v>
      </c>
      <c r="B35" s="61" t="s">
        <v>127</v>
      </c>
      <c r="C35" s="41"/>
      <c r="D35" s="233">
        <f>SUM(D11,D33,D34)</f>
        <v>2529011</v>
      </c>
      <c r="E35" s="42">
        <f>SUM(E11,E33,E34)</f>
        <v>0</v>
      </c>
      <c r="F35" s="42">
        <f>SUM(F11,F33,F34)</f>
        <v>0</v>
      </c>
      <c r="G35" s="133">
        <f>SUM(G11,G33,G34)</f>
        <v>2529011</v>
      </c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</row>
    <row r="36" spans="1:23" s="28" customFormat="1" ht="15" customHeight="1" thickBot="1">
      <c r="A36" s="34" t="s">
        <v>3</v>
      </c>
      <c r="B36" s="62" t="s">
        <v>43</v>
      </c>
      <c r="C36" s="34"/>
      <c r="D36" s="233"/>
      <c r="E36" s="118"/>
      <c r="F36" s="43"/>
      <c r="G36" s="3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</row>
    <row r="37" spans="1:23" s="28" customFormat="1" ht="16.5" customHeight="1">
      <c r="A37" s="63" t="s">
        <v>46</v>
      </c>
      <c r="B37" s="64" t="s">
        <v>44</v>
      </c>
      <c r="C37" s="65"/>
      <c r="D37" s="281"/>
      <c r="E37" s="117"/>
      <c r="F37" s="36"/>
      <c r="G37" s="70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</row>
    <row r="38" spans="1:23" s="28" customFormat="1" ht="16.5" customHeight="1">
      <c r="A38" s="302"/>
      <c r="B38" s="67" t="s">
        <v>159</v>
      </c>
      <c r="C38" s="68"/>
      <c r="D38" s="301">
        <v>62464.3937007874</v>
      </c>
      <c r="E38" s="119"/>
      <c r="F38" s="50"/>
      <c r="G38" s="32">
        <f aca="true" t="shared" si="1" ref="G38:G44">SUM(D38,E38,F38)</f>
        <v>62464.3937007874</v>
      </c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</row>
    <row r="39" spans="1:23" s="28" customFormat="1" ht="16.5" customHeight="1">
      <c r="A39" s="302"/>
      <c r="B39" s="67" t="s">
        <v>160</v>
      </c>
      <c r="C39" s="68"/>
      <c r="D39" s="301">
        <v>120150.00000000001</v>
      </c>
      <c r="E39" s="119"/>
      <c r="F39" s="50"/>
      <c r="G39" s="32">
        <f t="shared" si="1"/>
        <v>120150.00000000001</v>
      </c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</row>
    <row r="40" spans="1:23" s="28" customFormat="1" ht="16.5" customHeight="1">
      <c r="A40" s="300"/>
      <c r="B40" s="67" t="s">
        <v>162</v>
      </c>
      <c r="C40" s="65"/>
      <c r="D40" s="301">
        <v>420789.6850393701</v>
      </c>
      <c r="E40" s="117"/>
      <c r="F40" s="36"/>
      <c r="G40" s="32">
        <f t="shared" si="1"/>
        <v>420789.6850393701</v>
      </c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</row>
    <row r="41" spans="1:23" s="28" customFormat="1" ht="15" customHeight="1">
      <c r="A41" s="66"/>
      <c r="B41" s="67" t="s">
        <v>161</v>
      </c>
      <c r="C41" s="68"/>
      <c r="D41" s="230"/>
      <c r="E41" s="119"/>
      <c r="F41" s="51">
        <v>1955</v>
      </c>
      <c r="G41" s="32">
        <f t="shared" si="1"/>
        <v>1955</v>
      </c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</row>
    <row r="42" spans="1:23" s="28" customFormat="1" ht="21.75" customHeight="1">
      <c r="A42" s="66" t="s">
        <v>47</v>
      </c>
      <c r="B42" s="67" t="s">
        <v>45</v>
      </c>
      <c r="C42" s="68"/>
      <c r="D42" s="230"/>
      <c r="E42" s="49">
        <v>955354</v>
      </c>
      <c r="F42" s="50"/>
      <c r="G42" s="32">
        <f t="shared" si="1"/>
        <v>955354</v>
      </c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</row>
    <row r="43" spans="1:23" s="28" customFormat="1" ht="15" customHeight="1">
      <c r="A43" s="66" t="s">
        <v>48</v>
      </c>
      <c r="B43" s="67" t="s">
        <v>103</v>
      </c>
      <c r="C43" s="68"/>
      <c r="D43" s="230"/>
      <c r="E43" s="49"/>
      <c r="F43" s="50"/>
      <c r="G43" s="32">
        <f t="shared" si="1"/>
        <v>0</v>
      </c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</row>
    <row r="44" spans="1:7" ht="15" customHeight="1" thickBot="1">
      <c r="A44" s="69"/>
      <c r="B44" s="64" t="s">
        <v>117</v>
      </c>
      <c r="C44" s="148"/>
      <c r="D44" s="283"/>
      <c r="E44" s="19"/>
      <c r="F44" s="19"/>
      <c r="G44" s="32">
        <f t="shared" si="1"/>
        <v>0</v>
      </c>
    </row>
    <row r="45" spans="1:7" ht="24.75" thickBot="1">
      <c r="A45" s="30" t="s">
        <v>4</v>
      </c>
      <c r="B45" s="24" t="s">
        <v>49</v>
      </c>
      <c r="C45" s="24"/>
      <c r="D45" s="284">
        <f>SUM(D37:D44)</f>
        <v>603404.0787401575</v>
      </c>
      <c r="E45" s="71">
        <f>SUM(E37:E44)</f>
        <v>955354</v>
      </c>
      <c r="F45" s="71">
        <f>SUM(F37:F44)</f>
        <v>1955</v>
      </c>
      <c r="G45" s="71">
        <f>SUM(G37:G44)</f>
        <v>1560713.0787401577</v>
      </c>
    </row>
    <row r="46" spans="1:7" ht="13.5" thickBot="1">
      <c r="A46" s="33" t="s">
        <v>5</v>
      </c>
      <c r="B46" s="72" t="s">
        <v>54</v>
      </c>
      <c r="C46" s="131"/>
      <c r="D46" s="208">
        <f>SUM(D35,D36,D45)</f>
        <v>3132415.0787401577</v>
      </c>
      <c r="E46" s="17">
        <f>SUM(E35,E36,E45)</f>
        <v>955354</v>
      </c>
      <c r="F46" s="17">
        <f>SUM(F35,F36,F45)</f>
        <v>1955</v>
      </c>
      <c r="G46" s="133">
        <f>SUM(D46,E46,F46)</f>
        <v>4089724.0787401577</v>
      </c>
    </row>
  </sheetData>
  <sheetProtection/>
  <mergeCells count="5">
    <mergeCell ref="A7:B7"/>
    <mergeCell ref="A8:B8"/>
    <mergeCell ref="E1:G1"/>
    <mergeCell ref="F6:G6"/>
    <mergeCell ref="A3:G3"/>
  </mergeCells>
  <printOptions/>
  <pageMargins left="0.07874015748031496" right="0.15748031496062992" top="1.062992125984252" bottom="0.2755905511811024" header="0.6299212598425197" footer="0.275590551181102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T28"/>
  <sheetViews>
    <sheetView zoomScalePageLayoutView="0" workbookViewId="0" topLeftCell="A1">
      <selection activeCell="D36" sqref="D36"/>
    </sheetView>
  </sheetViews>
  <sheetFormatPr defaultColWidth="9.00390625" defaultRowHeight="12.75"/>
  <cols>
    <col min="1" max="1" width="3.625" style="11" customWidth="1"/>
    <col min="2" max="2" width="3.00390625" style="0" customWidth="1"/>
    <col min="3" max="3" width="33.00390625" style="0" customWidth="1"/>
    <col min="4" max="4" width="12.625" style="12" customWidth="1"/>
    <col min="5" max="7" width="12.25390625" style="0" customWidth="1"/>
    <col min="8" max="20" width="9.125" style="12" customWidth="1"/>
  </cols>
  <sheetData>
    <row r="2" spans="1:7" ht="25.5" customHeight="1">
      <c r="A2" s="359"/>
      <c r="B2" s="359"/>
      <c r="C2" s="359"/>
      <c r="D2" s="4"/>
      <c r="E2" s="299"/>
      <c r="F2" s="364" t="s">
        <v>156</v>
      </c>
      <c r="G2" s="365"/>
    </row>
    <row r="3" spans="1:6" ht="25.5" customHeight="1">
      <c r="A3" s="4"/>
      <c r="B3" s="4"/>
      <c r="C3" s="4"/>
      <c r="D3" s="4"/>
      <c r="E3" s="21"/>
      <c r="F3" s="21"/>
    </row>
    <row r="4" spans="1:7" ht="33" customHeight="1">
      <c r="A4" s="354" t="s">
        <v>134</v>
      </c>
      <c r="B4" s="354"/>
      <c r="C4" s="354"/>
      <c r="D4" s="354"/>
      <c r="E4" s="354"/>
      <c r="F4" s="354"/>
      <c r="G4" s="354"/>
    </row>
    <row r="5" spans="1:5" ht="25.5" customHeight="1">
      <c r="A5" s="4"/>
      <c r="B5" s="4"/>
      <c r="C5" s="4"/>
      <c r="D5" s="5"/>
      <c r="E5" s="4"/>
    </row>
    <row r="6" spans="1:7" ht="17.25" customHeight="1" thickBot="1">
      <c r="A6" s="4"/>
      <c r="B6" s="4"/>
      <c r="C6" s="4"/>
      <c r="D6" s="5"/>
      <c r="E6" s="4"/>
      <c r="F6" s="259"/>
      <c r="G6" t="s">
        <v>0</v>
      </c>
    </row>
    <row r="7" spans="1:7" ht="75" customHeight="1" thickBot="1">
      <c r="A7" s="360" t="s">
        <v>1</v>
      </c>
      <c r="B7" s="361"/>
      <c r="C7" s="362"/>
      <c r="D7" s="286" t="s">
        <v>18</v>
      </c>
      <c r="E7" s="286" t="s">
        <v>106</v>
      </c>
      <c r="F7" s="286" t="s">
        <v>106</v>
      </c>
      <c r="G7" s="33" t="s">
        <v>19</v>
      </c>
    </row>
    <row r="8" spans="1:7" ht="13.5" customHeight="1" thickBot="1">
      <c r="A8" s="371">
        <v>1</v>
      </c>
      <c r="B8" s="372"/>
      <c r="C8" s="373"/>
      <c r="D8" s="236">
        <v>2</v>
      </c>
      <c r="E8" s="236">
        <v>3</v>
      </c>
      <c r="F8" s="236">
        <v>4</v>
      </c>
      <c r="G8" s="236">
        <v>5</v>
      </c>
    </row>
    <row r="9" spans="1:7" ht="12.75">
      <c r="A9" s="73"/>
      <c r="B9" s="374" t="s">
        <v>8</v>
      </c>
      <c r="C9" s="375"/>
      <c r="D9" s="74">
        <f>2500000+23000</f>
        <v>2523000</v>
      </c>
      <c r="E9" s="134"/>
      <c r="F9" s="134"/>
      <c r="G9" s="134">
        <f>SUM(D9)</f>
        <v>2523000</v>
      </c>
    </row>
    <row r="10" spans="1:7" ht="12.75">
      <c r="A10" s="76"/>
      <c r="B10" s="370" t="s">
        <v>9</v>
      </c>
      <c r="C10" s="368"/>
      <c r="D10" s="89">
        <f>1859055-2058</f>
        <v>1856997</v>
      </c>
      <c r="E10" s="75"/>
      <c r="F10" s="75"/>
      <c r="G10" s="75">
        <f>SUM(D10)</f>
        <v>1856997</v>
      </c>
    </row>
    <row r="11" spans="1:7" ht="12.75">
      <c r="A11" s="77"/>
      <c r="B11" s="368" t="s">
        <v>11</v>
      </c>
      <c r="C11" s="376"/>
      <c r="D11" s="75">
        <v>128000</v>
      </c>
      <c r="E11" s="75"/>
      <c r="F11" s="75"/>
      <c r="G11" s="75">
        <f>SUM(D11)</f>
        <v>128000</v>
      </c>
    </row>
    <row r="12" spans="1:7" ht="13.5" thickBot="1">
      <c r="A12" s="153"/>
      <c r="B12" s="368" t="s">
        <v>17</v>
      </c>
      <c r="C12" s="369"/>
      <c r="D12" s="75">
        <f>1280000+250000+100000</f>
        <v>1630000</v>
      </c>
      <c r="E12" s="75"/>
      <c r="F12" s="75"/>
      <c r="G12" s="75">
        <f>SUM(D12)</f>
        <v>1630000</v>
      </c>
    </row>
    <row r="13" spans="1:20" s="6" customFormat="1" ht="13.5" thickBot="1">
      <c r="A13" s="39" t="s">
        <v>2</v>
      </c>
      <c r="B13" s="363" t="s">
        <v>10</v>
      </c>
      <c r="C13" s="355"/>
      <c r="D13" s="78">
        <f>SUM(D9:D12)</f>
        <v>6137997</v>
      </c>
      <c r="E13" s="78"/>
      <c r="F13" s="78"/>
      <c r="G13" s="78">
        <f>SUM(G9:G12)</f>
        <v>6137997</v>
      </c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</row>
    <row r="14" spans="1:20" s="6" customFormat="1" ht="12.75">
      <c r="A14" s="79"/>
      <c r="B14" s="366" t="s">
        <v>55</v>
      </c>
      <c r="C14" s="367"/>
      <c r="D14" s="80">
        <v>1000</v>
      </c>
      <c r="E14" s="135"/>
      <c r="F14" s="135"/>
      <c r="G14" s="115">
        <f aca="true" t="shared" si="0" ref="G14:G19">SUM(D14)</f>
        <v>1000</v>
      </c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</row>
    <row r="15" spans="1:20" s="6" customFormat="1" ht="12.75">
      <c r="A15" s="46"/>
      <c r="B15" s="357" t="s">
        <v>56</v>
      </c>
      <c r="C15" s="358"/>
      <c r="D15" s="81"/>
      <c r="E15" s="82"/>
      <c r="F15" s="82"/>
      <c r="G15" s="116">
        <f t="shared" si="0"/>
        <v>0</v>
      </c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</row>
    <row r="16" spans="1:20" s="6" customFormat="1" ht="12.75">
      <c r="A16" s="83"/>
      <c r="B16" s="357" t="s">
        <v>57</v>
      </c>
      <c r="C16" s="358"/>
      <c r="D16" s="84"/>
      <c r="E16" s="85"/>
      <c r="F16" s="85"/>
      <c r="G16" s="116">
        <f t="shared" si="0"/>
        <v>0</v>
      </c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</row>
    <row r="17" spans="1:20" s="6" customFormat="1" ht="12.75">
      <c r="A17" s="83"/>
      <c r="B17" s="357" t="s">
        <v>109</v>
      </c>
      <c r="C17" s="358"/>
      <c r="D17" s="84">
        <v>160000</v>
      </c>
      <c r="E17" s="85"/>
      <c r="F17" s="85"/>
      <c r="G17" s="116">
        <f t="shared" si="0"/>
        <v>160000</v>
      </c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</row>
    <row r="18" spans="1:20" s="6" customFormat="1" ht="12.75">
      <c r="A18" s="83"/>
      <c r="B18" s="357" t="s">
        <v>58</v>
      </c>
      <c r="C18" s="358"/>
      <c r="D18" s="84">
        <f>18800+5000+4534</f>
        <v>28334</v>
      </c>
      <c r="E18" s="85"/>
      <c r="F18" s="85"/>
      <c r="G18" s="116">
        <f t="shared" si="0"/>
        <v>28334</v>
      </c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</row>
    <row r="19" spans="1:20" s="6" customFormat="1" ht="13.5" thickBot="1">
      <c r="A19" s="83"/>
      <c r="B19" s="357" t="s">
        <v>59</v>
      </c>
      <c r="C19" s="358"/>
      <c r="D19" s="84"/>
      <c r="E19" s="135"/>
      <c r="F19" s="135"/>
      <c r="G19" s="116">
        <f t="shared" si="0"/>
        <v>0</v>
      </c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</row>
    <row r="20" spans="1:7" ht="13.5" thickBot="1">
      <c r="A20" s="39" t="s">
        <v>3</v>
      </c>
      <c r="B20" s="363" t="s">
        <v>60</v>
      </c>
      <c r="C20" s="355"/>
      <c r="D20" s="78">
        <f>SUM(D14:D19)</f>
        <v>189334</v>
      </c>
      <c r="E20" s="78"/>
      <c r="F20" s="78"/>
      <c r="G20" s="78">
        <f>SUM(G14:G19)</f>
        <v>189334</v>
      </c>
    </row>
    <row r="21" spans="1:7" ht="22.5" customHeight="1" thickBot="1">
      <c r="A21" s="39" t="s">
        <v>6</v>
      </c>
      <c r="B21" s="355" t="s">
        <v>61</v>
      </c>
      <c r="C21" s="356"/>
      <c r="D21" s="86">
        <f>SUM(D13,D20)</f>
        <v>6327331</v>
      </c>
      <c r="E21" s="86"/>
      <c r="F21" s="86"/>
      <c r="G21" s="86">
        <f>SUM(G13,G20)</f>
        <v>6327331</v>
      </c>
    </row>
    <row r="22" spans="1:7" ht="12.75">
      <c r="A22" s="7"/>
      <c r="B22" s="8"/>
      <c r="C22" s="8"/>
      <c r="D22" s="9"/>
      <c r="E22" s="10"/>
      <c r="G22" s="12"/>
    </row>
    <row r="23" ht="12.75">
      <c r="G23" s="12"/>
    </row>
    <row r="24" ht="12.75">
      <c r="G24" s="12"/>
    </row>
    <row r="25" ht="12.75">
      <c r="G25" s="12"/>
    </row>
    <row r="26" ht="12.75">
      <c r="G26" s="12"/>
    </row>
    <row r="27" ht="12.75">
      <c r="G27" s="12"/>
    </row>
    <row r="28" ht="12.75">
      <c r="G28" s="12"/>
    </row>
  </sheetData>
  <sheetProtection/>
  <mergeCells count="18">
    <mergeCell ref="B10:C10"/>
    <mergeCell ref="A8:C8"/>
    <mergeCell ref="B18:C18"/>
    <mergeCell ref="B9:C9"/>
    <mergeCell ref="B17:C17"/>
    <mergeCell ref="B16:C16"/>
    <mergeCell ref="B15:C15"/>
    <mergeCell ref="B11:C11"/>
    <mergeCell ref="A4:G4"/>
    <mergeCell ref="B21:C21"/>
    <mergeCell ref="B19:C19"/>
    <mergeCell ref="A2:C2"/>
    <mergeCell ref="A7:C7"/>
    <mergeCell ref="B13:C13"/>
    <mergeCell ref="B20:C20"/>
    <mergeCell ref="F2:G2"/>
    <mergeCell ref="B14:C14"/>
    <mergeCell ref="B12:C12"/>
  </mergeCells>
  <printOptions/>
  <pageMargins left="0.07874015748031496" right="0.15748031496062992" top="1.062992125984252" bottom="0.2755905511811024" header="0.6299212598425197" footer="0.275590551181102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K60"/>
  <sheetViews>
    <sheetView zoomScalePageLayoutView="0" workbookViewId="0" topLeftCell="A10">
      <selection activeCell="D36" sqref="D36"/>
    </sheetView>
  </sheetViews>
  <sheetFormatPr defaultColWidth="9.00390625" defaultRowHeight="12.75"/>
  <cols>
    <col min="1" max="1" width="2.625" style="11" customWidth="1"/>
    <col min="2" max="2" width="4.375" style="0" customWidth="1"/>
    <col min="3" max="3" width="25.75390625" style="0" customWidth="1"/>
    <col min="4" max="4" width="12.75390625" style="12" customWidth="1"/>
    <col min="5" max="6" width="12.75390625" style="0" customWidth="1"/>
    <col min="7" max="7" width="12.75390625" style="0" bestFit="1" customWidth="1"/>
  </cols>
  <sheetData>
    <row r="2" spans="1:7" ht="25.5" customHeight="1">
      <c r="A2" s="359"/>
      <c r="B2" s="359"/>
      <c r="C2" s="359"/>
      <c r="D2" s="4"/>
      <c r="E2" s="364" t="s">
        <v>170</v>
      </c>
      <c r="F2" s="364"/>
      <c r="G2" s="364"/>
    </row>
    <row r="3" spans="1:6" ht="25.5" customHeight="1">
      <c r="A3" s="4"/>
      <c r="B3" s="4"/>
      <c r="C3" s="4"/>
      <c r="D3" s="4"/>
      <c r="E3" s="21"/>
      <c r="F3" s="21"/>
    </row>
    <row r="4" spans="1:7" ht="33" customHeight="1">
      <c r="A4" s="354" t="s">
        <v>133</v>
      </c>
      <c r="B4" s="354"/>
      <c r="C4" s="354"/>
      <c r="D4" s="354"/>
      <c r="E4" s="354"/>
      <c r="F4" s="354"/>
      <c r="G4" s="354"/>
    </row>
    <row r="5" spans="1:5" ht="25.5" customHeight="1">
      <c r="A5" s="4"/>
      <c r="B5" s="4"/>
      <c r="C5" s="4"/>
      <c r="D5" s="5"/>
      <c r="E5" s="4"/>
    </row>
    <row r="6" spans="1:7" ht="17.25" customHeight="1" thickBot="1">
      <c r="A6" s="4"/>
      <c r="B6" s="4"/>
      <c r="C6" s="4"/>
      <c r="D6" s="5"/>
      <c r="E6" s="4"/>
      <c r="F6" s="415" t="s">
        <v>0</v>
      </c>
      <c r="G6" s="415"/>
    </row>
    <row r="7" spans="1:7" ht="72.75" thickBot="1">
      <c r="A7" s="416" t="s">
        <v>1</v>
      </c>
      <c r="B7" s="417"/>
      <c r="C7" s="418"/>
      <c r="D7" s="297" t="s">
        <v>18</v>
      </c>
      <c r="E7" s="297" t="s">
        <v>106</v>
      </c>
      <c r="F7" s="297" t="s">
        <v>107</v>
      </c>
      <c r="G7" s="298" t="s">
        <v>19</v>
      </c>
    </row>
    <row r="8" spans="1:7" s="22" customFormat="1" ht="13.5" thickBot="1">
      <c r="A8" s="371">
        <v>1</v>
      </c>
      <c r="B8" s="372"/>
      <c r="C8" s="373"/>
      <c r="D8" s="242">
        <v>3</v>
      </c>
      <c r="E8" s="242">
        <v>5</v>
      </c>
      <c r="F8" s="243">
        <v>7</v>
      </c>
      <c r="G8" s="244">
        <v>9</v>
      </c>
    </row>
    <row r="9" spans="1:7" s="22" customFormat="1" ht="12.75">
      <c r="A9" s="253"/>
      <c r="B9" s="411" t="s">
        <v>7</v>
      </c>
      <c r="C9" s="412"/>
      <c r="D9" s="254"/>
      <c r="E9" s="255">
        <v>72</v>
      </c>
      <c r="F9" s="254"/>
      <c r="G9" s="256">
        <f>SUM(E9)</f>
        <v>72</v>
      </c>
    </row>
    <row r="10" spans="1:7" s="22" customFormat="1" ht="12.75">
      <c r="A10" s="87"/>
      <c r="B10" s="409" t="s">
        <v>62</v>
      </c>
      <c r="C10" s="410"/>
      <c r="D10" s="84">
        <v>5405833</v>
      </c>
      <c r="E10" s="84">
        <v>137579</v>
      </c>
      <c r="F10" s="84"/>
      <c r="G10" s="84">
        <f aca="true" t="shared" si="0" ref="G10:G18">SUM(D10,E10,F10)</f>
        <v>5543412</v>
      </c>
    </row>
    <row r="11" spans="1:7" s="22" customFormat="1" ht="12.75">
      <c r="A11" s="88"/>
      <c r="B11" s="413" t="s">
        <v>63</v>
      </c>
      <c r="C11" s="414"/>
      <c r="D11" s="81">
        <v>505000</v>
      </c>
      <c r="E11" s="81">
        <v>562032</v>
      </c>
      <c r="F11" s="84">
        <v>1260</v>
      </c>
      <c r="G11" s="84">
        <f t="shared" si="0"/>
        <v>1068292</v>
      </c>
    </row>
    <row r="12" spans="1:7" s="22" customFormat="1" ht="12.75">
      <c r="A12" s="88"/>
      <c r="B12" s="413" t="s">
        <v>64</v>
      </c>
      <c r="C12" s="414"/>
      <c r="D12" s="81">
        <v>0</v>
      </c>
      <c r="E12" s="81">
        <v>0</v>
      </c>
      <c r="F12" s="84"/>
      <c r="G12" s="84">
        <f t="shared" si="0"/>
        <v>0</v>
      </c>
    </row>
    <row r="13" spans="1:7" s="22" customFormat="1" ht="12.75">
      <c r="A13" s="88"/>
      <c r="B13" s="413" t="s">
        <v>65</v>
      </c>
      <c r="C13" s="414"/>
      <c r="D13" s="81">
        <v>48592</v>
      </c>
      <c r="E13" s="81">
        <v>0</v>
      </c>
      <c r="F13" s="81">
        <v>65370</v>
      </c>
      <c r="G13" s="84">
        <f t="shared" si="0"/>
        <v>113962</v>
      </c>
    </row>
    <row r="14" spans="1:7" s="22" customFormat="1" ht="12.75">
      <c r="A14" s="88"/>
      <c r="B14" s="413" t="s">
        <v>66</v>
      </c>
      <c r="C14" s="419"/>
      <c r="D14" s="81">
        <v>1599564</v>
      </c>
      <c r="E14" s="81">
        <v>174337</v>
      </c>
      <c r="F14" s="81">
        <v>10020</v>
      </c>
      <c r="G14" s="84">
        <f t="shared" si="0"/>
        <v>1783921</v>
      </c>
    </row>
    <row r="15" spans="1:7" s="22" customFormat="1" ht="12.75">
      <c r="A15" s="88"/>
      <c r="B15" s="409" t="s">
        <v>70</v>
      </c>
      <c r="C15" s="410"/>
      <c r="D15" s="81"/>
      <c r="E15" s="81">
        <v>0</v>
      </c>
      <c r="F15" s="84"/>
      <c r="G15" s="84">
        <f t="shared" si="0"/>
        <v>0</v>
      </c>
    </row>
    <row r="16" spans="1:7" s="22" customFormat="1" ht="12.75">
      <c r="A16" s="88"/>
      <c r="B16" s="413" t="s">
        <v>71</v>
      </c>
      <c r="C16" s="414"/>
      <c r="D16" s="81">
        <v>49200</v>
      </c>
      <c r="E16" s="81">
        <v>0</v>
      </c>
      <c r="F16" s="84"/>
      <c r="G16" s="84">
        <f t="shared" si="0"/>
        <v>49200</v>
      </c>
    </row>
    <row r="17" spans="1:7" s="22" customFormat="1" ht="12.75">
      <c r="A17" s="88"/>
      <c r="B17" s="413" t="s">
        <v>72</v>
      </c>
      <c r="C17" s="419"/>
      <c r="D17" s="89"/>
      <c r="E17" s="81">
        <v>167</v>
      </c>
      <c r="F17" s="136"/>
      <c r="G17" s="84">
        <f t="shared" si="0"/>
        <v>167</v>
      </c>
    </row>
    <row r="18" spans="1:8" s="22" customFormat="1" ht="13.5" thickBot="1">
      <c r="A18" s="88"/>
      <c r="B18" s="413" t="s">
        <v>34</v>
      </c>
      <c r="C18" s="414"/>
      <c r="D18" s="89">
        <v>211028</v>
      </c>
      <c r="E18" s="81">
        <v>102008</v>
      </c>
      <c r="F18" s="149"/>
      <c r="G18" s="84">
        <f t="shared" si="0"/>
        <v>313036</v>
      </c>
      <c r="H18" s="154"/>
    </row>
    <row r="19" spans="1:7" s="23" customFormat="1" ht="16.5" customHeight="1" thickBot="1">
      <c r="A19" s="90" t="s">
        <v>32</v>
      </c>
      <c r="B19" s="420" t="s">
        <v>36</v>
      </c>
      <c r="C19" s="421"/>
      <c r="D19" s="91">
        <f>SUM(D9:D18)</f>
        <v>7819217</v>
      </c>
      <c r="E19" s="91">
        <f>SUM(E9:E18)</f>
        <v>976195</v>
      </c>
      <c r="F19" s="91">
        <f>SUM(F9:F18)</f>
        <v>76650</v>
      </c>
      <c r="G19" s="91">
        <f>SUM(G9:G18)</f>
        <v>8872062</v>
      </c>
    </row>
    <row r="21" ht="13.5" thickBot="1"/>
    <row r="22" spans="2:6" ht="12.75">
      <c r="B22" s="383" t="s">
        <v>1</v>
      </c>
      <c r="C22" s="384"/>
      <c r="D22" s="395" t="s">
        <v>141</v>
      </c>
      <c r="E22" s="393" t="s">
        <v>145</v>
      </c>
      <c r="F22" s="393" t="s">
        <v>142</v>
      </c>
    </row>
    <row r="23" spans="2:6" ht="13.5" thickBot="1">
      <c r="B23" s="385"/>
      <c r="C23" s="386"/>
      <c r="D23" s="396"/>
      <c r="E23" s="394"/>
      <c r="F23" s="394"/>
    </row>
    <row r="24" spans="2:6" ht="13.5" thickBot="1">
      <c r="B24" s="387"/>
      <c r="C24" s="388"/>
      <c r="D24" s="263"/>
      <c r="E24" s="272"/>
      <c r="F24" s="272"/>
    </row>
    <row r="25" spans="2:7" ht="12.75">
      <c r="B25" s="403" t="s">
        <v>7</v>
      </c>
      <c r="C25" s="404"/>
      <c r="D25" s="264">
        <v>72</v>
      </c>
      <c r="E25" s="264"/>
      <c r="F25" s="273"/>
      <c r="G25" s="12">
        <f aca="true" t="shared" si="1" ref="G25:G34">SUM(D25,E25,F25)</f>
        <v>72</v>
      </c>
    </row>
    <row r="26" spans="2:7" ht="12.75">
      <c r="B26" s="405" t="s">
        <v>62</v>
      </c>
      <c r="C26" s="406"/>
      <c r="D26" s="265">
        <v>131449</v>
      </c>
      <c r="E26" s="264"/>
      <c r="F26" s="275">
        <v>6130</v>
      </c>
      <c r="G26" s="12">
        <f t="shared" si="1"/>
        <v>137579</v>
      </c>
    </row>
    <row r="27" spans="2:7" ht="12.75">
      <c r="B27" s="391" t="s">
        <v>63</v>
      </c>
      <c r="C27" s="392"/>
      <c r="D27" s="265">
        <v>5957</v>
      </c>
      <c r="E27" s="264">
        <v>500000</v>
      </c>
      <c r="F27" s="275">
        <f>57650-1575</f>
        <v>56075</v>
      </c>
      <c r="G27" s="12">
        <f t="shared" si="1"/>
        <v>562032</v>
      </c>
    </row>
    <row r="28" spans="2:7" ht="12.75">
      <c r="B28" s="391" t="s">
        <v>64</v>
      </c>
      <c r="C28" s="392"/>
      <c r="D28" s="265">
        <v>0</v>
      </c>
      <c r="E28" s="264"/>
      <c r="F28" s="275"/>
      <c r="G28" s="12">
        <f t="shared" si="1"/>
        <v>0</v>
      </c>
    </row>
    <row r="29" spans="2:7" ht="12.75">
      <c r="B29" s="391" t="s">
        <v>65</v>
      </c>
      <c r="C29" s="392"/>
      <c r="D29" s="265"/>
      <c r="E29" s="264"/>
      <c r="F29" s="275"/>
      <c r="G29" s="12">
        <f t="shared" si="1"/>
        <v>0</v>
      </c>
    </row>
    <row r="30" spans="2:7" ht="12.75">
      <c r="B30" s="391" t="s">
        <v>66</v>
      </c>
      <c r="C30" s="392"/>
      <c r="D30" s="265">
        <v>2542</v>
      </c>
      <c r="E30" s="264">
        <v>155000</v>
      </c>
      <c r="F30" s="275">
        <v>16795</v>
      </c>
      <c r="G30" s="12">
        <f t="shared" si="1"/>
        <v>174337</v>
      </c>
    </row>
    <row r="31" spans="2:10" ht="12.75">
      <c r="B31" s="389" t="s">
        <v>70</v>
      </c>
      <c r="C31" s="390"/>
      <c r="D31" s="266"/>
      <c r="E31" s="264"/>
      <c r="F31" s="275"/>
      <c r="G31" s="12">
        <f t="shared" si="1"/>
        <v>0</v>
      </c>
      <c r="J31">
        <f>SUM(F26:F27)</f>
        <v>62205</v>
      </c>
    </row>
    <row r="32" spans="2:10" ht="12.75">
      <c r="B32" s="397" t="s">
        <v>71</v>
      </c>
      <c r="C32" s="398"/>
      <c r="D32" s="266"/>
      <c r="E32" s="264"/>
      <c r="F32" s="275"/>
      <c r="G32" s="12">
        <f t="shared" si="1"/>
        <v>0</v>
      </c>
      <c r="J32">
        <f>SUM(J31*0.27)</f>
        <v>16795.350000000002</v>
      </c>
    </row>
    <row r="33" spans="2:7" ht="12.75">
      <c r="B33" s="397" t="s">
        <v>72</v>
      </c>
      <c r="C33" s="398"/>
      <c r="D33" s="267">
        <v>167</v>
      </c>
      <c r="E33" s="264"/>
      <c r="F33" s="275"/>
      <c r="G33" s="12">
        <f t="shared" si="1"/>
        <v>167</v>
      </c>
    </row>
    <row r="34" spans="2:7" ht="13.5" thickBot="1">
      <c r="B34" s="397" t="s">
        <v>34</v>
      </c>
      <c r="C34" s="398"/>
      <c r="D34" s="268">
        <v>8</v>
      </c>
      <c r="E34" s="264">
        <v>100000</v>
      </c>
      <c r="F34" s="274">
        <v>2000</v>
      </c>
      <c r="G34" s="12">
        <f t="shared" si="1"/>
        <v>102008</v>
      </c>
    </row>
    <row r="35" spans="2:11" ht="13.5" customHeight="1" thickBot="1">
      <c r="B35" s="399" t="s">
        <v>143</v>
      </c>
      <c r="C35" s="400"/>
      <c r="D35" s="269">
        <f>SUM(D25:D34)</f>
        <v>140195</v>
      </c>
      <c r="E35" s="270">
        <f>SUM(E25:E34)</f>
        <v>755000</v>
      </c>
      <c r="F35" s="270">
        <f>SUM(F25:F34)</f>
        <v>81000</v>
      </c>
      <c r="G35" s="12">
        <f>SUM(G25:G34)</f>
        <v>976195</v>
      </c>
      <c r="K35">
        <f>SUM(F34/1.27)</f>
        <v>1574.8031496062993</v>
      </c>
    </row>
    <row r="36" ht="12.75">
      <c r="D36" s="271"/>
    </row>
    <row r="37" ht="13.5" thickBot="1"/>
    <row r="38" spans="2:10" ht="12.75">
      <c r="B38" s="383" t="s">
        <v>1</v>
      </c>
      <c r="C38" s="384"/>
      <c r="D38" s="395" t="s">
        <v>163</v>
      </c>
      <c r="E38" s="393" t="s">
        <v>144</v>
      </c>
      <c r="F38" s="407" t="s">
        <v>164</v>
      </c>
      <c r="G38" s="401" t="s">
        <v>165</v>
      </c>
      <c r="H38" s="377" t="s">
        <v>166</v>
      </c>
      <c r="I38" s="379" t="s">
        <v>167</v>
      </c>
      <c r="J38" s="381" t="s">
        <v>168</v>
      </c>
    </row>
    <row r="39" spans="2:10" ht="26.25" customHeight="1" thickBot="1">
      <c r="B39" s="387"/>
      <c r="C39" s="388"/>
      <c r="D39" s="396"/>
      <c r="E39" s="394"/>
      <c r="F39" s="408"/>
      <c r="G39" s="402"/>
      <c r="H39" s="378"/>
      <c r="I39" s="380"/>
      <c r="J39" s="382"/>
    </row>
    <row r="40" spans="2:10" ht="14.25" customHeight="1">
      <c r="B40" s="403" t="s">
        <v>7</v>
      </c>
      <c r="C40" s="404"/>
      <c r="D40" s="304"/>
      <c r="E40" s="305"/>
      <c r="F40" s="306"/>
      <c r="G40" s="307"/>
      <c r="H40" s="308"/>
      <c r="I40" s="309"/>
      <c r="J40" s="310">
        <f>SUM(D40:I40)</f>
        <v>0</v>
      </c>
    </row>
    <row r="41" spans="2:10" ht="12.75">
      <c r="B41" s="405" t="s">
        <v>62</v>
      </c>
      <c r="C41" s="406"/>
      <c r="D41" s="311"/>
      <c r="E41" s="311"/>
      <c r="F41" s="312"/>
      <c r="G41" s="313"/>
      <c r="H41" s="314"/>
      <c r="I41" s="315"/>
      <c r="J41" s="316">
        <f aca="true" t="shared" si="2" ref="J41:J49">SUM(D41:I41)</f>
        <v>0</v>
      </c>
    </row>
    <row r="42" spans="2:10" ht="12.75">
      <c r="B42" s="391" t="s">
        <v>63</v>
      </c>
      <c r="C42" s="392"/>
      <c r="D42" s="311"/>
      <c r="E42" s="317"/>
      <c r="F42" s="312"/>
      <c r="G42" s="313"/>
      <c r="H42" s="314">
        <v>1181</v>
      </c>
      <c r="I42" s="315">
        <v>79</v>
      </c>
      <c r="J42" s="316">
        <f t="shared" si="2"/>
        <v>1260</v>
      </c>
    </row>
    <row r="43" spans="2:10" ht="12.75">
      <c r="B43" s="391" t="s">
        <v>64</v>
      </c>
      <c r="C43" s="392"/>
      <c r="D43" s="311"/>
      <c r="E43" s="317"/>
      <c r="F43" s="312"/>
      <c r="G43" s="313"/>
      <c r="H43" s="314"/>
      <c r="I43" s="315"/>
      <c r="J43" s="316">
        <f t="shared" si="2"/>
        <v>0</v>
      </c>
    </row>
    <row r="44" spans="2:10" ht="12.75">
      <c r="B44" s="391" t="s">
        <v>65</v>
      </c>
      <c r="C44" s="392"/>
      <c r="D44" s="311">
        <f>23450+26519</f>
        <v>49969</v>
      </c>
      <c r="E44" s="317">
        <v>4252</v>
      </c>
      <c r="F44" s="312">
        <v>2756</v>
      </c>
      <c r="G44" s="313">
        <v>3000</v>
      </c>
      <c r="H44" s="314">
        <v>3543</v>
      </c>
      <c r="I44" s="315">
        <v>1850</v>
      </c>
      <c r="J44" s="316">
        <f t="shared" si="2"/>
        <v>65370</v>
      </c>
    </row>
    <row r="45" spans="2:10" ht="12.75">
      <c r="B45" s="391" t="s">
        <v>66</v>
      </c>
      <c r="C45" s="392"/>
      <c r="D45" s="311">
        <v>6331</v>
      </c>
      <c r="E45" s="317">
        <v>1148</v>
      </c>
      <c r="F45" s="312">
        <v>744</v>
      </c>
      <c r="G45" s="313"/>
      <c r="H45" s="314">
        <f>957+319</f>
        <v>1276</v>
      </c>
      <c r="I45" s="315">
        <f>500+21</f>
        <v>521</v>
      </c>
      <c r="J45" s="316">
        <f t="shared" si="2"/>
        <v>10020</v>
      </c>
    </row>
    <row r="46" spans="2:10" ht="12.75">
      <c r="B46" s="389" t="s">
        <v>70</v>
      </c>
      <c r="C46" s="390"/>
      <c r="D46" s="318"/>
      <c r="E46" s="317"/>
      <c r="F46" s="312"/>
      <c r="G46" s="313"/>
      <c r="H46" s="314"/>
      <c r="I46" s="315"/>
      <c r="J46" s="316">
        <f t="shared" si="2"/>
        <v>0</v>
      </c>
    </row>
    <row r="47" spans="2:10" ht="12.75">
      <c r="B47" s="397" t="s">
        <v>71</v>
      </c>
      <c r="C47" s="398"/>
      <c r="D47" s="318"/>
      <c r="E47" s="317"/>
      <c r="F47" s="312"/>
      <c r="G47" s="313"/>
      <c r="H47" s="314"/>
      <c r="I47" s="315"/>
      <c r="J47" s="316">
        <f t="shared" si="2"/>
        <v>0</v>
      </c>
    </row>
    <row r="48" spans="2:10" ht="12.75">
      <c r="B48" s="397" t="s">
        <v>72</v>
      </c>
      <c r="C48" s="398"/>
      <c r="D48" s="319"/>
      <c r="E48" s="317"/>
      <c r="F48" s="312"/>
      <c r="G48" s="313"/>
      <c r="H48" s="314"/>
      <c r="I48" s="315"/>
      <c r="J48" s="316">
        <f t="shared" si="2"/>
        <v>0</v>
      </c>
    </row>
    <row r="49" spans="2:10" ht="13.5" thickBot="1">
      <c r="B49" s="397" t="s">
        <v>34</v>
      </c>
      <c r="C49" s="398"/>
      <c r="D49" s="320"/>
      <c r="E49" s="321"/>
      <c r="F49" s="322"/>
      <c r="G49" s="323"/>
      <c r="H49" s="324"/>
      <c r="I49" s="325"/>
      <c r="J49" s="326">
        <f t="shared" si="2"/>
        <v>0</v>
      </c>
    </row>
    <row r="50" spans="2:10" ht="13.5" thickBot="1">
      <c r="B50" s="399" t="s">
        <v>143</v>
      </c>
      <c r="C50" s="400"/>
      <c r="D50" s="327">
        <f>SUM(D40:D49)</f>
        <v>56300</v>
      </c>
      <c r="E50" s="327">
        <f aca="true" t="shared" si="3" ref="E50:J50">SUM(E40:E49)</f>
        <v>5400</v>
      </c>
      <c r="F50" s="328">
        <f t="shared" si="3"/>
        <v>3500</v>
      </c>
      <c r="G50" s="329">
        <f t="shared" si="3"/>
        <v>3000</v>
      </c>
      <c r="H50" s="328">
        <f t="shared" si="3"/>
        <v>6000</v>
      </c>
      <c r="I50" s="329">
        <f t="shared" si="3"/>
        <v>2450</v>
      </c>
      <c r="J50" s="328">
        <f t="shared" si="3"/>
        <v>76650</v>
      </c>
    </row>
    <row r="51" spans="5:8" ht="12.75">
      <c r="E51" s="12"/>
      <c r="F51" s="12"/>
      <c r="G51" s="12"/>
      <c r="H51" s="12"/>
    </row>
    <row r="52" spans="5:8" ht="12.75">
      <c r="E52" s="12"/>
      <c r="F52" s="12"/>
      <c r="G52" s="12"/>
      <c r="H52" s="12"/>
    </row>
    <row r="53" spans="5:8" ht="12.75">
      <c r="E53" s="12"/>
      <c r="F53" s="12"/>
      <c r="G53" s="12"/>
      <c r="H53" s="12"/>
    </row>
    <row r="54" spans="5:8" ht="12.75">
      <c r="E54" s="12"/>
      <c r="F54" s="12"/>
      <c r="G54" s="12"/>
      <c r="H54" s="12"/>
    </row>
    <row r="55" spans="5:8" ht="12.75">
      <c r="E55" s="12"/>
      <c r="F55" s="12"/>
      <c r="G55" s="12"/>
      <c r="H55" s="12"/>
    </row>
    <row r="56" spans="5:8" ht="12.75">
      <c r="E56" s="12"/>
      <c r="F56" s="12"/>
      <c r="G56" s="12"/>
      <c r="H56" s="12"/>
    </row>
    <row r="57" spans="5:8" ht="12.75">
      <c r="E57" s="12"/>
      <c r="F57" s="12"/>
      <c r="G57" s="12"/>
      <c r="H57" s="12"/>
    </row>
    <row r="58" spans="5:8" ht="12.75">
      <c r="E58" s="12"/>
      <c r="F58" s="12"/>
      <c r="G58" s="12"/>
      <c r="H58" s="12"/>
    </row>
    <row r="59" spans="5:8" ht="12.75">
      <c r="E59" s="12"/>
      <c r="F59" s="12"/>
      <c r="G59" s="12"/>
      <c r="H59" s="12"/>
    </row>
    <row r="60" spans="5:8" ht="12.75">
      <c r="E60" s="12"/>
      <c r="F60" s="12"/>
      <c r="G60" s="12"/>
      <c r="H60" s="12"/>
    </row>
  </sheetData>
  <sheetProtection/>
  <mergeCells count="51">
    <mergeCell ref="B33:C33"/>
    <mergeCell ref="B34:C34"/>
    <mergeCell ref="B35:C35"/>
    <mergeCell ref="B25:C25"/>
    <mergeCell ref="B26:C26"/>
    <mergeCell ref="B27:C27"/>
    <mergeCell ref="B28:C28"/>
    <mergeCell ref="B30:C30"/>
    <mergeCell ref="B19:C19"/>
    <mergeCell ref="B18:C18"/>
    <mergeCell ref="B15:C15"/>
    <mergeCell ref="B16:C16"/>
    <mergeCell ref="B31:C31"/>
    <mergeCell ref="B32:C32"/>
    <mergeCell ref="F6:G6"/>
    <mergeCell ref="A7:C7"/>
    <mergeCell ref="B12:C12"/>
    <mergeCell ref="A8:C8"/>
    <mergeCell ref="B17:C17"/>
    <mergeCell ref="B13:C13"/>
    <mergeCell ref="B14:C14"/>
    <mergeCell ref="D38:D39"/>
    <mergeCell ref="E38:E39"/>
    <mergeCell ref="F38:F39"/>
    <mergeCell ref="B29:C29"/>
    <mergeCell ref="A2:C2"/>
    <mergeCell ref="B10:C10"/>
    <mergeCell ref="B9:C9"/>
    <mergeCell ref="B11:C11"/>
    <mergeCell ref="E2:G2"/>
    <mergeCell ref="A4:G4"/>
    <mergeCell ref="B47:C47"/>
    <mergeCell ref="B48:C48"/>
    <mergeCell ref="B49:C49"/>
    <mergeCell ref="B50:C50"/>
    <mergeCell ref="G38:G39"/>
    <mergeCell ref="B40:C40"/>
    <mergeCell ref="B41:C41"/>
    <mergeCell ref="B42:C42"/>
    <mergeCell ref="B43:C43"/>
    <mergeCell ref="B44:C44"/>
    <mergeCell ref="H38:H39"/>
    <mergeCell ref="I38:I39"/>
    <mergeCell ref="J38:J39"/>
    <mergeCell ref="B22:C24"/>
    <mergeCell ref="B38:C39"/>
    <mergeCell ref="B46:C46"/>
    <mergeCell ref="B45:C45"/>
    <mergeCell ref="E22:E23"/>
    <mergeCell ref="F22:F23"/>
    <mergeCell ref="D22:D23"/>
  </mergeCells>
  <printOptions/>
  <pageMargins left="0.07874015748031496" right="0.15748031496062992" top="1.062992125984252" bottom="0.2755905511811024" header="0.6299212598425197" footer="0.275590551181102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7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3.125" style="2" customWidth="1"/>
    <col min="2" max="2" width="44.625" style="2" customWidth="1"/>
    <col min="3" max="5" width="12.625" style="2" customWidth="1"/>
    <col min="6" max="6" width="12.75390625" style="3" bestFit="1" customWidth="1"/>
    <col min="7" max="7" width="9.125" style="2" customWidth="1"/>
    <col min="8" max="8" width="9.125" style="3" customWidth="1"/>
    <col min="9" max="16384" width="9.125" style="2" customWidth="1"/>
  </cols>
  <sheetData>
    <row r="1" ht="12.75">
      <c r="E1" s="257"/>
    </row>
    <row r="2" spans="5:6" ht="12.75">
      <c r="E2" s="422" t="s">
        <v>153</v>
      </c>
      <c r="F2" s="422"/>
    </row>
    <row r="3" spans="4:5" ht="12.75">
      <c r="D3" s="257"/>
      <c r="E3" s="257"/>
    </row>
    <row r="4" spans="1:6" ht="31.5" customHeight="1">
      <c r="A4" s="353" t="s">
        <v>132</v>
      </c>
      <c r="B4" s="353"/>
      <c r="C4" s="353"/>
      <c r="D4" s="353"/>
      <c r="E4" s="353"/>
      <c r="F4" s="353"/>
    </row>
    <row r="5" spans="1:5" ht="15.75" customHeight="1">
      <c r="A5" s="13"/>
      <c r="B5" s="13"/>
      <c r="C5" s="13"/>
      <c r="D5" s="13"/>
      <c r="E5" s="13"/>
    </row>
    <row r="6" spans="1:5" ht="21" customHeight="1">
      <c r="A6" s="13"/>
      <c r="B6" s="13"/>
      <c r="C6" s="13"/>
      <c r="D6" s="13"/>
      <c r="E6" s="13"/>
    </row>
    <row r="7" spans="1:6" ht="16.5" thickBot="1">
      <c r="A7" s="16"/>
      <c r="B7" s="16"/>
      <c r="C7" s="16"/>
      <c r="D7" s="16"/>
      <c r="E7" s="287"/>
      <c r="F7" s="3" t="s">
        <v>152</v>
      </c>
    </row>
    <row r="8" spans="1:6" ht="75" customHeight="1" thickBot="1">
      <c r="A8" s="360" t="s">
        <v>1</v>
      </c>
      <c r="B8" s="362"/>
      <c r="C8" s="118" t="s">
        <v>18</v>
      </c>
      <c r="D8" s="286" t="s">
        <v>106</v>
      </c>
      <c r="E8" s="286" t="s">
        <v>107</v>
      </c>
      <c r="F8" s="131" t="s">
        <v>19</v>
      </c>
    </row>
    <row r="9" spans="1:8" s="15" customFormat="1" ht="15" customHeight="1" thickBot="1">
      <c r="A9" s="423" t="s">
        <v>2</v>
      </c>
      <c r="B9" s="424"/>
      <c r="C9" s="236">
        <v>2</v>
      </c>
      <c r="D9" s="236">
        <v>3</v>
      </c>
      <c r="E9" s="236">
        <v>4</v>
      </c>
      <c r="F9" s="236">
        <v>5</v>
      </c>
      <c r="H9" s="303"/>
    </row>
    <row r="10" spans="1:8" s="15" customFormat="1" ht="24">
      <c r="A10" s="65"/>
      <c r="B10" s="64" t="s">
        <v>73</v>
      </c>
      <c r="C10" s="37"/>
      <c r="D10" s="36"/>
      <c r="E10" s="36"/>
      <c r="F10" s="228"/>
      <c r="H10" s="303"/>
    </row>
    <row r="11" spans="1:8" s="15" customFormat="1" ht="12.75">
      <c r="A11" s="68"/>
      <c r="B11" s="67"/>
      <c r="C11" s="51"/>
      <c r="D11" s="50"/>
      <c r="E11" s="50"/>
      <c r="F11" s="229"/>
      <c r="H11" s="303"/>
    </row>
    <row r="12" spans="1:8" s="15" customFormat="1" ht="12.75">
      <c r="A12" s="68"/>
      <c r="B12" s="67" t="s">
        <v>149</v>
      </c>
      <c r="C12" s="51">
        <f>293814-62464</f>
        <v>231350</v>
      </c>
      <c r="D12" s="50"/>
      <c r="E12" s="50"/>
      <c r="F12" s="229">
        <f aca="true" t="shared" si="0" ref="F12:F17">SUM(C12)</f>
        <v>231350</v>
      </c>
      <c r="H12" s="303"/>
    </row>
    <row r="13" spans="1:8" s="15" customFormat="1" ht="12.75">
      <c r="A13" s="68"/>
      <c r="B13" s="67" t="s">
        <v>150</v>
      </c>
      <c r="C13" s="51">
        <f>565150-120150</f>
        <v>445000</v>
      </c>
      <c r="D13" s="50"/>
      <c r="E13" s="50"/>
      <c r="F13" s="229">
        <f t="shared" si="0"/>
        <v>445000</v>
      </c>
      <c r="H13" s="303"/>
    </row>
    <row r="14" spans="1:8" s="15" customFormat="1" ht="24">
      <c r="A14" s="68"/>
      <c r="B14" s="67" t="s">
        <v>151</v>
      </c>
      <c r="C14" s="51">
        <f>1979270-420790</f>
        <v>1558480</v>
      </c>
      <c r="D14" s="50"/>
      <c r="E14" s="50"/>
      <c r="F14" s="229">
        <f t="shared" si="0"/>
        <v>1558480</v>
      </c>
      <c r="H14" s="303"/>
    </row>
    <row r="15" spans="1:8" s="15" customFormat="1" ht="12.75">
      <c r="A15" s="68"/>
      <c r="B15" s="67" t="s">
        <v>124</v>
      </c>
      <c r="C15" s="51">
        <v>1500000</v>
      </c>
      <c r="D15" s="50"/>
      <c r="E15" s="50"/>
      <c r="F15" s="229">
        <f t="shared" si="0"/>
        <v>1500000</v>
      </c>
      <c r="H15" s="303"/>
    </row>
    <row r="16" spans="1:8" s="15" customFormat="1" ht="24">
      <c r="A16" s="68"/>
      <c r="B16" s="67" t="s">
        <v>169</v>
      </c>
      <c r="C16" s="51">
        <f>3200000-1572104</f>
        <v>1627896</v>
      </c>
      <c r="D16" s="50"/>
      <c r="E16" s="50"/>
      <c r="F16" s="229">
        <f t="shared" si="0"/>
        <v>1627896</v>
      </c>
      <c r="H16" s="303"/>
    </row>
    <row r="17" spans="1:8" s="15" customFormat="1" ht="13.5" thickBot="1">
      <c r="A17" s="68"/>
      <c r="B17" s="67" t="s">
        <v>123</v>
      </c>
      <c r="C17" s="51">
        <v>300000</v>
      </c>
      <c r="D17" s="50"/>
      <c r="E17" s="50"/>
      <c r="F17" s="229">
        <f t="shared" si="0"/>
        <v>300000</v>
      </c>
      <c r="H17" s="303"/>
    </row>
    <row r="18" spans="1:6" ht="25.5" customHeight="1" thickBot="1">
      <c r="A18" s="30" t="s">
        <v>42</v>
      </c>
      <c r="B18" s="24" t="s">
        <v>74</v>
      </c>
      <c r="C18" s="17">
        <f>SUM(C11:C17)</f>
        <v>5662726</v>
      </c>
      <c r="D18" s="17"/>
      <c r="E18" s="17"/>
      <c r="F18" s="17">
        <f>SUM(F11:F17)</f>
        <v>5662726</v>
      </c>
    </row>
    <row r="20" ht="12.75">
      <c r="C20" s="3"/>
    </row>
    <row r="21" ht="12.75">
      <c r="C21" s="3"/>
    </row>
    <row r="22" spans="3:8" ht="12.75">
      <c r="C22" s="3"/>
      <c r="F22" s="3">
        <f>SUM(C12/1.27*0.27)</f>
        <v>49184.64566929134</v>
      </c>
      <c r="H22" s="3">
        <v>62464.3937007874</v>
      </c>
    </row>
    <row r="23" spans="6:8" ht="12.75">
      <c r="F23" s="3">
        <f>SUM(C13/1.27*0.27)</f>
        <v>94606.29921259843</v>
      </c>
      <c r="H23" s="3">
        <v>120150.00000000001</v>
      </c>
    </row>
    <row r="24" spans="6:8" ht="12.75">
      <c r="F24" s="3">
        <f>SUM(C14/1.27*0.27)</f>
        <v>331330.39370078745</v>
      </c>
      <c r="H24" s="3">
        <v>420789.6850393701</v>
      </c>
    </row>
    <row r="25" spans="4:8" ht="12.75">
      <c r="D25" s="3"/>
      <c r="F25" s="3">
        <f>SUM(F22:F24)</f>
        <v>475121.3385826772</v>
      </c>
      <c r="H25" s="3">
        <v>603404.0787401575</v>
      </c>
    </row>
    <row r="27" ht="12.75">
      <c r="D27" s="3"/>
    </row>
  </sheetData>
  <sheetProtection/>
  <mergeCells count="4">
    <mergeCell ref="A4:F4"/>
    <mergeCell ref="E2:F2"/>
    <mergeCell ref="A9:B9"/>
    <mergeCell ref="A8:B8"/>
  </mergeCells>
  <printOptions/>
  <pageMargins left="0.07874015748031496" right="0.15748031496062992" top="1.062992125984252" bottom="0.2755905511811024" header="0.6299212598425197" footer="0.275590551181102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26"/>
  <sheetViews>
    <sheetView zoomScalePageLayoutView="0" workbookViewId="0" topLeftCell="A1">
      <selection activeCell="D36" sqref="D36"/>
    </sheetView>
  </sheetViews>
  <sheetFormatPr defaultColWidth="9.00390625" defaultRowHeight="12.75"/>
  <cols>
    <col min="1" max="2" width="3.25390625" style="2" customWidth="1"/>
    <col min="3" max="3" width="32.25390625" style="2" customWidth="1"/>
    <col min="4" max="6" width="12.625" style="2" customWidth="1"/>
    <col min="7" max="7" width="12.75390625" style="2" bestFit="1" customWidth="1"/>
    <col min="8" max="16384" width="9.125" style="2" customWidth="1"/>
  </cols>
  <sheetData>
    <row r="1" spans="5:6" ht="12.75">
      <c r="E1" s="422"/>
      <c r="F1" s="422"/>
    </row>
    <row r="2" spans="6:7" ht="12.75">
      <c r="F2" s="422" t="s">
        <v>154</v>
      </c>
      <c r="G2" s="422"/>
    </row>
    <row r="4" spans="1:7" ht="19.5" customHeight="1">
      <c r="A4" s="353" t="s">
        <v>131</v>
      </c>
      <c r="B4" s="353"/>
      <c r="C4" s="353"/>
      <c r="D4" s="353"/>
      <c r="E4" s="353"/>
      <c r="F4" s="353"/>
      <c r="G4" s="353"/>
    </row>
    <row r="5" spans="1:7" ht="19.5" customHeight="1">
      <c r="A5" s="353" t="s">
        <v>20</v>
      </c>
      <c r="B5" s="353"/>
      <c r="C5" s="353"/>
      <c r="D5" s="353"/>
      <c r="E5" s="353"/>
      <c r="F5" s="353"/>
      <c r="G5" s="353"/>
    </row>
    <row r="6" spans="3:6" ht="19.5" customHeight="1">
      <c r="C6" s="13"/>
      <c r="D6" s="13"/>
      <c r="E6" s="13"/>
      <c r="F6" s="13"/>
    </row>
    <row r="7" spans="3:7" ht="19.5" customHeight="1" thickBot="1">
      <c r="C7" s="14"/>
      <c r="D7" s="14"/>
      <c r="E7" s="14"/>
      <c r="F7" s="288"/>
      <c r="G7" s="2" t="s">
        <v>0</v>
      </c>
    </row>
    <row r="8" spans="1:7" ht="78" customHeight="1" thickBot="1">
      <c r="A8" s="360" t="s">
        <v>1</v>
      </c>
      <c r="B8" s="361"/>
      <c r="C8" s="362"/>
      <c r="D8" s="118" t="s">
        <v>18</v>
      </c>
      <c r="E8" s="286" t="s">
        <v>106</v>
      </c>
      <c r="F8" s="286" t="s">
        <v>107</v>
      </c>
      <c r="G8" s="131" t="s">
        <v>19</v>
      </c>
    </row>
    <row r="9" spans="1:7" ht="19.5" customHeight="1" thickBot="1">
      <c r="A9" s="371">
        <v>1</v>
      </c>
      <c r="B9" s="372"/>
      <c r="C9" s="373"/>
      <c r="D9" s="236" t="s">
        <v>129</v>
      </c>
      <c r="E9" s="236" t="s">
        <v>129</v>
      </c>
      <c r="F9" s="236" t="s">
        <v>129</v>
      </c>
      <c r="G9" s="236" t="s">
        <v>129</v>
      </c>
    </row>
    <row r="10" spans="1:7" ht="19.5" customHeight="1">
      <c r="A10" s="92"/>
      <c r="B10" s="429" t="s">
        <v>12</v>
      </c>
      <c r="C10" s="430"/>
      <c r="D10" s="93"/>
      <c r="E10" s="260"/>
      <c r="F10" s="94"/>
      <c r="G10" s="151"/>
    </row>
    <row r="11" spans="1:7" ht="17.25" customHeight="1">
      <c r="A11" s="95"/>
      <c r="B11" s="425" t="s">
        <v>13</v>
      </c>
      <c r="C11" s="426"/>
      <c r="D11" s="18"/>
      <c r="E11" s="70"/>
      <c r="F11" s="96"/>
      <c r="G11" s="152"/>
    </row>
    <row r="12" spans="1:7" ht="19.5" customHeight="1">
      <c r="A12" s="95"/>
      <c r="B12" s="425" t="s">
        <v>104</v>
      </c>
      <c r="C12" s="426"/>
      <c r="D12" s="32">
        <v>1218105</v>
      </c>
      <c r="E12" s="32"/>
      <c r="F12" s="150"/>
      <c r="G12" s="150">
        <f>SUM(D12)</f>
        <v>1218105</v>
      </c>
    </row>
    <row r="13" spans="1:7" ht="19.5" customHeight="1">
      <c r="A13" s="95"/>
      <c r="B13" s="425" t="s">
        <v>69</v>
      </c>
      <c r="C13" s="426"/>
      <c r="D13" s="70">
        <v>150000</v>
      </c>
      <c r="E13" s="70"/>
      <c r="F13" s="96"/>
      <c r="G13" s="150">
        <f>SUM(D13)</f>
        <v>150000</v>
      </c>
    </row>
    <row r="14" spans="1:7" ht="19.5" customHeight="1">
      <c r="A14" s="95"/>
      <c r="B14" s="425" t="s">
        <v>67</v>
      </c>
      <c r="C14" s="426"/>
      <c r="D14" s="70"/>
      <c r="E14" s="70"/>
      <c r="F14" s="96"/>
      <c r="G14" s="150">
        <f>SUM(D14)</f>
        <v>0</v>
      </c>
    </row>
    <row r="15" spans="1:7" ht="19.5" customHeight="1" thickBot="1">
      <c r="A15" s="95"/>
      <c r="B15" s="425" t="s">
        <v>68</v>
      </c>
      <c r="C15" s="426"/>
      <c r="D15" s="19"/>
      <c r="E15" s="19"/>
      <c r="F15" s="97"/>
      <c r="G15" s="150">
        <f>SUM(D15)</f>
        <v>0</v>
      </c>
    </row>
    <row r="16" spans="1:7" ht="27" customHeight="1" thickBot="1">
      <c r="A16" s="98" t="s">
        <v>86</v>
      </c>
      <c r="B16" s="427" t="s">
        <v>21</v>
      </c>
      <c r="C16" s="428"/>
      <c r="D16" s="99">
        <f>SUM(D12:D15)</f>
        <v>1368105</v>
      </c>
      <c r="E16" s="99"/>
      <c r="F16" s="99"/>
      <c r="G16" s="17">
        <f>SUM(G12:G15)</f>
        <v>1368105</v>
      </c>
    </row>
    <row r="17" spans="3:5" ht="12.75">
      <c r="C17" s="15"/>
      <c r="D17" s="15"/>
      <c r="E17" s="15"/>
    </row>
    <row r="19" ht="12.75">
      <c r="D19" s="3"/>
    </row>
    <row r="24" ht="12.75">
      <c r="D24" s="3"/>
    </row>
    <row r="26" ht="12.75">
      <c r="D26" s="3"/>
    </row>
  </sheetData>
  <sheetProtection/>
  <mergeCells count="13">
    <mergeCell ref="B16:C16"/>
    <mergeCell ref="B12:C12"/>
    <mergeCell ref="B14:C14"/>
    <mergeCell ref="B15:C15"/>
    <mergeCell ref="B10:C10"/>
    <mergeCell ref="B11:C11"/>
    <mergeCell ref="A4:G4"/>
    <mergeCell ref="A5:G5"/>
    <mergeCell ref="F2:G2"/>
    <mergeCell ref="E1:F1"/>
    <mergeCell ref="B13:C13"/>
    <mergeCell ref="A8:C8"/>
    <mergeCell ref="A9:C9"/>
  </mergeCells>
  <printOptions/>
  <pageMargins left="0.07874015748031496" right="0.15748031496062992" top="1.062992125984252" bottom="0.2755905511811024" header="0.6299212598425197" footer="0.275590551181102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4:G28"/>
  <sheetViews>
    <sheetView zoomScalePageLayoutView="0" workbookViewId="0" topLeftCell="A1">
      <selection activeCell="D36" sqref="D36"/>
    </sheetView>
  </sheetViews>
  <sheetFormatPr defaultColWidth="9.00390625" defaultRowHeight="12.75"/>
  <cols>
    <col min="1" max="2" width="2.875" style="11" customWidth="1"/>
    <col min="3" max="3" width="38.00390625" style="0" customWidth="1"/>
    <col min="4" max="6" width="12.625" style="0" customWidth="1"/>
    <col min="7" max="7" width="12.75390625" style="0" bestFit="1" customWidth="1"/>
  </cols>
  <sheetData>
    <row r="4" spans="5:6" ht="12.75">
      <c r="E4" s="431"/>
      <c r="F4" s="431"/>
    </row>
    <row r="5" spans="5:7" ht="12.75">
      <c r="E5" s="258"/>
      <c r="F5" s="431" t="s">
        <v>155</v>
      </c>
      <c r="G5" s="431"/>
    </row>
    <row r="6" spans="1:6" ht="25.5" customHeight="1">
      <c r="A6" s="25"/>
      <c r="B6" s="25"/>
      <c r="C6" s="25"/>
      <c r="D6" s="25"/>
      <c r="E6" s="25"/>
      <c r="F6" s="121"/>
    </row>
    <row r="7" spans="1:7" ht="33" customHeight="1">
      <c r="A7" s="354" t="s">
        <v>130</v>
      </c>
      <c r="B7" s="354"/>
      <c r="C7" s="354"/>
      <c r="D7" s="354"/>
      <c r="E7" s="354"/>
      <c r="F7" s="354"/>
      <c r="G7" s="354"/>
    </row>
    <row r="8" spans="1:6" ht="25.5" customHeight="1">
      <c r="A8" s="4"/>
      <c r="B8" s="4"/>
      <c r="C8" s="4"/>
      <c r="D8" s="4"/>
      <c r="E8" s="4"/>
      <c r="F8" s="4"/>
    </row>
    <row r="9" spans="1:7" ht="17.25" customHeight="1" thickBot="1">
      <c r="A9" s="4"/>
      <c r="B9" s="4"/>
      <c r="C9" s="4"/>
      <c r="D9" s="4"/>
      <c r="E9" s="4"/>
      <c r="F9" s="289"/>
      <c r="G9" t="s">
        <v>0</v>
      </c>
    </row>
    <row r="10" spans="1:7" ht="76.5" customHeight="1" thickBot="1">
      <c r="A10" s="360" t="s">
        <v>1</v>
      </c>
      <c r="B10" s="361"/>
      <c r="C10" s="362"/>
      <c r="D10" s="118" t="s">
        <v>18</v>
      </c>
      <c r="E10" s="286" t="s">
        <v>106</v>
      </c>
      <c r="F10" s="286" t="s">
        <v>107</v>
      </c>
      <c r="G10" s="131" t="s">
        <v>19</v>
      </c>
    </row>
    <row r="11" spans="1:7" s="27" customFormat="1" ht="12.75" customHeight="1" thickBot="1">
      <c r="A11" s="371">
        <v>1</v>
      </c>
      <c r="B11" s="372"/>
      <c r="C11" s="373"/>
      <c r="D11" s="236">
        <v>2</v>
      </c>
      <c r="E11" s="236">
        <v>3</v>
      </c>
      <c r="F11" s="236">
        <v>4</v>
      </c>
      <c r="G11" s="236">
        <v>5</v>
      </c>
    </row>
    <row r="12" spans="1:7" s="2" customFormat="1" ht="27" customHeight="1" thickBot="1">
      <c r="A12" s="100"/>
      <c r="B12" s="436" t="s">
        <v>15</v>
      </c>
      <c r="C12" s="437"/>
      <c r="D12" s="113">
        <v>27997</v>
      </c>
      <c r="E12" s="101"/>
      <c r="F12" s="101"/>
      <c r="G12" s="17">
        <f aca="true" t="shared" si="0" ref="G12:G17">SUM(D12)</f>
        <v>27997</v>
      </c>
    </row>
    <row r="13" spans="1:7" s="2" customFormat="1" ht="30.75" customHeight="1" thickBot="1">
      <c r="A13" s="100"/>
      <c r="B13" s="436" t="s">
        <v>16</v>
      </c>
      <c r="C13" s="437"/>
      <c r="D13" s="113">
        <v>1072</v>
      </c>
      <c r="E13" s="101"/>
      <c r="F13" s="101"/>
      <c r="G13" s="17">
        <f t="shared" si="0"/>
        <v>1072</v>
      </c>
    </row>
    <row r="14" spans="1:7" s="2" customFormat="1" ht="27" customHeight="1" thickBot="1">
      <c r="A14" s="100"/>
      <c r="B14" s="434" t="s">
        <v>114</v>
      </c>
      <c r="C14" s="435"/>
      <c r="D14" s="113">
        <v>1300</v>
      </c>
      <c r="E14" s="101"/>
      <c r="F14" s="101"/>
      <c r="G14" s="17">
        <f t="shared" si="0"/>
        <v>1300</v>
      </c>
    </row>
    <row r="15" spans="1:7" s="2" customFormat="1" ht="27" customHeight="1" thickBot="1">
      <c r="A15" s="102" t="s">
        <v>2</v>
      </c>
      <c r="B15" s="432" t="s">
        <v>75</v>
      </c>
      <c r="C15" s="433"/>
      <c r="D15" s="101">
        <f>SUM(D12:D14)</f>
        <v>30369</v>
      </c>
      <c r="E15" s="101"/>
      <c r="F15" s="101"/>
      <c r="G15" s="17">
        <f t="shared" si="0"/>
        <v>30369</v>
      </c>
    </row>
    <row r="16" spans="1:7" s="2" customFormat="1" ht="29.25" customHeight="1" thickBot="1">
      <c r="A16" s="26"/>
      <c r="B16" s="434"/>
      <c r="C16" s="435"/>
      <c r="D16" s="31"/>
      <c r="E16" s="19"/>
      <c r="F16" s="19"/>
      <c r="G16" s="17">
        <f t="shared" si="0"/>
        <v>0</v>
      </c>
    </row>
    <row r="17" spans="1:7" s="1" customFormat="1" ht="25.5" customHeight="1" thickBot="1">
      <c r="A17" s="26" t="s">
        <v>3</v>
      </c>
      <c r="B17" s="432" t="s">
        <v>14</v>
      </c>
      <c r="C17" s="433"/>
      <c r="D17" s="17">
        <f>SUM(D16)</f>
        <v>0</v>
      </c>
      <c r="E17" s="17"/>
      <c r="F17" s="17"/>
      <c r="G17" s="17">
        <f t="shared" si="0"/>
        <v>0</v>
      </c>
    </row>
    <row r="18" spans="1:7" s="27" customFormat="1" ht="27" customHeight="1" thickBot="1">
      <c r="A18" s="103" t="s">
        <v>89</v>
      </c>
      <c r="B18" s="432" t="s">
        <v>76</v>
      </c>
      <c r="C18" s="433"/>
      <c r="D18" s="78">
        <f>SUM(D17,D15)</f>
        <v>30369</v>
      </c>
      <c r="E18" s="104"/>
      <c r="F18" s="78"/>
      <c r="G18" s="105">
        <f>SUM(G17,G15)</f>
        <v>30369</v>
      </c>
    </row>
    <row r="20" spans="3:4" ht="12.75">
      <c r="C20" t="s">
        <v>137</v>
      </c>
      <c r="D20" s="12">
        <v>3617952</v>
      </c>
    </row>
    <row r="21" spans="3:4" ht="12.75">
      <c r="C21" t="s">
        <v>138</v>
      </c>
      <c r="D21" s="12">
        <v>24378737</v>
      </c>
    </row>
    <row r="22" ht="12.75">
      <c r="D22" s="262">
        <f>SUM(D20:D21)</f>
        <v>27996689</v>
      </c>
    </row>
    <row r="23" spans="3:4" ht="12.75">
      <c r="C23" t="s">
        <v>139</v>
      </c>
      <c r="D23" s="12">
        <v>504150</v>
      </c>
    </row>
    <row r="24" spans="3:4" ht="12.75">
      <c r="C24" t="s">
        <v>140</v>
      </c>
      <c r="D24" s="12">
        <v>568285</v>
      </c>
    </row>
    <row r="25" ht="12.75">
      <c r="D25" s="262">
        <f>SUM(D23:D24)</f>
        <v>1072435</v>
      </c>
    </row>
    <row r="26" ht="12.75">
      <c r="D26" s="12"/>
    </row>
    <row r="28" ht="12.75">
      <c r="D28" s="12"/>
    </row>
  </sheetData>
  <sheetProtection/>
  <mergeCells count="12">
    <mergeCell ref="B15:C15"/>
    <mergeCell ref="B17:C17"/>
    <mergeCell ref="E4:F4"/>
    <mergeCell ref="A10:C10"/>
    <mergeCell ref="A11:C11"/>
    <mergeCell ref="A7:G7"/>
    <mergeCell ref="F5:G5"/>
    <mergeCell ref="B18:C18"/>
    <mergeCell ref="B16:C16"/>
    <mergeCell ref="B12:C12"/>
    <mergeCell ref="B13:C13"/>
    <mergeCell ref="B14:C14"/>
  </mergeCells>
  <printOptions/>
  <pageMargins left="0.07874015748031496" right="0.15748031496062992" top="1.062992125984252" bottom="0.2755905511811024" header="0.6299212598425197" footer="0.275590551181102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szedlak.krisztina</dc:creator>
  <cp:keywords/>
  <dc:description/>
  <cp:lastModifiedBy>Morvai Éva</cp:lastModifiedBy>
  <cp:lastPrinted>2019-01-13T12:56:43Z</cp:lastPrinted>
  <dcterms:created xsi:type="dcterms:W3CDTF">2011-02-03T10:02:06Z</dcterms:created>
  <dcterms:modified xsi:type="dcterms:W3CDTF">2019-01-14T16:48:17Z</dcterms:modified>
  <cp:category/>
  <cp:version/>
  <cp:contentType/>
  <cp:contentStatus/>
</cp:coreProperties>
</file>