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3" activeTab="10"/>
  </bookViews>
  <sheets>
    <sheet name="1. sz. melléklet összevont mérl" sheetId="1" r:id="rId1"/>
    <sheet name="2. sz.mell. összevont bev.-kiad" sheetId="2" r:id="rId2"/>
    <sheet name="3. sz. mell. önkorm. bev-kiad." sheetId="3" r:id="rId3"/>
    <sheet name="4. sz. mell." sheetId="4" r:id="rId4"/>
    <sheet name="5.sz. mell." sheetId="5" r:id="rId5"/>
    <sheet name="6.sz. mell." sheetId="6" r:id="rId6"/>
    <sheet name="7.sz.mell." sheetId="7" r:id="rId7"/>
    <sheet name="8.sz.mell." sheetId="8" r:id="rId8"/>
    <sheet name="9. sz. mell." sheetId="9" r:id="rId9"/>
    <sheet name="10.sz.mell." sheetId="10" r:id="rId10"/>
    <sheet name="11. sz. mell." sheetId="11" r:id="rId11"/>
    <sheet name="12. sz. mell." sheetId="12" r:id="rId12"/>
    <sheet name="13. sz. mell." sheetId="13" r:id="rId13"/>
    <sheet name="14.sz.mell." sheetId="14" r:id="rId14"/>
    <sheet name="15.sz.mell. Közös hiv.bev-kiad" sheetId="15" state="hidden" r:id="rId15"/>
    <sheet name="15.létszám" sheetId="16" r:id="rId16"/>
    <sheet name="16 sz.középtávú terv (áht.29.§)" sheetId="17" r:id="rId17"/>
    <sheet name="17.sz.mell.adósságot keletkezte" sheetId="18" r:id="rId18"/>
    <sheet name="18.sz.mell.tájékozató adatok" sheetId="19" r:id="rId19"/>
    <sheet name="19.sz.mell.adósságot keletkezte" sheetId="20" r:id="rId20"/>
    <sheet name="Munka1" sheetId="21" r:id="rId21"/>
  </sheets>
  <definedNames>
    <definedName name="_xlnm.Print_Area" localSheetId="12">'13. sz. mell.'!$A$1:$Q$47</definedName>
    <definedName name="_xlnm.Print_Area" localSheetId="1">'2. sz.mell. összevont bev.-kiad'!$A$1:$F$90</definedName>
  </definedNames>
  <calcPr fullCalcOnLoad="1"/>
</workbook>
</file>

<file path=xl/sharedStrings.xml><?xml version="1.0" encoding="utf-8"?>
<sst xmlns="http://schemas.openxmlformats.org/spreadsheetml/2006/main" count="776" uniqueCount="459">
  <si>
    <t>A</t>
  </si>
  <si>
    <t>B</t>
  </si>
  <si>
    <t>C</t>
  </si>
  <si>
    <t>D</t>
  </si>
  <si>
    <t>Kötelező feladatel-látás</t>
  </si>
  <si>
    <t>Önként vállalt feladat</t>
  </si>
  <si>
    <t>Eredeti előirányzat</t>
  </si>
  <si>
    <t>államigaz-gatási feladat</t>
  </si>
  <si>
    <t>Mindösszesen</t>
  </si>
  <si>
    <t>Költésgvetési  bevételek</t>
  </si>
  <si>
    <t>Mindösz-szesen</t>
  </si>
  <si>
    <t>Költésgvetési  kiadások</t>
  </si>
  <si>
    <t>1. Működési bevételek</t>
  </si>
  <si>
    <t>1.1. Működési bevételek</t>
  </si>
  <si>
    <t>1.2. Önkormányzatok sajátos működési bevételei</t>
  </si>
  <si>
    <t>1.3. Működési támogatások</t>
  </si>
  <si>
    <t>1.4. Egyéb működési bevételek</t>
  </si>
  <si>
    <t>2. Felhalmozási költségvetés</t>
  </si>
  <si>
    <t>2.1. Felhalmozási és tőke jellegű bevételek</t>
  </si>
  <si>
    <t>2.2. Felhalmozási támogatások</t>
  </si>
  <si>
    <t>2.3. Egyéb felhalmozási bevételek</t>
  </si>
  <si>
    <t>3. Költségvetési bevételek összesen (1+2)</t>
  </si>
  <si>
    <t>4. Finanszírozási bevételek</t>
  </si>
  <si>
    <t>4.1 Belső finanszírozás bevételei</t>
  </si>
  <si>
    <t>4.1.1. Költségvetési maradvány igénybevétele</t>
  </si>
  <si>
    <t>4.1.1.1. Működési célra</t>
  </si>
  <si>
    <t>4.1.1.2. Felhalmozási célra</t>
  </si>
  <si>
    <t>4.1.2. Vállalkozási maradványi igénybevétele</t>
  </si>
  <si>
    <t>4.2. Külső finanszírozás bevételei</t>
  </si>
  <si>
    <t>4.2.1. Hosszú lejáratú hitelek, kölcsönök felvétele</t>
  </si>
  <si>
    <t>4.2.2. Likviditási célú hitelek, kölcsönök felvétele</t>
  </si>
  <si>
    <t>4.2.3. Rövid lejáratú hitelek, kölcsönök felvétele</t>
  </si>
  <si>
    <t>4.2.4. Értékpapírok kibocsátása</t>
  </si>
  <si>
    <t>5. Függő, átfutó, kegyenlítő bevételek</t>
  </si>
  <si>
    <t>6. BEVÉTELEK ÖSSZESEN:</t>
  </si>
  <si>
    <t>1. Működési költségvetés</t>
  </si>
  <si>
    <t>1.1. Személyi juttatások</t>
  </si>
  <si>
    <t>1.2. Munkaadókat terhelő járulékok és szociális hozzájárulási adó</t>
  </si>
  <si>
    <t>1.3. Dologi kiadások és egyéb folyó kiadások</t>
  </si>
  <si>
    <t>1.4. Egyéb működési kiadások</t>
  </si>
  <si>
    <t>1.5. Ellátottak pénzbeli juttatásai</t>
  </si>
  <si>
    <t>2.1. Beruházási kiadások ÁFÁ-val</t>
  </si>
  <si>
    <t>2.2. Felújítási kiadások ÁFÁ-val</t>
  </si>
  <si>
    <t>2.3. Egyéb felhalmozási kiadások</t>
  </si>
  <si>
    <t>3. Tartalékok</t>
  </si>
  <si>
    <t>3.1. Általános tartalék</t>
  </si>
  <si>
    <t>3.2. Céltartalék</t>
  </si>
  <si>
    <t>4.. Költségvetési kiadások összesen: (1+2+3)</t>
  </si>
  <si>
    <t>5.  Finanszírozási kiadások</t>
  </si>
  <si>
    <t>5.1. Működési célú finanszírozási kiadások</t>
  </si>
  <si>
    <t>5.2. Felhalmozási célú finanszírozási kiadások</t>
  </si>
  <si>
    <t>6. Függő, átfutó, kiegyenlítő kiadások</t>
  </si>
  <si>
    <t>7. KIADÁSOK ÖSSZESEN</t>
  </si>
  <si>
    <t>7. KIADÁSOK ÖSSZESEN:</t>
  </si>
  <si>
    <t>eredeti előirányzat</t>
  </si>
  <si>
    <t>kötelező</t>
  </si>
  <si>
    <t>önként vállalt</t>
  </si>
  <si>
    <t>állami</t>
  </si>
  <si>
    <t>összesen</t>
  </si>
  <si>
    <t>f e l a d a t</t>
  </si>
  <si>
    <t>1.2.1. Helyi adók</t>
  </si>
  <si>
    <t>1.2.2. Átengedett központi adók</t>
  </si>
  <si>
    <t>1.2.3. Bírságok, pótlékok, egyéb sajátos bevételek</t>
  </si>
  <si>
    <t>1.3.1. Általános működéshez és ágazati feladatokhoz kapcsolódó támogatás</t>
  </si>
  <si>
    <t>1.3.2. Központosított előirányzatokból működési célúak</t>
  </si>
  <si>
    <t>1.3.3. Kiegészítő támogatás</t>
  </si>
  <si>
    <t>1.3.4. Egyéb támogatás, kiegészítés</t>
  </si>
  <si>
    <t>1.3.5. Egyes jövedelempótló támogatás kiegészítése</t>
  </si>
  <si>
    <t>1.4.1. Működési támogatás államháztartáson belülről</t>
  </si>
  <si>
    <t>1.4.1.1. Mőködési támogatás társadalombiztosítási alaptól</t>
  </si>
  <si>
    <t>1.4.1.2. Mőködési támogatás elkülönített állami pénzalaptól</t>
  </si>
  <si>
    <t>1.4.1.3. Működési támogatás helyi önkormányzatoktól és költségvetési szerveitől</t>
  </si>
  <si>
    <t>1.4.2. Működési célú pénzeszközátvétel államháztartáson kívülről</t>
  </si>
  <si>
    <t>1.4.3. Előző évi működési célú maradvány átvétel</t>
  </si>
  <si>
    <t>1.4.4. Előző évi költségvetési kiegészítések, visszatérülések</t>
  </si>
  <si>
    <t>2. Felhalmozási bevételek</t>
  </si>
  <si>
    <t>2.1.1. Tárgyi eszközök, immateriális javak értékesítése</t>
  </si>
  <si>
    <t>2.1.2. Önkormányzatok sajátos felhalmozási és tőke bevételei</t>
  </si>
  <si>
    <t>2.1.3. Pénzügyi befektetések bevételei</t>
  </si>
  <si>
    <t>2.2.1. Központosított előirányzatokból fejlesztési célúak</t>
  </si>
  <si>
    <t>2.2.2. Fejlesztési célú támogatások</t>
  </si>
  <si>
    <t>2.3.1. Felhalmozási támogatás államháztartáson belülről</t>
  </si>
  <si>
    <t>2.3.2. Felhalmozási célú pénzeszközátvétel államháztartáson kívülről</t>
  </si>
  <si>
    <t>2.3.3. Előző évi felhalmozási célú maradvány átvétel</t>
  </si>
  <si>
    <t>4.1. Hiány belső finanszírozás bevételei</t>
  </si>
  <si>
    <t>4.2. Hiány külső finanszírozás bevételei</t>
  </si>
  <si>
    <t>4.2.1. Hosszúlejáratú hitelek, kölcsönök felvétele</t>
  </si>
  <si>
    <t>5. Függő, átfutó, kiegyenlítő bevételek</t>
  </si>
  <si>
    <t>6. BEVÉTELEK ÖSSZESEN</t>
  </si>
  <si>
    <t>Ezer Ft-ban</t>
  </si>
  <si>
    <t>Bevételek</t>
  </si>
  <si>
    <t>Kiadások</t>
  </si>
  <si>
    <t>1. Működési kiadások</t>
  </si>
  <si>
    <t>1.1. Személyi juttatás</t>
  </si>
  <si>
    <t>1.3. Dologi és egyéb folyó kiadások</t>
  </si>
  <si>
    <t>1.4.1. Működési támogatás államháztartáson belülre</t>
  </si>
  <si>
    <t>1.4.2. Működési célú pénzeszközátadás államháztartáson kívülre</t>
  </si>
  <si>
    <t>1.4.3. Társadalom, szociálpolitikai és egyéb juttatás, támogatás</t>
  </si>
  <si>
    <t>2. Felhalmozási kiadások</t>
  </si>
  <si>
    <t>2.3.1. Felhalmozási támogatás államháztartáson belülre</t>
  </si>
  <si>
    <t>2.3.2. Felhalmozási célú pénzeszközátadás államháztartáson kívülre</t>
  </si>
  <si>
    <t>4. Költségvetési kiadások összesen (1+2+3)</t>
  </si>
  <si>
    <t>5. Finanszírozási kiadások</t>
  </si>
  <si>
    <t xml:space="preserve">Működési bevételek részletezése        </t>
  </si>
  <si>
    <t>Megnevezés</t>
  </si>
  <si>
    <t>1. Egyéb saját működési bevétel</t>
  </si>
  <si>
    <t>2. Működési célú ÁFA-bevételek, visszatérülések</t>
  </si>
  <si>
    <t>3. Működési célú hozam- és kamatbevételek</t>
  </si>
  <si>
    <t>Önkormányzat sajátos működési bevételei</t>
  </si>
  <si>
    <t>1. Iparűzési adó állandó jelleggel végzett iparűzési tevékenység után</t>
  </si>
  <si>
    <t>Átengedett központi adók részletezése</t>
  </si>
  <si>
    <t>1. Gépjárműadó</t>
  </si>
  <si>
    <t>2. Átengedett központi adók</t>
  </si>
  <si>
    <t>Bírságok, pótlékok és egyéb sajátos bevételek részletezése</t>
  </si>
  <si>
    <t>1. Pótlékok, bírságok</t>
  </si>
  <si>
    <t>2. Környezetvédelmi bírság</t>
  </si>
  <si>
    <t>3. Építésügyi bírság</t>
  </si>
  <si>
    <t>4. Talajterhelési díj</t>
  </si>
  <si>
    <t>5. Egyéb sajátos bevételek</t>
  </si>
  <si>
    <t>6. Bírságok, pótlékok, egyéb sajátos bevételek</t>
  </si>
  <si>
    <t>1. Helyi önkormányzatok működésének általános támogatása</t>
  </si>
  <si>
    <t>1.1. Önkormányzati hivatal működésének támogatása</t>
  </si>
  <si>
    <t>1.2. Település-üzemeltetéshez kapcsolódó feladatellátás támogatása</t>
  </si>
  <si>
    <t>1.2.1. Zöldterület-gazdálkodással kapcsolatos feladatok ellátásának támogatása</t>
  </si>
  <si>
    <t>1.2.2. Közvilágítás fenntartásának támogatása</t>
  </si>
  <si>
    <t>1.2.3. Köztemető fenntartással kapcsolatos feladatok támogatása</t>
  </si>
  <si>
    <t>1.2.4. Közutak fenntartásának támogatása</t>
  </si>
  <si>
    <t>1.3. Beszámítás összege</t>
  </si>
  <si>
    <t>2. Egyes köznevelési és gyermekétkeztetési feladatok támogatása</t>
  </si>
  <si>
    <t>2.1. Óvodaped., és az óvodaped-ok nevelő munkáját kvetlenül segítők bértámogatása</t>
  </si>
  <si>
    <t>2.2. Óvodaműködtetés támogatás</t>
  </si>
  <si>
    <t>3. Települési önkormányzatok szociális és gyermekjóléti feladatainak tám.</t>
  </si>
  <si>
    <t>3.1. Egyes jövedelempótló támogatások kiegészítése</t>
  </si>
  <si>
    <t>3.1.1. Rendszeres szociális segély</t>
  </si>
  <si>
    <t>3.1.2. Foglalkoztatást helyettesítő támogatás</t>
  </si>
  <si>
    <t>3.1.5. Lakásfenntartási támogatás</t>
  </si>
  <si>
    <t>3.2. Hozzájárulás a pénzbeli szociális ellátáshoz</t>
  </si>
  <si>
    <t>4. Könyvtári, közművelődési és múzeumi feladatok támogatása</t>
  </si>
  <si>
    <t>6. Központosított előirányzatok</t>
  </si>
  <si>
    <t>7. Támogatás összesen (5+6)</t>
  </si>
  <si>
    <t>Egyéb működési bevételek</t>
  </si>
  <si>
    <t>Működési támogatások részletezése</t>
  </si>
  <si>
    <t>1. Működési támogatás központi költségvetési szervtől</t>
  </si>
  <si>
    <t>1.4.1.2. Működési támogatás elkülönített állami pénzalaptól</t>
  </si>
  <si>
    <t>1.4.1.1. Működési támogatás társadalombiztosítási alaptól</t>
  </si>
  <si>
    <t>2. Működési támogatás társadalombiztosítási alaptól</t>
  </si>
  <si>
    <t>3. Működési támogatás elkülönített állami pénzalaptól</t>
  </si>
  <si>
    <t>2.1. Háziorvosi szolgálat működési támogatása</t>
  </si>
  <si>
    <t>2.2. Védőnői szolgálat működési támogatása</t>
  </si>
  <si>
    <t>3.1. Közfoglalkoztatás támogatása</t>
  </si>
  <si>
    <t>5. Működési támogatás államháztartáson belülről összesen</t>
  </si>
  <si>
    <t>Önkormányzat felhalmozási bevételeinek részletezése</t>
  </si>
  <si>
    <t>Tárgyi eszközök, immateriális javak értékesítése</t>
  </si>
  <si>
    <t>1. Ingatlanok értékesítése (termőföld kivételével)</t>
  </si>
  <si>
    <t>2. Termőföld értékesítése</t>
  </si>
  <si>
    <t>3. Gépek, berendezések, felszerelések értékesítése</t>
  </si>
  <si>
    <t>4. Beruházási kiadásokhoz tartozó ÁFA-visszatérülés</t>
  </si>
  <si>
    <t>5. Felhalmozási és tőke jellegű bevételek</t>
  </si>
  <si>
    <t>Egyéb felhalmozási bevételek részletezése</t>
  </si>
  <si>
    <t>2. Felhalmozási célú pénzeszközátvétel államháztartáson kívülről</t>
  </si>
  <si>
    <t>Szakfeladat</t>
  </si>
  <si>
    <t>Összesen</t>
  </si>
  <si>
    <t>Egyéb működési kiadás részletezése</t>
  </si>
  <si>
    <t>Működési támogatás államháztartáson belülre</t>
  </si>
  <si>
    <t>1. Zombai Körzeti Intézményi Társulás</t>
  </si>
  <si>
    <t>Működési célú pénzeszközátadás államháztartáson kívülre</t>
  </si>
  <si>
    <t>2. Működési célú pénzeszközátadás államháztartáson kívülre</t>
  </si>
  <si>
    <t>Önkormányzat által folyósított ellátások</t>
  </si>
  <si>
    <t>1. Kiegészítő gyermekvédelmi támogatás és a kiegészítő gyermekvédelmi támogatás pótléka</t>
  </si>
  <si>
    <t>2. Helyi megállapítású pénzben nyújtott rendkívüli gyermekvédelmi támogatás</t>
  </si>
  <si>
    <t>4. Helyi megállapítású ápolási díj</t>
  </si>
  <si>
    <t>5. Helyi megállapítású közgyógyellátás</t>
  </si>
  <si>
    <t>6. Foglalkoztatást helyettesítő támogatás</t>
  </si>
  <si>
    <t>7. Lakásfenntartási támogatás</t>
  </si>
  <si>
    <t>8. Természetben nyújtott lakásfenntartási támogatás</t>
  </si>
  <si>
    <t>9. Időskorúak járadéka</t>
  </si>
  <si>
    <t>10. Rendszeres szociális segély</t>
  </si>
  <si>
    <t>11. Átmeneti segély</t>
  </si>
  <si>
    <t>12. Temetési segély</t>
  </si>
  <si>
    <t>13. Ellátottak pénzbeli juttatásai</t>
  </si>
  <si>
    <t>Felhalmozási kiadások részletezése</t>
  </si>
  <si>
    <t>önként vállalt feladat</t>
  </si>
  <si>
    <t>Céltartalék részletezése</t>
  </si>
  <si>
    <t>3. Céltartalék összesen</t>
  </si>
  <si>
    <t>Európai Uniós forrásból finanszírozott támogatással megvalósoló programok, projektek bevételei, kiadásai</t>
  </si>
  <si>
    <t>Bevétel</t>
  </si>
  <si>
    <t>Kiadás</t>
  </si>
  <si>
    <t>2. Beruházási kiadások ÁFÁ-val összesen</t>
  </si>
  <si>
    <t>BEVÉTELEK MEGNEVEZÉSE</t>
  </si>
  <si>
    <t>január</t>
  </si>
  <si>
    <t>február</t>
  </si>
  <si>
    <t>március</t>
  </si>
  <si>
    <t>április</t>
  </si>
  <si>
    <t>május</t>
  </si>
  <si>
    <t>junius</t>
  </si>
  <si>
    <t>július</t>
  </si>
  <si>
    <t>augusztus</t>
  </si>
  <si>
    <t>szeptember</t>
  </si>
  <si>
    <t>október</t>
  </si>
  <si>
    <t>november</t>
  </si>
  <si>
    <t>december</t>
  </si>
  <si>
    <t>KIADÁSOK MEGNEVEZÉSE</t>
  </si>
  <si>
    <t>Kimutatás a közvetett támogatásokról</t>
  </si>
  <si>
    <t>Jogcím</t>
  </si>
  <si>
    <t>Összeg</t>
  </si>
  <si>
    <t>1. Ellátottak térítési díjának illetve kártérítésének méltányosságból történő elengedésének összege</t>
  </si>
  <si>
    <t>2. Lakosság részére lakásépítéshez, lakásfelújításhoz nyújtott kölcsönök elengedésének összege</t>
  </si>
  <si>
    <t>3. Helyi adónál, gépjárműadónál biztosított kedvezmény, mentesség összege adónemenként                                     Helyi iparűzési adómentesség</t>
  </si>
  <si>
    <t>4. Helyiségek, eszközök hasznosításából származó bevételből nyújtott kedvezmény, mentesség összege</t>
  </si>
  <si>
    <t>5. Egyéb nyújtott kedvezmény, vagy kölcsön elengedésének összege</t>
  </si>
  <si>
    <t>15. sz. melléklet</t>
  </si>
  <si>
    <t>5. Működési támogatások összesen (1+2+3+4)</t>
  </si>
  <si>
    <t>4. Működési bevételek</t>
  </si>
  <si>
    <t>2.  Magánszemélyek kommunális adója</t>
  </si>
  <si>
    <t>2. Termőföld bérbeadásából származó szja bevétel</t>
  </si>
  <si>
    <t>1.4. Egyéb kötelező önkormányzati feladatok támogatása</t>
  </si>
  <si>
    <t>1,4,1,4. Müködési támogatás központi költségbetési szervtől</t>
  </si>
  <si>
    <t>1.4.1.4. Működési támogatás központi költségvetési szervtől</t>
  </si>
  <si>
    <t>kiemelt előirányzat</t>
  </si>
  <si>
    <t>Tétel</t>
  </si>
  <si>
    <t>Altétel</t>
  </si>
  <si>
    <t>Intézményi működési bevételek</t>
  </si>
  <si>
    <t>Illetékek</t>
  </si>
  <si>
    <t>Helyi adók</t>
  </si>
  <si>
    <t>Átengedett központi adók</t>
  </si>
  <si>
    <t>Különféle bírságok, egyéb sajátos bevételek</t>
  </si>
  <si>
    <t>Önkormányzatok sajátos működési bevétele</t>
  </si>
  <si>
    <t>Működési bevételek</t>
  </si>
  <si>
    <t>Normatív állami támogatás</t>
  </si>
  <si>
    <t>Központosított előirányzatok</t>
  </si>
  <si>
    <t>Helyi önkormányzatok szinház támogatása</t>
  </si>
  <si>
    <t>Normatív kötött felhasználású támogatás</t>
  </si>
  <si>
    <t>Fejlesztési célú támogatás</t>
  </si>
  <si>
    <t>Támogatások</t>
  </si>
  <si>
    <t>Tárgyi eszk., immateriális javak értékesítése</t>
  </si>
  <si>
    <t>Önkorm. sajátos felhalmozási és tőkebevételei</t>
  </si>
  <si>
    <t>Felhalmozási és tőkejellegű bevételel</t>
  </si>
  <si>
    <t>Támogatás értékű működési bevétel</t>
  </si>
  <si>
    <t>Felhalmcélútám.kölcs.visszatérülés</t>
  </si>
  <si>
    <t>Támogatás értékű bevételek</t>
  </si>
  <si>
    <t>Működési célú pénzeszköz átvétel</t>
  </si>
  <si>
    <t>Fejlesztési célú pénzeszköz átvétel</t>
  </si>
  <si>
    <t>Véglegesen átvett pénzeszköz</t>
  </si>
  <si>
    <t>Működési célú hitel felvétel</t>
  </si>
  <si>
    <t>Fejlesztési célú hitel felvétel</t>
  </si>
  <si>
    <t>Hitelek</t>
  </si>
  <si>
    <t>Elöző évi pénzmaradvány igénybevétele</t>
  </si>
  <si>
    <t>Elöző évi vállalkozási eredmény igénybevétele</t>
  </si>
  <si>
    <t>Pénzforgalom nélküli bevételek</t>
  </si>
  <si>
    <t>Önkormányzat bevétele</t>
  </si>
  <si>
    <t>Alcím</t>
  </si>
  <si>
    <t xml:space="preserve">Személyi juttatások </t>
  </si>
  <si>
    <t>Munkaadót terhelő járulékok</t>
  </si>
  <si>
    <t>Dologi és egyéb folyó kiadások</t>
  </si>
  <si>
    <t>Társadalom és szoc. pol. juttatát</t>
  </si>
  <si>
    <t>Működési célú pénzeszköz átadás Áht.kívűl</t>
  </si>
  <si>
    <t>Pénzeszközátadás</t>
  </si>
  <si>
    <t>Beruházás és felújítás</t>
  </si>
  <si>
    <t>Műk.célú kamatkiadások</t>
  </si>
  <si>
    <t>Tartalék</t>
  </si>
  <si>
    <t>Önkormányzat kiadása</t>
  </si>
  <si>
    <t>Engedélyezett létszámkeret meghatározása az önkormányzatnál és a költségvetési szerveknél a 2011.évi költségvetéshez</t>
  </si>
  <si>
    <t>_</t>
  </si>
  <si>
    <t>8 órás foglalkoztatott</t>
  </si>
  <si>
    <t>3.Működési támogatás államháztartáson belülre</t>
  </si>
  <si>
    <t>6 órás foglalkoztatott</t>
  </si>
  <si>
    <t xml:space="preserve">2014. évben közmunka programban résztvevők létszáma </t>
  </si>
  <si>
    <t>Értékadat: 1000 Ft</t>
  </si>
  <si>
    <t>I. Működési bevételek és kiadások</t>
  </si>
  <si>
    <t>2014. évre</t>
  </si>
  <si>
    <t>2015. évre</t>
  </si>
  <si>
    <t>2016. évre</t>
  </si>
  <si>
    <t>2017. évre</t>
  </si>
  <si>
    <t>Költségvetési bevételek</t>
  </si>
  <si>
    <t xml:space="preserve">Finanszírozási bevételek </t>
  </si>
  <si>
    <t>Tárgyévi bevételek összesen</t>
  </si>
  <si>
    <t>Költségvetési kiadások</t>
  </si>
  <si>
    <t xml:space="preserve">Finanszírozási kiadások </t>
  </si>
  <si>
    <t>Tárgyévi kiadások összesen</t>
  </si>
  <si>
    <t>Az államháztartásról szóló 2011. évi CXCIV. Törvény 10. § (3) bekezdése szerinti</t>
  </si>
  <si>
    <t>adósságot keletkeztető ügylet felső határa</t>
  </si>
  <si>
    <t>adatok: eFt- ban</t>
  </si>
  <si>
    <t>Önkormányzat saját bevételei</t>
  </si>
  <si>
    <t>Helyi adókból származó bevétel</t>
  </si>
  <si>
    <t>Saját tevékenységből, vállalkozásból és az önkormányzati vagyon hasznosításából származó bevétel, nyereség, osztalék, kamat és bérleti díj;</t>
  </si>
  <si>
    <t>Átvett pénzeszközök;</t>
  </si>
  <si>
    <t>A tárgyi eszközök és az immateriális jószág, részesedés, vállalat értékesítéséből vagy privatizációból származó bevétel</t>
  </si>
  <si>
    <t>Törvény alapján az önkormányzatot megillető illeték, bírság, díj;</t>
  </si>
  <si>
    <t>Az önkormányzat és intézményei egyéb sajátos bevételei.</t>
  </si>
  <si>
    <t>Összesen:</t>
  </si>
  <si>
    <t>Tárgy évi saját bevétel 50%- a</t>
  </si>
  <si>
    <t>Adósságot keletkeztető ügylet és annak értéke</t>
  </si>
  <si>
    <t>Hitel, kölcsön felvétele, átvállalása a folyósítás napjától a végtörlesztés napjáig, és annak aktuális tőketartozása</t>
  </si>
  <si>
    <t>A számvitelről szóló törv. szerinti hitelviszonyt megtestesítő értékpapír forgalomba hozatala a forgalomba hozatal napjától a beváltás napjáig</t>
  </si>
  <si>
    <t>kamatozó értékpapír esetén annak névértéke, egyéb értékpapír esetén annak vételára</t>
  </si>
  <si>
    <t xml:space="preserve">Váltó kibocsátása a kibocsátás napjától a beváltás napjáig, és annak a váltóval kiváltott kötelezettséggel megegyező, kamatot nem </t>
  </si>
  <si>
    <t>tartalmazó értéke</t>
  </si>
  <si>
    <t xml:space="preserve">Az Szt. szerint pénzügyi lízing lízingbevevői félként történő megkötése a lízing futamideje alatt, és a lízingszerződésben kikötött </t>
  </si>
  <si>
    <t>tőkerész hátralévő összege</t>
  </si>
  <si>
    <t xml:space="preserve">A visszavásárlási kötelezettség kikötésével megkötött adásvételi szerződés eladói félként történő megkötése a visszavásárlásig, </t>
  </si>
  <si>
    <t>és a kikötött visszavásárlási ár</t>
  </si>
  <si>
    <t>A szerződésben kapott, legalább háromszázhatvanöt nap időtartamú halasztott fizetés, részletfizetés, és a még ki nem fizetett ellenérték</t>
  </si>
  <si>
    <t xml:space="preserve">Külföldi hitelintézetek által, származékos műveletek különbözeteként az Államadósság Kezelő Központ Zrt.-nél elhelyezett fedezeti betétek, </t>
  </si>
  <si>
    <t>és azok összege</t>
  </si>
  <si>
    <t>Egyenleg:</t>
  </si>
  <si>
    <t>Tájékoztató adatok az Áht 24. §  (4) bekezdése alapján</t>
  </si>
  <si>
    <t>2014. év</t>
  </si>
  <si>
    <t>2015. év</t>
  </si>
  <si>
    <t>2016. év</t>
  </si>
  <si>
    <t>2017. év</t>
  </si>
  <si>
    <t>ÖSSZESEN</t>
  </si>
  <si>
    <t>Adósságszolgálat</t>
  </si>
  <si>
    <t>- rövidlejáratú hitel törlesztése</t>
  </si>
  <si>
    <t>tőketörlesztés</t>
  </si>
  <si>
    <t xml:space="preserve">- Kötvény </t>
  </si>
  <si>
    <t xml:space="preserve">- fejlesztési hitel törlesztése </t>
  </si>
  <si>
    <t>kamatok</t>
  </si>
  <si>
    <t>össz. kamat</t>
  </si>
  <si>
    <t xml:space="preserve">Beruházások, FELÚJÍTÁS </t>
  </si>
  <si>
    <t>Nincs folyamatban</t>
  </si>
  <si>
    <t>Ezer forintban</t>
  </si>
  <si>
    <t>Sor-
 szám</t>
  </si>
  <si>
    <t>Saját bevétel és adósságot keletkeztető ügyletből eredő fizetési kötelezettség összegei</t>
  </si>
  <si>
    <t>2014.</t>
  </si>
  <si>
    <t>2015.</t>
  </si>
  <si>
    <t>2016.</t>
  </si>
  <si>
    <t xml:space="preserve">2017. után </t>
  </si>
  <si>
    <t>7=3+…+6</t>
  </si>
  <si>
    <t xml:space="preserve">Helyi adók </t>
  </si>
  <si>
    <t>01</t>
  </si>
  <si>
    <t>Osztalékok, koncessziós díjak</t>
  </si>
  <si>
    <t>02</t>
  </si>
  <si>
    <t>Díjak, pótlékok, bírságok</t>
  </si>
  <si>
    <t>03</t>
  </si>
  <si>
    <t>Tárgyi eszközök, immateriális javak, vagyoni értékű jog értékesítése, vagyonhasznosításból származó bevétel</t>
  </si>
  <si>
    <t>04</t>
  </si>
  <si>
    <t>Részvények, részesedések értékesítése</t>
  </si>
  <si>
    <t>05</t>
  </si>
  <si>
    <t>Vállalat értékesítéséből, privatizációból származó bevételek</t>
  </si>
  <si>
    <t>06</t>
  </si>
  <si>
    <t>Kezességvállalással kapcsolatos megtérülés</t>
  </si>
  <si>
    <t>07</t>
  </si>
  <si>
    <t>Saját bevételek (01+…+07)</t>
  </si>
  <si>
    <t>08</t>
  </si>
  <si>
    <t>Saját bevételek (08. sor) 50%-a</t>
  </si>
  <si>
    <t>09</t>
  </si>
  <si>
    <t>Előző év(ek)ben keletkezett tárgyévet terhelő fizetési kötelezettség (11+…+17)</t>
  </si>
  <si>
    <t>10</t>
  </si>
  <si>
    <t xml:space="preserve">   Felvett, átvállalt hitel és annak tőketartozása</t>
  </si>
  <si>
    <t>11</t>
  </si>
  <si>
    <t xml:space="preserve">   Felvett, átvállalt kölcsön és annak tőketartozása</t>
  </si>
  <si>
    <t>12</t>
  </si>
  <si>
    <t xml:space="preserve">   Hitelviszonyt megtestesítő értékpapir</t>
  </si>
  <si>
    <t>13</t>
  </si>
  <si>
    <t xml:space="preserve">   Adott váltó</t>
  </si>
  <si>
    <t>14</t>
  </si>
  <si>
    <t xml:space="preserve">   Pénzügyi lízing</t>
  </si>
  <si>
    <t>15</t>
  </si>
  <si>
    <t xml:space="preserve">   Halasztott fizetés</t>
  </si>
  <si>
    <t>16</t>
  </si>
  <si>
    <t xml:space="preserve">   Kezességvállalásból eredő fizetési kötelezettség </t>
  </si>
  <si>
    <t>17</t>
  </si>
  <si>
    <t>Tárgyévben keletkezett, illetve keletkező, tárgyévet terhelő fizetési kötelezettség (19+…+25)</t>
  </si>
  <si>
    <t>18</t>
  </si>
  <si>
    <t>19</t>
  </si>
  <si>
    <t>20</t>
  </si>
  <si>
    <t>21</t>
  </si>
  <si>
    <t>22</t>
  </si>
  <si>
    <t>23</t>
  </si>
  <si>
    <t>24</t>
  </si>
  <si>
    <t>25</t>
  </si>
  <si>
    <t>Fizetési kötelezettség összesen (10+18)</t>
  </si>
  <si>
    <t>26</t>
  </si>
  <si>
    <t>Fizetési kötelezettséggel csökkentett saját bevétel (09-26)</t>
  </si>
  <si>
    <t>27</t>
  </si>
  <si>
    <t>Zombai Közös Önkormányzati Hivatal 2014. évi bevétele</t>
  </si>
  <si>
    <t>Zombai Közös Önkormányzati Hivatal 2014. évi  kiadásai</t>
  </si>
  <si>
    <t>2. Általános tartalék</t>
  </si>
  <si>
    <t>3. Beruházási kiadások ÁFÁ-val összesen</t>
  </si>
  <si>
    <t>2. Átadott pénz Önkormányzati társulásba</t>
  </si>
  <si>
    <t>2.3. Finanszírozásban elismert bértámogatás</t>
  </si>
  <si>
    <t>2.4.Gyermek étkeztetés üzemeltetési támogatás</t>
  </si>
  <si>
    <t>3.4. Szociális étkeztetés,</t>
  </si>
  <si>
    <t>3.5 Falu-tanyagondnoki szolgáltatás</t>
  </si>
  <si>
    <t>7. Támogatás összesen (7+3.1)</t>
  </si>
  <si>
    <t>Felhalmozási célú viisszatéritendő támogatások kölcsönök</t>
  </si>
  <si>
    <t>Murga Község Önkormányzat 2014. évi bevétele</t>
  </si>
  <si>
    <t>Murga Község Önkormányzat 2014. évi  kiadásai</t>
  </si>
  <si>
    <t>3.6. Kistelepülések szociális feladatainak támogatása</t>
  </si>
  <si>
    <t xml:space="preserve">3 Egyéb közhatalmi bevételek </t>
  </si>
  <si>
    <t>3. Közhatalmi bevételek összesen</t>
  </si>
  <si>
    <t>B1</t>
  </si>
  <si>
    <t>Önkormányzat működési célú támogatásainak részletezése</t>
  </si>
  <si>
    <t>B2</t>
  </si>
  <si>
    <t>B3</t>
  </si>
  <si>
    <t>B4</t>
  </si>
  <si>
    <t>1. Vis maior 2013</t>
  </si>
  <si>
    <t>B5</t>
  </si>
  <si>
    <t>B6</t>
  </si>
  <si>
    <t>B16</t>
  </si>
  <si>
    <t>1.1 Területalapu támogatás</t>
  </si>
  <si>
    <t xml:space="preserve">2. </t>
  </si>
  <si>
    <t>Működési támogatás államháztartáson kívülről</t>
  </si>
  <si>
    <t>1. Kölcsön-segély törlesztése</t>
  </si>
  <si>
    <t>Felhalmozási célú kölcsönök törlesztése</t>
  </si>
  <si>
    <t>B72</t>
  </si>
  <si>
    <t>1. 2010-ben adott</t>
  </si>
  <si>
    <t>2. 2011-ben adott</t>
  </si>
  <si>
    <t>2. Felhalmozási célú pénzeszközátvétel államháztartáson belülről</t>
  </si>
  <si>
    <t>2. Működési támogatás óvódának</t>
  </si>
  <si>
    <t>1. Balaton és Sió KHT működési tám.</t>
  </si>
  <si>
    <t>3. Iskoláztatási támogatás</t>
  </si>
  <si>
    <t xml:space="preserve">1. </t>
  </si>
  <si>
    <t>1.</t>
  </si>
  <si>
    <t>Murga Község Önkormányzat összevont  2014. évi finanszírozási ütemterve</t>
  </si>
  <si>
    <t xml:space="preserve">3. </t>
  </si>
  <si>
    <t>2014. évi költségvetés</t>
  </si>
  <si>
    <t>Murga Község Önkormányzata</t>
  </si>
  <si>
    <t>falugondnok</t>
  </si>
  <si>
    <t>1 fő</t>
  </si>
  <si>
    <t>Inflációval növelt,  csökkentett 2015,2016,2017 évek</t>
  </si>
  <si>
    <t>Murga Község Önkormányzat</t>
  </si>
  <si>
    <t>Murga Község  Önkormányzat adósságot keletkeztető ügyleteiből eredő fizetési kötelezettségének bemutatása</t>
  </si>
  <si>
    <t>15. melléklet a 1/2014. (II.19). Önkormányzati rendelethez</t>
  </si>
  <si>
    <t>1. melléklet az 1/2014.(II.18.) önkormányzati rendelethez</t>
  </si>
  <si>
    <t>2. melléklet az 1/2014.(II.18.) önkormányzati rendelethez</t>
  </si>
  <si>
    <t>2.  melléklet az 1/2014.(II.18.) önkormányzati rendelethez</t>
  </si>
  <si>
    <t>3. melléklet az 1/2014.(II.18.) önkormányzati rendelethez</t>
  </si>
  <si>
    <t>4. melléklet az 1/2014.(II.18.) önkormányzati rendelethez</t>
  </si>
  <si>
    <t>5. melléklet az 1/2014.(II.18.) önkormányzati rendelethez</t>
  </si>
  <si>
    <t>6. melléklet az 1/2014.(II.18.) önkormányzati rendelethez</t>
  </si>
  <si>
    <t>7. melléklet az 1/2014.(II.18.) önkormányzati rendelethez</t>
  </si>
  <si>
    <t>8. melléklet az 1/2014.(II.18.) önkormányzati rendelethez</t>
  </si>
  <si>
    <t>9. melléklet az 1/2014.(II.18.) önkormányzati rendelethez</t>
  </si>
  <si>
    <t>10.  melléklet az 1/2014.(II.18.) önkormányzati rendelethez</t>
  </si>
  <si>
    <t>11. melléklet az 1/2014.(II.18.) önkormányzati rendelethez</t>
  </si>
  <si>
    <t>12. melléklet az 1/2014.(II.18.) önkormányzati rendelethez</t>
  </si>
  <si>
    <t>13. melléklet  az 1/2014.(II.18.) önkormányzati rendelethez</t>
  </si>
  <si>
    <t>14. melléklet az 1/2014.(II.18.) önkormányzati rendelethez</t>
  </si>
  <si>
    <t>15. melléklet az 1/2014.(II.18.) önkormányzati rendelethez</t>
  </si>
  <si>
    <t>16. melléklet az 1/2014.(II.18.) önkormányzati rendelethez</t>
  </si>
  <si>
    <t>Murga Község Önkormányzat  középtávú terve (Áht. 29/A.§)</t>
  </si>
  <si>
    <t>17. melléklet az 1/2014.(II.18.) önkormányzati rendelethez</t>
  </si>
  <si>
    <t>18. melléklet az 1/2014.(II.18.) önkormányzati rendelethez</t>
  </si>
  <si>
    <t>19. melléklet az 1/2014.(II.18.) önkormányzati rendelethez</t>
  </si>
  <si>
    <t>Murga Község Önkormányzat 2014. évi költségvetési mérlege</t>
  </si>
  <si>
    <t>Murga Község Önkormányzat 2014. évi összevont kiadásai</t>
  </si>
  <si>
    <t>Murga Község Önkormányzat 2014. évi összevont bevétele</t>
  </si>
  <si>
    <t xml:space="preserve">módosított </t>
  </si>
  <si>
    <t>előirányzat</t>
  </si>
  <si>
    <t>módosított előirányzat</t>
  </si>
  <si>
    <t>3. Működési támogatás államháztartáson kívülről összesen</t>
  </si>
  <si>
    <t>6.1. szociális célú nyári gyermekétkeztetés támogatása</t>
  </si>
  <si>
    <t>6.2. ágazati pótlék</t>
  </si>
  <si>
    <t>6.3. adósságkonszolidációban részt nem vett önkormányzatok támogatása</t>
  </si>
  <si>
    <t>1.2. rehab. Foglalkoztatott támogatása</t>
  </si>
  <si>
    <t>3.2. nyári diákmunkás</t>
  </si>
  <si>
    <t>2. közművelődési érdekeltségnövelő támogatás</t>
  </si>
  <si>
    <t>2. Felsőnánai Földtulajdonosi Közösség út-híd felújítás tám.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</si>
</sst>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#,##0.00_);[Red]\(#,##0.00\)"/>
    <numFmt numFmtId="166" formatCode="#,##0_);[Red]\(#,##0\)"/>
    <numFmt numFmtId="167" formatCode="#,##0.0"/>
    <numFmt numFmtId="168" formatCode="_-* #,##0.00\ _F_t_-;\-* #,##0.00\ _F_t_-;_-* \-??\ _F_t_-;_-@_-"/>
    <numFmt numFmtId="169" formatCode="General&quot; fő&quot;"/>
    <numFmt numFmtId="170" formatCode="0.0000%"/>
    <numFmt numFmtId="171" formatCode="_-* #,##0\ _F_t_-;\-* #,##0\ _F_t_-;_-* &quot;-&quot;??\ _F_t_-;_-@_-"/>
  </numFmts>
  <fonts count="71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8.5"/>
      <name val="MS Sans Serif"/>
      <family val="2"/>
    </font>
    <font>
      <b/>
      <sz val="8.5"/>
      <name val="Arial CE"/>
      <family val="2"/>
    </font>
    <font>
      <sz val="8.5"/>
      <name val="Arial CE"/>
      <family val="2"/>
    </font>
    <font>
      <b/>
      <sz val="8.5"/>
      <name val="MS Sans Serif"/>
      <family val="2"/>
    </font>
    <font>
      <sz val="10"/>
      <name val="Times New Roman CE"/>
      <family val="0"/>
    </font>
    <font>
      <sz val="12"/>
      <color indexed="10"/>
      <name val="Times New Roman CE"/>
      <family val="0"/>
    </font>
    <font>
      <sz val="12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0"/>
    </font>
    <font>
      <sz val="10"/>
      <name val="MS Sans Serif"/>
      <family val="2"/>
    </font>
    <font>
      <b/>
      <sz val="10"/>
      <name val="Times New Roman CE"/>
      <family val="0"/>
    </font>
    <font>
      <sz val="12"/>
      <name val="Times New Roman"/>
      <family val="1"/>
    </font>
    <font>
      <b/>
      <sz val="12"/>
      <color indexed="10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/>
      <top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thick"/>
      <top style="medium"/>
      <bottom style="thin"/>
    </border>
    <border>
      <left style="thick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/>
      <top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/>
      <top style="medium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/>
      <right/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69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169" fontId="9" fillId="0" borderId="0" xfId="0" applyNumberFormat="1" applyFont="1" applyAlignment="1">
      <alignment/>
    </xf>
    <xf numFmtId="0" fontId="9" fillId="0" borderId="0" xfId="0" applyFont="1" applyAlignment="1">
      <alignment/>
    </xf>
    <xf numFmtId="169" fontId="7" fillId="33" borderId="12" xfId="0" applyNumberFormat="1" applyFont="1" applyFill="1" applyBorder="1" applyAlignment="1">
      <alignment horizontal="center"/>
    </xf>
    <xf numFmtId="169" fontId="0" fillId="0" borderId="13" xfId="0" applyNumberFormat="1" applyFon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0" fontId="10" fillId="0" borderId="14" xfId="0" applyNumberFormat="1" applyFont="1" applyFill="1" applyBorder="1" applyAlignment="1" applyProtection="1">
      <alignment horizontal="center" vertical="top" textRotation="90" wrapText="1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10" fontId="10" fillId="0" borderId="14" xfId="0" applyNumberFormat="1" applyFont="1" applyFill="1" applyBorder="1" applyAlignment="1" applyProtection="1">
      <alignment horizontal="center" vertical="center" wrapText="1"/>
      <protection/>
    </xf>
    <xf numFmtId="9" fontId="10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/>
      <protection/>
    </xf>
    <xf numFmtId="0" fontId="12" fillId="0" borderId="17" xfId="0" applyNumberFormat="1" applyFont="1" applyFill="1" applyBorder="1" applyAlignment="1" applyProtection="1">
      <alignment/>
      <protection/>
    </xf>
    <xf numFmtId="3" fontId="10" fillId="34" borderId="18" xfId="0" applyNumberFormat="1" applyFont="1" applyFill="1" applyBorder="1" applyAlignment="1" applyProtection="1">
      <alignment/>
      <protection/>
    </xf>
    <xf numFmtId="3" fontId="12" fillId="0" borderId="19" xfId="0" applyNumberFormat="1" applyFont="1" applyBorder="1" applyAlignment="1">
      <alignment/>
    </xf>
    <xf numFmtId="0" fontId="10" fillId="0" borderId="20" xfId="0" applyNumberFormat="1" applyFont="1" applyFill="1" applyBorder="1" applyAlignment="1" applyProtection="1">
      <alignment/>
      <protection/>
    </xf>
    <xf numFmtId="0" fontId="12" fillId="0" borderId="21" xfId="0" applyNumberFormat="1" applyFont="1" applyFill="1" applyBorder="1" applyAlignment="1" applyProtection="1">
      <alignment/>
      <protection/>
    </xf>
    <xf numFmtId="3" fontId="10" fillId="0" borderId="22" xfId="0" applyNumberFormat="1" applyFont="1" applyFill="1" applyBorder="1" applyAlignment="1" applyProtection="1">
      <alignment horizontal="right"/>
      <protection/>
    </xf>
    <xf numFmtId="3" fontId="12" fillId="0" borderId="23" xfId="0" applyNumberFormat="1" applyFont="1" applyBorder="1" applyAlignment="1">
      <alignment/>
    </xf>
    <xf numFmtId="3" fontId="10" fillId="0" borderId="22" xfId="0" applyNumberFormat="1" applyFont="1" applyFill="1" applyBorder="1" applyAlignment="1" applyProtection="1">
      <alignment/>
      <protection/>
    </xf>
    <xf numFmtId="3" fontId="12" fillId="0" borderId="23" xfId="0" applyNumberFormat="1" applyFont="1" applyBorder="1" applyAlignment="1">
      <alignment/>
    </xf>
    <xf numFmtId="0" fontId="12" fillId="0" borderId="24" xfId="0" applyNumberFormat="1" applyFont="1" applyFill="1" applyBorder="1" applyAlignment="1" applyProtection="1">
      <alignment/>
      <protection/>
    </xf>
    <xf numFmtId="3" fontId="10" fillId="0" borderId="25" xfId="0" applyNumberFormat="1" applyFont="1" applyFill="1" applyBorder="1" applyAlignment="1" applyProtection="1">
      <alignment/>
      <protection/>
    </xf>
    <xf numFmtId="3" fontId="10" fillId="0" borderId="26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/>
      <protection/>
    </xf>
    <xf numFmtId="3" fontId="13" fillId="0" borderId="15" xfId="0" applyNumberFormat="1" applyFont="1" applyFill="1" applyBorder="1" applyAlignment="1" applyProtection="1">
      <alignment/>
      <protection/>
    </xf>
    <xf numFmtId="3" fontId="10" fillId="34" borderId="22" xfId="0" applyNumberFormat="1" applyFont="1" applyFill="1" applyBorder="1" applyAlignment="1" applyProtection="1">
      <alignment/>
      <protection/>
    </xf>
    <xf numFmtId="3" fontId="10" fillId="0" borderId="25" xfId="0" applyNumberFormat="1" applyFont="1" applyFill="1" applyBorder="1" applyAlignment="1" applyProtection="1">
      <alignment horizontal="right"/>
      <protection/>
    </xf>
    <xf numFmtId="3" fontId="12" fillId="0" borderId="26" xfId="0" applyNumberFormat="1" applyFont="1" applyBorder="1" applyAlignment="1">
      <alignment/>
    </xf>
    <xf numFmtId="0" fontId="10" fillId="0" borderId="14" xfId="0" applyNumberFormat="1" applyFont="1" applyFill="1" applyBorder="1" applyAlignment="1" applyProtection="1">
      <alignment/>
      <protection/>
    </xf>
    <xf numFmtId="3" fontId="13" fillId="0" borderId="14" xfId="0" applyNumberFormat="1" applyFont="1" applyFill="1" applyBorder="1" applyAlignment="1" applyProtection="1">
      <alignment/>
      <protection/>
    </xf>
    <xf numFmtId="3" fontId="10" fillId="0" borderId="18" xfId="0" applyNumberFormat="1" applyFont="1" applyFill="1" applyBorder="1" applyAlignment="1" applyProtection="1">
      <alignment/>
      <protection/>
    </xf>
    <xf numFmtId="3" fontId="10" fillId="0" borderId="19" xfId="0" applyNumberFormat="1" applyFont="1" applyFill="1" applyBorder="1" applyAlignment="1" applyProtection="1">
      <alignment/>
      <protection/>
    </xf>
    <xf numFmtId="3" fontId="12" fillId="0" borderId="19" xfId="0" applyNumberFormat="1" applyFont="1" applyFill="1" applyBorder="1" applyAlignment="1" applyProtection="1">
      <alignment/>
      <protection/>
    </xf>
    <xf numFmtId="3" fontId="10" fillId="34" borderId="25" xfId="0" applyNumberFormat="1" applyFont="1" applyFill="1" applyBorder="1" applyAlignment="1" applyProtection="1">
      <alignment horizontal="right"/>
      <protection/>
    </xf>
    <xf numFmtId="3" fontId="13" fillId="34" borderId="14" xfId="0" applyNumberFormat="1" applyFont="1" applyFill="1" applyBorder="1" applyAlignment="1" applyProtection="1">
      <alignment/>
      <protection/>
    </xf>
    <xf numFmtId="3" fontId="10" fillId="35" borderId="19" xfId="0" applyNumberFormat="1" applyFont="1" applyFill="1" applyBorder="1" applyAlignment="1" applyProtection="1">
      <alignment/>
      <protection/>
    </xf>
    <xf numFmtId="3" fontId="12" fillId="0" borderId="26" xfId="0" applyNumberFormat="1" applyFont="1" applyFill="1" applyBorder="1" applyAlignment="1" applyProtection="1">
      <alignment/>
      <protection/>
    </xf>
    <xf numFmtId="3" fontId="13" fillId="34" borderId="15" xfId="0" applyNumberFormat="1" applyFont="1" applyFill="1" applyBorder="1" applyAlignment="1" applyProtection="1">
      <alignment/>
      <protection/>
    </xf>
    <xf numFmtId="3" fontId="10" fillId="0" borderId="18" xfId="0" applyNumberFormat="1" applyFont="1" applyFill="1" applyBorder="1" applyAlignment="1" applyProtection="1">
      <alignment horizontal="right"/>
      <protection/>
    </xf>
    <xf numFmtId="0" fontId="13" fillId="0" borderId="27" xfId="0" applyNumberFormat="1" applyFont="1" applyFill="1" applyBorder="1" applyAlignment="1" applyProtection="1">
      <alignment/>
      <protection/>
    </xf>
    <xf numFmtId="0" fontId="11" fillId="0" borderId="27" xfId="0" applyNumberFormat="1" applyFont="1" applyFill="1" applyBorder="1" applyAlignment="1" applyProtection="1">
      <alignment/>
      <protection/>
    </xf>
    <xf numFmtId="3" fontId="13" fillId="0" borderId="27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13" fillId="0" borderId="20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vertical="center" textRotation="90"/>
      <protection/>
    </xf>
    <xf numFmtId="3" fontId="10" fillId="0" borderId="15" xfId="0" applyNumberFormat="1" applyFont="1" applyFill="1" applyBorder="1" applyAlignment="1" applyProtection="1">
      <alignment/>
      <protection/>
    </xf>
    <xf numFmtId="3" fontId="10" fillId="0" borderId="14" xfId="0" applyNumberFormat="1" applyFont="1" applyFill="1" applyBorder="1" applyAlignment="1" applyProtection="1">
      <alignment/>
      <protection/>
    </xf>
    <xf numFmtId="3" fontId="12" fillId="0" borderId="15" xfId="0" applyNumberFormat="1" applyFont="1" applyFill="1" applyBorder="1" applyAlignment="1" applyProtection="1">
      <alignment/>
      <protection/>
    </xf>
    <xf numFmtId="3" fontId="10" fillId="0" borderId="15" xfId="0" applyNumberFormat="1" applyFont="1" applyFill="1" applyBorder="1" applyAlignment="1" applyProtection="1">
      <alignment horizontal="right"/>
      <protection/>
    </xf>
    <xf numFmtId="0" fontId="13" fillId="0" borderId="16" xfId="0" applyNumberFormat="1" applyFont="1" applyFill="1" applyBorder="1" applyAlignment="1" applyProtection="1">
      <alignment/>
      <protection/>
    </xf>
    <xf numFmtId="0" fontId="11" fillId="0" borderId="16" xfId="0" applyNumberFormat="1" applyFont="1" applyFill="1" applyBorder="1" applyAlignment="1" applyProtection="1">
      <alignment/>
      <protection/>
    </xf>
    <xf numFmtId="3" fontId="10" fillId="0" borderId="28" xfId="0" applyNumberFormat="1" applyFont="1" applyFill="1" applyBorder="1" applyAlignment="1" applyProtection="1">
      <alignment/>
      <protection/>
    </xf>
    <xf numFmtId="3" fontId="13" fillId="0" borderId="27" xfId="4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1" fontId="12" fillId="0" borderId="0" xfId="0" applyNumberFormat="1" applyFont="1" applyAlignment="1">
      <alignment/>
    </xf>
    <xf numFmtId="0" fontId="14" fillId="0" borderId="0" xfId="59" applyFont="1" applyAlignment="1">
      <alignment/>
      <protection/>
    </xf>
    <xf numFmtId="3" fontId="15" fillId="0" borderId="0" xfId="59" applyNumberFormat="1" applyFont="1" applyAlignment="1">
      <alignment/>
      <protection/>
    </xf>
    <xf numFmtId="3" fontId="16" fillId="0" borderId="0" xfId="59" applyNumberFormat="1" applyFont="1" applyAlignment="1">
      <alignment/>
      <protection/>
    </xf>
    <xf numFmtId="0" fontId="20" fillId="0" borderId="0" xfId="59" applyFont="1" applyAlignment="1">
      <alignment horizontal="center" vertical="center"/>
      <protection/>
    </xf>
    <xf numFmtId="0" fontId="21" fillId="0" borderId="29" xfId="56" applyFont="1" applyFill="1" applyBorder="1" applyAlignment="1">
      <alignment vertical="center"/>
      <protection/>
    </xf>
    <xf numFmtId="0" fontId="14" fillId="0" borderId="11" xfId="58" applyFont="1" applyBorder="1" applyAlignment="1">
      <alignment horizontal="left" vertical="center" wrapText="1"/>
      <protection/>
    </xf>
    <xf numFmtId="3" fontId="16" fillId="0" borderId="30" xfId="61" applyNumberFormat="1" applyFont="1" applyBorder="1" applyAlignment="1">
      <alignment vertical="center"/>
    </xf>
    <xf numFmtId="3" fontId="16" fillId="0" borderId="31" xfId="61" applyNumberFormat="1" applyFont="1" applyBorder="1" applyAlignment="1">
      <alignment vertical="center"/>
    </xf>
    <xf numFmtId="0" fontId="16" fillId="0" borderId="0" xfId="59" applyFont="1" applyAlignment="1">
      <alignment/>
      <protection/>
    </xf>
    <xf numFmtId="3" fontId="16" fillId="0" borderId="32" xfId="61" applyNumberFormat="1" applyFont="1" applyBorder="1" applyAlignment="1">
      <alignment vertical="center"/>
    </xf>
    <xf numFmtId="0" fontId="14" fillId="0" borderId="0" xfId="59" applyFont="1" applyAlignment="1">
      <alignment/>
      <protection/>
    </xf>
    <xf numFmtId="3" fontId="16" fillId="0" borderId="33" xfId="61" applyNumberFormat="1" applyFont="1" applyBorder="1" applyAlignment="1">
      <alignment vertical="center"/>
    </xf>
    <xf numFmtId="0" fontId="14" fillId="0" borderId="0" xfId="58" applyFont="1" applyFill="1" applyBorder="1" applyAlignment="1">
      <alignment horizontal="left" vertical="center" wrapText="1"/>
      <protection/>
    </xf>
    <xf numFmtId="3" fontId="22" fillId="0" borderId="0" xfId="58" applyNumberFormat="1" applyFont="1" applyAlignment="1">
      <alignment/>
      <protection/>
    </xf>
    <xf numFmtId="3" fontId="15" fillId="0" borderId="0" xfId="66" applyNumberFormat="1" applyFont="1" applyAlignment="1">
      <alignment/>
    </xf>
    <xf numFmtId="0" fontId="23" fillId="0" borderId="3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 horizontal="left"/>
    </xf>
    <xf numFmtId="0" fontId="23" fillId="0" borderId="40" xfId="0" applyFont="1" applyBorder="1" applyAlignment="1">
      <alignment horizontal="left"/>
    </xf>
    <xf numFmtId="0" fontId="23" fillId="0" borderId="40" xfId="0" applyFont="1" applyBorder="1" applyAlignment="1">
      <alignment/>
    </xf>
    <xf numFmtId="0" fontId="23" fillId="0" borderId="41" xfId="0" applyFont="1" applyBorder="1" applyAlignment="1">
      <alignment/>
    </xf>
    <xf numFmtId="3" fontId="23" fillId="0" borderId="42" xfId="0" applyNumberFormat="1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3" fontId="23" fillId="0" borderId="45" xfId="0" applyNumberFormat="1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3" fontId="23" fillId="0" borderId="48" xfId="0" applyNumberFormat="1" applyFont="1" applyBorder="1" applyAlignment="1">
      <alignment/>
    </xf>
    <xf numFmtId="0" fontId="23" fillId="0" borderId="49" xfId="0" applyFont="1" applyBorder="1" applyAlignment="1">
      <alignment horizontal="left"/>
    </xf>
    <xf numFmtId="3" fontId="23" fillId="0" borderId="50" xfId="0" applyNumberFormat="1" applyFont="1" applyBorder="1" applyAlignment="1">
      <alignment/>
    </xf>
    <xf numFmtId="0" fontId="23" fillId="0" borderId="51" xfId="0" applyFont="1" applyBorder="1" applyAlignment="1">
      <alignment/>
    </xf>
    <xf numFmtId="3" fontId="23" fillId="0" borderId="52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53" xfId="0" applyFont="1" applyBorder="1" applyAlignment="1">
      <alignment/>
    </xf>
    <xf numFmtId="0" fontId="23" fillId="0" borderId="0" xfId="0" applyFont="1" applyBorder="1" applyAlignment="1">
      <alignment horizontal="left"/>
    </xf>
    <xf numFmtId="3" fontId="23" fillId="0" borderId="54" xfId="0" applyNumberFormat="1" applyFont="1" applyBorder="1" applyAlignment="1">
      <alignment/>
    </xf>
    <xf numFmtId="0" fontId="23" fillId="0" borderId="55" xfId="0" applyFont="1" applyBorder="1" applyAlignment="1">
      <alignment/>
    </xf>
    <xf numFmtId="3" fontId="23" fillId="0" borderId="56" xfId="0" applyNumberFormat="1" applyFont="1" applyBorder="1" applyAlignment="1">
      <alignment/>
    </xf>
    <xf numFmtId="0" fontId="25" fillId="0" borderId="0" xfId="0" applyFont="1" applyAlignment="1">
      <alignment/>
    </xf>
    <xf numFmtId="0" fontId="21" fillId="0" borderId="57" xfId="57" applyFont="1" applyBorder="1">
      <alignment/>
      <protection/>
    </xf>
    <xf numFmtId="0" fontId="21" fillId="0" borderId="58" xfId="57" applyFont="1" applyBorder="1" applyAlignment="1">
      <alignment horizontal="center"/>
      <protection/>
    </xf>
    <xf numFmtId="0" fontId="21" fillId="0" borderId="59" xfId="57" applyFont="1" applyBorder="1" applyAlignment="1">
      <alignment horizontal="center"/>
      <protection/>
    </xf>
    <xf numFmtId="0" fontId="26" fillId="0" borderId="39" xfId="57" applyFont="1" applyBorder="1">
      <alignment/>
      <protection/>
    </xf>
    <xf numFmtId="171" fontId="26" fillId="0" borderId="60" xfId="40" applyNumberFormat="1" applyFont="1" applyBorder="1" applyAlignment="1">
      <alignment/>
    </xf>
    <xf numFmtId="171" fontId="26" fillId="0" borderId="10" xfId="40" applyNumberFormat="1" applyFont="1" applyBorder="1" applyAlignment="1">
      <alignment/>
    </xf>
    <xf numFmtId="0" fontId="16" fillId="0" borderId="39" xfId="57" applyFont="1" applyBorder="1" quotePrefix="1">
      <alignment/>
      <protection/>
    </xf>
    <xf numFmtId="171" fontId="16" fillId="0" borderId="60" xfId="40" applyNumberFormat="1" applyFont="1" applyBorder="1" applyAlignment="1">
      <alignment/>
    </xf>
    <xf numFmtId="3" fontId="16" fillId="0" borderId="10" xfId="40" applyNumberFormat="1" applyFont="1" applyBorder="1" applyAlignment="1">
      <alignment horizontal="right"/>
    </xf>
    <xf numFmtId="3" fontId="21" fillId="0" borderId="10" xfId="40" applyNumberFormat="1" applyFont="1" applyBorder="1" applyAlignment="1">
      <alignment horizontal="right"/>
    </xf>
    <xf numFmtId="3" fontId="16" fillId="0" borderId="10" xfId="40" applyNumberFormat="1" applyFont="1" applyBorder="1" applyAlignment="1">
      <alignment/>
    </xf>
    <xf numFmtId="0" fontId="16" fillId="0" borderId="39" xfId="57" applyFont="1" applyBorder="1">
      <alignment/>
      <protection/>
    </xf>
    <xf numFmtId="0" fontId="18" fillId="0" borderId="39" xfId="57" applyFont="1" applyBorder="1">
      <alignment/>
      <protection/>
    </xf>
    <xf numFmtId="171" fontId="18" fillId="0" borderId="60" xfId="40" applyNumberFormat="1" applyFont="1" applyBorder="1" applyAlignment="1">
      <alignment/>
    </xf>
    <xf numFmtId="171" fontId="18" fillId="0" borderId="10" xfId="40" applyNumberFormat="1" applyFont="1" applyBorder="1" applyAlignment="1">
      <alignment/>
    </xf>
    <xf numFmtId="3" fontId="27" fillId="0" borderId="10" xfId="40" applyNumberFormat="1" applyFont="1" applyBorder="1" applyAlignment="1">
      <alignment horizontal="center"/>
    </xf>
    <xf numFmtId="0" fontId="16" fillId="0" borderId="34" xfId="57" applyFont="1" applyBorder="1">
      <alignment/>
      <protection/>
    </xf>
    <xf numFmtId="171" fontId="18" fillId="0" borderId="61" xfId="40" applyNumberFormat="1" applyFont="1" applyBorder="1" applyAlignment="1">
      <alignment/>
    </xf>
    <xf numFmtId="3" fontId="18" fillId="0" borderId="62" xfId="40" applyNumberFormat="1" applyFont="1" applyBorder="1" applyAlignment="1">
      <alignment horizontal="right"/>
    </xf>
    <xf numFmtId="3" fontId="21" fillId="0" borderId="62" xfId="40" applyNumberFormat="1" applyFont="1" applyBorder="1" applyAlignment="1">
      <alignment horizontal="right"/>
    </xf>
    <xf numFmtId="0" fontId="24" fillId="35" borderId="63" xfId="0" applyFont="1" applyFill="1" applyBorder="1" applyAlignment="1">
      <alignment horizontal="center"/>
    </xf>
    <xf numFmtId="0" fontId="24" fillId="35" borderId="63" xfId="0" applyFont="1" applyFill="1" applyBorder="1" applyAlignment="1">
      <alignment/>
    </xf>
    <xf numFmtId="0" fontId="23" fillId="35" borderId="63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0" fontId="24" fillId="35" borderId="47" xfId="0" applyFont="1" applyFill="1" applyBorder="1" applyAlignment="1">
      <alignment/>
    </xf>
    <xf numFmtId="0" fontId="24" fillId="35" borderId="48" xfId="0" applyFont="1" applyFill="1" applyBorder="1" applyAlignment="1">
      <alignment horizontal="center"/>
    </xf>
    <xf numFmtId="0" fontId="24" fillId="35" borderId="64" xfId="0" applyFont="1" applyFill="1" applyBorder="1" applyAlignment="1">
      <alignment/>
    </xf>
    <xf numFmtId="0" fontId="24" fillId="35" borderId="65" xfId="0" applyFont="1" applyFill="1" applyBorder="1" applyAlignment="1">
      <alignment/>
    </xf>
    <xf numFmtId="3" fontId="24" fillId="35" borderId="66" xfId="0" applyNumberFormat="1" applyFont="1" applyFill="1" applyBorder="1" applyAlignment="1">
      <alignment/>
    </xf>
    <xf numFmtId="0" fontId="23" fillId="35" borderId="46" xfId="0" applyFont="1" applyFill="1" applyBorder="1" applyAlignment="1">
      <alignment/>
    </xf>
    <xf numFmtId="3" fontId="23" fillId="35" borderId="51" xfId="0" applyNumberFormat="1" applyFont="1" applyFill="1" applyBorder="1" applyAlignment="1">
      <alignment/>
    </xf>
    <xf numFmtId="0" fontId="24" fillId="35" borderId="67" xfId="0" applyFont="1" applyFill="1" applyBorder="1" applyAlignment="1">
      <alignment/>
    </xf>
    <xf numFmtId="0" fontId="24" fillId="35" borderId="35" xfId="0" applyFont="1" applyFill="1" applyBorder="1" applyAlignment="1">
      <alignment/>
    </xf>
    <xf numFmtId="3" fontId="24" fillId="35" borderId="65" xfId="0" applyNumberFormat="1" applyFont="1" applyFill="1" applyBorder="1" applyAlignment="1">
      <alignment/>
    </xf>
    <xf numFmtId="0" fontId="26" fillId="35" borderId="68" xfId="57" applyFont="1" applyFill="1" applyBorder="1">
      <alignment/>
      <protection/>
    </xf>
    <xf numFmtId="0" fontId="26" fillId="35" borderId="69" xfId="57" applyFont="1" applyFill="1" applyBorder="1" applyAlignment="1">
      <alignment horizontal="center"/>
      <protection/>
    </xf>
    <xf numFmtId="0" fontId="26" fillId="35" borderId="70" xfId="57" applyFont="1" applyFill="1" applyBorder="1" applyAlignment="1">
      <alignment horizontal="center"/>
      <protection/>
    </xf>
    <xf numFmtId="0" fontId="26" fillId="35" borderId="71" xfId="0" applyFont="1" applyFill="1" applyBorder="1" applyAlignment="1">
      <alignment horizontal="center"/>
    </xf>
    <xf numFmtId="171" fontId="26" fillId="35" borderId="69" xfId="40" applyNumberFormat="1" applyFont="1" applyFill="1" applyBorder="1" applyAlignment="1">
      <alignment/>
    </xf>
    <xf numFmtId="3" fontId="26" fillId="35" borderId="70" xfId="40" applyNumberFormat="1" applyFont="1" applyFill="1" applyBorder="1" applyAlignment="1">
      <alignment horizontal="right"/>
    </xf>
    <xf numFmtId="3" fontId="21" fillId="35" borderId="7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72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36" borderId="74" xfId="0" applyFont="1" applyFill="1" applyBorder="1" applyAlignment="1">
      <alignment horizontal="center"/>
    </xf>
    <xf numFmtId="0" fontId="34" fillId="36" borderId="72" xfId="0" applyFont="1" applyFill="1" applyBorder="1" applyAlignment="1">
      <alignment horizontal="center"/>
    </xf>
    <xf numFmtId="0" fontId="34" fillId="36" borderId="75" xfId="0" applyFont="1" applyFill="1" applyBorder="1" applyAlignment="1">
      <alignment horizontal="center"/>
    </xf>
    <xf numFmtId="0" fontId="34" fillId="36" borderId="76" xfId="0" applyFont="1" applyFill="1" applyBorder="1" applyAlignment="1">
      <alignment horizontal="center"/>
    </xf>
    <xf numFmtId="0" fontId="34" fillId="36" borderId="77" xfId="0" applyFont="1" applyFill="1" applyBorder="1" applyAlignment="1">
      <alignment horizontal="center"/>
    </xf>
    <xf numFmtId="0" fontId="34" fillId="36" borderId="78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2" fillId="0" borderId="79" xfId="0" applyNumberFormat="1" applyFont="1" applyBorder="1" applyAlignment="1">
      <alignment vertical="center" wrapText="1"/>
    </xf>
    <xf numFmtId="49" fontId="32" fillId="0" borderId="80" xfId="0" applyNumberFormat="1" applyFont="1" applyBorder="1" applyAlignment="1">
      <alignment horizontal="center" vertical="center"/>
    </xf>
    <xf numFmtId="3" fontId="29" fillId="0" borderId="32" xfId="0" applyNumberFormat="1" applyFont="1" applyBorder="1" applyAlignment="1">
      <alignment vertical="center"/>
    </xf>
    <xf numFmtId="3" fontId="29" fillId="0" borderId="59" xfId="0" applyNumberFormat="1" applyFont="1" applyBorder="1" applyAlignment="1">
      <alignment vertical="center"/>
    </xf>
    <xf numFmtId="3" fontId="29" fillId="0" borderId="81" xfId="0" applyNumberFormat="1" applyFont="1" applyBorder="1" applyAlignment="1">
      <alignment vertical="center"/>
    </xf>
    <xf numFmtId="3" fontId="29" fillId="0" borderId="82" xfId="0" applyNumberFormat="1" applyFont="1" applyBorder="1" applyAlignment="1">
      <alignment vertical="center"/>
    </xf>
    <xf numFmtId="3" fontId="29" fillId="0" borderId="80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32" fillId="0" borderId="29" xfId="0" applyNumberFormat="1" applyFont="1" applyBorder="1" applyAlignment="1">
      <alignment vertical="center" wrapText="1"/>
    </xf>
    <xf numFmtId="49" fontId="32" fillId="0" borderId="83" xfId="0" applyNumberFormat="1" applyFont="1" applyBorder="1" applyAlignment="1">
      <alignment horizontal="center" vertical="center"/>
    </xf>
    <xf numFmtId="3" fontId="29" fillId="0" borderId="33" xfId="0" applyNumberFormat="1" applyFont="1" applyBorder="1" applyAlignment="1">
      <alignment vertical="center"/>
    </xf>
    <xf numFmtId="3" fontId="29" fillId="0" borderId="10" xfId="0" applyNumberFormat="1" applyFont="1" applyBorder="1" applyAlignment="1">
      <alignment vertical="center"/>
    </xf>
    <xf numFmtId="3" fontId="29" fillId="0" borderId="84" xfId="0" applyNumberFormat="1" applyFont="1" applyBorder="1" applyAlignment="1">
      <alignment vertical="center"/>
    </xf>
    <xf numFmtId="3" fontId="29" fillId="0" borderId="85" xfId="0" applyNumberFormat="1" applyFont="1" applyBorder="1" applyAlignment="1">
      <alignment vertical="center"/>
    </xf>
    <xf numFmtId="3" fontId="29" fillId="0" borderId="83" xfId="0" applyNumberFormat="1" applyFont="1" applyBorder="1" applyAlignment="1">
      <alignment vertical="center"/>
    </xf>
    <xf numFmtId="0" fontId="32" fillId="0" borderId="86" xfId="0" applyNumberFormat="1" applyFont="1" applyBorder="1" applyAlignment="1">
      <alignment vertical="center" wrapText="1"/>
    </xf>
    <xf numFmtId="49" fontId="32" fillId="0" borderId="87" xfId="0" applyNumberFormat="1" applyFont="1" applyBorder="1" applyAlignment="1">
      <alignment horizontal="center" vertical="center"/>
    </xf>
    <xf numFmtId="3" fontId="29" fillId="0" borderId="31" xfId="0" applyNumberFormat="1" applyFont="1" applyBorder="1" applyAlignment="1">
      <alignment vertical="center"/>
    </xf>
    <xf numFmtId="3" fontId="29" fillId="0" borderId="88" xfId="0" applyNumberFormat="1" applyFont="1" applyBorder="1" applyAlignment="1">
      <alignment vertical="center"/>
    </xf>
    <xf numFmtId="3" fontId="29" fillId="0" borderId="89" xfId="0" applyNumberFormat="1" applyFont="1" applyBorder="1" applyAlignment="1">
      <alignment vertical="center"/>
    </xf>
    <xf numFmtId="3" fontId="29" fillId="0" borderId="90" xfId="0" applyNumberFormat="1" applyFont="1" applyBorder="1" applyAlignment="1">
      <alignment vertical="center"/>
    </xf>
    <xf numFmtId="3" fontId="29" fillId="0" borderId="87" xfId="0" applyNumberFormat="1" applyFont="1" applyBorder="1" applyAlignment="1">
      <alignment vertical="center"/>
    </xf>
    <xf numFmtId="0" fontId="36" fillId="37" borderId="74" xfId="0" applyNumberFormat="1" applyFont="1" applyFill="1" applyBorder="1" applyAlignment="1">
      <alignment vertical="center" wrapText="1"/>
    </xf>
    <xf numFmtId="49" fontId="36" fillId="37" borderId="72" xfId="0" applyNumberFormat="1" applyFont="1" applyFill="1" applyBorder="1" applyAlignment="1">
      <alignment horizontal="center" vertical="center"/>
    </xf>
    <xf numFmtId="3" fontId="31" fillId="37" borderId="75" xfId="0" applyNumberFormat="1" applyFont="1" applyFill="1" applyBorder="1" applyAlignment="1">
      <alignment vertical="center"/>
    </xf>
    <xf numFmtId="3" fontId="31" fillId="37" borderId="76" xfId="0" applyNumberFormat="1" applyFont="1" applyFill="1" applyBorder="1" applyAlignment="1">
      <alignment vertical="center"/>
    </xf>
    <xf numFmtId="3" fontId="31" fillId="37" borderId="77" xfId="0" applyNumberFormat="1" applyFont="1" applyFill="1" applyBorder="1" applyAlignment="1">
      <alignment vertical="center"/>
    </xf>
    <xf numFmtId="3" fontId="31" fillId="37" borderId="78" xfId="0" applyNumberFormat="1" applyFont="1" applyFill="1" applyBorder="1" applyAlignment="1">
      <alignment vertical="center"/>
    </xf>
    <xf numFmtId="3" fontId="31" fillId="37" borderId="72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6" fillId="38" borderId="74" xfId="0" applyNumberFormat="1" applyFont="1" applyFill="1" applyBorder="1" applyAlignment="1">
      <alignment vertical="center" wrapText="1"/>
    </xf>
    <xf numFmtId="49" fontId="36" fillId="38" borderId="72" xfId="0" applyNumberFormat="1" applyFont="1" applyFill="1" applyBorder="1" applyAlignment="1">
      <alignment horizontal="center" vertical="center"/>
    </xf>
    <xf numFmtId="3" fontId="31" fillId="38" borderId="75" xfId="0" applyNumberFormat="1" applyFont="1" applyFill="1" applyBorder="1" applyAlignment="1">
      <alignment vertical="center"/>
    </xf>
    <xf numFmtId="3" fontId="31" fillId="38" borderId="76" xfId="0" applyNumberFormat="1" applyFont="1" applyFill="1" applyBorder="1" applyAlignment="1">
      <alignment vertical="center"/>
    </xf>
    <xf numFmtId="3" fontId="31" fillId="38" borderId="77" xfId="0" applyNumberFormat="1" applyFont="1" applyFill="1" applyBorder="1" applyAlignment="1">
      <alignment vertical="center"/>
    </xf>
    <xf numFmtId="3" fontId="31" fillId="38" borderId="78" xfId="0" applyNumberFormat="1" applyFont="1" applyFill="1" applyBorder="1" applyAlignment="1">
      <alignment vertical="center"/>
    </xf>
    <xf numFmtId="3" fontId="31" fillId="38" borderId="72" xfId="0" applyNumberFormat="1" applyFont="1" applyFill="1" applyBorder="1" applyAlignment="1">
      <alignment vertical="center"/>
    </xf>
    <xf numFmtId="0" fontId="37" fillId="0" borderId="79" xfId="0" applyNumberFormat="1" applyFont="1" applyBorder="1" applyAlignment="1">
      <alignment vertical="center" wrapText="1"/>
    </xf>
    <xf numFmtId="0" fontId="37" fillId="0" borderId="29" xfId="0" applyNumberFormat="1" applyFont="1" applyBorder="1" applyAlignment="1">
      <alignment vertical="center" wrapText="1"/>
    </xf>
    <xf numFmtId="0" fontId="37" fillId="0" borderId="86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36" fillId="39" borderId="74" xfId="0" applyNumberFormat="1" applyFont="1" applyFill="1" applyBorder="1" applyAlignment="1">
      <alignment vertical="center" wrapText="1"/>
    </xf>
    <xf numFmtId="49" fontId="36" fillId="39" borderId="72" xfId="0" applyNumberFormat="1" applyFont="1" applyFill="1" applyBorder="1" applyAlignment="1">
      <alignment horizontal="center" vertical="center"/>
    </xf>
    <xf numFmtId="3" fontId="31" fillId="39" borderId="75" xfId="0" applyNumberFormat="1" applyFont="1" applyFill="1" applyBorder="1" applyAlignment="1">
      <alignment vertical="center"/>
    </xf>
    <xf numFmtId="3" fontId="31" fillId="39" borderId="76" xfId="0" applyNumberFormat="1" applyFont="1" applyFill="1" applyBorder="1" applyAlignment="1">
      <alignment vertical="center"/>
    </xf>
    <xf numFmtId="3" fontId="31" fillId="39" borderId="77" xfId="0" applyNumberFormat="1" applyFont="1" applyFill="1" applyBorder="1" applyAlignment="1">
      <alignment vertical="center"/>
    </xf>
    <xf numFmtId="3" fontId="31" fillId="39" borderId="78" xfId="0" applyNumberFormat="1" applyFont="1" applyFill="1" applyBorder="1" applyAlignment="1">
      <alignment vertical="center"/>
    </xf>
    <xf numFmtId="3" fontId="31" fillId="39" borderId="72" xfId="0" applyNumberFormat="1" applyFont="1" applyFill="1" applyBorder="1" applyAlignment="1">
      <alignment vertical="center"/>
    </xf>
    <xf numFmtId="0" fontId="36" fillId="38" borderId="91" xfId="0" applyNumberFormat="1" applyFont="1" applyFill="1" applyBorder="1" applyAlignment="1">
      <alignment vertical="center" wrapText="1"/>
    </xf>
    <xf numFmtId="49" fontId="36" fillId="38" borderId="92" xfId="0" applyNumberFormat="1" applyFont="1" applyFill="1" applyBorder="1" applyAlignment="1">
      <alignment horizontal="center" vertical="center"/>
    </xf>
    <xf numFmtId="3" fontId="31" fillId="38" borderId="93" xfId="0" applyNumberFormat="1" applyFont="1" applyFill="1" applyBorder="1" applyAlignment="1">
      <alignment vertical="center"/>
    </xf>
    <xf numFmtId="3" fontId="31" fillId="38" borderId="94" xfId="0" applyNumberFormat="1" applyFont="1" applyFill="1" applyBorder="1" applyAlignment="1">
      <alignment vertical="center"/>
    </xf>
    <xf numFmtId="3" fontId="31" fillId="38" borderId="95" xfId="0" applyNumberFormat="1" applyFont="1" applyFill="1" applyBorder="1" applyAlignment="1">
      <alignment vertical="center"/>
    </xf>
    <xf numFmtId="3" fontId="31" fillId="38" borderId="96" xfId="0" applyNumberFormat="1" applyFont="1" applyFill="1" applyBorder="1" applyAlignment="1">
      <alignment vertical="center"/>
    </xf>
    <xf numFmtId="3" fontId="31" fillId="38" borderId="92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/>
    </xf>
    <xf numFmtId="0" fontId="14" fillId="35" borderId="97" xfId="59" applyFont="1" applyFill="1" applyBorder="1" applyAlignment="1">
      <alignment/>
      <protection/>
    </xf>
    <xf numFmtId="0" fontId="18" fillId="35" borderId="0" xfId="59" applyFont="1" applyFill="1" applyBorder="1" applyAlignment="1">
      <alignment/>
      <protection/>
    </xf>
    <xf numFmtId="3" fontId="15" fillId="35" borderId="0" xfId="59" applyNumberFormat="1" applyFont="1" applyFill="1" applyBorder="1" applyAlignment="1">
      <alignment/>
      <protection/>
    </xf>
    <xf numFmtId="3" fontId="16" fillId="35" borderId="0" xfId="59" applyNumberFormat="1" applyFont="1" applyFill="1" applyBorder="1" applyAlignment="1">
      <alignment/>
      <protection/>
    </xf>
    <xf numFmtId="3" fontId="18" fillId="35" borderId="75" xfId="58" applyNumberFormat="1" applyFont="1" applyFill="1" applyBorder="1" applyAlignment="1">
      <alignment horizontal="center" vertical="center" wrapText="1"/>
      <protection/>
    </xf>
    <xf numFmtId="3" fontId="18" fillId="35" borderId="76" xfId="58" applyNumberFormat="1" applyFont="1" applyFill="1" applyBorder="1" applyAlignment="1">
      <alignment horizontal="center" vertical="center" wrapText="1"/>
      <protection/>
    </xf>
    <xf numFmtId="3" fontId="18" fillId="35" borderId="77" xfId="58" applyNumberFormat="1" applyFont="1" applyFill="1" applyBorder="1" applyAlignment="1">
      <alignment horizontal="center" vertical="center" wrapText="1"/>
      <protection/>
    </xf>
    <xf numFmtId="0" fontId="18" fillId="35" borderId="74" xfId="58" applyFont="1" applyFill="1" applyBorder="1" applyAlignment="1">
      <alignment horizontal="left" vertical="center"/>
      <protection/>
    </xf>
    <xf numFmtId="0" fontId="18" fillId="35" borderId="98" xfId="58" applyFont="1" applyFill="1" applyBorder="1" applyAlignment="1">
      <alignment horizontal="left" vertical="center"/>
      <protection/>
    </xf>
    <xf numFmtId="3" fontId="18" fillId="35" borderId="75" xfId="61" applyNumberFormat="1" applyFont="1" applyFill="1" applyBorder="1" applyAlignment="1">
      <alignment vertical="center"/>
    </xf>
    <xf numFmtId="3" fontId="18" fillId="35" borderId="76" xfId="61" applyNumberFormat="1" applyFont="1" applyFill="1" applyBorder="1" applyAlignment="1">
      <alignment vertical="center"/>
    </xf>
    <xf numFmtId="3" fontId="18" fillId="35" borderId="77" xfId="61" applyNumberFormat="1" applyFont="1" applyFill="1" applyBorder="1" applyAlignment="1">
      <alignment vertical="center"/>
    </xf>
    <xf numFmtId="16" fontId="0" fillId="0" borderId="10" xfId="0" applyNumberFormat="1" applyBorder="1" applyAlignment="1">
      <alignment/>
    </xf>
    <xf numFmtId="3" fontId="16" fillId="0" borderId="99" xfId="61" applyNumberFormat="1" applyFont="1" applyBorder="1" applyAlignment="1">
      <alignment vertical="center"/>
    </xf>
    <xf numFmtId="3" fontId="16" fillId="0" borderId="100" xfId="61" applyNumberFormat="1" applyFont="1" applyBorder="1" applyAlignment="1">
      <alignment vertical="center"/>
    </xf>
    <xf numFmtId="3" fontId="16" fillId="0" borderId="101" xfId="61" applyNumberFormat="1" applyFont="1" applyBorder="1" applyAlignment="1">
      <alignment vertical="center"/>
    </xf>
    <xf numFmtId="3" fontId="16" fillId="0" borderId="102" xfId="61" applyNumberFormat="1" applyFont="1" applyBorder="1" applyAlignment="1">
      <alignment vertical="center"/>
    </xf>
    <xf numFmtId="3" fontId="26" fillId="35" borderId="70" xfId="40" applyNumberFormat="1" applyFont="1" applyFill="1" applyBorder="1" applyAlignment="1">
      <alignment horizontal="center"/>
    </xf>
    <xf numFmtId="171" fontId="18" fillId="0" borderId="10" xfId="40" applyNumberFormat="1" applyFont="1" applyBorder="1" applyAlignment="1">
      <alignment horizontal="left" vertical="center"/>
    </xf>
    <xf numFmtId="3" fontId="21" fillId="35" borderId="103" xfId="0" applyNumberFormat="1" applyFont="1" applyFill="1" applyBorder="1" applyAlignment="1">
      <alignment horizontal="center"/>
    </xf>
    <xf numFmtId="3" fontId="21" fillId="35" borderId="104" xfId="0" applyNumberFormat="1" applyFont="1" applyFill="1" applyBorder="1" applyAlignment="1">
      <alignment horizontal="center"/>
    </xf>
    <xf numFmtId="3" fontId="21" fillId="35" borderId="105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9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8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6" xfId="0" applyBorder="1" applyAlignment="1">
      <alignment horizontal="right"/>
    </xf>
    <xf numFmtId="0" fontId="0" fillId="0" borderId="107" xfId="0" applyBorder="1" applyAlignment="1">
      <alignment/>
    </xf>
    <xf numFmtId="0" fontId="0" fillId="0" borderId="40" xfId="0" applyBorder="1" applyAlignment="1">
      <alignment/>
    </xf>
    <xf numFmtId="0" fontId="0" fillId="0" borderId="85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0" borderId="8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7" fillId="34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70" fontId="16" fillId="0" borderId="0" xfId="66" applyNumberFormat="1" applyFont="1" applyAlignment="1">
      <alignment/>
    </xf>
    <xf numFmtId="0" fontId="21" fillId="0" borderId="108" xfId="0" applyFont="1" applyBorder="1" applyAlignment="1">
      <alignment horizontal="left" vertical="top" wrapText="1"/>
    </xf>
    <xf numFmtId="0" fontId="0" fillId="0" borderId="109" xfId="0" applyBorder="1" applyAlignment="1">
      <alignment horizontal="left" vertical="top" wrapText="1"/>
    </xf>
    <xf numFmtId="3" fontId="17" fillId="0" borderId="0" xfId="59" applyNumberFormat="1" applyFont="1" applyFill="1" applyAlignment="1">
      <alignment horizontal="right"/>
      <protection/>
    </xf>
    <xf numFmtId="0" fontId="17" fillId="35" borderId="110" xfId="59" applyFont="1" applyFill="1" applyBorder="1" applyAlignment="1">
      <alignment horizontal="center"/>
      <protection/>
    </xf>
    <xf numFmtId="0" fontId="17" fillId="35" borderId="49" xfId="59" applyFont="1" applyFill="1" applyBorder="1" applyAlignment="1">
      <alignment horizontal="center"/>
      <protection/>
    </xf>
    <xf numFmtId="0" fontId="17" fillId="35" borderId="111" xfId="59" applyFont="1" applyFill="1" applyBorder="1" applyAlignment="1">
      <alignment horizontal="center"/>
      <protection/>
    </xf>
    <xf numFmtId="3" fontId="16" fillId="35" borderId="0" xfId="58" applyNumberFormat="1" applyFont="1" applyFill="1" applyBorder="1" applyAlignment="1">
      <alignment horizontal="right"/>
      <protection/>
    </xf>
    <xf numFmtId="3" fontId="16" fillId="35" borderId="112" xfId="58" applyNumberFormat="1" applyFont="1" applyFill="1" applyBorder="1" applyAlignment="1">
      <alignment horizontal="right"/>
      <protection/>
    </xf>
    <xf numFmtId="0" fontId="18" fillId="35" borderId="74" xfId="58" applyFont="1" applyFill="1" applyBorder="1" applyAlignment="1">
      <alignment horizontal="left"/>
      <protection/>
    </xf>
    <xf numFmtId="0" fontId="18" fillId="35" borderId="73" xfId="58" applyFont="1" applyFill="1" applyBorder="1" applyAlignment="1">
      <alignment horizontal="left"/>
      <protection/>
    </xf>
    <xf numFmtId="0" fontId="21" fillId="0" borderId="108" xfId="56" applyFont="1" applyFill="1" applyBorder="1" applyAlignment="1">
      <alignment horizontal="left" vertical="top" wrapText="1"/>
      <protection/>
    </xf>
    <xf numFmtId="0" fontId="0" fillId="0" borderId="109" xfId="0" applyBorder="1" applyAlignment="1">
      <alignment horizontal="left" wrapText="1"/>
    </xf>
    <xf numFmtId="0" fontId="21" fillId="0" borderId="79" xfId="0" applyFont="1" applyBorder="1" applyAlignment="1">
      <alignment horizontal="left" vertical="top" wrapText="1"/>
    </xf>
    <xf numFmtId="0" fontId="0" fillId="0" borderId="113" xfId="0" applyBorder="1" applyAlignment="1">
      <alignment horizontal="left"/>
    </xf>
    <xf numFmtId="0" fontId="24" fillId="35" borderId="68" xfId="0" applyFont="1" applyFill="1" applyBorder="1" applyAlignment="1">
      <alignment horizontal="left"/>
    </xf>
    <xf numFmtId="0" fontId="24" fillId="35" borderId="64" xfId="0" applyFont="1" applyFill="1" applyBorder="1" applyAlignment="1">
      <alignment horizontal="left"/>
    </xf>
    <xf numFmtId="0" fontId="23" fillId="0" borderId="114" xfId="0" applyFont="1" applyBorder="1" applyAlignment="1">
      <alignment horizontal="left"/>
    </xf>
    <xf numFmtId="0" fontId="23" fillId="0" borderId="46" xfId="0" applyFont="1" applyBorder="1" applyAlignment="1">
      <alignment horizontal="left"/>
    </xf>
    <xf numFmtId="0" fontId="23" fillId="0" borderId="115" xfId="0" applyFont="1" applyBorder="1" applyAlignment="1">
      <alignment horizontal="left"/>
    </xf>
    <xf numFmtId="0" fontId="23" fillId="0" borderId="49" xfId="0" applyFont="1" applyBorder="1" applyAlignment="1">
      <alignment horizontal="left"/>
    </xf>
    <xf numFmtId="0" fontId="23" fillId="0" borderId="116" xfId="0" applyFont="1" applyBorder="1" applyAlignment="1">
      <alignment horizontal="left"/>
    </xf>
    <xf numFmtId="0" fontId="23" fillId="0" borderId="98" xfId="0" applyFont="1" applyBorder="1" applyAlignment="1">
      <alignment horizontal="left"/>
    </xf>
    <xf numFmtId="0" fontId="23" fillId="0" borderId="117" xfId="0" applyFont="1" applyBorder="1" applyAlignment="1">
      <alignment horizontal="left"/>
    </xf>
    <xf numFmtId="0" fontId="23" fillId="0" borderId="53" xfId="0" applyFont="1" applyBorder="1" applyAlignment="1">
      <alignment horizontal="left"/>
    </xf>
    <xf numFmtId="0" fontId="23" fillId="0" borderId="67" xfId="0" applyFont="1" applyBorder="1" applyAlignment="1">
      <alignment horizontal="left"/>
    </xf>
    <xf numFmtId="0" fontId="23" fillId="0" borderId="35" xfId="0" applyFont="1" applyBorder="1" applyAlignment="1">
      <alignment horizontal="left"/>
    </xf>
    <xf numFmtId="0" fontId="23" fillId="0" borderId="115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4" fillId="35" borderId="118" xfId="0" applyFont="1" applyFill="1" applyBorder="1" applyAlignment="1">
      <alignment horizontal="left"/>
    </xf>
    <xf numFmtId="0" fontId="24" fillId="35" borderId="63" xfId="0" applyFont="1" applyFill="1" applyBorder="1" applyAlignment="1">
      <alignment horizontal="left"/>
    </xf>
    <xf numFmtId="0" fontId="23" fillId="0" borderId="119" xfId="0" applyFont="1" applyBorder="1" applyAlignment="1">
      <alignment horizontal="left"/>
    </xf>
    <xf numFmtId="0" fontId="23" fillId="0" borderId="36" xfId="0" applyFont="1" applyBorder="1" applyAlignment="1">
      <alignment horizontal="left"/>
    </xf>
    <xf numFmtId="0" fontId="23" fillId="0" borderId="39" xfId="0" applyFont="1" applyBorder="1" applyAlignment="1">
      <alignment horizontal="left"/>
    </xf>
    <xf numFmtId="0" fontId="23" fillId="0" borderId="40" xfId="0" applyFont="1" applyBorder="1" applyAlignment="1">
      <alignment horizontal="left"/>
    </xf>
    <xf numFmtId="0" fontId="23" fillId="0" borderId="120" xfId="0" applyFont="1" applyBorder="1" applyAlignment="1">
      <alignment horizontal="left"/>
    </xf>
    <xf numFmtId="0" fontId="23" fillId="0" borderId="43" xfId="0" applyFont="1" applyBorder="1" applyAlignment="1">
      <alignment horizontal="left"/>
    </xf>
    <xf numFmtId="0" fontId="24" fillId="35" borderId="114" xfId="0" applyFont="1" applyFill="1" applyBorder="1" applyAlignment="1">
      <alignment horizontal="left"/>
    </xf>
    <xf numFmtId="0" fontId="24" fillId="35" borderId="46" xfId="0" applyFont="1" applyFill="1" applyBorder="1" applyAlignment="1">
      <alignment horizontal="left"/>
    </xf>
    <xf numFmtId="0" fontId="24" fillId="35" borderId="121" xfId="0" applyFont="1" applyFill="1" applyBorder="1" applyAlignment="1">
      <alignment horizontal="left"/>
    </xf>
    <xf numFmtId="0" fontId="0" fillId="0" borderId="35" xfId="0" applyBorder="1" applyAlignment="1">
      <alignment horizontal="right"/>
    </xf>
    <xf numFmtId="0" fontId="24" fillId="35" borderId="122" xfId="0" applyNumberFormat="1" applyFont="1" applyFill="1" applyBorder="1" applyAlignment="1" applyProtection="1">
      <alignment horizontal="center"/>
      <protection/>
    </xf>
    <xf numFmtId="0" fontId="24" fillId="35" borderId="123" xfId="0" applyNumberFormat="1" applyFont="1" applyFill="1" applyBorder="1" applyAlignment="1" applyProtection="1">
      <alignment horizontal="center"/>
      <protection/>
    </xf>
    <xf numFmtId="0" fontId="24" fillId="35" borderId="124" xfId="0" applyNumberFormat="1" applyFont="1" applyFill="1" applyBorder="1" applyAlignment="1" applyProtection="1">
      <alignment horizontal="center"/>
      <protection/>
    </xf>
    <xf numFmtId="0" fontId="24" fillId="35" borderId="34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47" xfId="0" applyFont="1" applyFill="1" applyBorder="1" applyAlignment="1">
      <alignment horizontal="center"/>
    </xf>
    <xf numFmtId="0" fontId="24" fillId="35" borderId="67" xfId="0" applyFont="1" applyFill="1" applyBorder="1" applyAlignment="1">
      <alignment horizontal="center"/>
    </xf>
    <xf numFmtId="0" fontId="24" fillId="35" borderId="35" xfId="0" applyFont="1" applyFill="1" applyBorder="1" applyAlignment="1">
      <alignment horizontal="center"/>
    </xf>
    <xf numFmtId="0" fontId="24" fillId="35" borderId="55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35" xfId="0" applyFont="1" applyBorder="1" applyAlignment="1">
      <alignment horizontal="right"/>
    </xf>
    <xf numFmtId="0" fontId="26" fillId="35" borderId="68" xfId="57" applyFont="1" applyFill="1" applyBorder="1" applyAlignment="1">
      <alignment horizontal="center"/>
      <protection/>
    </xf>
    <xf numFmtId="0" fontId="26" fillId="35" borderId="64" xfId="57" applyFont="1" applyFill="1" applyBorder="1" applyAlignment="1">
      <alignment horizontal="center"/>
      <protection/>
    </xf>
    <xf numFmtId="0" fontId="26" fillId="35" borderId="65" xfId="57" applyFont="1" applyFill="1" applyBorder="1" applyAlignment="1">
      <alignment horizontal="center"/>
      <protection/>
    </xf>
    <xf numFmtId="0" fontId="26" fillId="35" borderId="68" xfId="0" applyFont="1" applyFill="1" applyBorder="1" applyAlignment="1">
      <alignment horizontal="center"/>
    </xf>
    <xf numFmtId="0" fontId="26" fillId="35" borderId="64" xfId="0" applyFont="1" applyFill="1" applyBorder="1" applyAlignment="1">
      <alignment horizontal="center"/>
    </xf>
    <xf numFmtId="0" fontId="26" fillId="35" borderId="65" xfId="0" applyFont="1" applyFill="1" applyBorder="1" applyAlignment="1">
      <alignment horizontal="center"/>
    </xf>
    <xf numFmtId="3" fontId="26" fillId="0" borderId="125" xfId="57" applyNumberFormat="1" applyFont="1" applyBorder="1" applyAlignment="1">
      <alignment horizontal="right"/>
      <protection/>
    </xf>
    <xf numFmtId="3" fontId="26" fillId="0" borderId="126" xfId="57" applyNumberFormat="1" applyFont="1" applyBorder="1" applyAlignment="1">
      <alignment horizontal="right"/>
      <protection/>
    </xf>
    <xf numFmtId="0" fontId="0" fillId="0" borderId="35" xfId="0" applyBorder="1" applyAlignment="1">
      <alignment/>
    </xf>
    <xf numFmtId="0" fontId="36" fillId="0" borderId="0" xfId="0" applyFont="1" applyAlignment="1">
      <alignment horizontal="center" wrapText="1"/>
    </xf>
    <xf numFmtId="0" fontId="29" fillId="0" borderId="127" xfId="0" applyFont="1" applyBorder="1" applyAlignment="1">
      <alignment horizontal="center" vertical="center"/>
    </xf>
    <xf numFmtId="0" fontId="29" fillId="0" borderId="108" xfId="0" applyFont="1" applyBorder="1" applyAlignment="1">
      <alignment horizontal="center" vertical="center"/>
    </xf>
    <xf numFmtId="0" fontId="29" fillId="0" borderId="128" xfId="0" applyFont="1" applyBorder="1" applyAlignment="1">
      <alignment horizontal="center" vertical="center" wrapText="1"/>
    </xf>
    <xf numFmtId="0" fontId="29" fillId="0" borderId="129" xfId="0" applyFont="1" applyBorder="1" applyAlignment="1">
      <alignment horizontal="center" vertical="center" wrapText="1"/>
    </xf>
    <xf numFmtId="0" fontId="32" fillId="0" borderId="74" xfId="0" applyFont="1" applyBorder="1" applyAlignment="1">
      <alignment horizontal="center" wrapText="1"/>
    </xf>
    <xf numFmtId="0" fontId="32" fillId="0" borderId="98" xfId="0" applyFont="1" applyBorder="1" applyAlignment="1">
      <alignment horizontal="center" wrapText="1"/>
    </xf>
    <xf numFmtId="0" fontId="32" fillId="0" borderId="73" xfId="0" applyFont="1" applyBorder="1" applyAlignment="1">
      <alignment horizontal="center" wrapText="1"/>
    </xf>
    <xf numFmtId="0" fontId="29" fillId="0" borderId="128" xfId="0" applyFont="1" applyBorder="1" applyAlignment="1">
      <alignment horizontal="center" vertical="center"/>
    </xf>
    <xf numFmtId="0" fontId="29" fillId="0" borderId="129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4" xfId="56"/>
    <cellStyle name="Normál_15elotv1melléklet" xfId="57"/>
    <cellStyle name="Normál_IV.mérleg" xfId="58"/>
    <cellStyle name="Normál_költségvetés2003végleges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3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33.75390625" style="0" customWidth="1"/>
    <col min="2" max="5" width="8.75390625" style="0" customWidth="1"/>
    <col min="6" max="6" width="33.75390625" style="0" customWidth="1"/>
    <col min="7" max="10" width="8.75390625" style="0" customWidth="1"/>
  </cols>
  <sheetData>
    <row r="4" spans="6:10" ht="12.75">
      <c r="F4" s="299" t="s">
        <v>424</v>
      </c>
      <c r="G4" s="299"/>
      <c r="H4" s="299"/>
      <c r="I4" s="299"/>
      <c r="J4" s="299"/>
    </row>
    <row r="5" spans="2:6" ht="12.75">
      <c r="B5" s="298" t="s">
        <v>445</v>
      </c>
      <c r="C5" s="298"/>
      <c r="D5" s="298"/>
      <c r="E5" s="298"/>
      <c r="F5" s="298"/>
    </row>
    <row r="7" spans="1:10" ht="12.75">
      <c r="A7" s="301" t="s">
        <v>9</v>
      </c>
      <c r="B7" s="1" t="s">
        <v>0</v>
      </c>
      <c r="C7" s="1" t="s">
        <v>1</v>
      </c>
      <c r="D7" s="1" t="s">
        <v>2</v>
      </c>
      <c r="E7" s="5" t="s">
        <v>3</v>
      </c>
      <c r="F7" s="301" t="s">
        <v>11</v>
      </c>
      <c r="G7" s="1" t="s">
        <v>0</v>
      </c>
      <c r="H7" s="1" t="s">
        <v>1</v>
      </c>
      <c r="I7" s="1" t="s">
        <v>2</v>
      </c>
      <c r="J7" s="5" t="s">
        <v>3</v>
      </c>
    </row>
    <row r="8" spans="1:10" ht="12.75">
      <c r="A8" s="301"/>
      <c r="B8" s="300" t="s">
        <v>6</v>
      </c>
      <c r="C8" s="300"/>
      <c r="D8" s="300"/>
      <c r="E8" s="300"/>
      <c r="F8" s="301"/>
      <c r="G8" s="300" t="s">
        <v>6</v>
      </c>
      <c r="H8" s="300"/>
      <c r="I8" s="300"/>
      <c r="J8" s="300"/>
    </row>
    <row r="9" spans="1:10" ht="33.75">
      <c r="A9" s="301"/>
      <c r="B9" s="2" t="s">
        <v>4</v>
      </c>
      <c r="C9" s="2" t="s">
        <v>5</v>
      </c>
      <c r="D9" s="2" t="s">
        <v>7</v>
      </c>
      <c r="E9" s="3" t="s">
        <v>10</v>
      </c>
      <c r="F9" s="301"/>
      <c r="G9" s="2" t="s">
        <v>4</v>
      </c>
      <c r="H9" s="2" t="s">
        <v>5</v>
      </c>
      <c r="I9" s="2" t="s">
        <v>7</v>
      </c>
      <c r="J9" s="3" t="s">
        <v>8</v>
      </c>
    </row>
    <row r="10" spans="1:10" ht="12.75">
      <c r="A10" s="6" t="s">
        <v>12</v>
      </c>
      <c r="B10" s="4">
        <f>'2. sz.mell. összevont bev.-kiad'!B9</f>
        <v>15988</v>
      </c>
      <c r="C10" s="4">
        <f>'2. sz.mell. összevont bev.-kiad'!C9</f>
        <v>882</v>
      </c>
      <c r="D10" s="4">
        <f>'2. sz.mell. összevont bev.-kiad'!D9</f>
        <v>1544</v>
      </c>
      <c r="E10" s="4">
        <f>SUM(B10:D10)</f>
        <v>18414</v>
      </c>
      <c r="F10" s="6" t="s">
        <v>35</v>
      </c>
      <c r="G10" s="4">
        <f>'2. sz.mell. összevont bev.-kiad'!B68</f>
        <v>16366</v>
      </c>
      <c r="H10" s="4">
        <f>'2. sz.mell. összevont bev.-kiad'!C68</f>
        <v>1076</v>
      </c>
      <c r="I10" s="4">
        <f>'2. sz.mell. összevont bev.-kiad'!D68</f>
        <v>1987</v>
      </c>
      <c r="J10" s="4">
        <f>SUM(G10:I10)</f>
        <v>19429</v>
      </c>
    </row>
    <row r="11" spans="1:10" ht="12.75">
      <c r="A11" s="4" t="s">
        <v>13</v>
      </c>
      <c r="B11" s="4">
        <f>'2. sz.mell. összevont bev.-kiad'!B10</f>
        <v>781</v>
      </c>
      <c r="C11" s="4">
        <f>'2. sz.mell. összevont bev.-kiad'!C10</f>
        <v>810</v>
      </c>
      <c r="D11" s="4">
        <f>'2. sz.mell. összevont bev.-kiad'!D10</f>
        <v>0</v>
      </c>
      <c r="E11" s="4">
        <f>SUM(B11:D11)</f>
        <v>1591</v>
      </c>
      <c r="F11" s="4" t="s">
        <v>36</v>
      </c>
      <c r="G11" s="4">
        <f>'2. sz.mell. összevont bev.-kiad'!B69</f>
        <v>6266</v>
      </c>
      <c r="H11" s="4">
        <f>'2. sz.mell. összevont bev.-kiad'!C69</f>
        <v>0</v>
      </c>
      <c r="I11" s="4">
        <f>'2. sz.mell. összevont bev.-kiad'!D69</f>
        <v>0</v>
      </c>
      <c r="J11" s="4">
        <f aca="true" t="shared" si="0" ref="J11:J33">SUM(G11:I11)</f>
        <v>6266</v>
      </c>
    </row>
    <row r="12" spans="1:10" ht="22.5">
      <c r="A12" s="11" t="s">
        <v>14</v>
      </c>
      <c r="B12" s="4">
        <f>'2. sz.mell. összevont bev.-kiad'!B11</f>
        <v>286</v>
      </c>
      <c r="C12" s="4">
        <f>'2. sz.mell. összevont bev.-kiad'!C11</f>
        <v>0</v>
      </c>
      <c r="D12" s="4">
        <f>'2. sz.mell. összevont bev.-kiad'!D11</f>
        <v>0</v>
      </c>
      <c r="E12" s="4">
        <f>SUM(B12:D12)</f>
        <v>286</v>
      </c>
      <c r="F12" s="10" t="s">
        <v>37</v>
      </c>
      <c r="G12" s="4">
        <f>'2. sz.mell. összevont bev.-kiad'!B70</f>
        <v>1099</v>
      </c>
      <c r="H12" s="4">
        <f>'2. sz.mell. összevont bev.-kiad'!C70</f>
        <v>0</v>
      </c>
      <c r="I12" s="4">
        <f>'2. sz.mell. összevont bev.-kiad'!D70</f>
        <v>0</v>
      </c>
      <c r="J12" s="4">
        <f t="shared" si="0"/>
        <v>1099</v>
      </c>
    </row>
    <row r="13" spans="1:10" ht="12.75">
      <c r="A13" s="4" t="s">
        <v>15</v>
      </c>
      <c r="B13" s="4">
        <f>'2. sz.mell. összevont bev.-kiad'!B15</f>
        <v>12288</v>
      </c>
      <c r="C13" s="4">
        <f>'2. sz.mell. összevont bev.-kiad'!C15</f>
        <v>0</v>
      </c>
      <c r="D13" s="4">
        <f>'2. sz.mell. összevont bev.-kiad'!D15</f>
        <v>1544</v>
      </c>
      <c r="E13" s="4">
        <f aca="true" t="shared" si="1" ref="E13:E33">SUM(B13:D13)</f>
        <v>13832</v>
      </c>
      <c r="F13" s="9" t="s">
        <v>38</v>
      </c>
      <c r="G13" s="4">
        <f>'2. sz.mell. összevont bev.-kiad'!B71</f>
        <v>8983</v>
      </c>
      <c r="H13" s="4">
        <f>'2. sz.mell. összevont bev.-kiad'!C71</f>
        <v>1040</v>
      </c>
      <c r="I13" s="4">
        <f>'2. sz.mell. összevont bev.-kiad'!D71</f>
        <v>0</v>
      </c>
      <c r="J13" s="4">
        <f t="shared" si="0"/>
        <v>10023</v>
      </c>
    </row>
    <row r="14" spans="1:10" ht="12.75" customHeight="1">
      <c r="A14" s="7" t="s">
        <v>16</v>
      </c>
      <c r="B14" s="4">
        <f>'2. sz.mell. összevont bev.-kiad'!B21</f>
        <v>2633</v>
      </c>
      <c r="C14" s="4">
        <f>'2. sz.mell. összevont bev.-kiad'!C21</f>
        <v>72</v>
      </c>
      <c r="D14" s="4">
        <f>'2. sz.mell. összevont bev.-kiad'!D21</f>
        <v>0</v>
      </c>
      <c r="E14" s="4">
        <f t="shared" si="1"/>
        <v>2705</v>
      </c>
      <c r="F14" s="4" t="s">
        <v>39</v>
      </c>
      <c r="G14" s="4">
        <f>'2. sz.mell. összevont bev.-kiad'!B72</f>
        <v>18</v>
      </c>
      <c r="H14" s="4">
        <f>'2. sz.mell. összevont bev.-kiad'!C72</f>
        <v>36</v>
      </c>
      <c r="I14" s="4">
        <f>'2. sz.mell. összevont bev.-kiad'!D72</f>
        <v>1987</v>
      </c>
      <c r="J14" s="4">
        <f t="shared" si="0"/>
        <v>2041</v>
      </c>
    </row>
    <row r="15" spans="1:10" ht="12.75">
      <c r="A15" s="6" t="s">
        <v>17</v>
      </c>
      <c r="B15" s="4">
        <f>'2. sz.mell. összevont bev.-kiad'!B30</f>
        <v>2105</v>
      </c>
      <c r="C15" s="4">
        <f>'2. sz.mell. összevont bev.-kiad'!C30</f>
        <v>160</v>
      </c>
      <c r="D15" s="4">
        <f>'2. sz.mell. összevont bev.-kiad'!D30</f>
        <v>0</v>
      </c>
      <c r="E15" s="4">
        <f t="shared" si="1"/>
        <v>2265</v>
      </c>
      <c r="F15" s="4" t="s">
        <v>40</v>
      </c>
      <c r="G15" s="4"/>
      <c r="H15" s="4"/>
      <c r="I15" s="4"/>
      <c r="J15" s="4">
        <f t="shared" si="0"/>
        <v>0</v>
      </c>
    </row>
    <row r="16" spans="1:10" ht="12.75">
      <c r="A16" s="4" t="s">
        <v>18</v>
      </c>
      <c r="B16" s="4">
        <f>'2. sz.mell. összevont bev.-kiad'!B31</f>
        <v>0</v>
      </c>
      <c r="C16" s="4">
        <f>'2. sz.mell. összevont bev.-kiad'!C31</f>
        <v>0</v>
      </c>
      <c r="D16" s="4">
        <f>'2. sz.mell. összevont bev.-kiad'!D31</f>
        <v>0</v>
      </c>
      <c r="E16" s="4">
        <f t="shared" si="1"/>
        <v>0</v>
      </c>
      <c r="F16" s="6" t="s">
        <v>17</v>
      </c>
      <c r="G16" s="4">
        <f>'2. sz.mell. összevont bev.-kiad'!B76</f>
        <v>0</v>
      </c>
      <c r="H16" s="4">
        <f>'2. sz.mell. összevont bev.-kiad'!C76</f>
        <v>0</v>
      </c>
      <c r="I16" s="4">
        <f>'2. sz.mell. összevont bev.-kiad'!D76</f>
        <v>0</v>
      </c>
      <c r="J16" s="4">
        <f t="shared" si="0"/>
        <v>0</v>
      </c>
    </row>
    <row r="17" spans="1:10" ht="12.75">
      <c r="A17" s="4" t="s">
        <v>19</v>
      </c>
      <c r="B17" s="4">
        <f>'2. sz.mell. összevont bev.-kiad'!B35</f>
        <v>2105</v>
      </c>
      <c r="C17" s="4">
        <f>'2. sz.mell. összevont bev.-kiad'!C35</f>
        <v>0</v>
      </c>
      <c r="D17" s="4">
        <f>'2. sz.mell. összevont bev.-kiad'!D35</f>
        <v>0</v>
      </c>
      <c r="E17" s="4">
        <f t="shared" si="1"/>
        <v>2105</v>
      </c>
      <c r="F17" s="4" t="s">
        <v>41</v>
      </c>
      <c r="G17" s="4">
        <f>'2. sz.mell. összevont bev.-kiad'!B77</f>
        <v>0</v>
      </c>
      <c r="H17" s="4">
        <f>'2. sz.mell. összevont bev.-kiad'!C77</f>
        <v>0</v>
      </c>
      <c r="I17" s="4">
        <f>'2. sz.mell. összevont bev.-kiad'!D77</f>
        <v>0</v>
      </c>
      <c r="J17" s="4">
        <f t="shared" si="0"/>
        <v>0</v>
      </c>
    </row>
    <row r="18" spans="1:10" ht="14.25" customHeight="1">
      <c r="A18" s="7" t="s">
        <v>20</v>
      </c>
      <c r="B18" s="4">
        <f>'2. sz.mell. összevont bev.-kiad'!B38</f>
        <v>0</v>
      </c>
      <c r="C18" s="4">
        <f>'2. sz.mell. összevont bev.-kiad'!C38</f>
        <v>160</v>
      </c>
      <c r="D18" s="4">
        <f>'2. sz.mell. összevont bev.-kiad'!D38</f>
        <v>0</v>
      </c>
      <c r="E18" s="4">
        <f t="shared" si="1"/>
        <v>160</v>
      </c>
      <c r="F18" s="4" t="s">
        <v>42</v>
      </c>
      <c r="G18" s="4">
        <f>'2. sz.mell. összevont bev.-kiad'!B78</f>
        <v>0</v>
      </c>
      <c r="H18" s="4">
        <f>'2. sz.mell. összevont bev.-kiad'!C78</f>
        <v>0</v>
      </c>
      <c r="I18" s="4">
        <f>'2. sz.mell. összevont bev.-kiad'!D78</f>
        <v>0</v>
      </c>
      <c r="J18" s="4">
        <f t="shared" si="0"/>
        <v>0</v>
      </c>
    </row>
    <row r="19" spans="1:10" ht="0.75" customHeight="1" hidden="1">
      <c r="A19" s="302" t="s">
        <v>21</v>
      </c>
      <c r="B19" s="303">
        <f>'2. sz.mell. összevont bev.-kiad'!B43</f>
        <v>18093</v>
      </c>
      <c r="C19" s="303">
        <f>'2. sz.mell. összevont bev.-kiad'!C43</f>
        <v>1042</v>
      </c>
      <c r="D19" s="303">
        <f>'2. sz.mell. összevont bev.-kiad'!D43</f>
        <v>1544</v>
      </c>
      <c r="E19" s="303">
        <f>'2. sz.mell. összevont bev.-kiad'!E43</f>
        <v>20679</v>
      </c>
      <c r="F19" s="304" t="s">
        <v>43</v>
      </c>
      <c r="G19" s="306">
        <f>'2. sz.mell. összevont bev.-kiad'!B79</f>
        <v>0</v>
      </c>
      <c r="H19" s="306">
        <f>'2. sz.mell. összevont bev.-kiad'!C79</f>
        <v>0</v>
      </c>
      <c r="I19" s="306">
        <f>'2. sz.mell. összevont bev.-kiad'!D79</f>
        <v>0</v>
      </c>
      <c r="J19" s="306">
        <f t="shared" si="0"/>
        <v>0</v>
      </c>
    </row>
    <row r="20" spans="1:10" ht="12.75">
      <c r="A20" s="302"/>
      <c r="B20" s="303"/>
      <c r="C20" s="303"/>
      <c r="D20" s="303"/>
      <c r="E20" s="303"/>
      <c r="F20" s="305"/>
      <c r="G20" s="307"/>
      <c r="H20" s="307"/>
      <c r="I20" s="307"/>
      <c r="J20" s="307">
        <f t="shared" si="0"/>
        <v>0</v>
      </c>
    </row>
    <row r="21" spans="1:10" ht="12.75">
      <c r="A21" s="6" t="s">
        <v>22</v>
      </c>
      <c r="B21" s="4">
        <f>'2. sz.mell. összevont bev.-kiad'!B44</f>
        <v>2768</v>
      </c>
      <c r="C21" s="4">
        <f>'2. sz.mell. összevont bev.-kiad'!C44</f>
        <v>0</v>
      </c>
      <c r="D21" s="4">
        <f>'2. sz.mell. összevont bev.-kiad'!D44</f>
        <v>0</v>
      </c>
      <c r="E21" s="4">
        <f t="shared" si="1"/>
        <v>2768</v>
      </c>
      <c r="F21" s="6" t="s">
        <v>44</v>
      </c>
      <c r="G21" s="4">
        <f>'2. sz.mell. összevont bev.-kiad'!B82</f>
        <v>4018</v>
      </c>
      <c r="H21" s="4">
        <f>'2. sz.mell. összevont bev.-kiad'!C82</f>
        <v>0</v>
      </c>
      <c r="I21" s="4">
        <f>'2. sz.mell. összevont bev.-kiad'!D82</f>
        <v>0</v>
      </c>
      <c r="J21" s="4">
        <f t="shared" si="0"/>
        <v>4018</v>
      </c>
    </row>
    <row r="22" spans="1:10" ht="12.75">
      <c r="A22" s="4" t="s">
        <v>23</v>
      </c>
      <c r="B22" s="4">
        <f>'2. sz.mell. összevont bev.-kiad'!B45</f>
        <v>2768</v>
      </c>
      <c r="C22" s="4">
        <f>'2. sz.mell. összevont bev.-kiad'!C45</f>
        <v>0</v>
      </c>
      <c r="D22" s="4">
        <f>'2. sz.mell. összevont bev.-kiad'!D45</f>
        <v>0</v>
      </c>
      <c r="E22" s="4">
        <f t="shared" si="1"/>
        <v>2768</v>
      </c>
      <c r="F22" s="4" t="s">
        <v>45</v>
      </c>
      <c r="G22" s="4">
        <f>'2. sz.mell. összevont bev.-kiad'!B83</f>
        <v>4018</v>
      </c>
      <c r="H22" s="4">
        <f>'2. sz.mell. összevont bev.-kiad'!C83</f>
        <v>0</v>
      </c>
      <c r="I22" s="4">
        <f>'2. sz.mell. összevont bev.-kiad'!D83</f>
        <v>0</v>
      </c>
      <c r="J22" s="4">
        <f t="shared" si="0"/>
        <v>4018</v>
      </c>
    </row>
    <row r="23" spans="1:10" ht="12.75">
      <c r="A23" s="4" t="s">
        <v>24</v>
      </c>
      <c r="B23" s="4">
        <f>'2. sz.mell. összevont bev.-kiad'!B46</f>
        <v>0</v>
      </c>
      <c r="C23" s="4">
        <f>'2. sz.mell. összevont bev.-kiad'!C46</f>
        <v>0</v>
      </c>
      <c r="D23" s="4">
        <f>'2. sz.mell. összevont bev.-kiad'!D46</f>
        <v>0</v>
      </c>
      <c r="E23" s="4">
        <f t="shared" si="1"/>
        <v>0</v>
      </c>
      <c r="F23" s="4" t="s">
        <v>46</v>
      </c>
      <c r="G23" s="4">
        <f>'2. sz.mell. összevont bev.-kiad'!B84</f>
        <v>0</v>
      </c>
      <c r="H23" s="4">
        <f>'2. sz.mell. összevont bev.-kiad'!C84</f>
        <v>0</v>
      </c>
      <c r="I23" s="4">
        <f>'2. sz.mell. összevont bev.-kiad'!D84</f>
        <v>0</v>
      </c>
      <c r="J23" s="4">
        <f t="shared" si="0"/>
        <v>0</v>
      </c>
    </row>
    <row r="24" spans="1:10" ht="12.75">
      <c r="A24" s="4" t="s">
        <v>25</v>
      </c>
      <c r="B24" s="4">
        <f>'2. sz.mell. összevont bev.-kiad'!B47</f>
        <v>2768</v>
      </c>
      <c r="C24" s="4">
        <f>'2. sz.mell. összevont bev.-kiad'!C47</f>
        <v>0</v>
      </c>
      <c r="D24" s="4">
        <f>'2. sz.mell. összevont bev.-kiad'!D47</f>
        <v>0</v>
      </c>
      <c r="E24" s="4">
        <f t="shared" si="1"/>
        <v>2768</v>
      </c>
      <c r="F24" s="6" t="s">
        <v>47</v>
      </c>
      <c r="G24" s="4">
        <f>'2. sz.mell. összevont bev.-kiad'!B85</f>
        <v>20384</v>
      </c>
      <c r="H24" s="4">
        <f>'2. sz.mell. összevont bev.-kiad'!C85</f>
        <v>1076</v>
      </c>
      <c r="I24" s="4">
        <f>'2. sz.mell. összevont bev.-kiad'!D85</f>
        <v>1987</v>
      </c>
      <c r="J24" s="4">
        <f t="shared" si="0"/>
        <v>23447</v>
      </c>
    </row>
    <row r="25" spans="1:10" ht="12.75">
      <c r="A25" s="4" t="s">
        <v>26</v>
      </c>
      <c r="B25" s="4">
        <f>'2. sz.mell. összevont bev.-kiad'!B48</f>
        <v>0</v>
      </c>
      <c r="C25" s="4">
        <f>'2. sz.mell. összevont bev.-kiad'!C48</f>
        <v>0</v>
      </c>
      <c r="D25" s="4">
        <f>'2. sz.mell. összevont bev.-kiad'!D48</f>
        <v>0</v>
      </c>
      <c r="E25" s="4">
        <f t="shared" si="1"/>
        <v>0</v>
      </c>
      <c r="F25" s="6" t="s">
        <v>48</v>
      </c>
      <c r="G25" s="4">
        <f>'2. sz.mell. összevont bev.-kiad'!B86</f>
        <v>0</v>
      </c>
      <c r="H25" s="4">
        <f>'2. sz.mell. összevont bev.-kiad'!C86</f>
        <v>0</v>
      </c>
      <c r="I25" s="4">
        <f>'2. sz.mell. összevont bev.-kiad'!D86</f>
        <v>0</v>
      </c>
      <c r="J25" s="4">
        <f t="shared" si="0"/>
        <v>0</v>
      </c>
    </row>
    <row r="26" spans="1:10" ht="12.75">
      <c r="A26" s="4" t="s">
        <v>27</v>
      </c>
      <c r="B26" s="4"/>
      <c r="C26" s="4"/>
      <c r="D26" s="4"/>
      <c r="E26" s="4">
        <f t="shared" si="1"/>
        <v>0</v>
      </c>
      <c r="F26" s="4" t="s">
        <v>49</v>
      </c>
      <c r="G26" s="4">
        <f>'2. sz.mell. összevont bev.-kiad'!B87</f>
        <v>0</v>
      </c>
      <c r="H26" s="4">
        <f>'2. sz.mell. összevont bev.-kiad'!C87</f>
        <v>0</v>
      </c>
      <c r="I26" s="4">
        <f>'2. sz.mell. összevont bev.-kiad'!D87</f>
        <v>0</v>
      </c>
      <c r="J26" s="4">
        <f t="shared" si="0"/>
        <v>0</v>
      </c>
    </row>
    <row r="27" spans="1:10" ht="12.75">
      <c r="A27" s="4" t="s">
        <v>28</v>
      </c>
      <c r="B27" s="4"/>
      <c r="C27" s="4"/>
      <c r="D27" s="4"/>
      <c r="E27" s="4">
        <f t="shared" si="1"/>
        <v>0</v>
      </c>
      <c r="F27" s="4" t="s">
        <v>50</v>
      </c>
      <c r="G27" s="4">
        <f>'2. sz.mell. összevont bev.-kiad'!B88</f>
        <v>0</v>
      </c>
      <c r="H27" s="4">
        <f>'2. sz.mell. összevont bev.-kiad'!C88</f>
        <v>0</v>
      </c>
      <c r="I27" s="4">
        <f>'2. sz.mell. összevont bev.-kiad'!D88</f>
        <v>0</v>
      </c>
      <c r="J27" s="4">
        <f t="shared" si="0"/>
        <v>0</v>
      </c>
    </row>
    <row r="28" spans="1:10" ht="12.75">
      <c r="A28" s="4" t="s">
        <v>29</v>
      </c>
      <c r="B28" s="4"/>
      <c r="C28" s="4"/>
      <c r="D28" s="4"/>
      <c r="E28" s="4">
        <f t="shared" si="1"/>
        <v>0</v>
      </c>
      <c r="F28" s="4"/>
      <c r="G28" s="4"/>
      <c r="H28" s="4"/>
      <c r="I28" s="4"/>
      <c r="J28" s="4">
        <f t="shared" si="0"/>
        <v>0</v>
      </c>
    </row>
    <row r="29" spans="1:10" ht="12.75">
      <c r="A29" s="4" t="s">
        <v>30</v>
      </c>
      <c r="B29" s="4"/>
      <c r="C29" s="4"/>
      <c r="D29" s="4"/>
      <c r="E29" s="4">
        <f t="shared" si="1"/>
        <v>0</v>
      </c>
      <c r="F29" s="4"/>
      <c r="G29" s="4"/>
      <c r="H29" s="4"/>
      <c r="I29" s="4"/>
      <c r="J29" s="4">
        <f t="shared" si="0"/>
        <v>0</v>
      </c>
    </row>
    <row r="30" spans="1:10" ht="12.75">
      <c r="A30" s="4" t="s">
        <v>31</v>
      </c>
      <c r="B30" s="4"/>
      <c r="C30" s="4"/>
      <c r="D30" s="4"/>
      <c r="E30" s="4">
        <f t="shared" si="1"/>
        <v>0</v>
      </c>
      <c r="F30" s="4"/>
      <c r="G30" s="4"/>
      <c r="H30" s="4"/>
      <c r="I30" s="4"/>
      <c r="J30" s="4">
        <f t="shared" si="0"/>
        <v>0</v>
      </c>
    </row>
    <row r="31" spans="1:10" ht="12.75">
      <c r="A31" s="4" t="s">
        <v>32</v>
      </c>
      <c r="B31" s="4"/>
      <c r="C31" s="4"/>
      <c r="D31" s="4"/>
      <c r="E31" s="4">
        <f t="shared" si="1"/>
        <v>0</v>
      </c>
      <c r="F31" s="4"/>
      <c r="G31" s="4"/>
      <c r="H31" s="4"/>
      <c r="I31" s="4"/>
      <c r="J31" s="4">
        <f t="shared" si="0"/>
        <v>0</v>
      </c>
    </row>
    <row r="32" spans="1:10" ht="13.5" customHeight="1">
      <c r="A32" s="6" t="s">
        <v>33</v>
      </c>
      <c r="B32" s="4">
        <f>'2. sz.mell. összevont bev.-kiad'!B54</f>
        <v>0</v>
      </c>
      <c r="C32" s="4">
        <f>'2. sz.mell. összevont bev.-kiad'!C54</f>
        <v>0</v>
      </c>
      <c r="D32" s="4">
        <f>'2. sz.mell. összevont bev.-kiad'!D54</f>
        <v>0</v>
      </c>
      <c r="E32" s="4">
        <f t="shared" si="1"/>
        <v>0</v>
      </c>
      <c r="F32" s="6" t="s">
        <v>51</v>
      </c>
      <c r="G32" s="4">
        <f>'2. sz.mell. összevont bev.-kiad'!B89</f>
        <v>0</v>
      </c>
      <c r="H32" s="4">
        <f>'2. sz.mell. összevont bev.-kiad'!C89</f>
        <v>0</v>
      </c>
      <c r="I32" s="4">
        <f>'2. sz.mell. összevont bev.-kiad'!D89</f>
        <v>0</v>
      </c>
      <c r="J32" s="4">
        <f t="shared" si="0"/>
        <v>0</v>
      </c>
    </row>
    <row r="33" spans="1:10" ht="25.5" customHeight="1">
      <c r="A33" s="8" t="s">
        <v>34</v>
      </c>
      <c r="B33" s="4">
        <f>'2. sz.mell. összevont bev.-kiad'!B55</f>
        <v>20861</v>
      </c>
      <c r="C33" s="4">
        <f>'2. sz.mell. összevont bev.-kiad'!C55</f>
        <v>1042</v>
      </c>
      <c r="D33" s="4">
        <f>'2. sz.mell. összevont bev.-kiad'!D55</f>
        <v>1544</v>
      </c>
      <c r="E33" s="4">
        <f t="shared" si="1"/>
        <v>23447</v>
      </c>
      <c r="F33" s="8" t="s">
        <v>53</v>
      </c>
      <c r="G33" s="4">
        <f>'2. sz.mell. összevont bev.-kiad'!B90</f>
        <v>20384</v>
      </c>
      <c r="H33" s="4">
        <f>'2. sz.mell. összevont bev.-kiad'!C90</f>
        <v>1076</v>
      </c>
      <c r="I33" s="4">
        <f>'2. sz.mell. összevont bev.-kiad'!D90</f>
        <v>1987</v>
      </c>
      <c r="J33" s="4">
        <f t="shared" si="0"/>
        <v>23447</v>
      </c>
    </row>
  </sheetData>
  <sheetProtection/>
  <mergeCells count="16">
    <mergeCell ref="G8:J8"/>
    <mergeCell ref="F19:F20"/>
    <mergeCell ref="G19:G20"/>
    <mergeCell ref="H19:H20"/>
    <mergeCell ref="I19:I20"/>
    <mergeCell ref="J19:J20"/>
    <mergeCell ref="B5:F5"/>
    <mergeCell ref="F4:J4"/>
    <mergeCell ref="B8:E8"/>
    <mergeCell ref="A7:A9"/>
    <mergeCell ref="A19:A20"/>
    <mergeCell ref="B19:B20"/>
    <mergeCell ref="C19:C20"/>
    <mergeCell ref="D19:D20"/>
    <mergeCell ref="E19:E20"/>
    <mergeCell ref="F7:F9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63.75390625" style="0" customWidth="1"/>
    <col min="3" max="3" width="11.375" style="0" customWidth="1"/>
  </cols>
  <sheetData>
    <row r="1" spans="1:5" ht="12.75">
      <c r="A1" s="299" t="s">
        <v>434</v>
      </c>
      <c r="B1" s="299"/>
      <c r="C1" s="299"/>
      <c r="D1" s="290"/>
      <c r="E1" s="290"/>
    </row>
    <row r="2" spans="1:3" ht="27" customHeight="1">
      <c r="A2" s="315" t="s">
        <v>180</v>
      </c>
      <c r="B2" s="315"/>
      <c r="C2" s="315"/>
    </row>
    <row r="3" spans="1:3" ht="12.75">
      <c r="A3" s="21"/>
      <c r="B3" s="21"/>
      <c r="C3" s="24" t="s">
        <v>89</v>
      </c>
    </row>
    <row r="4" spans="1:3" ht="14.25" customHeight="1">
      <c r="A4" s="319" t="s">
        <v>104</v>
      </c>
      <c r="B4" s="316" t="s">
        <v>54</v>
      </c>
      <c r="C4" s="316"/>
    </row>
    <row r="5" spans="1:3" ht="12.75">
      <c r="A5" s="320"/>
      <c r="B5" s="316" t="s">
        <v>181</v>
      </c>
      <c r="C5" s="317"/>
    </row>
    <row r="6" spans="1:3" ht="12.75">
      <c r="A6" s="14" t="s">
        <v>412</v>
      </c>
      <c r="B6" s="317"/>
      <c r="C6" s="317"/>
    </row>
    <row r="7" spans="1:3" ht="12.75">
      <c r="A7" s="14" t="s">
        <v>401</v>
      </c>
      <c r="B7" s="317"/>
      <c r="C7" s="317"/>
    </row>
    <row r="8" spans="1:3" ht="12.75">
      <c r="A8" s="20" t="s">
        <v>378</v>
      </c>
      <c r="B8" s="317">
        <f>B6+B7</f>
        <v>0</v>
      </c>
      <c r="C8" s="317"/>
    </row>
    <row r="9" spans="2:3" ht="12.75">
      <c r="B9" s="318"/>
      <c r="C9" s="318"/>
    </row>
    <row r="10" spans="2:3" ht="12.75">
      <c r="B10" s="318"/>
      <c r="C10" s="318"/>
    </row>
    <row r="11" spans="2:3" ht="12.75">
      <c r="B11" s="318"/>
      <c r="C11" s="318"/>
    </row>
    <row r="12" spans="2:3" ht="12.75">
      <c r="B12" s="318"/>
      <c r="C12" s="318"/>
    </row>
    <row r="13" spans="2:3" ht="12.75">
      <c r="B13" s="318"/>
      <c r="C13" s="318"/>
    </row>
    <row r="14" spans="2:3" ht="12.75">
      <c r="B14" s="318"/>
      <c r="C14" s="318"/>
    </row>
    <row r="15" spans="2:3" ht="12.75">
      <c r="B15" s="318"/>
      <c r="C15" s="318"/>
    </row>
    <row r="16" spans="2:3" ht="12.75">
      <c r="B16" s="318"/>
      <c r="C16" s="318"/>
    </row>
    <row r="17" spans="2:3" ht="12.75">
      <c r="B17" s="318"/>
      <c r="C17" s="318"/>
    </row>
    <row r="18" spans="2:3" ht="12.75">
      <c r="B18" s="318"/>
      <c r="C18" s="318"/>
    </row>
    <row r="19" spans="2:3" ht="12.75">
      <c r="B19" s="318"/>
      <c r="C19" s="318"/>
    </row>
    <row r="20" spans="2:3" ht="12.75">
      <c r="B20" s="318"/>
      <c r="C20" s="318"/>
    </row>
    <row r="21" spans="2:3" ht="12.75">
      <c r="B21" s="318"/>
      <c r="C21" s="318"/>
    </row>
    <row r="22" spans="2:3" ht="12.75">
      <c r="B22" s="318"/>
      <c r="C22" s="318"/>
    </row>
    <row r="23" spans="2:3" ht="12.75">
      <c r="B23" s="318"/>
      <c r="C23" s="318"/>
    </row>
    <row r="24" spans="2:3" ht="12.75">
      <c r="B24" s="318"/>
      <c r="C24" s="318"/>
    </row>
    <row r="25" spans="2:3" ht="12.75">
      <c r="B25" s="318"/>
      <c r="C25" s="318"/>
    </row>
    <row r="26" spans="2:3" ht="12.75">
      <c r="B26" s="318"/>
      <c r="C26" s="318"/>
    </row>
    <row r="27" spans="2:3" ht="12.75">
      <c r="B27" s="318"/>
      <c r="C27" s="318"/>
    </row>
    <row r="28" spans="2:3" ht="12.75">
      <c r="B28" s="318"/>
      <c r="C28" s="318"/>
    </row>
    <row r="29" spans="2:3" ht="12.75">
      <c r="B29" s="318"/>
      <c r="C29" s="318"/>
    </row>
  </sheetData>
  <sheetProtection/>
  <mergeCells count="29">
    <mergeCell ref="B29:C29"/>
    <mergeCell ref="A4:A5"/>
    <mergeCell ref="B19:C19"/>
    <mergeCell ref="B20:C20"/>
    <mergeCell ref="B21:C21"/>
    <mergeCell ref="B22:C22"/>
    <mergeCell ref="B25:C25"/>
    <mergeCell ref="B26:C26"/>
    <mergeCell ref="B27:C27"/>
    <mergeCell ref="B28:C28"/>
    <mergeCell ref="B24:C24"/>
    <mergeCell ref="B13:C13"/>
    <mergeCell ref="B14:C14"/>
    <mergeCell ref="B15:C15"/>
    <mergeCell ref="B16:C16"/>
    <mergeCell ref="B17:C17"/>
    <mergeCell ref="B18:C18"/>
    <mergeCell ref="B8:C8"/>
    <mergeCell ref="B9:C9"/>
    <mergeCell ref="B10:C10"/>
    <mergeCell ref="B11:C11"/>
    <mergeCell ref="B12:C12"/>
    <mergeCell ref="B23:C23"/>
    <mergeCell ref="A1:C1"/>
    <mergeCell ref="A2:C2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5" sqref="D5:E5"/>
    </sheetView>
  </sheetViews>
  <sheetFormatPr defaultColWidth="9.00390625" defaultRowHeight="12.75"/>
  <cols>
    <col min="1" max="1" width="43.75390625" style="0" customWidth="1"/>
    <col min="4" max="4" width="10.375" style="0" customWidth="1"/>
    <col min="5" max="5" width="10.25390625" style="0" customWidth="1"/>
  </cols>
  <sheetData>
    <row r="1" spans="1:5" ht="12.75">
      <c r="A1" s="299" t="s">
        <v>435</v>
      </c>
      <c r="B1" s="299"/>
      <c r="C1" s="299"/>
      <c r="D1" s="290"/>
      <c r="E1" s="290"/>
    </row>
    <row r="2" spans="1:3" ht="25.5" customHeight="1">
      <c r="A2" s="315" t="s">
        <v>182</v>
      </c>
      <c r="B2" s="315"/>
      <c r="C2" s="315"/>
    </row>
    <row r="3" spans="1:5" ht="24.75" customHeight="1">
      <c r="A3" s="17" t="s">
        <v>104</v>
      </c>
      <c r="B3" s="310" t="s">
        <v>54</v>
      </c>
      <c r="C3" s="310"/>
      <c r="D3" s="310" t="s">
        <v>450</v>
      </c>
      <c r="E3" s="310"/>
    </row>
    <row r="4" spans="1:5" ht="12.75">
      <c r="A4" s="295" t="s">
        <v>413</v>
      </c>
      <c r="B4" s="317"/>
      <c r="C4" s="317"/>
      <c r="D4" s="317"/>
      <c r="E4" s="317"/>
    </row>
    <row r="5" spans="1:5" ht="12.75">
      <c r="A5" s="14" t="s">
        <v>377</v>
      </c>
      <c r="B5" s="317">
        <v>4018</v>
      </c>
      <c r="C5" s="317"/>
      <c r="D5" s="316">
        <v>3811</v>
      </c>
      <c r="E5" s="316"/>
    </row>
    <row r="6" spans="1:5" ht="12.75">
      <c r="A6" s="20" t="s">
        <v>183</v>
      </c>
      <c r="B6" s="317">
        <f>SUM(B4:B5)</f>
        <v>4018</v>
      </c>
      <c r="C6" s="317"/>
      <c r="D6" s="317">
        <f>SUM(D4:D5)</f>
        <v>3811</v>
      </c>
      <c r="E6" s="317"/>
    </row>
    <row r="7" spans="2:3" ht="12.75">
      <c r="B7" s="318"/>
      <c r="C7" s="318"/>
    </row>
    <row r="8" spans="2:3" ht="12.75">
      <c r="B8" s="318"/>
      <c r="C8" s="318"/>
    </row>
    <row r="9" spans="2:3" ht="12.75">
      <c r="B9" s="318"/>
      <c r="C9" s="318"/>
    </row>
    <row r="10" spans="2:3" ht="12.75">
      <c r="B10" s="318"/>
      <c r="C10" s="318"/>
    </row>
    <row r="11" spans="2:3" ht="12.75">
      <c r="B11" s="318"/>
      <c r="C11" s="318"/>
    </row>
    <row r="12" spans="2:3" ht="12.75">
      <c r="B12" s="318"/>
      <c r="C12" s="318"/>
    </row>
    <row r="13" spans="2:3" ht="12.75">
      <c r="B13" s="318"/>
      <c r="C13" s="318"/>
    </row>
    <row r="14" spans="2:3" ht="12.75">
      <c r="B14" s="318"/>
      <c r="C14" s="318"/>
    </row>
    <row r="15" spans="2:3" ht="12.75">
      <c r="B15" s="318"/>
      <c r="C15" s="318"/>
    </row>
    <row r="16" spans="2:3" ht="12.75">
      <c r="B16" s="318"/>
      <c r="C16" s="318"/>
    </row>
    <row r="17" spans="2:3" ht="12.75">
      <c r="B17" s="318"/>
      <c r="C17" s="318"/>
    </row>
    <row r="18" spans="2:3" ht="12.75">
      <c r="B18" s="318"/>
      <c r="C18" s="318"/>
    </row>
    <row r="19" spans="2:3" ht="12.75">
      <c r="B19" s="318"/>
      <c r="C19" s="318"/>
    </row>
    <row r="20" spans="2:3" ht="12.75">
      <c r="B20" s="318"/>
      <c r="C20" s="318"/>
    </row>
  </sheetData>
  <sheetProtection/>
  <mergeCells count="24">
    <mergeCell ref="B19:C19"/>
    <mergeCell ref="B20:C20"/>
    <mergeCell ref="B12:C12"/>
    <mergeCell ref="B13:C13"/>
    <mergeCell ref="B14:C14"/>
    <mergeCell ref="B15:C15"/>
    <mergeCell ref="B8:C8"/>
    <mergeCell ref="B9:C9"/>
    <mergeCell ref="B10:C10"/>
    <mergeCell ref="B11:C11"/>
    <mergeCell ref="D3:E3"/>
    <mergeCell ref="D4:E4"/>
    <mergeCell ref="D5:E5"/>
    <mergeCell ref="D6:E6"/>
    <mergeCell ref="B18:C18"/>
    <mergeCell ref="A1:C1"/>
    <mergeCell ref="A2:C2"/>
    <mergeCell ref="B3:C3"/>
    <mergeCell ref="B4:C4"/>
    <mergeCell ref="B5:C5"/>
    <mergeCell ref="B6:C6"/>
    <mergeCell ref="B16:C16"/>
    <mergeCell ref="B17:C17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5.625" style="0" customWidth="1"/>
    <col min="2" max="2" width="18.125" style="0" customWidth="1"/>
    <col min="3" max="3" width="18.375" style="0" customWidth="1"/>
  </cols>
  <sheetData>
    <row r="1" spans="1:5" ht="12.75">
      <c r="A1" s="299" t="s">
        <v>436</v>
      </c>
      <c r="B1" s="299"/>
      <c r="C1" s="299"/>
      <c r="D1" s="290"/>
      <c r="E1" s="290"/>
    </row>
    <row r="2" spans="1:3" ht="25.5" customHeight="1">
      <c r="A2" s="321" t="s">
        <v>184</v>
      </c>
      <c r="B2" s="321"/>
      <c r="C2" s="321"/>
    </row>
    <row r="3" ht="12.75">
      <c r="C3" s="18" t="s">
        <v>89</v>
      </c>
    </row>
    <row r="4" spans="1:3" ht="12.75">
      <c r="A4" s="310" t="s">
        <v>104</v>
      </c>
      <c r="B4" s="322" t="s">
        <v>54</v>
      </c>
      <c r="C4" s="322"/>
    </row>
    <row r="5" spans="1:3" ht="12.75">
      <c r="A5" s="310"/>
      <c r="B5" s="322" t="s">
        <v>181</v>
      </c>
      <c r="C5" s="322"/>
    </row>
    <row r="6" spans="1:3" ht="12.75">
      <c r="A6" s="310"/>
      <c r="B6" s="30" t="s">
        <v>185</v>
      </c>
      <c r="C6" s="30" t="s">
        <v>186</v>
      </c>
    </row>
    <row r="7" spans="1:3" ht="26.25" customHeight="1">
      <c r="A7" s="296" t="s">
        <v>412</v>
      </c>
      <c r="B7" s="14"/>
      <c r="C7" s="14"/>
    </row>
    <row r="8" spans="1:3" ht="25.5" customHeight="1">
      <c r="A8" s="31" t="s">
        <v>187</v>
      </c>
      <c r="B8" s="20">
        <f>SUM(B7)</f>
        <v>0</v>
      </c>
      <c r="C8" s="20">
        <f>SUM(C7)</f>
        <v>0</v>
      </c>
    </row>
  </sheetData>
  <sheetProtection/>
  <mergeCells count="5">
    <mergeCell ref="A1:C1"/>
    <mergeCell ref="A2:C2"/>
    <mergeCell ref="B4:C4"/>
    <mergeCell ref="B5:C5"/>
    <mergeCell ref="A4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5.00390625" style="0" customWidth="1"/>
    <col min="2" max="2" width="5.125" style="0" customWidth="1"/>
    <col min="3" max="3" width="3.375" style="0" bestFit="1" customWidth="1"/>
    <col min="4" max="4" width="41.25390625" style="0" customWidth="1"/>
    <col min="5" max="5" width="9.625" style="0" customWidth="1"/>
    <col min="6" max="6" width="8.375" style="0" customWidth="1"/>
    <col min="7" max="7" width="8.00390625" style="0" customWidth="1"/>
    <col min="8" max="9" width="9.75390625" style="0" bestFit="1" customWidth="1"/>
    <col min="10" max="10" width="9.875" style="0" bestFit="1" customWidth="1"/>
    <col min="11" max="11" width="9.75390625" style="0" bestFit="1" customWidth="1"/>
    <col min="12" max="12" width="7.375" style="0" customWidth="1"/>
    <col min="13" max="14" width="8.375" style="0" customWidth="1"/>
    <col min="15" max="15" width="7.75390625" style="0" customWidth="1"/>
    <col min="16" max="16" width="7.375" style="0" customWidth="1"/>
    <col min="17" max="17" width="8.00390625" style="0" customWidth="1"/>
    <col min="18" max="18" width="12.25390625" style="0" customWidth="1"/>
  </cols>
  <sheetData>
    <row r="1" spans="1:17" ht="12.75">
      <c r="A1" s="299" t="s">
        <v>437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318"/>
      <c r="P1" s="318"/>
      <c r="Q1" s="318"/>
    </row>
    <row r="2" spans="1:16" ht="29.25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3"/>
      <c r="P2" s="33"/>
    </row>
    <row r="3" spans="16:17" ht="16.5" customHeight="1">
      <c r="P3" s="324"/>
      <c r="Q3" s="324"/>
    </row>
    <row r="4" spans="4:15" ht="26.25" customHeight="1">
      <c r="D4" s="325" t="s">
        <v>414</v>
      </c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</row>
    <row r="5" ht="21" customHeight="1" thickBot="1"/>
    <row r="6" spans="1:18" ht="54.75" customHeight="1" thickBot="1">
      <c r="A6" s="54" t="s">
        <v>218</v>
      </c>
      <c r="B6" s="54" t="s">
        <v>219</v>
      </c>
      <c r="C6" s="54" t="s">
        <v>220</v>
      </c>
      <c r="D6" s="55" t="s">
        <v>188</v>
      </c>
      <c r="E6" s="56" t="s">
        <v>416</v>
      </c>
      <c r="F6" s="57" t="s">
        <v>189</v>
      </c>
      <c r="G6" s="57" t="s">
        <v>190</v>
      </c>
      <c r="H6" s="58" t="s">
        <v>191</v>
      </c>
      <c r="I6" s="57" t="s">
        <v>192</v>
      </c>
      <c r="J6" s="59" t="s">
        <v>193</v>
      </c>
      <c r="K6" s="60" t="s">
        <v>194</v>
      </c>
      <c r="L6" s="61" t="s">
        <v>195</v>
      </c>
      <c r="M6" s="60" t="s">
        <v>196</v>
      </c>
      <c r="N6" s="60" t="s">
        <v>197</v>
      </c>
      <c r="O6" s="60" t="s">
        <v>198</v>
      </c>
      <c r="P6" s="60" t="s">
        <v>199</v>
      </c>
      <c r="Q6" s="60" t="s">
        <v>200</v>
      </c>
      <c r="R6" s="34"/>
    </row>
    <row r="7" spans="1:18" ht="12.75">
      <c r="A7" s="62"/>
      <c r="B7" s="62">
        <v>1</v>
      </c>
      <c r="C7" s="62"/>
      <c r="D7" s="63" t="s">
        <v>221</v>
      </c>
      <c r="E7" s="64">
        <v>1591</v>
      </c>
      <c r="F7" s="65">
        <f>E7*0.1</f>
        <v>159.10000000000002</v>
      </c>
      <c r="G7" s="65">
        <f>E7*0.095</f>
        <v>151.145</v>
      </c>
      <c r="H7" s="65">
        <f>E7*0.1</f>
        <v>159.10000000000002</v>
      </c>
      <c r="I7" s="65">
        <f>E7*0.09</f>
        <v>143.19</v>
      </c>
      <c r="J7" s="65">
        <f>E7*0.09</f>
        <v>143.19</v>
      </c>
      <c r="K7" s="65">
        <f>E7*0.085</f>
        <v>135.235</v>
      </c>
      <c r="L7" s="65">
        <f>E7*0.08</f>
        <v>127.28</v>
      </c>
      <c r="M7" s="65">
        <f>E7*0.027</f>
        <v>42.957</v>
      </c>
      <c r="N7" s="65">
        <f>E7*0.093</f>
        <v>147.963</v>
      </c>
      <c r="O7" s="65">
        <f>E7*0.1</f>
        <v>159.10000000000002</v>
      </c>
      <c r="P7" s="65">
        <f>E7*0.1</f>
        <v>159.10000000000002</v>
      </c>
      <c r="Q7" s="65">
        <v>65</v>
      </c>
      <c r="R7" s="35">
        <f>SUM(F7:Q7)</f>
        <v>1592.3600000000001</v>
      </c>
    </row>
    <row r="8" spans="1:18" ht="12.75">
      <c r="A8" s="66"/>
      <c r="B8" s="66"/>
      <c r="C8" s="66">
        <v>1</v>
      </c>
      <c r="D8" s="67" t="s">
        <v>222</v>
      </c>
      <c r="E8" s="68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35"/>
    </row>
    <row r="9" spans="1:18" ht="12.75">
      <c r="A9" s="66"/>
      <c r="B9" s="66"/>
      <c r="C9" s="66">
        <v>2</v>
      </c>
      <c r="D9" s="67" t="s">
        <v>223</v>
      </c>
      <c r="E9" s="70">
        <v>241</v>
      </c>
      <c r="F9" s="71">
        <f>E9*0.1</f>
        <v>24.1</v>
      </c>
      <c r="G9" s="71">
        <f>E9*0.04</f>
        <v>9.64</v>
      </c>
      <c r="H9" s="71">
        <f>E9*0.18</f>
        <v>43.379999999999995</v>
      </c>
      <c r="I9" s="71">
        <f>E9*0.06</f>
        <v>14.459999999999999</v>
      </c>
      <c r="J9" s="71">
        <f>E9*0.18</f>
        <v>43.379999999999995</v>
      </c>
      <c r="K9" s="71">
        <f>E9*0.04</f>
        <v>9.64</v>
      </c>
      <c r="L9" s="71">
        <f>E9*0.04</f>
        <v>9.64</v>
      </c>
      <c r="M9" s="71">
        <f>E9*0.02</f>
        <v>4.82</v>
      </c>
      <c r="N9" s="71">
        <f>E9*0.14</f>
        <v>33.74</v>
      </c>
      <c r="O9" s="71">
        <f>E9*0.04</f>
        <v>9.64</v>
      </c>
      <c r="P9" s="71">
        <f>E9*0.04</f>
        <v>9.64</v>
      </c>
      <c r="Q9" s="71">
        <f>E9*0.12</f>
        <v>28.919999999999998</v>
      </c>
      <c r="R9" s="35">
        <f aca="true" t="shared" si="0" ref="R9:R35">SUM(F9:Q9)</f>
        <v>240.99999999999991</v>
      </c>
    </row>
    <row r="10" spans="1:18" ht="12.75">
      <c r="A10" s="66"/>
      <c r="B10" s="66"/>
      <c r="C10" s="66">
        <v>3</v>
      </c>
      <c r="D10" s="67" t="s">
        <v>224</v>
      </c>
      <c r="E10" s="70">
        <v>45</v>
      </c>
      <c r="F10" s="71">
        <f>E10*0.12</f>
        <v>5.3999999999999995</v>
      </c>
      <c r="G10" s="71">
        <f>E10*0.09</f>
        <v>4.05</v>
      </c>
      <c r="H10" s="71">
        <f>E10*0.09</f>
        <v>4.05</v>
      </c>
      <c r="I10" s="71">
        <f>E10*0.09</f>
        <v>4.05</v>
      </c>
      <c r="J10" s="71">
        <f>E10*0.08</f>
        <v>3.6</v>
      </c>
      <c r="K10" s="71">
        <f>E10*0.08</f>
        <v>3.6</v>
      </c>
      <c r="L10" s="71">
        <f>E10*0.08</f>
        <v>3.6</v>
      </c>
      <c r="M10" s="71">
        <f>E10*0.08</f>
        <v>3.6</v>
      </c>
      <c r="N10" s="71">
        <f>E10*0.08</f>
        <v>3.6</v>
      </c>
      <c r="O10" s="71">
        <f>E10*0.08</f>
        <v>3.6</v>
      </c>
      <c r="P10" s="71">
        <f>E10*0.07</f>
        <v>3.1500000000000004</v>
      </c>
      <c r="Q10" s="71">
        <f>E10*0.06</f>
        <v>2.6999999999999997</v>
      </c>
      <c r="R10" s="35">
        <f t="shared" si="0"/>
        <v>45.00000000000001</v>
      </c>
    </row>
    <row r="11" spans="1:18" ht="12.75">
      <c r="A11" s="66"/>
      <c r="B11" s="66"/>
      <c r="C11" s="66">
        <v>4</v>
      </c>
      <c r="D11" s="67" t="s">
        <v>225</v>
      </c>
      <c r="E11" s="70"/>
      <c r="F11" s="71">
        <f>E11*0.065</f>
        <v>0</v>
      </c>
      <c r="G11" s="71">
        <f>E11*0.065</f>
        <v>0</v>
      </c>
      <c r="H11" s="71">
        <f>E11*0.13</f>
        <v>0</v>
      </c>
      <c r="I11" s="71">
        <f>E11*0.065</f>
        <v>0</v>
      </c>
      <c r="J11" s="71">
        <f>E11*0.065</f>
        <v>0</v>
      </c>
      <c r="K11" s="71">
        <f>E11*0.13</f>
        <v>0</v>
      </c>
      <c r="L11" s="71">
        <f>E11*0.065</f>
        <v>0</v>
      </c>
      <c r="M11" s="71">
        <f>E11*0.065</f>
        <v>0</v>
      </c>
      <c r="N11" s="71">
        <f>E11*0.11</f>
        <v>0</v>
      </c>
      <c r="O11" s="71">
        <f>E11*0.065</f>
        <v>0</v>
      </c>
      <c r="P11" s="71">
        <f>E11*0.065</f>
        <v>0</v>
      </c>
      <c r="Q11" s="71">
        <f>E11*0.11</f>
        <v>0</v>
      </c>
      <c r="R11" s="35">
        <f t="shared" si="0"/>
        <v>0</v>
      </c>
    </row>
    <row r="12" spans="1:18" ht="13.5" thickBot="1">
      <c r="A12" s="66"/>
      <c r="B12" s="66">
        <v>2</v>
      </c>
      <c r="C12" s="66"/>
      <c r="D12" s="72" t="s">
        <v>226</v>
      </c>
      <c r="E12" s="73">
        <f>E9+E10+E11</f>
        <v>286</v>
      </c>
      <c r="F12" s="74">
        <f>E12*0.11</f>
        <v>31.46</v>
      </c>
      <c r="G12" s="74">
        <f>E12*0.073</f>
        <v>20.878</v>
      </c>
      <c r="H12" s="74">
        <f>E12*0.104</f>
        <v>29.744</v>
      </c>
      <c r="I12" s="74">
        <f>E12*0.078</f>
        <v>22.308</v>
      </c>
      <c r="J12" s="74">
        <f>E12*0.102</f>
        <v>29.171999999999997</v>
      </c>
      <c r="K12" s="74">
        <f>E12*0.076</f>
        <v>21.736</v>
      </c>
      <c r="L12" s="74">
        <f>E12*0.073</f>
        <v>20.878</v>
      </c>
      <c r="M12" s="74">
        <f>E12*0.07</f>
        <v>20.020000000000003</v>
      </c>
      <c r="N12" s="74">
        <f>E12*0.095</f>
        <v>27.17</v>
      </c>
      <c r="O12" s="74">
        <f>E12*0.073</f>
        <v>20.878</v>
      </c>
      <c r="P12" s="74">
        <f>E12*0.065</f>
        <v>18.59</v>
      </c>
      <c r="Q12" s="74">
        <f>E12*0.081</f>
        <v>23.166</v>
      </c>
      <c r="R12" s="35">
        <f t="shared" si="0"/>
        <v>285.99999999999994</v>
      </c>
    </row>
    <row r="13" spans="1:18" ht="13.5" thickBot="1">
      <c r="A13" s="75">
        <v>1</v>
      </c>
      <c r="B13" s="75"/>
      <c r="C13" s="75"/>
      <c r="D13" s="76" t="s">
        <v>227</v>
      </c>
      <c r="E13" s="77">
        <f>SUM(E7+E12)</f>
        <v>1877</v>
      </c>
      <c r="F13" s="77">
        <f aca="true" t="shared" si="1" ref="F13:Q13">F$5+F$10</f>
        <v>5.3999999999999995</v>
      </c>
      <c r="G13" s="77">
        <f t="shared" si="1"/>
        <v>4.05</v>
      </c>
      <c r="H13" s="77">
        <f t="shared" si="1"/>
        <v>4.05</v>
      </c>
      <c r="I13" s="77">
        <f t="shared" si="1"/>
        <v>4.05</v>
      </c>
      <c r="J13" s="77">
        <f t="shared" si="1"/>
        <v>3.6</v>
      </c>
      <c r="K13" s="77">
        <f t="shared" si="1"/>
        <v>3.6</v>
      </c>
      <c r="L13" s="77">
        <f t="shared" si="1"/>
        <v>3.6</v>
      </c>
      <c r="M13" s="77">
        <f t="shared" si="1"/>
        <v>3.6</v>
      </c>
      <c r="N13" s="77">
        <f t="shared" si="1"/>
        <v>3.6</v>
      </c>
      <c r="O13" s="77">
        <f t="shared" si="1"/>
        <v>3.6</v>
      </c>
      <c r="P13" s="77">
        <f t="shared" si="1"/>
        <v>3.1500000000000004</v>
      </c>
      <c r="Q13" s="77">
        <f t="shared" si="1"/>
        <v>2.6999999999999997</v>
      </c>
      <c r="R13" s="36">
        <f t="shared" si="0"/>
        <v>45.00000000000001</v>
      </c>
    </row>
    <row r="14" spans="1:18" ht="12.75">
      <c r="A14" s="66"/>
      <c r="B14" s="66">
        <v>1</v>
      </c>
      <c r="C14" s="66"/>
      <c r="D14" s="63" t="s">
        <v>228</v>
      </c>
      <c r="E14" s="64">
        <v>12288</v>
      </c>
      <c r="F14" s="65">
        <f>E14*0.118</f>
        <v>1449.984</v>
      </c>
      <c r="G14" s="65">
        <f>E14*0.083</f>
        <v>1019.904</v>
      </c>
      <c r="H14" s="65">
        <f>E14*0.083</f>
        <v>1019.904</v>
      </c>
      <c r="I14" s="65">
        <f>E14*0.083</f>
        <v>1019.904</v>
      </c>
      <c r="J14" s="65">
        <f>E14*0.083</f>
        <v>1019.904</v>
      </c>
      <c r="K14" s="65">
        <f>E14*0.083</f>
        <v>1019.904</v>
      </c>
      <c r="L14" s="65">
        <f>E14*0.083</f>
        <v>1019.904</v>
      </c>
      <c r="M14" s="65">
        <f>E14*0.082</f>
        <v>1007.616</v>
      </c>
      <c r="N14" s="65">
        <f>E14*0.079</f>
        <v>970.752</v>
      </c>
      <c r="O14" s="65">
        <f>E14*0.079</f>
        <v>970.752</v>
      </c>
      <c r="P14" s="65">
        <f>E14*0.079</f>
        <v>970.752</v>
      </c>
      <c r="Q14" s="65">
        <f>E14*0.065</f>
        <v>798.72</v>
      </c>
      <c r="R14" s="35">
        <f t="shared" si="0"/>
        <v>12288.000000000002</v>
      </c>
    </row>
    <row r="15" spans="1:18" ht="12.75">
      <c r="A15" s="66"/>
      <c r="B15" s="66">
        <v>2</v>
      </c>
      <c r="C15" s="66"/>
      <c r="D15" s="67" t="s">
        <v>229</v>
      </c>
      <c r="E15" s="70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35">
        <f t="shared" si="0"/>
        <v>0</v>
      </c>
    </row>
    <row r="16" spans="1:18" ht="12.75">
      <c r="A16" s="66"/>
      <c r="B16" s="66">
        <v>3</v>
      </c>
      <c r="C16" s="66"/>
      <c r="D16" s="67" t="s">
        <v>230</v>
      </c>
      <c r="E16" s="68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35">
        <f t="shared" si="0"/>
        <v>0</v>
      </c>
    </row>
    <row r="17" spans="1:18" ht="12.75">
      <c r="A17" s="66"/>
      <c r="B17" s="66">
        <v>4</v>
      </c>
      <c r="C17" s="66"/>
      <c r="D17" s="67" t="s">
        <v>231</v>
      </c>
      <c r="E17" s="78">
        <v>1544</v>
      </c>
      <c r="F17" s="71">
        <f>E17*0.083</f>
        <v>128.15200000000002</v>
      </c>
      <c r="G17" s="71">
        <f>E17*0.083</f>
        <v>128.15200000000002</v>
      </c>
      <c r="H17" s="71">
        <f>E17*0.083</f>
        <v>128.15200000000002</v>
      </c>
      <c r="I17" s="71">
        <f>E17*0.083</f>
        <v>128.15200000000002</v>
      </c>
      <c r="J17" s="71">
        <f>E17*0.083</f>
        <v>128.15200000000002</v>
      </c>
      <c r="K17" s="71">
        <f>E17*0.083</f>
        <v>128.15200000000002</v>
      </c>
      <c r="L17" s="71">
        <f>E17*0.083</f>
        <v>128.15200000000002</v>
      </c>
      <c r="M17" s="71">
        <f>E17*0.083</f>
        <v>128.15200000000002</v>
      </c>
      <c r="N17" s="71">
        <f>E17*0.083</f>
        <v>128.15200000000002</v>
      </c>
      <c r="O17" s="71">
        <f>E17*0.083</f>
        <v>128.15200000000002</v>
      </c>
      <c r="P17" s="71">
        <f>E17*0.083</f>
        <v>128.15200000000002</v>
      </c>
      <c r="Q17" s="71">
        <f>E17*0.087</f>
        <v>134.328</v>
      </c>
      <c r="R17" s="35">
        <f t="shared" si="0"/>
        <v>1544.0000000000002</v>
      </c>
    </row>
    <row r="18" spans="1:18" ht="13.5" thickBot="1">
      <c r="A18" s="66"/>
      <c r="B18" s="66">
        <v>5</v>
      </c>
      <c r="C18" s="66"/>
      <c r="D18" s="72" t="s">
        <v>232</v>
      </c>
      <c r="E18" s="79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35">
        <f t="shared" si="0"/>
        <v>0</v>
      </c>
    </row>
    <row r="19" spans="1:18" ht="13.5" thickBot="1">
      <c r="A19" s="75">
        <v>2</v>
      </c>
      <c r="B19" s="81"/>
      <c r="C19" s="81"/>
      <c r="D19" s="76" t="s">
        <v>233</v>
      </c>
      <c r="E19" s="77">
        <f>SUM(E14:E18)</f>
        <v>13832</v>
      </c>
      <c r="F19" s="82">
        <f aca="true" t="shared" si="2" ref="F19:Q19">SUM(F14:F18)</f>
        <v>1578.136</v>
      </c>
      <c r="G19" s="82">
        <f t="shared" si="2"/>
        <v>1148.056</v>
      </c>
      <c r="H19" s="82">
        <f t="shared" si="2"/>
        <v>1148.056</v>
      </c>
      <c r="I19" s="82">
        <f t="shared" si="2"/>
        <v>1148.056</v>
      </c>
      <c r="J19" s="82">
        <f t="shared" si="2"/>
        <v>1148.056</v>
      </c>
      <c r="K19" s="82">
        <f t="shared" si="2"/>
        <v>1148.056</v>
      </c>
      <c r="L19" s="82">
        <f t="shared" si="2"/>
        <v>1148.056</v>
      </c>
      <c r="M19" s="82">
        <f t="shared" si="2"/>
        <v>1135.768</v>
      </c>
      <c r="N19" s="82">
        <f t="shared" si="2"/>
        <v>1098.904</v>
      </c>
      <c r="O19" s="82">
        <f t="shared" si="2"/>
        <v>1098.904</v>
      </c>
      <c r="P19" s="82">
        <f t="shared" si="2"/>
        <v>1098.904</v>
      </c>
      <c r="Q19" s="82">
        <f t="shared" si="2"/>
        <v>933.048</v>
      </c>
      <c r="R19" s="35">
        <f t="shared" si="0"/>
        <v>13832.000000000004</v>
      </c>
    </row>
    <row r="20" spans="1:18" ht="12.75">
      <c r="A20" s="66"/>
      <c r="B20" s="66">
        <v>1</v>
      </c>
      <c r="C20" s="66"/>
      <c r="D20" s="63" t="s">
        <v>234</v>
      </c>
      <c r="E20" s="83">
        <v>0</v>
      </c>
      <c r="F20" s="65">
        <v>0</v>
      </c>
      <c r="G20" s="84">
        <v>0</v>
      </c>
      <c r="H20" s="84">
        <v>0</v>
      </c>
      <c r="I20" s="84">
        <v>0</v>
      </c>
      <c r="J20" s="84">
        <v>0</v>
      </c>
      <c r="K20" s="85">
        <v>0</v>
      </c>
      <c r="L20" s="65"/>
      <c r="M20" s="85">
        <v>0</v>
      </c>
      <c r="N20" s="85">
        <v>0</v>
      </c>
      <c r="O20" s="85">
        <v>0</v>
      </c>
      <c r="P20" s="85">
        <v>0</v>
      </c>
      <c r="Q20" s="85"/>
      <c r="R20" s="35">
        <f t="shared" si="0"/>
        <v>0</v>
      </c>
    </row>
    <row r="21" spans="1:18" ht="13.5" thickBot="1">
      <c r="A21" s="66"/>
      <c r="B21" s="66">
        <v>2</v>
      </c>
      <c r="C21" s="66"/>
      <c r="D21" s="72" t="s">
        <v>235</v>
      </c>
      <c r="E21" s="86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/>
      <c r="M21" s="80">
        <v>0</v>
      </c>
      <c r="N21" s="80">
        <v>0</v>
      </c>
      <c r="O21" s="80">
        <v>0</v>
      </c>
      <c r="P21" s="80">
        <v>0</v>
      </c>
      <c r="Q21" s="80"/>
      <c r="R21" s="35">
        <f t="shared" si="0"/>
        <v>0</v>
      </c>
    </row>
    <row r="22" spans="1:18" ht="13.5" thickBot="1">
      <c r="A22" s="75">
        <v>3</v>
      </c>
      <c r="B22" s="75"/>
      <c r="C22" s="75"/>
      <c r="D22" s="76" t="s">
        <v>236</v>
      </c>
      <c r="E22" s="77">
        <f aca="true" t="shared" si="3" ref="E22:Q22">SUM(E20:E21)</f>
        <v>0</v>
      </c>
      <c r="F22" s="87">
        <f t="shared" si="3"/>
        <v>0</v>
      </c>
      <c r="G22" s="82">
        <f t="shared" si="3"/>
        <v>0</v>
      </c>
      <c r="H22" s="82">
        <f t="shared" si="3"/>
        <v>0</v>
      </c>
      <c r="I22" s="82">
        <f t="shared" si="3"/>
        <v>0</v>
      </c>
      <c r="J22" s="82">
        <f t="shared" si="3"/>
        <v>0</v>
      </c>
      <c r="K22" s="82">
        <f t="shared" si="3"/>
        <v>0</v>
      </c>
      <c r="L22" s="82">
        <f t="shared" si="3"/>
        <v>0</v>
      </c>
      <c r="M22" s="82">
        <f t="shared" si="3"/>
        <v>0</v>
      </c>
      <c r="N22" s="82">
        <f t="shared" si="3"/>
        <v>0</v>
      </c>
      <c r="O22" s="82">
        <f t="shared" si="3"/>
        <v>0</v>
      </c>
      <c r="P22" s="82">
        <f t="shared" si="3"/>
        <v>0</v>
      </c>
      <c r="Q22" s="82">
        <f t="shared" si="3"/>
        <v>0</v>
      </c>
      <c r="R22" s="36">
        <f t="shared" si="0"/>
        <v>0</v>
      </c>
    </row>
    <row r="23" spans="1:18" ht="12.75">
      <c r="A23" s="66"/>
      <c r="B23" s="66">
        <v>1</v>
      </c>
      <c r="C23" s="66"/>
      <c r="D23" s="63" t="s">
        <v>237</v>
      </c>
      <c r="E23" s="83">
        <v>2705</v>
      </c>
      <c r="F23" s="65">
        <f>E23*0</f>
        <v>0</v>
      </c>
      <c r="G23" s="84">
        <f>E23*0.3</f>
        <v>811.5</v>
      </c>
      <c r="H23" s="88">
        <f>E23*0</f>
        <v>0</v>
      </c>
      <c r="I23" s="84">
        <f>E23*0.44</f>
        <v>1190.2</v>
      </c>
      <c r="J23" s="84">
        <f>E23*0.006</f>
        <v>16.23</v>
      </c>
      <c r="K23" s="85">
        <f>E23*0.006</f>
        <v>16.23</v>
      </c>
      <c r="L23" s="84">
        <f>E23*0.006</f>
        <v>16.23</v>
      </c>
      <c r="M23" s="85">
        <f>E23*0.077</f>
        <v>208.285</v>
      </c>
      <c r="N23" s="85">
        <f>E23*0.006</f>
        <v>16.23</v>
      </c>
      <c r="O23" s="85">
        <f>E23*0.006</f>
        <v>16.23</v>
      </c>
      <c r="P23" s="85">
        <f>E23*0.146</f>
        <v>394.92999999999995</v>
      </c>
      <c r="Q23" s="85">
        <f>E23*0.007</f>
        <v>18.935</v>
      </c>
      <c r="R23" s="35">
        <f t="shared" si="0"/>
        <v>2704.9999999999995</v>
      </c>
    </row>
    <row r="24" spans="1:18" ht="13.5" thickBot="1">
      <c r="A24" s="66"/>
      <c r="B24" s="66">
        <v>2</v>
      </c>
      <c r="C24" s="66"/>
      <c r="D24" s="72" t="s">
        <v>238</v>
      </c>
      <c r="E24" s="73">
        <v>160</v>
      </c>
      <c r="F24" s="89">
        <f>E24*0</f>
        <v>0</v>
      </c>
      <c r="G24" s="74">
        <f>E24*0</f>
        <v>0</v>
      </c>
      <c r="H24" s="74">
        <f>E24*0.113</f>
        <v>18.080000000000002</v>
      </c>
      <c r="I24" s="74">
        <f>E24*0.11</f>
        <v>17.6</v>
      </c>
      <c r="J24" s="74">
        <f>E24*0.229</f>
        <v>36.64</v>
      </c>
      <c r="K24" s="89">
        <f>E24*0</f>
        <v>0</v>
      </c>
      <c r="L24" s="89">
        <f>E24*0.229</f>
        <v>36.64</v>
      </c>
      <c r="M24" s="89">
        <f>E24*0</f>
        <v>0</v>
      </c>
      <c r="N24" s="89">
        <f>E24*0.11</f>
        <v>17.6</v>
      </c>
      <c r="O24" s="89">
        <f>E24*0.11</f>
        <v>17.6</v>
      </c>
      <c r="P24" s="89">
        <f>E24*0</f>
        <v>0</v>
      </c>
      <c r="Q24" s="89">
        <f>E24*0.099</f>
        <v>15.84</v>
      </c>
      <c r="R24" s="35">
        <f t="shared" si="0"/>
        <v>160</v>
      </c>
    </row>
    <row r="25" spans="1:18" ht="13.5" thickBot="1">
      <c r="A25" s="75">
        <v>4</v>
      </c>
      <c r="B25" s="75"/>
      <c r="C25" s="75"/>
      <c r="D25" s="76" t="s">
        <v>239</v>
      </c>
      <c r="E25" s="77">
        <f aca="true" t="shared" si="4" ref="E25:Q25">SUM(E23:E24)</f>
        <v>2865</v>
      </c>
      <c r="F25" s="82">
        <f t="shared" si="4"/>
        <v>0</v>
      </c>
      <c r="G25" s="82">
        <f t="shared" si="4"/>
        <v>811.5</v>
      </c>
      <c r="H25" s="82">
        <f t="shared" si="4"/>
        <v>18.080000000000002</v>
      </c>
      <c r="I25" s="82">
        <f t="shared" si="4"/>
        <v>1207.8</v>
      </c>
      <c r="J25" s="82">
        <f t="shared" si="4"/>
        <v>52.870000000000005</v>
      </c>
      <c r="K25" s="82">
        <f t="shared" si="4"/>
        <v>16.23</v>
      </c>
      <c r="L25" s="82">
        <f t="shared" si="4"/>
        <v>52.870000000000005</v>
      </c>
      <c r="M25" s="82">
        <f t="shared" si="4"/>
        <v>208.285</v>
      </c>
      <c r="N25" s="82">
        <f t="shared" si="4"/>
        <v>33.83</v>
      </c>
      <c r="O25" s="82">
        <f t="shared" si="4"/>
        <v>33.83</v>
      </c>
      <c r="P25" s="82">
        <f t="shared" si="4"/>
        <v>394.92999999999995</v>
      </c>
      <c r="Q25" s="82">
        <f t="shared" si="4"/>
        <v>34.775</v>
      </c>
      <c r="R25" s="36">
        <f t="shared" si="0"/>
        <v>2864.9999999999995</v>
      </c>
    </row>
    <row r="26" spans="1:18" ht="12.75">
      <c r="A26" s="66"/>
      <c r="B26" s="66">
        <v>1</v>
      </c>
      <c r="C26" s="66"/>
      <c r="D26" s="63" t="s">
        <v>240</v>
      </c>
      <c r="E26" s="83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35">
        <f t="shared" si="0"/>
        <v>0</v>
      </c>
    </row>
    <row r="27" spans="1:18" ht="13.5" thickBot="1">
      <c r="A27" s="66"/>
      <c r="B27" s="66">
        <v>2</v>
      </c>
      <c r="C27" s="66"/>
      <c r="D27" s="72" t="s">
        <v>241</v>
      </c>
      <c r="E27" s="79">
        <v>2105</v>
      </c>
      <c r="F27" s="80">
        <f>E27*0</f>
        <v>0</v>
      </c>
      <c r="G27" s="80">
        <f>E27*0</f>
        <v>0</v>
      </c>
      <c r="H27" s="80">
        <f>E27*0</f>
        <v>0</v>
      </c>
      <c r="I27" s="80">
        <f>E27*0</f>
        <v>0</v>
      </c>
      <c r="J27" s="80">
        <f>E27*0.125</f>
        <v>263.125</v>
      </c>
      <c r="K27" s="80">
        <f>E27*0.125</f>
        <v>263.125</v>
      </c>
      <c r="L27" s="80">
        <f>E27*0.125</f>
        <v>263.125</v>
      </c>
      <c r="M27" s="80">
        <f>E27*0.125</f>
        <v>263.125</v>
      </c>
      <c r="N27" s="80">
        <f>E27*0.125</f>
        <v>263.125</v>
      </c>
      <c r="O27" s="80">
        <f>E27*0.125</f>
        <v>263.125</v>
      </c>
      <c r="P27" s="80">
        <f>E27*0.125</f>
        <v>263.125</v>
      </c>
      <c r="Q27" s="80">
        <f>E27*0.125</f>
        <v>263.125</v>
      </c>
      <c r="R27" s="35">
        <f t="shared" si="0"/>
        <v>2105</v>
      </c>
    </row>
    <row r="28" spans="1:18" ht="13.5" thickBot="1">
      <c r="A28" s="75">
        <v>5</v>
      </c>
      <c r="B28" s="75"/>
      <c r="C28" s="75"/>
      <c r="D28" s="76" t="s">
        <v>242</v>
      </c>
      <c r="E28" s="90">
        <f>SUM(E26:E27)</f>
        <v>2105</v>
      </c>
      <c r="F28" s="82">
        <f aca="true" t="shared" si="5" ref="F28:Q28">SUM(F26:F27)</f>
        <v>0</v>
      </c>
      <c r="G28" s="82">
        <f t="shared" si="5"/>
        <v>0</v>
      </c>
      <c r="H28" s="82">
        <f t="shared" si="5"/>
        <v>0</v>
      </c>
      <c r="I28" s="82">
        <f t="shared" si="5"/>
        <v>0</v>
      </c>
      <c r="J28" s="82">
        <f t="shared" si="5"/>
        <v>263.125</v>
      </c>
      <c r="K28" s="82">
        <f t="shared" si="5"/>
        <v>263.125</v>
      </c>
      <c r="L28" s="82">
        <f t="shared" si="5"/>
        <v>263.125</v>
      </c>
      <c r="M28" s="82">
        <f t="shared" si="5"/>
        <v>263.125</v>
      </c>
      <c r="N28" s="82">
        <f t="shared" si="5"/>
        <v>263.125</v>
      </c>
      <c r="O28" s="82">
        <f t="shared" si="5"/>
        <v>263.125</v>
      </c>
      <c r="P28" s="82">
        <f t="shared" si="5"/>
        <v>263.125</v>
      </c>
      <c r="Q28" s="82">
        <f t="shared" si="5"/>
        <v>263.125</v>
      </c>
      <c r="R28" s="36">
        <f t="shared" si="0"/>
        <v>2105</v>
      </c>
    </row>
    <row r="29" spans="1:18" ht="12.75">
      <c r="A29" s="66"/>
      <c r="B29" s="66">
        <v>1</v>
      </c>
      <c r="C29" s="66"/>
      <c r="D29" s="63" t="s">
        <v>243</v>
      </c>
      <c r="E29" s="91"/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35">
        <f t="shared" si="0"/>
        <v>0</v>
      </c>
    </row>
    <row r="30" spans="1:18" ht="13.5" thickBot="1">
      <c r="A30" s="66"/>
      <c r="B30" s="66">
        <v>2</v>
      </c>
      <c r="C30" s="66"/>
      <c r="D30" s="72" t="s">
        <v>244</v>
      </c>
      <c r="E30" s="73"/>
      <c r="F30" s="80">
        <f>E30*0</f>
        <v>0</v>
      </c>
      <c r="G30" s="74">
        <f>E30*0</f>
        <v>0</v>
      </c>
      <c r="H30" s="74">
        <f>E30*0</f>
        <v>0</v>
      </c>
      <c r="I30" s="74">
        <f>E30*0</f>
        <v>0</v>
      </c>
      <c r="J30" s="74">
        <f>E30*0.125</f>
        <v>0</v>
      </c>
      <c r="K30" s="89">
        <f>E30*0.125</f>
        <v>0</v>
      </c>
      <c r="L30" s="80">
        <f>E30*0.125</f>
        <v>0</v>
      </c>
      <c r="M30" s="89">
        <f>E30*0.125</f>
        <v>0</v>
      </c>
      <c r="N30" s="89">
        <f>E30*0.125</f>
        <v>0</v>
      </c>
      <c r="O30" s="89">
        <f>E30*0.125</f>
        <v>0</v>
      </c>
      <c r="P30" s="89">
        <f>E30*0.125</f>
        <v>0</v>
      </c>
      <c r="Q30" s="89">
        <f>E30*0.125</f>
        <v>0</v>
      </c>
      <c r="R30" s="35">
        <f t="shared" si="0"/>
        <v>0</v>
      </c>
    </row>
    <row r="31" spans="1:18" ht="13.5" thickBot="1">
      <c r="A31" s="75">
        <v>6</v>
      </c>
      <c r="B31" s="75"/>
      <c r="C31" s="75"/>
      <c r="D31" s="76" t="s">
        <v>245</v>
      </c>
      <c r="E31" s="77">
        <f>SUM(E30)</f>
        <v>0</v>
      </c>
      <c r="F31" s="82">
        <f>SUM(F29:F30)</f>
        <v>0</v>
      </c>
      <c r="G31" s="82">
        <f>SUM(G29:G30)</f>
        <v>0</v>
      </c>
      <c r="H31" s="82">
        <f>SUM(H29:H30)</f>
        <v>0</v>
      </c>
      <c r="I31" s="82">
        <f>SUM(I29:I30)</f>
        <v>0</v>
      </c>
      <c r="J31" s="82">
        <f>SUM(J29:J30)</f>
        <v>0</v>
      </c>
      <c r="K31" s="82">
        <f>SUM(K30)</f>
        <v>0</v>
      </c>
      <c r="L31" s="82">
        <f>SUM(L29:L30)</f>
        <v>0</v>
      </c>
      <c r="M31" s="82">
        <f>SUM(M29:M30)</f>
        <v>0</v>
      </c>
      <c r="N31" s="82">
        <f>SUM(N30)</f>
        <v>0</v>
      </c>
      <c r="O31" s="82">
        <f>SUM(O29:O30)</f>
        <v>0</v>
      </c>
      <c r="P31" s="82">
        <f>SUM(P29:P30)</f>
        <v>0</v>
      </c>
      <c r="Q31" s="82">
        <f>SUM(Q30)</f>
        <v>0</v>
      </c>
      <c r="R31" s="36">
        <f t="shared" si="0"/>
        <v>0</v>
      </c>
    </row>
    <row r="32" spans="1:18" ht="12.75">
      <c r="A32" s="66"/>
      <c r="B32" s="66">
        <v>1</v>
      </c>
      <c r="C32" s="66"/>
      <c r="D32" s="63" t="s">
        <v>246</v>
      </c>
      <c r="E32" s="64">
        <v>2768</v>
      </c>
      <c r="F32" s="65">
        <f>E32*0</f>
        <v>0</v>
      </c>
      <c r="G32" s="84">
        <f>E32*0</f>
        <v>0</v>
      </c>
      <c r="H32" s="84">
        <f>E32*0</f>
        <v>0</v>
      </c>
      <c r="I32" s="84">
        <f>E32*0</f>
        <v>0</v>
      </c>
      <c r="J32" s="84">
        <f>E32*0.125</f>
        <v>346</v>
      </c>
      <c r="K32" s="85">
        <f>E32*0.125</f>
        <v>346</v>
      </c>
      <c r="L32" s="65">
        <f>E32*0.125</f>
        <v>346</v>
      </c>
      <c r="M32" s="85">
        <f>E32*0.125</f>
        <v>346</v>
      </c>
      <c r="N32" s="85">
        <f>E32*0.125</f>
        <v>346</v>
      </c>
      <c r="O32" s="85">
        <f>E32*0.125</f>
        <v>346</v>
      </c>
      <c r="P32" s="85">
        <f>E32*0.125</f>
        <v>346</v>
      </c>
      <c r="Q32" s="85">
        <f>E32*0.125</f>
        <v>346</v>
      </c>
      <c r="R32" s="35">
        <f t="shared" si="0"/>
        <v>2768</v>
      </c>
    </row>
    <row r="33" spans="1:18" ht="13.5" thickBot="1">
      <c r="A33" s="66"/>
      <c r="B33" s="66">
        <v>2</v>
      </c>
      <c r="C33" s="66"/>
      <c r="D33" s="72" t="s">
        <v>247</v>
      </c>
      <c r="E33" s="79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89">
        <v>0</v>
      </c>
      <c r="L33" s="80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35">
        <f t="shared" si="0"/>
        <v>0</v>
      </c>
    </row>
    <row r="34" spans="1:18" ht="13.5" thickBot="1">
      <c r="A34" s="75">
        <v>7</v>
      </c>
      <c r="B34" s="75"/>
      <c r="C34" s="75"/>
      <c r="D34" s="76" t="s">
        <v>248</v>
      </c>
      <c r="E34" s="77">
        <f aca="true" t="shared" si="6" ref="E34:Q34">SUM(E32:E33)</f>
        <v>2768</v>
      </c>
      <c r="F34" s="82">
        <f t="shared" si="6"/>
        <v>0</v>
      </c>
      <c r="G34" s="82">
        <f t="shared" si="6"/>
        <v>0</v>
      </c>
      <c r="H34" s="82">
        <f t="shared" si="6"/>
        <v>0</v>
      </c>
      <c r="I34" s="82">
        <f t="shared" si="6"/>
        <v>0</v>
      </c>
      <c r="J34" s="82">
        <f t="shared" si="6"/>
        <v>346</v>
      </c>
      <c r="K34" s="82">
        <f t="shared" si="6"/>
        <v>346</v>
      </c>
      <c r="L34" s="82">
        <f t="shared" si="6"/>
        <v>346</v>
      </c>
      <c r="M34" s="82">
        <f t="shared" si="6"/>
        <v>346</v>
      </c>
      <c r="N34" s="82">
        <f t="shared" si="6"/>
        <v>346</v>
      </c>
      <c r="O34" s="82">
        <f t="shared" si="6"/>
        <v>346</v>
      </c>
      <c r="P34" s="82">
        <f t="shared" si="6"/>
        <v>346</v>
      </c>
      <c r="Q34" s="82">
        <f t="shared" si="6"/>
        <v>346</v>
      </c>
      <c r="R34" s="35">
        <f t="shared" si="0"/>
        <v>2768</v>
      </c>
    </row>
    <row r="35" spans="1:18" ht="14.25" thickBot="1" thickTop="1">
      <c r="A35" s="92"/>
      <c r="B35" s="92"/>
      <c r="C35" s="92"/>
      <c r="D35" s="93" t="s">
        <v>249</v>
      </c>
      <c r="E35" s="94">
        <f>E13+E19+E22+E25+E28+E31+E34</f>
        <v>23447</v>
      </c>
      <c r="F35" s="94">
        <f>F13+F19+F22+F25+F31+F34</f>
        <v>1583.536</v>
      </c>
      <c r="G35" s="94">
        <f aca="true" t="shared" si="7" ref="G35:Q35">G13+G19+G22+G25+G28+G31+G34</f>
        <v>1963.606</v>
      </c>
      <c r="H35" s="94">
        <f t="shared" si="7"/>
        <v>1170.186</v>
      </c>
      <c r="I35" s="94">
        <f t="shared" si="7"/>
        <v>2359.906</v>
      </c>
      <c r="J35" s="94">
        <f t="shared" si="7"/>
        <v>1813.6509999999998</v>
      </c>
      <c r="K35" s="94">
        <f t="shared" si="7"/>
        <v>1777.011</v>
      </c>
      <c r="L35" s="94">
        <f t="shared" si="7"/>
        <v>1813.6509999999998</v>
      </c>
      <c r="M35" s="94">
        <f t="shared" si="7"/>
        <v>1956.778</v>
      </c>
      <c r="N35" s="94">
        <f t="shared" si="7"/>
        <v>1745.4589999999998</v>
      </c>
      <c r="O35" s="94">
        <f t="shared" si="7"/>
        <v>1745.4589999999998</v>
      </c>
      <c r="P35" s="94">
        <f t="shared" si="7"/>
        <v>2106.109</v>
      </c>
      <c r="Q35" s="94">
        <f t="shared" si="7"/>
        <v>1579.6480000000001</v>
      </c>
      <c r="R35" s="37">
        <f t="shared" si="0"/>
        <v>21615</v>
      </c>
    </row>
    <row r="36" spans="1:18" ht="14.25" thickBot="1" thickTop="1">
      <c r="A36" s="95"/>
      <c r="B36" s="95"/>
      <c r="C36" s="95"/>
      <c r="D36" s="96"/>
      <c r="E36" s="9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35"/>
    </row>
    <row r="37" spans="1:18" ht="27.75" thickBot="1">
      <c r="A37" s="99" t="s">
        <v>250</v>
      </c>
      <c r="B37" s="99" t="s">
        <v>219</v>
      </c>
      <c r="C37" s="99" t="s">
        <v>220</v>
      </c>
      <c r="D37" s="76" t="s">
        <v>201</v>
      </c>
      <c r="E37" s="56" t="s">
        <v>416</v>
      </c>
      <c r="F37" s="57" t="s">
        <v>189</v>
      </c>
      <c r="G37" s="57" t="s">
        <v>190</v>
      </c>
      <c r="H37" s="58" t="s">
        <v>191</v>
      </c>
      <c r="I37" s="57" t="s">
        <v>192</v>
      </c>
      <c r="J37" s="59" t="s">
        <v>193</v>
      </c>
      <c r="K37" s="60" t="s">
        <v>194</v>
      </c>
      <c r="L37" s="61" t="s">
        <v>195</v>
      </c>
      <c r="M37" s="60" t="s">
        <v>196</v>
      </c>
      <c r="N37" s="60" t="s">
        <v>197</v>
      </c>
      <c r="O37" s="60" t="s">
        <v>198</v>
      </c>
      <c r="P37" s="60" t="s">
        <v>199</v>
      </c>
      <c r="Q37" s="60" t="s">
        <v>200</v>
      </c>
      <c r="R37" s="35"/>
    </row>
    <row r="38" spans="1:18" ht="13.5" thickBot="1">
      <c r="A38" s="75">
        <v>1</v>
      </c>
      <c r="B38" s="75"/>
      <c r="C38" s="75"/>
      <c r="D38" s="76" t="s">
        <v>251</v>
      </c>
      <c r="E38" s="100">
        <v>6266</v>
      </c>
      <c r="F38" s="101">
        <f aca="true" t="shared" si="8" ref="F38:F43">E38*0.085</f>
        <v>532.61</v>
      </c>
      <c r="G38" s="101">
        <f aca="true" t="shared" si="9" ref="G38:G43">E38*0.083</f>
        <v>520.078</v>
      </c>
      <c r="H38" s="101">
        <f aca="true" t="shared" si="10" ref="H38:H43">E38*0.085</f>
        <v>532.61</v>
      </c>
      <c r="I38" s="101">
        <f aca="true" t="shared" si="11" ref="I38:I43">E38*0.083</f>
        <v>520.078</v>
      </c>
      <c r="J38" s="101">
        <f aca="true" t="shared" si="12" ref="J38:J43">E38*0.083</f>
        <v>520.078</v>
      </c>
      <c r="K38" s="101">
        <f aca="true" t="shared" si="13" ref="K38:K43">E38*0.083</f>
        <v>520.078</v>
      </c>
      <c r="L38" s="101">
        <f aca="true" t="shared" si="14" ref="L38:L43">E38*0.083</f>
        <v>520.078</v>
      </c>
      <c r="M38" s="101">
        <f aca="true" t="shared" si="15" ref="M38:M43">E38*0.083</f>
        <v>520.078</v>
      </c>
      <c r="N38" s="101">
        <f aca="true" t="shared" si="16" ref="N38:N43">E38*0.083</f>
        <v>520.078</v>
      </c>
      <c r="O38" s="101">
        <f aca="true" t="shared" si="17" ref="O38:O43">E38*0.083</f>
        <v>520.078</v>
      </c>
      <c r="P38" s="101">
        <f aca="true" t="shared" si="18" ref="P38:P43">E38*0.083</f>
        <v>520.078</v>
      </c>
      <c r="Q38" s="101">
        <f aca="true" t="shared" si="19" ref="Q38:Q43">E38*0.083</f>
        <v>520.078</v>
      </c>
      <c r="R38" s="35">
        <f aca="true" t="shared" si="20" ref="R38:R47">SUM(F38:Q38)</f>
        <v>6265.999999999998</v>
      </c>
    </row>
    <row r="39" spans="1:18" ht="13.5" thickBot="1">
      <c r="A39" s="75">
        <v>2</v>
      </c>
      <c r="B39" s="81"/>
      <c r="C39" s="81"/>
      <c r="D39" s="76" t="s">
        <v>252</v>
      </c>
      <c r="E39" s="100">
        <v>1099</v>
      </c>
      <c r="F39" s="101">
        <f t="shared" si="8"/>
        <v>93.415</v>
      </c>
      <c r="G39" s="101">
        <f t="shared" si="9"/>
        <v>91.217</v>
      </c>
      <c r="H39" s="101">
        <f t="shared" si="10"/>
        <v>93.415</v>
      </c>
      <c r="I39" s="101">
        <f t="shared" si="11"/>
        <v>91.217</v>
      </c>
      <c r="J39" s="101">
        <f t="shared" si="12"/>
        <v>91.217</v>
      </c>
      <c r="K39" s="101">
        <f t="shared" si="13"/>
        <v>91.217</v>
      </c>
      <c r="L39" s="101">
        <f t="shared" si="14"/>
        <v>91.217</v>
      </c>
      <c r="M39" s="101">
        <f t="shared" si="15"/>
        <v>91.217</v>
      </c>
      <c r="N39" s="101">
        <f t="shared" si="16"/>
        <v>91.217</v>
      </c>
      <c r="O39" s="101">
        <f t="shared" si="17"/>
        <v>91.217</v>
      </c>
      <c r="P39" s="101">
        <f t="shared" si="18"/>
        <v>91.217</v>
      </c>
      <c r="Q39" s="101">
        <f t="shared" si="19"/>
        <v>91.217</v>
      </c>
      <c r="R39" s="35">
        <f t="shared" si="20"/>
        <v>1099</v>
      </c>
    </row>
    <row r="40" spans="1:18" ht="13.5" thickBot="1">
      <c r="A40" s="75">
        <v>3</v>
      </c>
      <c r="B40" s="81"/>
      <c r="C40" s="81"/>
      <c r="D40" s="76" t="s">
        <v>253</v>
      </c>
      <c r="E40" s="100">
        <v>10023</v>
      </c>
      <c r="F40" s="101">
        <f t="shared" si="8"/>
        <v>851.955</v>
      </c>
      <c r="G40" s="101">
        <f t="shared" si="9"/>
        <v>831.909</v>
      </c>
      <c r="H40" s="101">
        <f t="shared" si="10"/>
        <v>851.955</v>
      </c>
      <c r="I40" s="101">
        <f t="shared" si="11"/>
        <v>831.909</v>
      </c>
      <c r="J40" s="101">
        <f t="shared" si="12"/>
        <v>831.909</v>
      </c>
      <c r="K40" s="101">
        <f t="shared" si="13"/>
        <v>831.909</v>
      </c>
      <c r="L40" s="101">
        <f t="shared" si="14"/>
        <v>831.909</v>
      </c>
      <c r="M40" s="101">
        <f t="shared" si="15"/>
        <v>831.909</v>
      </c>
      <c r="N40" s="101">
        <f t="shared" si="16"/>
        <v>831.909</v>
      </c>
      <c r="O40" s="101">
        <f t="shared" si="17"/>
        <v>831.909</v>
      </c>
      <c r="P40" s="101">
        <f t="shared" si="18"/>
        <v>831.909</v>
      </c>
      <c r="Q40" s="101">
        <f t="shared" si="19"/>
        <v>831.909</v>
      </c>
      <c r="R40" s="35">
        <f t="shared" si="20"/>
        <v>10022.999999999998</v>
      </c>
    </row>
    <row r="41" spans="1:18" ht="13.5" thickBot="1">
      <c r="A41" s="75">
        <v>4</v>
      </c>
      <c r="B41" s="75"/>
      <c r="C41" s="75"/>
      <c r="D41" s="76" t="s">
        <v>254</v>
      </c>
      <c r="E41" s="100">
        <v>2023</v>
      </c>
      <c r="F41" s="101">
        <f t="shared" si="8"/>
        <v>171.955</v>
      </c>
      <c r="G41" s="101">
        <f t="shared" si="9"/>
        <v>167.90900000000002</v>
      </c>
      <c r="H41" s="101">
        <f t="shared" si="10"/>
        <v>171.955</v>
      </c>
      <c r="I41" s="101">
        <f t="shared" si="11"/>
        <v>167.90900000000002</v>
      </c>
      <c r="J41" s="101">
        <f t="shared" si="12"/>
        <v>167.90900000000002</v>
      </c>
      <c r="K41" s="101">
        <f t="shared" si="13"/>
        <v>167.90900000000002</v>
      </c>
      <c r="L41" s="101">
        <f t="shared" si="14"/>
        <v>167.90900000000002</v>
      </c>
      <c r="M41" s="101">
        <f t="shared" si="15"/>
        <v>167.90900000000002</v>
      </c>
      <c r="N41" s="101">
        <f t="shared" si="16"/>
        <v>167.90900000000002</v>
      </c>
      <c r="O41" s="101">
        <f t="shared" si="17"/>
        <v>167.90900000000002</v>
      </c>
      <c r="P41" s="101">
        <f t="shared" si="18"/>
        <v>167.90900000000002</v>
      </c>
      <c r="Q41" s="101">
        <f t="shared" si="19"/>
        <v>167.90900000000002</v>
      </c>
      <c r="R41" s="35">
        <f t="shared" si="20"/>
        <v>2023.0000000000007</v>
      </c>
    </row>
    <row r="42" spans="1:18" ht="13.5" thickBot="1">
      <c r="A42" s="75">
        <v>5</v>
      </c>
      <c r="B42" s="75"/>
      <c r="C42" s="75"/>
      <c r="D42" s="76" t="s">
        <v>255</v>
      </c>
      <c r="E42" s="100">
        <v>18</v>
      </c>
      <c r="F42" s="101">
        <f t="shared" si="8"/>
        <v>1.53</v>
      </c>
      <c r="G42" s="101">
        <f t="shared" si="9"/>
        <v>1.494</v>
      </c>
      <c r="H42" s="101">
        <f t="shared" si="10"/>
        <v>1.53</v>
      </c>
      <c r="I42" s="101">
        <f t="shared" si="11"/>
        <v>1.494</v>
      </c>
      <c r="J42" s="101">
        <f t="shared" si="12"/>
        <v>1.494</v>
      </c>
      <c r="K42" s="101">
        <f t="shared" si="13"/>
        <v>1.494</v>
      </c>
      <c r="L42" s="101">
        <f t="shared" si="14"/>
        <v>1.494</v>
      </c>
      <c r="M42" s="101">
        <f t="shared" si="15"/>
        <v>1.494</v>
      </c>
      <c r="N42" s="101">
        <f t="shared" si="16"/>
        <v>1.494</v>
      </c>
      <c r="O42" s="101">
        <f t="shared" si="17"/>
        <v>1.494</v>
      </c>
      <c r="P42" s="101">
        <f t="shared" si="18"/>
        <v>1.494</v>
      </c>
      <c r="Q42" s="101">
        <f t="shared" si="19"/>
        <v>1.494</v>
      </c>
      <c r="R42" s="35">
        <f t="shared" si="20"/>
        <v>18</v>
      </c>
    </row>
    <row r="43" spans="1:18" ht="13.5" thickBot="1">
      <c r="A43" s="75">
        <v>6</v>
      </c>
      <c r="B43" s="75"/>
      <c r="C43" s="75"/>
      <c r="D43" s="76" t="s">
        <v>256</v>
      </c>
      <c r="E43" s="102">
        <v>0</v>
      </c>
      <c r="F43" s="101">
        <f t="shared" si="8"/>
        <v>0</v>
      </c>
      <c r="G43" s="101">
        <f t="shared" si="9"/>
        <v>0</v>
      </c>
      <c r="H43" s="101">
        <f t="shared" si="10"/>
        <v>0</v>
      </c>
      <c r="I43" s="101">
        <f t="shared" si="11"/>
        <v>0</v>
      </c>
      <c r="J43" s="101">
        <f t="shared" si="12"/>
        <v>0</v>
      </c>
      <c r="K43" s="101">
        <f t="shared" si="13"/>
        <v>0</v>
      </c>
      <c r="L43" s="101">
        <f t="shared" si="14"/>
        <v>0</v>
      </c>
      <c r="M43" s="101">
        <f t="shared" si="15"/>
        <v>0</v>
      </c>
      <c r="N43" s="101">
        <f t="shared" si="16"/>
        <v>0</v>
      </c>
      <c r="O43" s="101">
        <f t="shared" si="17"/>
        <v>0</v>
      </c>
      <c r="P43" s="101">
        <f t="shared" si="18"/>
        <v>0</v>
      </c>
      <c r="Q43" s="101">
        <f t="shared" si="19"/>
        <v>0</v>
      </c>
      <c r="R43" s="35">
        <f t="shared" si="20"/>
        <v>0</v>
      </c>
    </row>
    <row r="44" spans="1:18" ht="13.5" thickBot="1">
      <c r="A44" s="75">
        <v>7</v>
      </c>
      <c r="B44" s="75"/>
      <c r="C44" s="75"/>
      <c r="D44" s="76" t="s">
        <v>257</v>
      </c>
      <c r="E44" s="100">
        <v>0</v>
      </c>
      <c r="F44" s="101">
        <f>E44*0.1666</f>
        <v>0</v>
      </c>
      <c r="G44" s="101">
        <f>E44*0.1666</f>
        <v>0</v>
      </c>
      <c r="H44" s="101">
        <f>E44*0.1667</f>
        <v>0</v>
      </c>
      <c r="I44" s="101">
        <f>E44*0.1667</f>
        <v>0</v>
      </c>
      <c r="J44" s="101">
        <f>E44*0.1667</f>
        <v>0</v>
      </c>
      <c r="K44" s="101">
        <f>E44*0.1667</f>
        <v>0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0</v>
      </c>
      <c r="R44" s="35">
        <f t="shared" si="20"/>
        <v>0</v>
      </c>
    </row>
    <row r="45" spans="1:18" ht="13.5" thickBot="1">
      <c r="A45" s="75">
        <v>8</v>
      </c>
      <c r="B45" s="81"/>
      <c r="C45" s="81"/>
      <c r="D45" s="76" t="s">
        <v>258</v>
      </c>
      <c r="E45" s="103">
        <v>0</v>
      </c>
      <c r="F45" s="101">
        <f>E45*0.085</f>
        <v>0</v>
      </c>
      <c r="G45" s="101">
        <f>E45*0.083</f>
        <v>0</v>
      </c>
      <c r="H45" s="101">
        <f>E45*0.085</f>
        <v>0</v>
      </c>
      <c r="I45" s="101">
        <f>E45*0.083</f>
        <v>0</v>
      </c>
      <c r="J45" s="101">
        <f>E45*0.083</f>
        <v>0</v>
      </c>
      <c r="K45" s="101">
        <f>E45*0.083</f>
        <v>0</v>
      </c>
      <c r="L45" s="101">
        <f>E45*0.083</f>
        <v>0</v>
      </c>
      <c r="M45" s="101">
        <f>E45*0.083</f>
        <v>0</v>
      </c>
      <c r="N45" s="101">
        <f>E45*0.083</f>
        <v>0</v>
      </c>
      <c r="O45" s="101">
        <f>E45*0.083</f>
        <v>0</v>
      </c>
      <c r="P45" s="101">
        <f>E45*0.083</f>
        <v>0</v>
      </c>
      <c r="Q45" s="101">
        <f>E45*0.083</f>
        <v>0</v>
      </c>
      <c r="R45" s="35">
        <f t="shared" si="20"/>
        <v>0</v>
      </c>
    </row>
    <row r="46" spans="1:18" ht="13.5" thickBot="1">
      <c r="A46" s="104">
        <v>9</v>
      </c>
      <c r="B46" s="62"/>
      <c r="C46" s="62"/>
      <c r="D46" s="105" t="s">
        <v>259</v>
      </c>
      <c r="E46" s="106">
        <v>4018</v>
      </c>
      <c r="F46" s="101">
        <f>E46*0.085</f>
        <v>341.53000000000003</v>
      </c>
      <c r="G46" s="101">
        <f>E46*0.083</f>
        <v>333.494</v>
      </c>
      <c r="H46" s="101">
        <f>E46*0.085</f>
        <v>341.53000000000003</v>
      </c>
      <c r="I46" s="101">
        <f>E46*0.083</f>
        <v>333.494</v>
      </c>
      <c r="J46" s="101">
        <f>E46*0.083</f>
        <v>333.494</v>
      </c>
      <c r="K46" s="101">
        <f>E46*0.083</f>
        <v>333.494</v>
      </c>
      <c r="L46" s="101">
        <f>E46*0.083</f>
        <v>333.494</v>
      </c>
      <c r="M46" s="101">
        <f>E46*0.083</f>
        <v>333.494</v>
      </c>
      <c r="N46" s="101">
        <f>E46*0.083</f>
        <v>333.494</v>
      </c>
      <c r="O46" s="101">
        <f>E46*0.083</f>
        <v>333.494</v>
      </c>
      <c r="P46" s="101">
        <f>E46*0.083</f>
        <v>333.494</v>
      </c>
      <c r="Q46" s="101">
        <f>E46*0.083</f>
        <v>333.494</v>
      </c>
      <c r="R46" s="35">
        <f t="shared" si="20"/>
        <v>4018.0000000000014</v>
      </c>
    </row>
    <row r="47" spans="1:18" ht="14.25" thickBot="1" thickTop="1">
      <c r="A47" s="92"/>
      <c r="B47" s="92"/>
      <c r="C47" s="92"/>
      <c r="D47" s="93" t="s">
        <v>260</v>
      </c>
      <c r="E47" s="107">
        <f aca="true" t="shared" si="21" ref="E47:Q47">SUM(E38:E46)</f>
        <v>23447</v>
      </c>
      <c r="F47" s="107">
        <f t="shared" si="21"/>
        <v>1992.995</v>
      </c>
      <c r="G47" s="107">
        <f t="shared" si="21"/>
        <v>1946.101</v>
      </c>
      <c r="H47" s="107">
        <f t="shared" si="21"/>
        <v>1992.995</v>
      </c>
      <c r="I47" s="107">
        <f t="shared" si="21"/>
        <v>1946.101</v>
      </c>
      <c r="J47" s="107">
        <f t="shared" si="21"/>
        <v>1946.101</v>
      </c>
      <c r="K47" s="107">
        <f t="shared" si="21"/>
        <v>1946.101</v>
      </c>
      <c r="L47" s="107">
        <f t="shared" si="21"/>
        <v>1946.101</v>
      </c>
      <c r="M47" s="107">
        <f t="shared" si="21"/>
        <v>1946.101</v>
      </c>
      <c r="N47" s="107">
        <f t="shared" si="21"/>
        <v>1946.101</v>
      </c>
      <c r="O47" s="107">
        <f t="shared" si="21"/>
        <v>1946.101</v>
      </c>
      <c r="P47" s="107">
        <f t="shared" si="21"/>
        <v>1946.101</v>
      </c>
      <c r="Q47" s="107">
        <f t="shared" si="21"/>
        <v>1946.101</v>
      </c>
      <c r="R47" s="35">
        <f t="shared" si="20"/>
        <v>23447</v>
      </c>
    </row>
    <row r="48" spans="1:18" ht="13.5" thickTop="1">
      <c r="A48" s="108"/>
      <c r="B48" s="108"/>
      <c r="C48" s="108"/>
      <c r="D48" s="109"/>
      <c r="E48" s="110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39"/>
    </row>
    <row r="49" spans="1:18" ht="12.75">
      <c r="A49" s="34"/>
      <c r="B49" s="34"/>
      <c r="C49" s="34"/>
      <c r="D49" s="34"/>
      <c r="E49" s="34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9"/>
    </row>
  </sheetData>
  <sheetProtection/>
  <mergeCells count="4">
    <mergeCell ref="A2:N2"/>
    <mergeCell ref="P3:Q3"/>
    <mergeCell ref="D4:O4"/>
    <mergeCell ref="A1:Q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colBreaks count="1" manualBreakCount="1">
    <brk id="1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B1"/>
    </sheetView>
  </sheetViews>
  <sheetFormatPr defaultColWidth="9.00390625" defaultRowHeight="12.75"/>
  <cols>
    <col min="1" max="1" width="54.875" style="0" customWidth="1"/>
    <col min="2" max="2" width="28.00390625" style="0" customWidth="1"/>
  </cols>
  <sheetData>
    <row r="1" spans="1:6" ht="12.75">
      <c r="A1" s="299" t="s">
        <v>438</v>
      </c>
      <c r="B1" s="299"/>
      <c r="C1" s="290"/>
      <c r="D1" s="290"/>
      <c r="E1" s="290"/>
      <c r="F1" s="290"/>
    </row>
    <row r="2" spans="1:2" ht="26.25" customHeight="1">
      <c r="A2" s="315" t="s">
        <v>202</v>
      </c>
      <c r="B2" s="315"/>
    </row>
    <row r="3" spans="1:2" ht="13.5" customHeight="1">
      <c r="A3" s="21"/>
      <c r="B3" s="32" t="s">
        <v>89</v>
      </c>
    </row>
    <row r="4" spans="1:2" ht="25.5" customHeight="1">
      <c r="A4" s="17" t="s">
        <v>203</v>
      </c>
      <c r="B4" s="17" t="s">
        <v>204</v>
      </c>
    </row>
    <row r="5" spans="1:2" ht="24" customHeight="1">
      <c r="A5" s="29" t="s">
        <v>205</v>
      </c>
      <c r="B5" s="14"/>
    </row>
    <row r="6" spans="1:2" ht="25.5" customHeight="1">
      <c r="A6" s="29" t="s">
        <v>206</v>
      </c>
      <c r="B6" s="14"/>
    </row>
    <row r="7" spans="1:2" ht="39" customHeight="1">
      <c r="A7" s="29" t="s">
        <v>207</v>
      </c>
      <c r="B7" s="14"/>
    </row>
    <row r="8" spans="1:2" ht="24.75" customHeight="1">
      <c r="A8" s="29" t="s">
        <v>208</v>
      </c>
      <c r="B8" s="14">
        <v>96</v>
      </c>
    </row>
    <row r="9" spans="1:2" ht="25.5" customHeight="1">
      <c r="A9" s="29" t="s">
        <v>209</v>
      </c>
      <c r="B9" s="14"/>
    </row>
    <row r="10" ht="24.75" customHeight="1">
      <c r="A10" s="28"/>
    </row>
  </sheetData>
  <sheetProtection/>
  <mergeCells count="2">
    <mergeCell ref="A2:B2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4.875" style="0" customWidth="1"/>
  </cols>
  <sheetData>
    <row r="1" spans="1:6" ht="12.75">
      <c r="A1" s="299" t="s">
        <v>423</v>
      </c>
      <c r="B1" s="299"/>
      <c r="C1" s="299"/>
      <c r="D1" s="299"/>
      <c r="E1" s="299"/>
      <c r="F1" s="290"/>
    </row>
    <row r="3" spans="1:5" ht="12.75">
      <c r="A3" s="298" t="s">
        <v>375</v>
      </c>
      <c r="B3" s="298"/>
      <c r="C3" s="298"/>
      <c r="D3" s="298"/>
      <c r="E3" s="298"/>
    </row>
    <row r="4" spans="4:5" ht="12.75">
      <c r="D4" s="311" t="s">
        <v>89</v>
      </c>
      <c r="E4" s="311"/>
    </row>
    <row r="5" spans="1:5" ht="12.75">
      <c r="A5" s="310" t="s">
        <v>90</v>
      </c>
      <c r="B5" s="312"/>
      <c r="C5" s="313"/>
      <c r="D5" s="313"/>
      <c r="E5" s="314"/>
    </row>
    <row r="6" spans="1:5" ht="12.75">
      <c r="A6" s="310"/>
      <c r="B6" s="308" t="s">
        <v>54</v>
      </c>
      <c r="C6" s="308"/>
      <c r="D6" s="308"/>
      <c r="E6" s="308"/>
    </row>
    <row r="7" spans="1:5" ht="25.5">
      <c r="A7" s="310"/>
      <c r="B7" s="13" t="s">
        <v>55</v>
      </c>
      <c r="C7" s="15" t="s">
        <v>56</v>
      </c>
      <c r="D7" s="13" t="s">
        <v>57</v>
      </c>
      <c r="E7" s="309" t="s">
        <v>58</v>
      </c>
    </row>
    <row r="8" spans="1:5" ht="12.75">
      <c r="A8" s="310"/>
      <c r="B8" s="309" t="s">
        <v>59</v>
      </c>
      <c r="C8" s="309"/>
      <c r="D8" s="309"/>
      <c r="E8" s="309"/>
    </row>
    <row r="9" spans="1:5" ht="12.75">
      <c r="A9" s="6" t="s">
        <v>12</v>
      </c>
      <c r="B9" s="14">
        <f>B10+B11+B15+B21</f>
        <v>0</v>
      </c>
      <c r="C9" s="14">
        <f>C10+C11+C15+C21</f>
        <v>0</v>
      </c>
      <c r="D9" s="14">
        <f>D10+D11+D15+D21</f>
        <v>0</v>
      </c>
      <c r="E9" s="14">
        <f>SUM(B9:D9)</f>
        <v>0</v>
      </c>
    </row>
    <row r="10" spans="1:5" ht="12.75">
      <c r="A10" s="7" t="s">
        <v>13</v>
      </c>
      <c r="B10" s="14"/>
      <c r="C10" s="14"/>
      <c r="D10" s="14"/>
      <c r="E10" s="14">
        <f aca="true" t="shared" si="0" ref="E10:E53">SUM(B10:D10)</f>
        <v>0</v>
      </c>
    </row>
    <row r="11" spans="1:5" ht="12.75">
      <c r="A11" s="7" t="s">
        <v>14</v>
      </c>
      <c r="B11" s="14">
        <f>SUM(B12:B14)</f>
        <v>0</v>
      </c>
      <c r="C11" s="14">
        <f>SUM(C12:C14)</f>
        <v>0</v>
      </c>
      <c r="D11" s="14">
        <f>SUM(D12:D14)</f>
        <v>0</v>
      </c>
      <c r="E11" s="14">
        <f t="shared" si="0"/>
        <v>0</v>
      </c>
    </row>
    <row r="12" spans="1:5" ht="12.75">
      <c r="A12" s="7" t="s">
        <v>60</v>
      </c>
      <c r="B12" s="14"/>
      <c r="C12" s="14"/>
      <c r="D12" s="14"/>
      <c r="E12" s="14">
        <f t="shared" si="0"/>
        <v>0</v>
      </c>
    </row>
    <row r="13" spans="1:5" ht="12.75">
      <c r="A13" s="7" t="s">
        <v>61</v>
      </c>
      <c r="B13" s="14"/>
      <c r="C13" s="14"/>
      <c r="D13" s="14"/>
      <c r="E13" s="14">
        <f t="shared" si="0"/>
        <v>0</v>
      </c>
    </row>
    <row r="14" spans="1:5" ht="12.75">
      <c r="A14" s="7" t="s">
        <v>62</v>
      </c>
      <c r="B14" s="14"/>
      <c r="C14" s="14"/>
      <c r="D14" s="14"/>
      <c r="E14" s="14">
        <f t="shared" si="0"/>
        <v>0</v>
      </c>
    </row>
    <row r="15" spans="1:5" ht="12.75">
      <c r="A15" s="7" t="s">
        <v>15</v>
      </c>
      <c r="B15" s="14">
        <f>SUM(B16:B20)</f>
        <v>0</v>
      </c>
      <c r="C15" s="14">
        <f>SUM(C16:C20)</f>
        <v>0</v>
      </c>
      <c r="D15" s="14">
        <f>SUM(D16:D20)</f>
        <v>0</v>
      </c>
      <c r="E15" s="14">
        <f t="shared" si="0"/>
        <v>0</v>
      </c>
    </row>
    <row r="16" spans="1:5" ht="12.75">
      <c r="A16" s="7" t="s">
        <v>63</v>
      </c>
      <c r="B16" s="14"/>
      <c r="C16" s="14"/>
      <c r="D16" s="14"/>
      <c r="E16" s="14">
        <f t="shared" si="0"/>
        <v>0</v>
      </c>
    </row>
    <row r="17" spans="1:5" ht="12.75">
      <c r="A17" s="7" t="s">
        <v>64</v>
      </c>
      <c r="B17" s="14"/>
      <c r="C17" s="14"/>
      <c r="D17" s="14"/>
      <c r="E17" s="14">
        <f t="shared" si="0"/>
        <v>0</v>
      </c>
    </row>
    <row r="18" spans="1:5" ht="12.75">
      <c r="A18" s="7" t="s">
        <v>65</v>
      </c>
      <c r="B18" s="14"/>
      <c r="C18" s="14"/>
      <c r="D18" s="14"/>
      <c r="E18" s="14">
        <f t="shared" si="0"/>
        <v>0</v>
      </c>
    </row>
    <row r="19" spans="1:5" ht="12.75">
      <c r="A19" s="7" t="s">
        <v>66</v>
      </c>
      <c r="B19" s="14"/>
      <c r="C19" s="14"/>
      <c r="D19" s="14"/>
      <c r="E19" s="14">
        <f t="shared" si="0"/>
        <v>0</v>
      </c>
    </row>
    <row r="20" spans="1:5" ht="12.75">
      <c r="A20" s="7" t="s">
        <v>67</v>
      </c>
      <c r="B20" s="14"/>
      <c r="C20" s="14"/>
      <c r="D20" s="14"/>
      <c r="E20" s="14">
        <f t="shared" si="0"/>
        <v>0</v>
      </c>
    </row>
    <row r="21" spans="1:5" ht="12.75">
      <c r="A21" s="7" t="s">
        <v>16</v>
      </c>
      <c r="B21" s="14">
        <f>SUM(B22:B28)</f>
        <v>0</v>
      </c>
      <c r="C21" s="14">
        <f>SUM(C22:C28)</f>
        <v>0</v>
      </c>
      <c r="D21" s="14">
        <f>SUM(D22:D28)</f>
        <v>0</v>
      </c>
      <c r="E21" s="14">
        <f t="shared" si="0"/>
        <v>0</v>
      </c>
    </row>
    <row r="22" spans="1:5" ht="12.75">
      <c r="A22" s="7" t="s">
        <v>68</v>
      </c>
      <c r="B22" s="14"/>
      <c r="C22" s="14"/>
      <c r="D22" s="14"/>
      <c r="E22" s="14">
        <f t="shared" si="0"/>
        <v>0</v>
      </c>
    </row>
    <row r="23" spans="1:5" ht="12.75">
      <c r="A23" s="7" t="s">
        <v>69</v>
      </c>
      <c r="B23" s="14"/>
      <c r="C23" s="14"/>
      <c r="D23" s="14"/>
      <c r="E23" s="14">
        <f t="shared" si="0"/>
        <v>0</v>
      </c>
    </row>
    <row r="24" spans="1:5" ht="12.75">
      <c r="A24" s="7" t="s">
        <v>70</v>
      </c>
      <c r="B24" s="14"/>
      <c r="C24" s="14"/>
      <c r="D24" s="14"/>
      <c r="E24" s="14">
        <f t="shared" si="0"/>
        <v>0</v>
      </c>
    </row>
    <row r="25" spans="1:5" ht="12.75">
      <c r="A25" s="7" t="s">
        <v>71</v>
      </c>
      <c r="B25" s="14"/>
      <c r="C25" s="14"/>
      <c r="D25" s="14"/>
      <c r="E25" s="14">
        <f t="shared" si="0"/>
        <v>0</v>
      </c>
    </row>
    <row r="26" spans="1:5" ht="12.75">
      <c r="A26" s="7" t="s">
        <v>72</v>
      </c>
      <c r="B26" s="14"/>
      <c r="C26" s="14"/>
      <c r="D26" s="14"/>
      <c r="E26" s="14">
        <f t="shared" si="0"/>
        <v>0</v>
      </c>
    </row>
    <row r="27" spans="1:5" ht="12.75">
      <c r="A27" s="7" t="s">
        <v>73</v>
      </c>
      <c r="B27" s="14"/>
      <c r="C27" s="14"/>
      <c r="D27" s="14"/>
      <c r="E27" s="14">
        <f t="shared" si="0"/>
        <v>0</v>
      </c>
    </row>
    <row r="28" spans="1:5" ht="12.75">
      <c r="A28" s="7" t="s">
        <v>74</v>
      </c>
      <c r="B28" s="14"/>
      <c r="C28" s="14"/>
      <c r="D28" s="14"/>
      <c r="E28" s="14">
        <f t="shared" si="0"/>
        <v>0</v>
      </c>
    </row>
    <row r="29" spans="1:5" ht="12.75">
      <c r="A29" s="6" t="s">
        <v>75</v>
      </c>
      <c r="B29" s="14">
        <f>B30+B34+B37</f>
        <v>0</v>
      </c>
      <c r="C29" s="14">
        <f>C30+C34+C37</f>
        <v>0</v>
      </c>
      <c r="D29" s="14">
        <f>D30+D34+D37</f>
        <v>0</v>
      </c>
      <c r="E29" s="14">
        <f t="shared" si="0"/>
        <v>0</v>
      </c>
    </row>
    <row r="30" spans="1:5" ht="12.75">
      <c r="A30" s="7" t="s">
        <v>18</v>
      </c>
      <c r="B30" s="14">
        <f>SUM(B31:B33)</f>
        <v>0</v>
      </c>
      <c r="C30" s="14">
        <f>SUM(C31:C33)</f>
        <v>0</v>
      </c>
      <c r="D30" s="14">
        <f>SUM(D31:D33)</f>
        <v>0</v>
      </c>
      <c r="E30" s="14">
        <f t="shared" si="0"/>
        <v>0</v>
      </c>
    </row>
    <row r="31" spans="1:5" ht="12.75">
      <c r="A31" s="7" t="s">
        <v>76</v>
      </c>
      <c r="B31" s="14"/>
      <c r="C31" s="14"/>
      <c r="D31" s="14"/>
      <c r="E31" s="14">
        <f t="shared" si="0"/>
        <v>0</v>
      </c>
    </row>
    <row r="32" spans="1:5" ht="12.75">
      <c r="A32" s="7" t="s">
        <v>77</v>
      </c>
      <c r="B32" s="14"/>
      <c r="C32" s="14"/>
      <c r="D32" s="14"/>
      <c r="E32" s="14">
        <f t="shared" si="0"/>
        <v>0</v>
      </c>
    </row>
    <row r="33" spans="1:5" ht="12.75">
      <c r="A33" s="7" t="s">
        <v>78</v>
      </c>
      <c r="B33" s="14"/>
      <c r="C33" s="14"/>
      <c r="D33" s="14"/>
      <c r="E33" s="14">
        <f t="shared" si="0"/>
        <v>0</v>
      </c>
    </row>
    <row r="34" spans="1:5" ht="12.75">
      <c r="A34" s="7" t="s">
        <v>19</v>
      </c>
      <c r="B34" s="14">
        <f>SUM(B35:B36)</f>
        <v>0</v>
      </c>
      <c r="C34" s="14">
        <f>SUM(C35:C36)</f>
        <v>0</v>
      </c>
      <c r="D34" s="14">
        <f>SUM(D35:D36)</f>
        <v>0</v>
      </c>
      <c r="E34" s="14">
        <f t="shared" si="0"/>
        <v>0</v>
      </c>
    </row>
    <row r="35" spans="1:5" ht="12.75">
      <c r="A35" s="7" t="s">
        <v>79</v>
      </c>
      <c r="B35" s="14"/>
      <c r="C35" s="14"/>
      <c r="D35" s="14"/>
      <c r="E35" s="14">
        <f t="shared" si="0"/>
        <v>0</v>
      </c>
    </row>
    <row r="36" spans="1:5" ht="12.75">
      <c r="A36" s="7" t="s">
        <v>80</v>
      </c>
      <c r="B36" s="14"/>
      <c r="C36" s="14"/>
      <c r="D36" s="14"/>
      <c r="E36" s="14">
        <f t="shared" si="0"/>
        <v>0</v>
      </c>
    </row>
    <row r="37" spans="1:5" ht="12.75">
      <c r="A37" s="7" t="s">
        <v>20</v>
      </c>
      <c r="B37" s="14">
        <f>SUM(B38:B40)</f>
        <v>0</v>
      </c>
      <c r="C37" s="14">
        <f>SUM(C38:C40)</f>
        <v>0</v>
      </c>
      <c r="D37" s="14">
        <f>SUM(D38:D40)</f>
        <v>0</v>
      </c>
      <c r="E37" s="14">
        <f t="shared" si="0"/>
        <v>0</v>
      </c>
    </row>
    <row r="38" spans="1:5" ht="12.75">
      <c r="A38" s="7" t="s">
        <v>81</v>
      </c>
      <c r="B38" s="14"/>
      <c r="C38" s="14"/>
      <c r="D38" s="14"/>
      <c r="E38" s="14">
        <f t="shared" si="0"/>
        <v>0</v>
      </c>
    </row>
    <row r="39" spans="1:5" ht="12.75">
      <c r="A39" s="7" t="s">
        <v>82</v>
      </c>
      <c r="B39" s="14"/>
      <c r="C39" s="14"/>
      <c r="D39" s="14"/>
      <c r="E39" s="14">
        <f t="shared" si="0"/>
        <v>0</v>
      </c>
    </row>
    <row r="40" spans="1:5" ht="12.75">
      <c r="A40" s="7" t="s">
        <v>83</v>
      </c>
      <c r="B40" s="14"/>
      <c r="C40" s="14"/>
      <c r="D40" s="14"/>
      <c r="E40" s="14">
        <f t="shared" si="0"/>
        <v>0</v>
      </c>
    </row>
    <row r="41" spans="1:5" ht="12.75">
      <c r="A41" s="6" t="s">
        <v>21</v>
      </c>
      <c r="B41" s="14">
        <f>B9+B29</f>
        <v>0</v>
      </c>
      <c r="C41" s="14">
        <f>C9+C29</f>
        <v>0</v>
      </c>
      <c r="D41" s="14">
        <f>D9+D29</f>
        <v>0</v>
      </c>
      <c r="E41" s="14">
        <f t="shared" si="0"/>
        <v>0</v>
      </c>
    </row>
    <row r="42" spans="1:5" ht="12.75">
      <c r="A42" s="6" t="s">
        <v>22</v>
      </c>
      <c r="B42" s="14">
        <f>B43+B47</f>
        <v>0</v>
      </c>
      <c r="C42" s="14">
        <f>C43+C47</f>
        <v>0</v>
      </c>
      <c r="D42" s="14">
        <f>D43+D47</f>
        <v>0</v>
      </c>
      <c r="E42" s="14">
        <f t="shared" si="0"/>
        <v>0</v>
      </c>
    </row>
    <row r="43" spans="1:5" ht="12.75">
      <c r="A43" s="7" t="s">
        <v>84</v>
      </c>
      <c r="B43" s="14"/>
      <c r="C43" s="14">
        <f>SUM(C44:C46)</f>
        <v>0</v>
      </c>
      <c r="D43" s="14">
        <f>SUM(D44:D46)</f>
        <v>0</v>
      </c>
      <c r="E43" s="14">
        <f t="shared" si="0"/>
        <v>0</v>
      </c>
    </row>
    <row r="44" spans="1:5" ht="12.75">
      <c r="A44" s="7" t="s">
        <v>24</v>
      </c>
      <c r="B44" s="14"/>
      <c r="C44" s="14"/>
      <c r="D44" s="14"/>
      <c r="E44" s="14">
        <f t="shared" si="0"/>
        <v>0</v>
      </c>
    </row>
    <row r="45" spans="1:5" ht="12.75">
      <c r="A45" s="7" t="s">
        <v>25</v>
      </c>
      <c r="B45" s="14"/>
      <c r="C45" s="14"/>
      <c r="D45" s="14"/>
      <c r="E45" s="14">
        <f t="shared" si="0"/>
        <v>0</v>
      </c>
    </row>
    <row r="46" spans="1:5" ht="12.75">
      <c r="A46" s="7" t="s">
        <v>26</v>
      </c>
      <c r="B46" s="14"/>
      <c r="C46" s="14"/>
      <c r="D46" s="14"/>
      <c r="E46" s="14">
        <f t="shared" si="0"/>
        <v>0</v>
      </c>
    </row>
    <row r="47" spans="1:5" ht="12.75">
      <c r="A47" s="7" t="s">
        <v>85</v>
      </c>
      <c r="B47" s="14">
        <f>SUM(B48:B51)</f>
        <v>0</v>
      </c>
      <c r="C47" s="14">
        <f>SUM(C48:C51)</f>
        <v>0</v>
      </c>
      <c r="D47" s="14">
        <f>SUM(D48:D51)</f>
        <v>0</v>
      </c>
      <c r="E47" s="14">
        <f t="shared" si="0"/>
        <v>0</v>
      </c>
    </row>
    <row r="48" spans="1:5" ht="12.75">
      <c r="A48" s="7" t="s">
        <v>86</v>
      </c>
      <c r="B48" s="14"/>
      <c r="C48" s="14"/>
      <c r="D48" s="14"/>
      <c r="E48" s="14">
        <f t="shared" si="0"/>
        <v>0</v>
      </c>
    </row>
    <row r="49" spans="1:5" ht="12.75">
      <c r="A49" s="7" t="s">
        <v>30</v>
      </c>
      <c r="B49" s="14"/>
      <c r="C49" s="14"/>
      <c r="D49" s="14"/>
      <c r="E49" s="14">
        <f t="shared" si="0"/>
        <v>0</v>
      </c>
    </row>
    <row r="50" spans="1:5" ht="12.75">
      <c r="A50" s="7" t="s">
        <v>31</v>
      </c>
      <c r="B50" s="14"/>
      <c r="C50" s="14"/>
      <c r="D50" s="14"/>
      <c r="E50" s="14">
        <f t="shared" si="0"/>
        <v>0</v>
      </c>
    </row>
    <row r="51" spans="1:5" ht="12.75">
      <c r="A51" s="7" t="s">
        <v>32</v>
      </c>
      <c r="B51" s="14"/>
      <c r="C51" s="14"/>
      <c r="D51" s="14"/>
      <c r="E51" s="14">
        <f t="shared" si="0"/>
        <v>0</v>
      </c>
    </row>
    <row r="52" spans="1:5" ht="12.75">
      <c r="A52" s="6" t="s">
        <v>87</v>
      </c>
      <c r="B52" s="14"/>
      <c r="C52" s="14"/>
      <c r="D52" s="14"/>
      <c r="E52" s="14">
        <f t="shared" si="0"/>
        <v>0</v>
      </c>
    </row>
    <row r="53" spans="1:5" ht="12.75">
      <c r="A53" s="6" t="s">
        <v>88</v>
      </c>
      <c r="B53" s="14">
        <f>B41+B42+B52</f>
        <v>0</v>
      </c>
      <c r="C53" s="14">
        <f>C41+C42+C52</f>
        <v>0</v>
      </c>
      <c r="D53" s="14">
        <f>D41+D42+D52</f>
        <v>0</v>
      </c>
      <c r="E53" s="14">
        <f t="shared" si="0"/>
        <v>0</v>
      </c>
    </row>
    <row r="58" spans="2:5" ht="12.75">
      <c r="B58" s="318" t="s">
        <v>210</v>
      </c>
      <c r="C58" s="318"/>
      <c r="D58" s="318"/>
      <c r="E58" s="318"/>
    </row>
    <row r="60" spans="1:5" ht="12.75">
      <c r="A60" s="298" t="s">
        <v>376</v>
      </c>
      <c r="B60" s="298"/>
      <c r="C60" s="298"/>
      <c r="D60" s="298"/>
      <c r="E60" s="298"/>
    </row>
    <row r="61" spans="4:5" ht="12.75">
      <c r="D61" s="311" t="s">
        <v>89</v>
      </c>
      <c r="E61" s="311"/>
    </row>
    <row r="62" spans="1:5" ht="12.75">
      <c r="A62" s="310" t="s">
        <v>91</v>
      </c>
      <c r="B62" s="312"/>
      <c r="C62" s="313"/>
      <c r="D62" s="313"/>
      <c r="E62" s="314"/>
    </row>
    <row r="63" spans="1:5" ht="12.75">
      <c r="A63" s="309"/>
      <c r="B63" s="308" t="s">
        <v>54</v>
      </c>
      <c r="C63" s="308"/>
      <c r="D63" s="308"/>
      <c r="E63" s="308"/>
    </row>
    <row r="64" spans="1:5" ht="25.5">
      <c r="A64" s="309"/>
      <c r="B64" s="13" t="s">
        <v>55</v>
      </c>
      <c r="C64" s="15" t="s">
        <v>56</v>
      </c>
      <c r="D64" s="13" t="s">
        <v>57</v>
      </c>
      <c r="E64" s="309" t="s">
        <v>58</v>
      </c>
    </row>
    <row r="65" spans="1:5" ht="12.75">
      <c r="A65" s="309"/>
      <c r="B65" s="309" t="s">
        <v>59</v>
      </c>
      <c r="C65" s="309"/>
      <c r="D65" s="309"/>
      <c r="E65" s="309"/>
    </row>
    <row r="66" spans="1:5" ht="12.75">
      <c r="A66" s="6" t="s">
        <v>92</v>
      </c>
      <c r="B66" s="14">
        <f>SUM(B67:B70)</f>
        <v>0</v>
      </c>
      <c r="C66" s="14">
        <f>SUM(C67:C70)</f>
        <v>0</v>
      </c>
      <c r="D66" s="14">
        <f>SUM(D67:D70)</f>
        <v>0</v>
      </c>
      <c r="E66" s="14">
        <f aca="true" t="shared" si="1" ref="E66:E88">SUM(B66:D66)</f>
        <v>0</v>
      </c>
    </row>
    <row r="67" spans="1:5" ht="12.75">
      <c r="A67" s="7" t="s">
        <v>93</v>
      </c>
      <c r="B67" s="14"/>
      <c r="C67" s="14"/>
      <c r="D67" s="14"/>
      <c r="E67" s="14">
        <f t="shared" si="1"/>
        <v>0</v>
      </c>
    </row>
    <row r="68" spans="1:5" ht="12.75">
      <c r="A68" s="7" t="s">
        <v>37</v>
      </c>
      <c r="B68" s="14"/>
      <c r="C68" s="14"/>
      <c r="D68" s="14"/>
      <c r="E68" s="14">
        <f t="shared" si="1"/>
        <v>0</v>
      </c>
    </row>
    <row r="69" spans="1:5" ht="12.75">
      <c r="A69" s="7" t="s">
        <v>94</v>
      </c>
      <c r="B69" s="14"/>
      <c r="C69" s="14"/>
      <c r="D69" s="14"/>
      <c r="E69" s="14">
        <f t="shared" si="1"/>
        <v>0</v>
      </c>
    </row>
    <row r="70" spans="1:5" ht="12.75">
      <c r="A70" s="7" t="s">
        <v>39</v>
      </c>
      <c r="B70" s="14">
        <f>SUM(B71:B73)</f>
        <v>0</v>
      </c>
      <c r="C70" s="14">
        <f>SUM(C71:C73)</f>
        <v>0</v>
      </c>
      <c r="D70" s="14">
        <f>SUM(D71:D73)</f>
        <v>0</v>
      </c>
      <c r="E70" s="14">
        <f t="shared" si="1"/>
        <v>0</v>
      </c>
    </row>
    <row r="71" spans="1:5" ht="12.75">
      <c r="A71" s="7" t="s">
        <v>95</v>
      </c>
      <c r="B71" s="14"/>
      <c r="C71" s="14"/>
      <c r="D71" s="14"/>
      <c r="E71" s="14">
        <f t="shared" si="1"/>
        <v>0</v>
      </c>
    </row>
    <row r="72" spans="1:5" ht="12.75">
      <c r="A72" s="7" t="s">
        <v>96</v>
      </c>
      <c r="B72" s="14"/>
      <c r="C72" s="14"/>
      <c r="D72" s="14"/>
      <c r="E72" s="14">
        <f t="shared" si="1"/>
        <v>0</v>
      </c>
    </row>
    <row r="73" spans="1:5" ht="12.75">
      <c r="A73" s="7" t="s">
        <v>97</v>
      </c>
      <c r="B73" s="14"/>
      <c r="C73" s="14"/>
      <c r="D73" s="14"/>
      <c r="E73" s="14">
        <f t="shared" si="1"/>
        <v>0</v>
      </c>
    </row>
    <row r="74" spans="1:5" ht="12.75">
      <c r="A74" s="6" t="s">
        <v>98</v>
      </c>
      <c r="B74" s="14">
        <f>SUM(B75:B77)</f>
        <v>0</v>
      </c>
      <c r="C74" s="14">
        <f>SUM(C75:C77)</f>
        <v>0</v>
      </c>
      <c r="D74" s="14">
        <f>SUM(D75:D77)</f>
        <v>0</v>
      </c>
      <c r="E74" s="14">
        <f t="shared" si="1"/>
        <v>0</v>
      </c>
    </row>
    <row r="75" spans="1:5" ht="12.75">
      <c r="A75" s="7" t="s">
        <v>41</v>
      </c>
      <c r="B75" s="14"/>
      <c r="C75" s="14"/>
      <c r="D75" s="14"/>
      <c r="E75" s="14">
        <f t="shared" si="1"/>
        <v>0</v>
      </c>
    </row>
    <row r="76" spans="1:5" ht="12.75">
      <c r="A76" s="7" t="s">
        <v>42</v>
      </c>
      <c r="B76" s="14"/>
      <c r="C76" s="14"/>
      <c r="D76" s="14"/>
      <c r="E76" s="14">
        <f t="shared" si="1"/>
        <v>0</v>
      </c>
    </row>
    <row r="77" spans="1:5" ht="12.75">
      <c r="A77" s="7" t="s">
        <v>43</v>
      </c>
      <c r="B77" s="14">
        <f>B78+B79</f>
        <v>0</v>
      </c>
      <c r="C77" s="14">
        <f>C78+C79</f>
        <v>0</v>
      </c>
      <c r="D77" s="14">
        <f>D78+D79</f>
        <v>0</v>
      </c>
      <c r="E77" s="14">
        <f t="shared" si="1"/>
        <v>0</v>
      </c>
    </row>
    <row r="78" spans="1:5" ht="12.75">
      <c r="A78" s="7" t="s">
        <v>99</v>
      </c>
      <c r="B78" s="14"/>
      <c r="C78" s="14"/>
      <c r="D78" s="14"/>
      <c r="E78" s="14">
        <f t="shared" si="1"/>
        <v>0</v>
      </c>
    </row>
    <row r="79" spans="1:5" ht="12.75">
      <c r="A79" s="7" t="s">
        <v>100</v>
      </c>
      <c r="B79" s="14"/>
      <c r="C79" s="14"/>
      <c r="D79" s="14"/>
      <c r="E79" s="14">
        <f t="shared" si="1"/>
        <v>0</v>
      </c>
    </row>
    <row r="80" spans="1:5" ht="12.75">
      <c r="A80" s="6" t="s">
        <v>44</v>
      </c>
      <c r="B80" s="14">
        <f>B81+B82</f>
        <v>0</v>
      </c>
      <c r="C80" s="14">
        <f>C81+C82</f>
        <v>0</v>
      </c>
      <c r="D80" s="14">
        <f>D81+D82</f>
        <v>0</v>
      </c>
      <c r="E80" s="14">
        <f t="shared" si="1"/>
        <v>0</v>
      </c>
    </row>
    <row r="81" spans="1:5" ht="12.75">
      <c r="A81" s="7" t="s">
        <v>45</v>
      </c>
      <c r="B81" s="14"/>
      <c r="C81" s="14"/>
      <c r="D81" s="14"/>
      <c r="E81" s="14">
        <f t="shared" si="1"/>
        <v>0</v>
      </c>
    </row>
    <row r="82" spans="1:5" ht="12.75">
      <c r="A82" s="7" t="s">
        <v>46</v>
      </c>
      <c r="B82" s="14"/>
      <c r="C82" s="14"/>
      <c r="D82" s="14"/>
      <c r="E82" s="14">
        <f t="shared" si="1"/>
        <v>0</v>
      </c>
    </row>
    <row r="83" spans="1:5" ht="12.75">
      <c r="A83" s="6" t="s">
        <v>101</v>
      </c>
      <c r="B83" s="14">
        <f>B66+B74+B80</f>
        <v>0</v>
      </c>
      <c r="C83" s="14">
        <f>C66+C74+C80</f>
        <v>0</v>
      </c>
      <c r="D83" s="14">
        <f>D66+D74+D80</f>
        <v>0</v>
      </c>
      <c r="E83" s="14">
        <f t="shared" si="1"/>
        <v>0</v>
      </c>
    </row>
    <row r="84" spans="1:5" ht="12.75">
      <c r="A84" s="6" t="s">
        <v>102</v>
      </c>
      <c r="B84" s="14">
        <f>B85+B86</f>
        <v>0</v>
      </c>
      <c r="C84" s="14">
        <f>C85+C86</f>
        <v>0</v>
      </c>
      <c r="D84" s="14">
        <f>D85+D86</f>
        <v>0</v>
      </c>
      <c r="E84" s="14">
        <f t="shared" si="1"/>
        <v>0</v>
      </c>
    </row>
    <row r="85" spans="1:5" ht="12.75">
      <c r="A85" s="7" t="s">
        <v>49</v>
      </c>
      <c r="B85" s="14"/>
      <c r="C85" s="14"/>
      <c r="D85" s="14"/>
      <c r="E85" s="14">
        <f t="shared" si="1"/>
        <v>0</v>
      </c>
    </row>
    <row r="86" spans="1:5" ht="12.75">
      <c r="A86" s="7" t="s">
        <v>50</v>
      </c>
      <c r="B86" s="14"/>
      <c r="C86" s="14"/>
      <c r="D86" s="14"/>
      <c r="E86" s="14">
        <f t="shared" si="1"/>
        <v>0</v>
      </c>
    </row>
    <row r="87" spans="1:5" ht="12.75">
      <c r="A87" s="6" t="s">
        <v>51</v>
      </c>
      <c r="B87" s="14"/>
      <c r="C87" s="14"/>
      <c r="D87" s="14"/>
      <c r="E87" s="14">
        <f t="shared" si="1"/>
        <v>0</v>
      </c>
    </row>
    <row r="88" spans="1:5" ht="12.75">
      <c r="A88" s="6" t="s">
        <v>52</v>
      </c>
      <c r="B88" s="14">
        <f>B83+B84+B87</f>
        <v>0</v>
      </c>
      <c r="C88" s="14">
        <f>C83+C84+C87</f>
        <v>0</v>
      </c>
      <c r="D88" s="14">
        <f>D83+D84+D87</f>
        <v>0</v>
      </c>
      <c r="E88" s="14">
        <f t="shared" si="1"/>
        <v>0</v>
      </c>
    </row>
    <row r="89" ht="12.75">
      <c r="A89" s="16"/>
    </row>
    <row r="90" ht="12.75">
      <c r="A90" s="16"/>
    </row>
  </sheetData>
  <sheetProtection/>
  <mergeCells count="16">
    <mergeCell ref="A1:E1"/>
    <mergeCell ref="B58:E58"/>
    <mergeCell ref="A60:E60"/>
    <mergeCell ref="D61:E61"/>
    <mergeCell ref="A62:A65"/>
    <mergeCell ref="B63:E63"/>
    <mergeCell ref="E64:E65"/>
    <mergeCell ref="B65:D65"/>
    <mergeCell ref="B62:E62"/>
    <mergeCell ref="A3:E3"/>
    <mergeCell ref="D4:E4"/>
    <mergeCell ref="A5:A8"/>
    <mergeCell ref="B6:E6"/>
    <mergeCell ref="E7:E8"/>
    <mergeCell ref="B8:D8"/>
    <mergeCell ref="B5:E5"/>
  </mergeCells>
  <printOptions/>
  <pageMargins left="0.7" right="0.7" top="0.75" bottom="0.75" header="0.3" footer="0.3"/>
  <pageSetup horizontalDpi="600" verticalDpi="600" orientation="portrait" paperSize="9" scale="97" r:id="rId1"/>
  <rowBreaks count="1" manualBreakCount="1">
    <brk id="5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5:H23"/>
  <sheetViews>
    <sheetView zoomScalePageLayoutView="0" workbookViewId="0" topLeftCell="A1">
      <selection activeCell="D5" sqref="D5:H5"/>
    </sheetView>
  </sheetViews>
  <sheetFormatPr defaultColWidth="9.00390625" defaultRowHeight="12.75"/>
  <cols>
    <col min="4" max="4" width="19.125" style="0" customWidth="1"/>
  </cols>
  <sheetData>
    <row r="5" spans="4:8" ht="12.75">
      <c r="D5" s="318" t="s">
        <v>439</v>
      </c>
      <c r="E5" s="318"/>
      <c r="F5" s="318"/>
      <c r="G5" s="318"/>
      <c r="H5" s="318"/>
    </row>
    <row r="6" spans="2:7" ht="15.75">
      <c r="B6" s="328" t="s">
        <v>261</v>
      </c>
      <c r="C6" s="328"/>
      <c r="D6" s="328"/>
      <c r="E6" s="328"/>
      <c r="F6" s="40"/>
      <c r="G6" s="40"/>
    </row>
    <row r="7" spans="2:7" ht="15.75">
      <c r="B7" s="41"/>
      <c r="C7" s="41"/>
      <c r="D7" s="41">
        <v>2014</v>
      </c>
      <c r="E7" s="41"/>
      <c r="F7" s="41"/>
      <c r="G7" s="41"/>
    </row>
    <row r="8" spans="2:6" ht="15.75">
      <c r="B8" s="41"/>
      <c r="C8" s="41"/>
      <c r="D8" s="41"/>
      <c r="E8" s="41"/>
      <c r="F8" s="41"/>
    </row>
    <row r="9" spans="2:6" ht="15">
      <c r="B9" s="329" t="s">
        <v>417</v>
      </c>
      <c r="C9" s="329"/>
      <c r="D9" s="329"/>
      <c r="E9" s="42">
        <v>1</v>
      </c>
      <c r="F9" s="43"/>
    </row>
    <row r="10" spans="2:6" ht="15">
      <c r="B10" s="329" t="s">
        <v>418</v>
      </c>
      <c r="C10" s="329"/>
      <c r="D10" s="329"/>
      <c r="E10" s="44" t="s">
        <v>419</v>
      </c>
      <c r="F10" s="45"/>
    </row>
    <row r="11" spans="2:6" ht="15">
      <c r="B11" s="330"/>
      <c r="C11" s="330"/>
      <c r="D11" s="330"/>
      <c r="E11" s="42"/>
      <c r="F11" s="45"/>
    </row>
    <row r="12" spans="2:6" ht="15">
      <c r="B12" s="46"/>
      <c r="C12" s="46"/>
      <c r="D12" s="46"/>
      <c r="E12" s="42"/>
      <c r="F12" s="45"/>
    </row>
    <row r="13" spans="2:5" ht="15">
      <c r="B13" s="331"/>
      <c r="C13" s="331"/>
      <c r="D13" s="331"/>
      <c r="E13" s="47" t="s">
        <v>262</v>
      </c>
    </row>
    <row r="14" spans="2:5" ht="15">
      <c r="B14" s="331"/>
      <c r="C14" s="331"/>
      <c r="D14" s="331"/>
      <c r="E14" s="48"/>
    </row>
    <row r="15" spans="2:4" ht="15">
      <c r="B15" s="49"/>
      <c r="C15" s="49"/>
      <c r="D15" s="49"/>
    </row>
    <row r="16" ht="13.5" thickBot="1"/>
    <row r="17" spans="2:5" ht="16.5" thickBot="1">
      <c r="B17" s="332" t="s">
        <v>161</v>
      </c>
      <c r="C17" s="332"/>
      <c r="D17" s="332"/>
      <c r="E17" s="50">
        <f>E9+E11+E14</f>
        <v>1</v>
      </c>
    </row>
    <row r="20" spans="2:5" ht="12.75">
      <c r="B20" s="333" t="s">
        <v>266</v>
      </c>
      <c r="C20" s="334"/>
      <c r="D20" s="334"/>
      <c r="E20" s="334"/>
    </row>
    <row r="21" spans="2:5" ht="12.75">
      <c r="B21" s="326" t="s">
        <v>265</v>
      </c>
      <c r="C21" s="327"/>
      <c r="D21" s="327"/>
      <c r="E21" s="51">
        <v>2</v>
      </c>
    </row>
    <row r="22" spans="2:5" ht="12.75">
      <c r="B22" s="327" t="s">
        <v>263</v>
      </c>
      <c r="C22" s="327"/>
      <c r="D22" s="327"/>
      <c r="E22" s="52">
        <v>6</v>
      </c>
    </row>
    <row r="23" ht="12.75">
      <c r="E23" s="53">
        <f>SUM(E21:E22)</f>
        <v>8</v>
      </c>
    </row>
  </sheetData>
  <sheetProtection/>
  <mergeCells count="11">
    <mergeCell ref="D5:H5"/>
    <mergeCell ref="B13:D13"/>
    <mergeCell ref="B14:D14"/>
    <mergeCell ref="B17:D17"/>
    <mergeCell ref="B20:E20"/>
    <mergeCell ref="B21:D21"/>
    <mergeCell ref="B22:D22"/>
    <mergeCell ref="B6:E6"/>
    <mergeCell ref="B9:D9"/>
    <mergeCell ref="B10:D10"/>
    <mergeCell ref="B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3" sqref="A3:F3"/>
    </sheetView>
  </sheetViews>
  <sheetFormatPr defaultColWidth="9.00390625" defaultRowHeight="12.75"/>
  <cols>
    <col min="2" max="2" width="29.125" style="0" customWidth="1"/>
    <col min="3" max="3" width="19.625" style="0" customWidth="1"/>
    <col min="4" max="4" width="22.625" style="0" customWidth="1"/>
    <col min="5" max="5" width="20.875" style="0" customWidth="1"/>
    <col min="6" max="6" width="23.875" style="0" customWidth="1"/>
  </cols>
  <sheetData>
    <row r="1" spans="1:12" ht="12.75">
      <c r="A1" s="299" t="s">
        <v>440</v>
      </c>
      <c r="B1" s="299"/>
      <c r="C1" s="299"/>
      <c r="D1" s="299"/>
      <c r="E1" s="299"/>
      <c r="F1" s="299"/>
      <c r="G1" s="290"/>
      <c r="H1" s="290"/>
      <c r="I1" s="112"/>
      <c r="J1" s="112"/>
      <c r="K1" s="112"/>
      <c r="L1" s="112"/>
    </row>
    <row r="2" spans="1:12" ht="19.5" thickBot="1">
      <c r="A2" s="112"/>
      <c r="B2" s="112"/>
      <c r="C2" s="113"/>
      <c r="D2" s="114"/>
      <c r="E2" s="338"/>
      <c r="F2" s="338"/>
      <c r="G2" s="112"/>
      <c r="H2" s="112"/>
      <c r="I2" s="112"/>
      <c r="J2" s="112"/>
      <c r="K2" s="112"/>
      <c r="L2" s="112"/>
    </row>
    <row r="3" spans="1:12" ht="18.75">
      <c r="A3" s="339" t="s">
        <v>441</v>
      </c>
      <c r="B3" s="340"/>
      <c r="C3" s="340"/>
      <c r="D3" s="340"/>
      <c r="E3" s="340"/>
      <c r="F3" s="341"/>
      <c r="G3" s="112"/>
      <c r="H3" s="112"/>
      <c r="I3" s="112"/>
      <c r="J3" s="112"/>
      <c r="K3" s="112"/>
      <c r="L3" s="112"/>
    </row>
    <row r="4" spans="1:12" ht="16.5" thickBot="1">
      <c r="A4" s="268"/>
      <c r="B4" s="269"/>
      <c r="C4" s="270"/>
      <c r="D4" s="271"/>
      <c r="E4" s="342" t="s">
        <v>267</v>
      </c>
      <c r="F4" s="343"/>
      <c r="G4" s="112"/>
      <c r="H4" s="112"/>
      <c r="I4" s="112"/>
      <c r="J4" s="112"/>
      <c r="K4" s="112"/>
      <c r="L4" s="112"/>
    </row>
    <row r="5" spans="1:12" ht="16.5" thickBot="1">
      <c r="A5" s="344" t="s">
        <v>268</v>
      </c>
      <c r="B5" s="345"/>
      <c r="C5" s="272" t="s">
        <v>269</v>
      </c>
      <c r="D5" s="273" t="s">
        <v>270</v>
      </c>
      <c r="E5" s="273" t="s">
        <v>271</v>
      </c>
      <c r="F5" s="274" t="s">
        <v>272</v>
      </c>
      <c r="G5" s="115"/>
      <c r="H5" s="115"/>
      <c r="I5" s="115"/>
      <c r="J5" s="115"/>
      <c r="K5" s="115"/>
      <c r="L5" s="115"/>
    </row>
    <row r="6" spans="1:12" ht="16.5" thickBot="1">
      <c r="A6" s="116" t="s">
        <v>273</v>
      </c>
      <c r="B6" s="117"/>
      <c r="C6" s="118">
        <v>20679</v>
      </c>
      <c r="D6" s="281">
        <f aca="true" t="shared" si="0" ref="D6:F7">C6*1.017</f>
        <v>21030.542999999998</v>
      </c>
      <c r="E6" s="281">
        <f t="shared" si="0"/>
        <v>21388.062230999996</v>
      </c>
      <c r="F6" s="283">
        <f t="shared" si="0"/>
        <v>21751.659288926996</v>
      </c>
      <c r="G6" s="112"/>
      <c r="H6" s="112"/>
      <c r="I6" s="112"/>
      <c r="J6" s="112"/>
      <c r="K6" s="112"/>
      <c r="L6" s="112"/>
    </row>
    <row r="7" spans="1:12" ht="16.5" thickBot="1">
      <c r="A7" s="346" t="s">
        <v>274</v>
      </c>
      <c r="B7" s="347"/>
      <c r="C7" s="119">
        <f>'1. sz. melléklet összevont mérl'!E21</f>
        <v>2768</v>
      </c>
      <c r="D7" s="281">
        <f t="shared" si="0"/>
        <v>2815.0559999999996</v>
      </c>
      <c r="E7" s="281">
        <f t="shared" si="0"/>
        <v>2862.9119519999995</v>
      </c>
      <c r="F7" s="284">
        <f t="shared" si="0"/>
        <v>2911.581455183999</v>
      </c>
      <c r="G7" s="112"/>
      <c r="H7" s="112"/>
      <c r="I7" s="112"/>
      <c r="J7" s="112"/>
      <c r="K7" s="112"/>
      <c r="L7" s="112"/>
    </row>
    <row r="8" spans="1:12" ht="16.5" thickBot="1">
      <c r="A8" s="275" t="s">
        <v>275</v>
      </c>
      <c r="B8" s="276"/>
      <c r="C8" s="277">
        <f>SUM(C6:C7)</f>
        <v>23447</v>
      </c>
      <c r="D8" s="278">
        <f>SUM(D6:D7)</f>
        <v>23845.599</v>
      </c>
      <c r="E8" s="278">
        <f>SUM(E6:E7)</f>
        <v>24250.974182999995</v>
      </c>
      <c r="F8" s="279">
        <f>SUM(F6:F7)</f>
        <v>24663.240744110994</v>
      </c>
      <c r="G8" s="120"/>
      <c r="H8" s="120"/>
      <c r="I8" s="120"/>
      <c r="J8" s="120"/>
      <c r="K8" s="120"/>
      <c r="L8" s="120"/>
    </row>
    <row r="9" spans="1:12" ht="15.75">
      <c r="A9" s="348" t="s">
        <v>276</v>
      </c>
      <c r="B9" s="349"/>
      <c r="C9" s="121">
        <f>'1. sz. melléklet összevont mérl'!J24</f>
        <v>23447</v>
      </c>
      <c r="D9" s="281">
        <f aca="true" t="shared" si="1" ref="D9:F10">C9*1.017</f>
        <v>23845.599</v>
      </c>
      <c r="E9" s="281">
        <f t="shared" si="1"/>
        <v>24250.974182999995</v>
      </c>
      <c r="F9" s="283">
        <f t="shared" si="1"/>
        <v>24663.240744110994</v>
      </c>
      <c r="G9" s="122"/>
      <c r="H9" s="122"/>
      <c r="I9" s="122"/>
      <c r="J9" s="122"/>
      <c r="K9" s="122"/>
      <c r="L9" s="122"/>
    </row>
    <row r="10" spans="1:12" ht="16.5" thickBot="1">
      <c r="A10" s="336" t="s">
        <v>277</v>
      </c>
      <c r="B10" s="337"/>
      <c r="C10" s="123">
        <f>'1. sz. melléklet összevont mérl'!J25</f>
        <v>0</v>
      </c>
      <c r="D10" s="282">
        <f t="shared" si="1"/>
        <v>0</v>
      </c>
      <c r="E10" s="282">
        <f t="shared" si="1"/>
        <v>0</v>
      </c>
      <c r="F10" s="284">
        <f t="shared" si="1"/>
        <v>0</v>
      </c>
      <c r="G10" s="112"/>
      <c r="H10" s="112"/>
      <c r="I10" s="112"/>
      <c r="J10" s="112"/>
      <c r="K10" s="112"/>
      <c r="L10" s="112"/>
    </row>
    <row r="11" spans="1:12" ht="16.5" thickBot="1">
      <c r="A11" s="275" t="s">
        <v>278</v>
      </c>
      <c r="B11" s="276"/>
      <c r="C11" s="277">
        <f>SUM(C9:C10)</f>
        <v>23447</v>
      </c>
      <c r="D11" s="278">
        <f>SUM(D9:D10)</f>
        <v>23845.599</v>
      </c>
      <c r="E11" s="278">
        <f>SUM(E9:E10)</f>
        <v>24250.974182999995</v>
      </c>
      <c r="F11" s="279">
        <f>SUM(F9:F10)</f>
        <v>24663.240744110994</v>
      </c>
      <c r="G11" s="122"/>
      <c r="H11" s="122"/>
      <c r="I11" s="122"/>
      <c r="J11" s="122"/>
      <c r="K11" s="122"/>
      <c r="L11" s="122"/>
    </row>
    <row r="12" spans="1:12" ht="15.75">
      <c r="A12" s="124"/>
      <c r="B12" s="124"/>
      <c r="C12" s="125"/>
      <c r="D12" s="125"/>
      <c r="E12" s="125"/>
      <c r="F12" s="125"/>
      <c r="G12" s="112"/>
      <c r="H12" s="112"/>
      <c r="I12" s="112"/>
      <c r="J12" s="112"/>
      <c r="K12" s="112"/>
      <c r="L12" s="112"/>
    </row>
    <row r="13" spans="1:12" ht="15.75">
      <c r="A13" s="112"/>
      <c r="B13" s="112"/>
      <c r="C13" s="126"/>
      <c r="D13" s="335" t="s">
        <v>420</v>
      </c>
      <c r="E13" s="318"/>
      <c r="F13" s="318"/>
      <c r="G13" s="112"/>
      <c r="H13" s="112"/>
      <c r="I13" s="112"/>
      <c r="J13" s="112"/>
      <c r="K13" s="112"/>
      <c r="L13" s="112"/>
    </row>
    <row r="14" spans="1:12" ht="15.75">
      <c r="A14" s="112"/>
      <c r="B14" s="112"/>
      <c r="C14" s="113"/>
      <c r="D14" s="114"/>
      <c r="E14" s="114"/>
      <c r="F14" s="114"/>
      <c r="G14" s="112"/>
      <c r="H14" s="112"/>
      <c r="I14" s="112"/>
      <c r="J14" s="112"/>
      <c r="K14" s="112"/>
      <c r="L14" s="112"/>
    </row>
    <row r="15" spans="1:12" ht="15.75">
      <c r="A15" s="112"/>
      <c r="B15" s="112"/>
      <c r="C15" s="113"/>
      <c r="D15" s="114"/>
      <c r="E15" s="114"/>
      <c r="F15" s="114"/>
      <c r="G15" s="112"/>
      <c r="H15" s="112"/>
      <c r="I15" s="112"/>
      <c r="J15" s="112"/>
      <c r="K15" s="112"/>
      <c r="L15" s="112"/>
    </row>
    <row r="16" spans="1:12" ht="15.75">
      <c r="A16" s="112"/>
      <c r="B16" s="112"/>
      <c r="C16" s="113"/>
      <c r="D16" s="114"/>
      <c r="E16" s="114"/>
      <c r="F16" s="114"/>
      <c r="G16" s="112"/>
      <c r="H16" s="112"/>
      <c r="I16" s="112"/>
      <c r="J16" s="112"/>
      <c r="K16" s="112"/>
      <c r="L16" s="112"/>
    </row>
    <row r="17" spans="1:12" ht="15.75">
      <c r="A17" s="112"/>
      <c r="B17" s="112"/>
      <c r="C17" s="113"/>
      <c r="D17" s="114"/>
      <c r="E17" s="114"/>
      <c r="F17" s="114"/>
      <c r="G17" s="112"/>
      <c r="H17" s="112"/>
      <c r="I17" s="112"/>
      <c r="J17" s="112"/>
      <c r="K17" s="112"/>
      <c r="L17" s="112"/>
    </row>
    <row r="18" spans="1:12" ht="15.75">
      <c r="A18" s="112"/>
      <c r="B18" s="112"/>
      <c r="C18" s="113"/>
      <c r="D18" s="114"/>
      <c r="E18" s="114"/>
      <c r="F18" s="114"/>
      <c r="G18" s="112"/>
      <c r="H18" s="112"/>
      <c r="I18" s="112"/>
      <c r="J18" s="112"/>
      <c r="K18" s="112"/>
      <c r="L18" s="112"/>
    </row>
    <row r="19" spans="1:12" ht="15.75">
      <c r="A19" s="112"/>
      <c r="B19" s="112"/>
      <c r="C19" s="113"/>
      <c r="D19" s="114"/>
      <c r="E19" s="114"/>
      <c r="F19" s="114"/>
      <c r="G19" s="112"/>
      <c r="H19" s="112"/>
      <c r="I19" s="112"/>
      <c r="J19" s="112"/>
      <c r="K19" s="112"/>
      <c r="L19" s="112"/>
    </row>
    <row r="20" spans="1:12" ht="15.75">
      <c r="A20" s="112"/>
      <c r="B20" s="112"/>
      <c r="C20" s="113"/>
      <c r="D20" s="114"/>
      <c r="E20" s="114"/>
      <c r="F20" s="114"/>
      <c r="G20" s="112"/>
      <c r="H20" s="112"/>
      <c r="I20" s="112"/>
      <c r="J20" s="112"/>
      <c r="K20" s="112"/>
      <c r="L20" s="112"/>
    </row>
    <row r="21" spans="1:12" ht="15.75">
      <c r="A21" s="112"/>
      <c r="B21" s="112"/>
      <c r="C21" s="113"/>
      <c r="D21" s="114"/>
      <c r="E21" s="114"/>
      <c r="F21" s="114"/>
      <c r="G21" s="112"/>
      <c r="H21" s="112"/>
      <c r="I21" s="112"/>
      <c r="J21" s="112"/>
      <c r="K21" s="112"/>
      <c r="L21" s="112"/>
    </row>
    <row r="22" spans="1:12" ht="15.75">
      <c r="A22" s="112"/>
      <c r="B22" s="112"/>
      <c r="C22" s="113"/>
      <c r="D22" s="114"/>
      <c r="E22" s="114"/>
      <c r="F22" s="114"/>
      <c r="G22" s="112"/>
      <c r="H22" s="112"/>
      <c r="I22" s="112"/>
      <c r="J22" s="112"/>
      <c r="K22" s="112"/>
      <c r="L22" s="112"/>
    </row>
    <row r="23" spans="1:12" ht="15.75">
      <c r="A23" s="112"/>
      <c r="B23" s="112"/>
      <c r="C23" s="113"/>
      <c r="D23" s="114"/>
      <c r="E23" s="114"/>
      <c r="F23" s="114"/>
      <c r="G23" s="112"/>
      <c r="H23" s="112"/>
      <c r="I23" s="112"/>
      <c r="J23" s="112"/>
      <c r="K23" s="112"/>
      <c r="L23" s="112"/>
    </row>
    <row r="24" spans="1:12" ht="15.75">
      <c r="A24" s="112"/>
      <c r="B24" s="112"/>
      <c r="C24" s="113"/>
      <c r="D24" s="114"/>
      <c r="E24" s="114"/>
      <c r="F24" s="114"/>
      <c r="G24" s="112"/>
      <c r="H24" s="112"/>
      <c r="I24" s="112"/>
      <c r="J24" s="112"/>
      <c r="K24" s="112"/>
      <c r="L24" s="112"/>
    </row>
    <row r="25" spans="1:12" ht="15.75">
      <c r="A25" s="112"/>
      <c r="B25" s="112"/>
      <c r="C25" s="113"/>
      <c r="D25" s="114"/>
      <c r="E25" s="114"/>
      <c r="F25" s="114"/>
      <c r="G25" s="112"/>
      <c r="H25" s="112"/>
      <c r="I25" s="112"/>
      <c r="J25" s="112"/>
      <c r="K25" s="112"/>
      <c r="L25" s="112"/>
    </row>
    <row r="26" spans="1:12" ht="15.75">
      <c r="A26" s="112"/>
      <c r="B26" s="112"/>
      <c r="C26" s="113"/>
      <c r="D26" s="114"/>
      <c r="E26" s="114"/>
      <c r="F26" s="114"/>
      <c r="G26" s="112"/>
      <c r="H26" s="112"/>
      <c r="I26" s="112"/>
      <c r="J26" s="112"/>
      <c r="K26" s="112"/>
      <c r="L26" s="112"/>
    </row>
    <row r="27" spans="1:12" ht="15.75">
      <c r="A27" s="112"/>
      <c r="B27" s="112"/>
      <c r="C27" s="113"/>
      <c r="D27" s="114"/>
      <c r="E27" s="114"/>
      <c r="F27" s="114"/>
      <c r="G27" s="112"/>
      <c r="H27" s="112"/>
      <c r="I27" s="112"/>
      <c r="J27" s="112"/>
      <c r="K27" s="112"/>
      <c r="L27" s="112"/>
    </row>
    <row r="28" spans="1:12" ht="15.75">
      <c r="A28" s="112"/>
      <c r="B28" s="112"/>
      <c r="C28" s="113"/>
      <c r="D28" s="114"/>
      <c r="E28" s="114"/>
      <c r="F28" s="114"/>
      <c r="G28" s="112"/>
      <c r="H28" s="112"/>
      <c r="I28" s="112"/>
      <c r="J28" s="112"/>
      <c r="K28" s="112"/>
      <c r="L28" s="112"/>
    </row>
  </sheetData>
  <sheetProtection/>
  <mergeCells count="9">
    <mergeCell ref="A1:F1"/>
    <mergeCell ref="D13:F13"/>
    <mergeCell ref="A10:B10"/>
    <mergeCell ref="E2:F2"/>
    <mergeCell ref="A3:F3"/>
    <mergeCell ref="E4:F4"/>
    <mergeCell ref="A5:B5"/>
    <mergeCell ref="A7:B7"/>
    <mergeCell ref="A9:B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R1"/>
    </sheetView>
  </sheetViews>
  <sheetFormatPr defaultColWidth="9.00390625" defaultRowHeight="12.75"/>
  <cols>
    <col min="10" max="10" width="13.25390625" style="0" customWidth="1"/>
    <col min="11" max="11" width="1.00390625" style="0" customWidth="1"/>
    <col min="12" max="12" width="4.125" style="0" hidden="1" customWidth="1"/>
    <col min="13" max="13" width="9.125" style="0" hidden="1" customWidth="1"/>
    <col min="14" max="14" width="2.375" style="0" hidden="1" customWidth="1"/>
    <col min="15" max="15" width="9.125" style="0" hidden="1" customWidth="1"/>
    <col min="16" max="16" width="3.375" style="0" hidden="1" customWidth="1"/>
    <col min="17" max="17" width="5.00390625" style="0" hidden="1" customWidth="1"/>
    <col min="18" max="18" width="30.375" style="0" customWidth="1"/>
  </cols>
  <sheetData>
    <row r="1" spans="1:22" ht="13.5" thickBot="1">
      <c r="A1" s="375" t="s">
        <v>442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290"/>
      <c r="T1" s="290"/>
      <c r="U1" s="290"/>
      <c r="V1" s="290"/>
    </row>
    <row r="2" spans="1:18" ht="14.25" thickBot="1" thickTop="1">
      <c r="A2" s="376" t="s">
        <v>421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8"/>
    </row>
    <row r="3" spans="1:18" ht="12.75">
      <c r="A3" s="379" t="s">
        <v>279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1"/>
    </row>
    <row r="4" spans="1:18" ht="13.5" thickBot="1">
      <c r="A4" s="382" t="s">
        <v>280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4"/>
    </row>
    <row r="5" spans="1:18" ht="14.25" thickBot="1" thickTop="1">
      <c r="A5" s="127"/>
      <c r="B5" s="128"/>
      <c r="C5" s="128"/>
      <c r="D5" s="128"/>
      <c r="E5" s="128"/>
      <c r="F5" s="128"/>
      <c r="G5" s="385"/>
      <c r="H5" s="385"/>
      <c r="I5" s="128"/>
      <c r="J5" s="129"/>
      <c r="K5" s="129"/>
      <c r="L5" s="129"/>
      <c r="M5" s="129"/>
      <c r="N5" s="129"/>
      <c r="O5" s="129"/>
      <c r="P5" s="129"/>
      <c r="Q5" s="386" t="s">
        <v>281</v>
      </c>
      <c r="R5" s="386"/>
    </row>
    <row r="6" spans="1:18" ht="14.25" thickBot="1" thickTop="1">
      <c r="A6" s="364" t="s">
        <v>282</v>
      </c>
      <c r="B6" s="365"/>
      <c r="C6" s="365"/>
      <c r="D6" s="175"/>
      <c r="E6" s="176"/>
      <c r="F6" s="175"/>
      <c r="G6" s="176"/>
      <c r="H6" s="175"/>
      <c r="I6" s="177"/>
      <c r="J6" s="178"/>
      <c r="K6" s="178"/>
      <c r="L6" s="178"/>
      <c r="M6" s="178"/>
      <c r="N6" s="178"/>
      <c r="O6" s="178"/>
      <c r="P6" s="178"/>
      <c r="Q6" s="179"/>
      <c r="R6" s="180" t="s">
        <v>306</v>
      </c>
    </row>
    <row r="7" spans="1:18" ht="12.75">
      <c r="A7" s="366" t="s">
        <v>283</v>
      </c>
      <c r="B7" s="367"/>
      <c r="C7" s="367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/>
      <c r="R7" s="132">
        <f>'2. sz.mell. összevont bev.-kiad'!E12</f>
        <v>241</v>
      </c>
    </row>
    <row r="8" spans="1:18" ht="12.75">
      <c r="A8" s="133" t="s">
        <v>284</v>
      </c>
      <c r="B8" s="134"/>
      <c r="C8" s="134"/>
      <c r="D8" s="134"/>
      <c r="E8" s="134"/>
      <c r="F8" s="134"/>
      <c r="G8" s="134"/>
      <c r="H8" s="134"/>
      <c r="I8" s="134"/>
      <c r="J8" s="135"/>
      <c r="K8" s="135"/>
      <c r="L8" s="135"/>
      <c r="M8" s="135"/>
      <c r="N8" s="135"/>
      <c r="O8" s="135"/>
      <c r="P8" s="135"/>
      <c r="Q8" s="136"/>
      <c r="R8" s="137">
        <f>'2. sz.mell. összevont bev.-kiad'!E10</f>
        <v>1591</v>
      </c>
    </row>
    <row r="9" spans="1:18" ht="12.75">
      <c r="A9" s="133" t="s">
        <v>285</v>
      </c>
      <c r="B9" s="134"/>
      <c r="C9" s="134"/>
      <c r="D9" s="134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6"/>
      <c r="R9" s="137">
        <f>'2. sz.mell. összevont bev.-kiad'!E21</f>
        <v>2705</v>
      </c>
    </row>
    <row r="10" spans="1:18" ht="12.75">
      <c r="A10" s="368" t="s">
        <v>286</v>
      </c>
      <c r="B10" s="369"/>
      <c r="C10" s="369"/>
      <c r="D10" s="369"/>
      <c r="E10" s="369"/>
      <c r="F10" s="369"/>
      <c r="G10" s="369"/>
      <c r="H10" s="369"/>
      <c r="I10" s="369"/>
      <c r="J10" s="369"/>
      <c r="K10" s="135"/>
      <c r="L10" s="135"/>
      <c r="M10" s="135"/>
      <c r="N10" s="135"/>
      <c r="O10" s="135"/>
      <c r="P10" s="135"/>
      <c r="Q10" s="136"/>
      <c r="R10" s="137">
        <f>'2. sz.mell. összevont bev.-kiad'!E31</f>
        <v>0</v>
      </c>
    </row>
    <row r="11" spans="1:18" ht="12.75">
      <c r="A11" s="133" t="s">
        <v>287</v>
      </c>
      <c r="B11" s="134"/>
      <c r="C11" s="134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6"/>
      <c r="R11" s="137">
        <f>'2. sz.mell. összevont bev.-kiad'!E14</f>
        <v>0</v>
      </c>
    </row>
    <row r="12" spans="1:18" ht="12.75">
      <c r="A12" s="133" t="s">
        <v>288</v>
      </c>
      <c r="B12" s="134"/>
      <c r="C12" s="134"/>
      <c r="D12" s="134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37"/>
    </row>
    <row r="13" spans="1:18" ht="13.5" thickBot="1">
      <c r="A13" s="370" t="s">
        <v>289</v>
      </c>
      <c r="B13" s="371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9"/>
      <c r="R13" s="140">
        <f>SUM(R7:R12)</f>
        <v>4537</v>
      </c>
    </row>
    <row r="14" spans="1:18" ht="14.25" thickBot="1" thickTop="1">
      <c r="A14" s="350" t="s">
        <v>290</v>
      </c>
      <c r="B14" s="351"/>
      <c r="C14" s="351"/>
      <c r="D14" s="35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2"/>
      <c r="R14" s="183">
        <f>R13/2</f>
        <v>2268.5</v>
      </c>
    </row>
    <row r="15" spans="1:18" ht="14.25" thickBot="1" thickTop="1">
      <c r="A15" s="372" t="s">
        <v>291</v>
      </c>
      <c r="B15" s="373"/>
      <c r="C15" s="373"/>
      <c r="D15" s="373"/>
      <c r="E15" s="37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5"/>
    </row>
    <row r="16" spans="1:18" ht="13.5" thickBot="1">
      <c r="A16" s="352" t="s">
        <v>292</v>
      </c>
      <c r="B16" s="353"/>
      <c r="C16" s="353"/>
      <c r="D16" s="353"/>
      <c r="E16" s="353"/>
      <c r="F16" s="353"/>
      <c r="G16" s="353"/>
      <c r="H16" s="353"/>
      <c r="I16" s="353"/>
      <c r="J16" s="353"/>
      <c r="K16" s="128"/>
      <c r="L16" s="128"/>
      <c r="M16" s="128"/>
      <c r="N16" s="128"/>
      <c r="O16" s="128"/>
      <c r="P16" s="128"/>
      <c r="Q16" s="142"/>
      <c r="R16" s="143">
        <v>0</v>
      </c>
    </row>
    <row r="17" spans="1:18" ht="12.75">
      <c r="A17" s="354" t="s">
        <v>293</v>
      </c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9"/>
      <c r="R17" s="145"/>
    </row>
    <row r="18" spans="1:18" ht="13.5" thickBot="1">
      <c r="A18" s="352" t="s">
        <v>294</v>
      </c>
      <c r="B18" s="353"/>
      <c r="C18" s="353"/>
      <c r="D18" s="353"/>
      <c r="E18" s="353"/>
      <c r="F18" s="353"/>
      <c r="G18" s="353"/>
      <c r="H18" s="353"/>
      <c r="I18" s="141"/>
      <c r="J18" s="141"/>
      <c r="K18" s="141"/>
      <c r="L18" s="141"/>
      <c r="M18" s="141"/>
      <c r="N18" s="141"/>
      <c r="O18" s="141"/>
      <c r="P18" s="141"/>
      <c r="Q18" s="146"/>
      <c r="R18" s="147">
        <v>0</v>
      </c>
    </row>
    <row r="19" spans="1:18" ht="12.75">
      <c r="A19" s="362" t="s">
        <v>295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148"/>
      <c r="M19" s="148"/>
      <c r="N19" s="148"/>
      <c r="O19" s="148"/>
      <c r="P19" s="148"/>
      <c r="Q19" s="142"/>
      <c r="R19" s="143"/>
    </row>
    <row r="20" spans="1:18" ht="13.5" thickBot="1">
      <c r="A20" s="352" t="s">
        <v>296</v>
      </c>
      <c r="B20" s="353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42"/>
      <c r="R20" s="143">
        <v>0</v>
      </c>
    </row>
    <row r="21" spans="1:18" ht="12.75">
      <c r="A21" s="354" t="s">
        <v>297</v>
      </c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144"/>
      <c r="M21" s="144"/>
      <c r="N21" s="144"/>
      <c r="O21" s="144"/>
      <c r="P21" s="144"/>
      <c r="Q21" s="149"/>
      <c r="R21" s="145"/>
    </row>
    <row r="22" spans="1:18" ht="13.5" thickBot="1">
      <c r="A22" s="352" t="s">
        <v>298</v>
      </c>
      <c r="B22" s="353"/>
      <c r="C22" s="353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6"/>
      <c r="R22" s="147">
        <v>0</v>
      </c>
    </row>
    <row r="23" spans="1:18" ht="12.75">
      <c r="A23" s="354" t="s">
        <v>299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150"/>
      <c r="M23" s="150"/>
      <c r="N23" s="150"/>
      <c r="O23" s="150"/>
      <c r="P23" s="150"/>
      <c r="Q23" s="142"/>
      <c r="R23" s="145"/>
    </row>
    <row r="24" spans="1:18" ht="13.5" thickBot="1">
      <c r="A24" s="352" t="s">
        <v>300</v>
      </c>
      <c r="B24" s="353"/>
      <c r="C24" s="353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42"/>
      <c r="R24" s="143">
        <v>0</v>
      </c>
    </row>
    <row r="25" spans="1:18" ht="13.5" thickBot="1">
      <c r="A25" s="356" t="s">
        <v>301</v>
      </c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8"/>
      <c r="R25" s="151">
        <v>0</v>
      </c>
    </row>
    <row r="26" spans="1:18" ht="12.75">
      <c r="A26" s="354" t="s">
        <v>302</v>
      </c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9"/>
      <c r="R26" s="145"/>
    </row>
    <row r="27" spans="1:18" ht="13.5" thickBot="1">
      <c r="A27" s="360" t="s">
        <v>303</v>
      </c>
      <c r="B27" s="361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52"/>
      <c r="R27" s="153">
        <v>0</v>
      </c>
    </row>
    <row r="28" spans="1:18" ht="14.25" thickBot="1" thickTop="1">
      <c r="A28" s="350" t="s">
        <v>289</v>
      </c>
      <c r="B28" s="35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2"/>
      <c r="R28" s="183">
        <v>0</v>
      </c>
    </row>
    <row r="29" spans="1:18" ht="14.25" thickBot="1" thickTop="1">
      <c r="A29" s="186" t="s">
        <v>304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8">
        <f>R14-R28</f>
        <v>2268.5</v>
      </c>
    </row>
    <row r="30" spans="1:18" ht="13.5" thickTop="1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</row>
  </sheetData>
  <sheetProtection/>
  <mergeCells count="25">
    <mergeCell ref="A1:R1"/>
    <mergeCell ref="A2:R2"/>
    <mergeCell ref="A3:R3"/>
    <mergeCell ref="A4:R4"/>
    <mergeCell ref="G5:H5"/>
    <mergeCell ref="Q5:R5"/>
    <mergeCell ref="A6:C6"/>
    <mergeCell ref="A7:C7"/>
    <mergeCell ref="A10:J10"/>
    <mergeCell ref="A13:B13"/>
    <mergeCell ref="A14:D14"/>
    <mergeCell ref="A15:E15"/>
    <mergeCell ref="A16:J16"/>
    <mergeCell ref="A17:Q17"/>
    <mergeCell ref="A18:H18"/>
    <mergeCell ref="A19:K19"/>
    <mergeCell ref="A20:B20"/>
    <mergeCell ref="A21:K21"/>
    <mergeCell ref="A28:B28"/>
    <mergeCell ref="A22:C22"/>
    <mergeCell ref="A23:K23"/>
    <mergeCell ref="A24:C24"/>
    <mergeCell ref="A25:Q25"/>
    <mergeCell ref="A26:Q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27.75390625" style="0" bestFit="1" customWidth="1"/>
    <col min="2" max="2" width="14.75390625" style="0" bestFit="1" customWidth="1"/>
    <col min="3" max="3" width="11.25390625" style="0" bestFit="1" customWidth="1"/>
    <col min="4" max="6" width="9.00390625" style="0" bestFit="1" customWidth="1"/>
    <col min="7" max="7" width="12.375" style="0" bestFit="1" customWidth="1"/>
  </cols>
  <sheetData>
    <row r="1" spans="1:7" ht="13.5" thickBot="1">
      <c r="A1" s="375" t="s">
        <v>443</v>
      </c>
      <c r="B1" s="375"/>
      <c r="C1" s="375"/>
      <c r="D1" s="375"/>
      <c r="E1" s="375"/>
      <c r="F1" s="375"/>
      <c r="G1" s="395"/>
    </row>
    <row r="2" spans="1:7" ht="17.25" thickBot="1" thickTop="1">
      <c r="A2" s="387" t="s">
        <v>421</v>
      </c>
      <c r="B2" s="388"/>
      <c r="C2" s="388"/>
      <c r="D2" s="388"/>
      <c r="E2" s="388"/>
      <c r="F2" s="388"/>
      <c r="G2" s="389"/>
    </row>
    <row r="3" spans="1:7" ht="17.25" thickBot="1" thickTop="1">
      <c r="A3" s="390" t="s">
        <v>305</v>
      </c>
      <c r="B3" s="391"/>
      <c r="C3" s="391"/>
      <c r="D3" s="391"/>
      <c r="E3" s="391"/>
      <c r="F3" s="391"/>
      <c r="G3" s="392"/>
    </row>
    <row r="4" spans="1:7" ht="17.25" thickBot="1" thickTop="1">
      <c r="A4" s="189"/>
      <c r="B4" s="190" t="s">
        <v>104</v>
      </c>
      <c r="C4" s="191" t="s">
        <v>306</v>
      </c>
      <c r="D4" s="191" t="s">
        <v>307</v>
      </c>
      <c r="E4" s="191" t="s">
        <v>308</v>
      </c>
      <c r="F4" s="191" t="s">
        <v>309</v>
      </c>
      <c r="G4" s="192" t="s">
        <v>310</v>
      </c>
    </row>
    <row r="5" spans="1:7" ht="17.25" thickBot="1" thickTop="1">
      <c r="A5" s="155"/>
      <c r="B5" s="156"/>
      <c r="C5" s="157"/>
      <c r="D5" s="393"/>
      <c r="E5" s="393"/>
      <c r="F5" s="393"/>
      <c r="G5" s="394"/>
    </row>
    <row r="6" spans="1:7" ht="16.5" thickTop="1">
      <c r="A6" s="158" t="s">
        <v>311</v>
      </c>
      <c r="B6" s="159"/>
      <c r="C6" s="160"/>
      <c r="D6" s="160"/>
      <c r="E6" s="160"/>
      <c r="F6" s="160"/>
      <c r="G6" s="287"/>
    </row>
    <row r="7" spans="1:7" ht="15.75">
      <c r="A7" s="161" t="s">
        <v>312</v>
      </c>
      <c r="B7" s="162" t="s">
        <v>313</v>
      </c>
      <c r="C7" s="163"/>
      <c r="D7" s="163"/>
      <c r="E7" s="163"/>
      <c r="F7" s="164"/>
      <c r="G7" s="288"/>
    </row>
    <row r="8" spans="1:7" ht="15.75">
      <c r="A8" s="161" t="s">
        <v>314</v>
      </c>
      <c r="B8" s="162" t="s">
        <v>313</v>
      </c>
      <c r="C8" s="163"/>
      <c r="D8" s="163"/>
      <c r="E8" s="163"/>
      <c r="F8" s="164"/>
      <c r="G8" s="288"/>
    </row>
    <row r="9" spans="1:7" ht="15.75">
      <c r="A9" s="161" t="s">
        <v>315</v>
      </c>
      <c r="B9" s="162" t="s">
        <v>313</v>
      </c>
      <c r="C9" s="165"/>
      <c r="D9" s="165"/>
      <c r="E9" s="165"/>
      <c r="F9" s="164"/>
      <c r="G9" s="288"/>
    </row>
    <row r="10" spans="1:7" ht="15.75">
      <c r="A10" s="166" t="s">
        <v>316</v>
      </c>
      <c r="B10" s="162" t="s">
        <v>317</v>
      </c>
      <c r="C10" s="165"/>
      <c r="D10" s="165"/>
      <c r="E10" s="165"/>
      <c r="F10" s="164"/>
      <c r="G10" s="288"/>
    </row>
    <row r="11" spans="1:7" ht="15.75">
      <c r="A11" s="167" t="s">
        <v>318</v>
      </c>
      <c r="B11" s="168"/>
      <c r="C11" s="286">
        <f>'3. sz. mell. önkorm. bev-kiad.'!E76</f>
        <v>0</v>
      </c>
      <c r="D11" s="169"/>
      <c r="E11" s="169"/>
      <c r="F11" s="170"/>
      <c r="G11" s="288">
        <f>SUM(C11:F11)</f>
        <v>0</v>
      </c>
    </row>
    <row r="12" spans="1:7" ht="16.5" thickBot="1">
      <c r="A12" s="171" t="s">
        <v>319</v>
      </c>
      <c r="B12" s="172"/>
      <c r="C12" s="173"/>
      <c r="D12" s="173"/>
      <c r="E12" s="173"/>
      <c r="F12" s="174"/>
      <c r="G12" s="289"/>
    </row>
    <row r="13" spans="1:7" ht="17.25" thickBot="1" thickTop="1">
      <c r="A13" s="189" t="s">
        <v>161</v>
      </c>
      <c r="B13" s="193"/>
      <c r="C13" s="285">
        <f>SUM(C7:C11)</f>
        <v>0</v>
      </c>
      <c r="D13" s="194">
        <f>SUM(D7:D11)</f>
        <v>0</v>
      </c>
      <c r="E13" s="194">
        <f>SUM(E7:E12)</f>
        <v>0</v>
      </c>
      <c r="F13" s="194">
        <f>SUM(F7:F12)</f>
        <v>0</v>
      </c>
      <c r="G13" s="195">
        <f>SUM(C13:F13)</f>
        <v>0</v>
      </c>
    </row>
    <row r="14" ht="13.5" thickTop="1"/>
  </sheetData>
  <sheetProtection/>
  <mergeCells count="4">
    <mergeCell ref="A2:G2"/>
    <mergeCell ref="A3:G3"/>
    <mergeCell ref="D5:G5"/>
    <mergeCell ref="A1:G1"/>
  </mergeCells>
  <printOptions/>
  <pageMargins left="0.7" right="0.7" top="0.75" bottom="0.75" header="0.3" footer="0.3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F90" sqref="F90"/>
    </sheetView>
  </sheetViews>
  <sheetFormatPr defaultColWidth="9.00390625" defaultRowHeight="12.75"/>
  <cols>
    <col min="1" max="1" width="54.875" style="0" customWidth="1"/>
    <col min="6" max="6" width="9.875" style="0" customWidth="1"/>
  </cols>
  <sheetData>
    <row r="1" spans="1:5" ht="12.75">
      <c r="A1" s="299" t="s">
        <v>425</v>
      </c>
      <c r="B1" s="299"/>
      <c r="C1" s="299"/>
      <c r="D1" s="299"/>
      <c r="E1" s="299"/>
    </row>
    <row r="3" spans="1:5" ht="12.75">
      <c r="A3" s="298" t="s">
        <v>447</v>
      </c>
      <c r="B3" s="298"/>
      <c r="C3" s="298"/>
      <c r="D3" s="298"/>
      <c r="E3" s="298"/>
    </row>
    <row r="4" spans="4:5" ht="12.75">
      <c r="D4" s="311" t="s">
        <v>89</v>
      </c>
      <c r="E4" s="311"/>
    </row>
    <row r="5" spans="1:6" ht="12.75">
      <c r="A5" s="310" t="s">
        <v>90</v>
      </c>
      <c r="B5" s="312"/>
      <c r="C5" s="313"/>
      <c r="D5" s="313"/>
      <c r="E5" s="314"/>
      <c r="F5" s="14" t="s">
        <v>448</v>
      </c>
    </row>
    <row r="6" spans="1:6" ht="12.75">
      <c r="A6" s="310"/>
      <c r="B6" s="308" t="s">
        <v>54</v>
      </c>
      <c r="C6" s="308"/>
      <c r="D6" s="308"/>
      <c r="E6" s="308"/>
      <c r="F6" s="14" t="s">
        <v>449</v>
      </c>
    </row>
    <row r="7" spans="1:6" ht="25.5">
      <c r="A7" s="310"/>
      <c r="B7" s="13" t="s">
        <v>55</v>
      </c>
      <c r="C7" s="15" t="s">
        <v>56</v>
      </c>
      <c r="D7" s="13" t="s">
        <v>57</v>
      </c>
      <c r="E7" s="309" t="s">
        <v>58</v>
      </c>
      <c r="F7" s="14"/>
    </row>
    <row r="8" spans="1:6" ht="12.75">
      <c r="A8" s="310"/>
      <c r="B8" s="309" t="s">
        <v>59</v>
      </c>
      <c r="C8" s="309"/>
      <c r="D8" s="309"/>
      <c r="E8" s="309"/>
      <c r="F8" s="14"/>
    </row>
    <row r="9" spans="1:6" ht="12.75">
      <c r="A9" s="6" t="s">
        <v>12</v>
      </c>
      <c r="B9" s="14">
        <f>B10+B11+B15+B21</f>
        <v>15988</v>
      </c>
      <c r="C9" s="14">
        <f>C10+C11+C15+C21</f>
        <v>882</v>
      </c>
      <c r="D9" s="14">
        <f>D10+D11+D15+D21</f>
        <v>1544</v>
      </c>
      <c r="E9" s="14">
        <f>SUM(B9:D9)</f>
        <v>18414</v>
      </c>
      <c r="F9" s="14"/>
    </row>
    <row r="10" spans="1:6" ht="12.75">
      <c r="A10" s="7" t="s">
        <v>13</v>
      </c>
      <c r="B10" s="14">
        <f>'3. sz. mell. önkorm. bev-kiad.'!B10+'15.sz.mell. Közös hiv.bev-kiad'!B10</f>
        <v>781</v>
      </c>
      <c r="C10" s="14">
        <f>'3. sz. mell. önkorm. bev-kiad.'!C10+'15.sz.mell. Közös hiv.bev-kiad'!C10</f>
        <v>810</v>
      </c>
      <c r="D10" s="14">
        <f>'3. sz. mell. önkorm. bev-kiad.'!D10+'15.sz.mell. Közös hiv.bev-kiad'!D10</f>
        <v>0</v>
      </c>
      <c r="E10" s="14">
        <f>'3. sz. mell. önkorm. bev-kiad.'!E10+'15.sz.mell. Közös hiv.bev-kiad'!E10</f>
        <v>1591</v>
      </c>
      <c r="F10" s="14">
        <f>'3. sz. mell. önkorm. bev-kiad.'!F10</f>
        <v>1591</v>
      </c>
    </row>
    <row r="11" spans="1:6" ht="12.75">
      <c r="A11" s="7" t="s">
        <v>14</v>
      </c>
      <c r="B11" s="14">
        <f>'3. sz. mell. önkorm. bev-kiad.'!B11+'15.sz.mell. Közös hiv.bev-kiad'!B11</f>
        <v>286</v>
      </c>
      <c r="C11" s="14">
        <f>'3. sz. mell. önkorm. bev-kiad.'!C11+'15.sz.mell. Közös hiv.bev-kiad'!C11</f>
        <v>0</v>
      </c>
      <c r="D11" s="14">
        <f>'3. sz. mell. önkorm. bev-kiad.'!D11+'15.sz.mell. Közös hiv.bev-kiad'!D11</f>
        <v>0</v>
      </c>
      <c r="E11" s="14">
        <f>'3. sz. mell. önkorm. bev-kiad.'!E11+'15.sz.mell. Közös hiv.bev-kiad'!E11</f>
        <v>286</v>
      </c>
      <c r="F11" s="14">
        <f>'3. sz. mell. önkorm. bev-kiad.'!F11</f>
        <v>286</v>
      </c>
    </row>
    <row r="12" spans="1:6" ht="12.75">
      <c r="A12" s="7" t="s">
        <v>60</v>
      </c>
      <c r="B12" s="14">
        <f>'3. sz. mell. önkorm. bev-kiad.'!B12+'15.sz.mell. Közös hiv.bev-kiad'!B12</f>
        <v>241</v>
      </c>
      <c r="C12" s="14">
        <f>'3. sz. mell. önkorm. bev-kiad.'!C12+'15.sz.mell. Közös hiv.bev-kiad'!C12</f>
        <v>0</v>
      </c>
      <c r="D12" s="14">
        <f>'3. sz. mell. önkorm. bev-kiad.'!D12+'15.sz.mell. Közös hiv.bev-kiad'!D12</f>
        <v>0</v>
      </c>
      <c r="E12" s="14">
        <f>'3. sz. mell. önkorm. bev-kiad.'!E12+'15.sz.mell. Közös hiv.bev-kiad'!E12</f>
        <v>241</v>
      </c>
      <c r="F12" s="14">
        <f>'3. sz. mell. önkorm. bev-kiad.'!F12</f>
        <v>241</v>
      </c>
    </row>
    <row r="13" spans="1:6" ht="12.75">
      <c r="A13" s="7" t="s">
        <v>61</v>
      </c>
      <c r="B13" s="14">
        <f>'3. sz. mell. önkorm. bev-kiad.'!B13+'15.sz.mell. Közös hiv.bev-kiad'!B13</f>
        <v>45</v>
      </c>
      <c r="C13" s="14">
        <f>'3. sz. mell. önkorm. bev-kiad.'!C13+'15.sz.mell. Közös hiv.bev-kiad'!C13</f>
        <v>0</v>
      </c>
      <c r="D13" s="14">
        <f>'3. sz. mell. önkorm. bev-kiad.'!D13+'15.sz.mell. Közös hiv.bev-kiad'!D13</f>
        <v>0</v>
      </c>
      <c r="E13" s="14">
        <f>'3. sz. mell. önkorm. bev-kiad.'!E13+'15.sz.mell. Közös hiv.bev-kiad'!E13</f>
        <v>45</v>
      </c>
      <c r="F13" s="14">
        <f>'3. sz. mell. önkorm. bev-kiad.'!F13</f>
        <v>45</v>
      </c>
    </row>
    <row r="14" spans="1:6" ht="12.75">
      <c r="A14" s="7" t="s">
        <v>62</v>
      </c>
      <c r="B14" s="14">
        <f>'3. sz. mell. önkorm. bev-kiad.'!B14+'15.sz.mell. Közös hiv.bev-kiad'!B14</f>
        <v>0</v>
      </c>
      <c r="C14" s="14">
        <f>'3. sz. mell. önkorm. bev-kiad.'!C14+'15.sz.mell. Közös hiv.bev-kiad'!C14</f>
        <v>0</v>
      </c>
      <c r="D14" s="14">
        <f>'3. sz. mell. önkorm. bev-kiad.'!D14+'15.sz.mell. Közös hiv.bev-kiad'!D14</f>
        <v>0</v>
      </c>
      <c r="E14" s="14">
        <f>'3. sz. mell. önkorm. bev-kiad.'!E14+'15.sz.mell. Közös hiv.bev-kiad'!E14</f>
        <v>0</v>
      </c>
      <c r="F14" s="14">
        <f>'3. sz. mell. önkorm. bev-kiad.'!F14</f>
        <v>0</v>
      </c>
    </row>
    <row r="15" spans="1:6" ht="12.75">
      <c r="A15" s="7" t="s">
        <v>15</v>
      </c>
      <c r="B15" s="14">
        <f>'3. sz. mell. önkorm. bev-kiad.'!B15+'15.sz.mell. Közös hiv.bev-kiad'!B15</f>
        <v>12288</v>
      </c>
      <c r="C15" s="14">
        <f>'3. sz. mell. önkorm. bev-kiad.'!C15+'15.sz.mell. Közös hiv.bev-kiad'!C15</f>
        <v>0</v>
      </c>
      <c r="D15" s="14">
        <f>'3. sz. mell. önkorm. bev-kiad.'!D15+'15.sz.mell. Közös hiv.bev-kiad'!D15</f>
        <v>1544</v>
      </c>
      <c r="E15" s="14">
        <f>'3. sz. mell. önkorm. bev-kiad.'!E15+'15.sz.mell. Közös hiv.bev-kiad'!E15</f>
        <v>13832</v>
      </c>
      <c r="F15" s="14">
        <f>+'15.sz.mell. Közös hiv.bev-kiad'!F15</f>
        <v>0</v>
      </c>
    </row>
    <row r="16" spans="1:6" ht="12.75">
      <c r="A16" s="7" t="s">
        <v>63</v>
      </c>
      <c r="B16" s="14">
        <f>'3. sz. mell. önkorm. bev-kiad.'!B16</f>
        <v>12288</v>
      </c>
      <c r="C16" s="14">
        <f>'3. sz. mell. önkorm. bev-kiad.'!C16</f>
        <v>0</v>
      </c>
      <c r="D16" s="14">
        <f>'3. sz. mell. önkorm. bev-kiad.'!D16</f>
        <v>0</v>
      </c>
      <c r="E16" s="14">
        <f>'3. sz. mell. önkorm. bev-kiad.'!E16</f>
        <v>12288</v>
      </c>
      <c r="F16" s="14">
        <f>'3. sz. mell. önkorm. bev-kiad.'!F16</f>
        <v>12288</v>
      </c>
    </row>
    <row r="17" spans="1:6" ht="12.75">
      <c r="A17" s="7" t="s">
        <v>64</v>
      </c>
      <c r="B17" s="14">
        <f>'3. sz. mell. önkorm. bev-kiad.'!B17</f>
        <v>0</v>
      </c>
      <c r="C17" s="14">
        <f>'3. sz. mell. önkorm. bev-kiad.'!C17</f>
        <v>0</v>
      </c>
      <c r="D17" s="14">
        <f>'3. sz. mell. önkorm. bev-kiad.'!D17</f>
        <v>0</v>
      </c>
      <c r="E17" s="14">
        <f>'3. sz. mell. önkorm. bev-kiad.'!E17</f>
        <v>0</v>
      </c>
      <c r="F17" s="14">
        <f>'3. sz. mell. önkorm. bev-kiad.'!F17</f>
        <v>1684</v>
      </c>
    </row>
    <row r="18" spans="1:6" ht="12.75">
      <c r="A18" s="7" t="s">
        <v>65</v>
      </c>
      <c r="B18" s="14">
        <f>'3. sz. mell. önkorm. bev-kiad.'!B18</f>
        <v>0</v>
      </c>
      <c r="C18" s="14">
        <f>'3. sz. mell. önkorm. bev-kiad.'!C18</f>
        <v>0</v>
      </c>
      <c r="D18" s="14">
        <f>'3. sz. mell. önkorm. bev-kiad.'!D18</f>
        <v>0</v>
      </c>
      <c r="E18" s="14">
        <f>'3. sz. mell. önkorm. bev-kiad.'!E18</f>
        <v>0</v>
      </c>
      <c r="F18" s="14">
        <f>'3. sz. mell. önkorm. bev-kiad.'!F18</f>
        <v>0</v>
      </c>
    </row>
    <row r="19" spans="1:6" ht="12.75">
      <c r="A19" s="7" t="s">
        <v>66</v>
      </c>
      <c r="B19" s="14">
        <f>'3. sz. mell. önkorm. bev-kiad.'!B19</f>
        <v>0</v>
      </c>
      <c r="C19" s="14">
        <f>'3. sz. mell. önkorm. bev-kiad.'!C19</f>
        <v>0</v>
      </c>
      <c r="D19" s="14">
        <f>'3. sz. mell. önkorm. bev-kiad.'!D19</f>
        <v>0</v>
      </c>
      <c r="E19" s="14">
        <f>'3. sz. mell. önkorm. bev-kiad.'!E19</f>
        <v>0</v>
      </c>
      <c r="F19" s="14">
        <f>'3. sz. mell. önkorm. bev-kiad.'!F19</f>
        <v>0</v>
      </c>
    </row>
    <row r="20" spans="1:6" ht="12.75">
      <c r="A20" s="7" t="s">
        <v>67</v>
      </c>
      <c r="B20" s="14">
        <f>'3. sz. mell. önkorm. bev-kiad.'!B20</f>
        <v>0</v>
      </c>
      <c r="C20" s="14">
        <f>'3. sz. mell. önkorm. bev-kiad.'!C20</f>
        <v>0</v>
      </c>
      <c r="D20" s="14">
        <f>'3. sz. mell. önkorm. bev-kiad.'!D20</f>
        <v>1544</v>
      </c>
      <c r="E20" s="14">
        <f>'3. sz. mell. önkorm. bev-kiad.'!E20</f>
        <v>1544</v>
      </c>
      <c r="F20" s="14">
        <f>'3. sz. mell. önkorm. bev-kiad.'!F20</f>
        <v>1544</v>
      </c>
    </row>
    <row r="21" spans="1:6" ht="12.75">
      <c r="A21" s="7" t="s">
        <v>16</v>
      </c>
      <c r="B21" s="14">
        <f>'3. sz. mell. önkorm. bev-kiad.'!B21</f>
        <v>2633</v>
      </c>
      <c r="C21" s="14">
        <f>'3. sz. mell. önkorm. bev-kiad.'!C21</f>
        <v>72</v>
      </c>
      <c r="D21" s="14">
        <f>'3. sz. mell. önkorm. bev-kiad.'!D21</f>
        <v>0</v>
      </c>
      <c r="E21" s="14">
        <f>'3. sz. mell. önkorm. bev-kiad.'!E21</f>
        <v>2705</v>
      </c>
      <c r="F21" s="14">
        <f>'3. sz. mell. önkorm. bev-kiad.'!F21</f>
        <v>4136</v>
      </c>
    </row>
    <row r="22" spans="1:6" ht="12.75">
      <c r="A22" s="7" t="s">
        <v>68</v>
      </c>
      <c r="B22" s="14">
        <f>'3. sz. mell. önkorm. bev-kiad.'!B22</f>
        <v>2633</v>
      </c>
      <c r="C22" s="14">
        <f>'3. sz. mell. önkorm. bev-kiad.'!C22</f>
        <v>0</v>
      </c>
      <c r="D22" s="14">
        <f>'3. sz. mell. önkorm. bev-kiad.'!D22</f>
        <v>0</v>
      </c>
      <c r="E22" s="14">
        <f>'3. sz. mell. önkorm. bev-kiad.'!E22</f>
        <v>2633</v>
      </c>
      <c r="F22" s="14">
        <f>'3. sz. mell. önkorm. bev-kiad.'!F22</f>
        <v>3709</v>
      </c>
    </row>
    <row r="23" spans="1:6" ht="12.75">
      <c r="A23" s="7" t="s">
        <v>144</v>
      </c>
      <c r="B23" s="14">
        <f>'3. sz. mell. önkorm. bev-kiad.'!B23</f>
        <v>0</v>
      </c>
      <c r="C23" s="14">
        <f>'3. sz. mell. önkorm. bev-kiad.'!C23</f>
        <v>0</v>
      </c>
      <c r="D23" s="14">
        <f>'3. sz. mell. önkorm. bev-kiad.'!D23</f>
        <v>0</v>
      </c>
      <c r="E23" s="14">
        <f>'3. sz. mell. önkorm. bev-kiad.'!E23</f>
        <v>0</v>
      </c>
      <c r="F23" s="14">
        <f>'3. sz. mell. önkorm. bev-kiad.'!F23</f>
        <v>0</v>
      </c>
    </row>
    <row r="24" spans="1:6" ht="12.75" customHeight="1">
      <c r="A24" s="7" t="s">
        <v>143</v>
      </c>
      <c r="B24" s="14">
        <f>'3. sz. mell. önkorm. bev-kiad.'!B24</f>
        <v>2483</v>
      </c>
      <c r="C24" s="14">
        <f>'3. sz. mell. önkorm. bev-kiad.'!C24</f>
        <v>0</v>
      </c>
      <c r="D24" s="14">
        <f>'3. sz. mell. önkorm. bev-kiad.'!D24</f>
        <v>0</v>
      </c>
      <c r="E24" s="14">
        <f>'3. sz. mell. önkorm. bev-kiad.'!E24</f>
        <v>2483</v>
      </c>
      <c r="F24" s="14">
        <f>'3. sz. mell. önkorm. bev-kiad.'!F24</f>
        <v>3256</v>
      </c>
    </row>
    <row r="25" spans="1:6" ht="12.75" customHeight="1">
      <c r="A25" s="7" t="s">
        <v>71</v>
      </c>
      <c r="B25" s="14">
        <f>'3. sz. mell. önkorm. bev-kiad.'!B25</f>
        <v>0</v>
      </c>
      <c r="C25" s="14">
        <f>'3. sz. mell. önkorm. bev-kiad.'!C25</f>
        <v>0</v>
      </c>
      <c r="D25" s="14">
        <f>'3. sz. mell. önkorm. bev-kiad.'!D25</f>
        <v>0</v>
      </c>
      <c r="E25" s="14">
        <f>'3. sz. mell. önkorm. bev-kiad.'!E25</f>
        <v>0</v>
      </c>
      <c r="F25" s="14">
        <f>'3. sz. mell. önkorm. bev-kiad.'!F25</f>
        <v>0</v>
      </c>
    </row>
    <row r="26" spans="1:6" ht="12.75" customHeight="1">
      <c r="A26" s="7" t="s">
        <v>217</v>
      </c>
      <c r="B26" s="14">
        <f>'3. sz. mell. önkorm. bev-kiad.'!B26</f>
        <v>150</v>
      </c>
      <c r="C26" s="14">
        <f>'3. sz. mell. önkorm. bev-kiad.'!C26</f>
        <v>0</v>
      </c>
      <c r="D26" s="14">
        <f>'3. sz. mell. önkorm. bev-kiad.'!D26</f>
        <v>0</v>
      </c>
      <c r="E26" s="14">
        <f>'3. sz. mell. önkorm. bev-kiad.'!E26</f>
        <v>150</v>
      </c>
      <c r="F26" s="14">
        <f>'3. sz. mell. önkorm. bev-kiad.'!F26</f>
        <v>453</v>
      </c>
    </row>
    <row r="27" spans="1:6" ht="12.75" customHeight="1">
      <c r="A27" s="7" t="s">
        <v>72</v>
      </c>
      <c r="B27" s="14">
        <f>'3. sz. mell. önkorm. bev-kiad.'!B27</f>
        <v>0</v>
      </c>
      <c r="C27" s="14">
        <f>'3. sz. mell. önkorm. bev-kiad.'!C27</f>
        <v>72</v>
      </c>
      <c r="D27" s="14">
        <f>'3. sz. mell. önkorm. bev-kiad.'!D27</f>
        <v>0</v>
      </c>
      <c r="E27" s="14">
        <f>'3. sz. mell. önkorm. bev-kiad.'!E27</f>
        <v>72</v>
      </c>
      <c r="F27" s="14">
        <f>'3. sz. mell. önkorm. bev-kiad.'!F27</f>
        <v>372</v>
      </c>
    </row>
    <row r="28" spans="1:6" ht="12.75">
      <c r="A28" s="7" t="s">
        <v>73</v>
      </c>
      <c r="B28" s="14">
        <f>'3. sz. mell. önkorm. bev-kiad.'!B28</f>
        <v>0</v>
      </c>
      <c r="C28" s="14">
        <f>'3. sz. mell. önkorm. bev-kiad.'!C28</f>
        <v>0</v>
      </c>
      <c r="D28" s="14">
        <f>'3. sz. mell. önkorm. bev-kiad.'!D28</f>
        <v>0</v>
      </c>
      <c r="E28" s="14">
        <f>'3. sz. mell. önkorm. bev-kiad.'!E28</f>
        <v>0</v>
      </c>
      <c r="F28" s="14">
        <f>'3. sz. mell. önkorm. bev-kiad.'!F28</f>
        <v>0</v>
      </c>
    </row>
    <row r="29" spans="1:6" ht="12.75">
      <c r="A29" s="7" t="s">
        <v>74</v>
      </c>
      <c r="B29" s="14">
        <f>'3. sz. mell. önkorm. bev-kiad.'!B29</f>
        <v>0</v>
      </c>
      <c r="C29" s="14">
        <f>'3. sz. mell. önkorm. bev-kiad.'!C29</f>
        <v>0</v>
      </c>
      <c r="D29" s="14">
        <f>'3. sz. mell. önkorm. bev-kiad.'!D29</f>
        <v>0</v>
      </c>
      <c r="E29" s="14">
        <f>'3. sz. mell. önkorm. bev-kiad.'!E29</f>
        <v>0</v>
      </c>
      <c r="F29" s="14">
        <f>'3. sz. mell. önkorm. bev-kiad.'!F29</f>
        <v>55</v>
      </c>
    </row>
    <row r="30" spans="1:6" ht="12.75">
      <c r="A30" s="6" t="s">
        <v>75</v>
      </c>
      <c r="B30" s="14">
        <f>'3. sz. mell. önkorm. bev-kiad.'!B30+'15.sz.mell. Közös hiv.bev-kiad'!B29</f>
        <v>2105</v>
      </c>
      <c r="C30" s="14">
        <f>'3. sz. mell. önkorm. bev-kiad.'!C30+'15.sz.mell. Közös hiv.bev-kiad'!C29</f>
        <v>160</v>
      </c>
      <c r="D30" s="14">
        <f>'3. sz. mell. önkorm. bev-kiad.'!D30+'15.sz.mell. Közös hiv.bev-kiad'!D29</f>
        <v>0</v>
      </c>
      <c r="E30" s="14">
        <f>'3. sz. mell. önkorm. bev-kiad.'!E30+'15.sz.mell. Közös hiv.bev-kiad'!E29</f>
        <v>2265</v>
      </c>
      <c r="F30" s="14">
        <f>'3. sz. mell. önkorm. bev-kiad.'!F30</f>
        <v>2453</v>
      </c>
    </row>
    <row r="31" spans="1:6" ht="12.75">
      <c r="A31" s="7" t="s">
        <v>18</v>
      </c>
      <c r="B31" s="14">
        <f>SUM(B32:B34)</f>
        <v>0</v>
      </c>
      <c r="C31" s="14">
        <f>SUM(C32:C34)</f>
        <v>0</v>
      </c>
      <c r="D31" s="14">
        <f>SUM(D32:D34)</f>
        <v>0</v>
      </c>
      <c r="E31" s="14">
        <f>SUM(E32:E34)</f>
        <v>0</v>
      </c>
      <c r="F31" s="14">
        <f>SUM(F32:F34)</f>
        <v>0</v>
      </c>
    </row>
    <row r="32" spans="1:6" ht="12.75">
      <c r="A32" s="7" t="s">
        <v>76</v>
      </c>
      <c r="B32" s="14">
        <f>'3. sz. mell. önkorm. bev-kiad.'!B32</f>
        <v>0</v>
      </c>
      <c r="C32" s="14">
        <f>'3. sz. mell. önkorm. bev-kiad.'!C32+'15.sz.mell. Közös hiv.bev-kiad'!C31</f>
        <v>0</v>
      </c>
      <c r="D32" s="14">
        <f>'3. sz. mell. önkorm. bev-kiad.'!D32+'15.sz.mell. Közös hiv.bev-kiad'!D31</f>
        <v>0</v>
      </c>
      <c r="E32" s="14">
        <f aca="true" t="shared" si="0" ref="E32:E41">SUM(B32:D32)</f>
        <v>0</v>
      </c>
      <c r="F32" s="14">
        <f>'3. sz. mell. önkorm. bev-kiad.'!F32</f>
        <v>0</v>
      </c>
    </row>
    <row r="33" spans="1:6" ht="12.75">
      <c r="A33" s="7" t="s">
        <v>77</v>
      </c>
      <c r="B33" s="14">
        <f>'3. sz. mell. önkorm. bev-kiad.'!B33+'15.sz.mell. Közös hiv.bev-kiad'!B32</f>
        <v>0</v>
      </c>
      <c r="C33" s="14">
        <f>'3. sz. mell. önkorm. bev-kiad.'!C33+'15.sz.mell. Közös hiv.bev-kiad'!C32</f>
        <v>0</v>
      </c>
      <c r="D33" s="14">
        <f>'3. sz. mell. önkorm. bev-kiad.'!D33+'15.sz.mell. Közös hiv.bev-kiad'!D32</f>
        <v>0</v>
      </c>
      <c r="E33" s="14">
        <f t="shared" si="0"/>
        <v>0</v>
      </c>
      <c r="F33" s="14">
        <f>'3. sz. mell. önkorm. bev-kiad.'!F33</f>
        <v>0</v>
      </c>
    </row>
    <row r="34" spans="1:6" ht="12.75">
      <c r="A34" s="7" t="s">
        <v>78</v>
      </c>
      <c r="B34" s="14">
        <f>'3. sz. mell. önkorm. bev-kiad.'!B34+'15.sz.mell. Közös hiv.bev-kiad'!B33</f>
        <v>0</v>
      </c>
      <c r="C34" s="14">
        <f>'3. sz. mell. önkorm. bev-kiad.'!C34+'15.sz.mell. Közös hiv.bev-kiad'!C33</f>
        <v>0</v>
      </c>
      <c r="D34" s="14">
        <f>'3. sz. mell. önkorm. bev-kiad.'!D34+'15.sz.mell. Közös hiv.bev-kiad'!D33</f>
        <v>0</v>
      </c>
      <c r="E34" s="14">
        <f t="shared" si="0"/>
        <v>0</v>
      </c>
      <c r="F34" s="14">
        <f>'3. sz. mell. önkorm. bev-kiad.'!F34</f>
        <v>0</v>
      </c>
    </row>
    <row r="35" spans="1:6" ht="12.75">
      <c r="A35" s="7" t="s">
        <v>19</v>
      </c>
      <c r="B35" s="14">
        <f>B36+B37</f>
        <v>2105</v>
      </c>
      <c r="C35" s="14">
        <f>C36+C37</f>
        <v>0</v>
      </c>
      <c r="D35" s="14">
        <f>D36+D37</f>
        <v>0</v>
      </c>
      <c r="E35" s="14">
        <f t="shared" si="0"/>
        <v>2105</v>
      </c>
      <c r="F35" s="14">
        <f>'3. sz. mell. önkorm. bev-kiad.'!F35</f>
        <v>0</v>
      </c>
    </row>
    <row r="36" spans="1:6" ht="12.75">
      <c r="A36" s="7" t="s">
        <v>79</v>
      </c>
      <c r="B36" s="14">
        <f>'3. sz. mell. önkorm. bev-kiad.'!B36+'15.sz.mell. Közös hiv.bev-kiad'!B35</f>
        <v>0</v>
      </c>
      <c r="C36" s="14">
        <f>'3. sz. mell. önkorm. bev-kiad.'!C36+'15.sz.mell. Közös hiv.bev-kiad'!C35</f>
        <v>0</v>
      </c>
      <c r="D36" s="14">
        <f>'3. sz. mell. önkorm. bev-kiad.'!D36+'15.sz.mell. Közös hiv.bev-kiad'!D35</f>
        <v>0</v>
      </c>
      <c r="E36" s="14">
        <f t="shared" si="0"/>
        <v>0</v>
      </c>
      <c r="F36" s="14">
        <f>'3. sz. mell. önkorm. bev-kiad.'!F36</f>
        <v>0</v>
      </c>
    </row>
    <row r="37" spans="1:6" ht="12.75">
      <c r="A37" s="7" t="s">
        <v>80</v>
      </c>
      <c r="B37" s="14">
        <f>'3. sz. mell. önkorm. bev-kiad.'!B37+'15.sz.mell. Közös hiv.bev-kiad'!B36</f>
        <v>2105</v>
      </c>
      <c r="C37" s="14">
        <f>'3. sz. mell. önkorm. bev-kiad.'!C37+'15.sz.mell. Közös hiv.bev-kiad'!C36</f>
        <v>0</v>
      </c>
      <c r="D37" s="14">
        <f>'3. sz. mell. önkorm. bev-kiad.'!D37+'15.sz.mell. Közös hiv.bev-kiad'!D36</f>
        <v>0</v>
      </c>
      <c r="E37" s="14">
        <f t="shared" si="0"/>
        <v>2105</v>
      </c>
      <c r="F37" s="14">
        <f>'3. sz. mell. önkorm. bev-kiad.'!F37</f>
        <v>0</v>
      </c>
    </row>
    <row r="38" spans="1:6" ht="12.75">
      <c r="A38" s="7" t="s">
        <v>20</v>
      </c>
      <c r="B38" s="14">
        <f>SUM(B39:B41)</f>
        <v>0</v>
      </c>
      <c r="C38" s="14">
        <f>SUM(C39:C41)</f>
        <v>160</v>
      </c>
      <c r="D38" s="14">
        <f>SUM(D39:D41)</f>
        <v>0</v>
      </c>
      <c r="E38" s="14">
        <f t="shared" si="0"/>
        <v>160</v>
      </c>
      <c r="F38" s="14">
        <f>'3. sz. mell. önkorm. bev-kiad.'!F38</f>
        <v>2453</v>
      </c>
    </row>
    <row r="39" spans="1:6" ht="12.75">
      <c r="A39" s="7" t="s">
        <v>81</v>
      </c>
      <c r="B39" s="14">
        <f>'3. sz. mell. önkorm. bev-kiad.'!B39+'15.sz.mell. Közös hiv.bev-kiad'!B38</f>
        <v>0</v>
      </c>
      <c r="C39" s="14">
        <f>'3. sz. mell. önkorm. bev-kiad.'!C39+'15.sz.mell. Közös hiv.bev-kiad'!C38</f>
        <v>0</v>
      </c>
      <c r="D39" s="14">
        <f>'3. sz. mell. önkorm. bev-kiad.'!D39+'15.sz.mell. Közös hiv.bev-kiad'!D38</f>
        <v>0</v>
      </c>
      <c r="E39" s="14">
        <f t="shared" si="0"/>
        <v>0</v>
      </c>
      <c r="F39" s="14">
        <f>'3. sz. mell. önkorm. bev-kiad.'!F39</f>
        <v>2293</v>
      </c>
    </row>
    <row r="40" spans="1:6" ht="12.75">
      <c r="A40" s="7" t="s">
        <v>82</v>
      </c>
      <c r="B40" s="14">
        <f>'3. sz. mell. önkorm. bev-kiad.'!B40</f>
        <v>0</v>
      </c>
      <c r="C40" s="14">
        <f>'3. sz. mell. önkorm. bev-kiad.'!C40+'15.sz.mell. Közös hiv.bev-kiad'!C39</f>
        <v>160</v>
      </c>
      <c r="D40" s="14">
        <f>'3. sz. mell. önkorm. bev-kiad.'!D40+'15.sz.mell. Közös hiv.bev-kiad'!D39</f>
        <v>0</v>
      </c>
      <c r="E40" s="14">
        <f t="shared" si="0"/>
        <v>160</v>
      </c>
      <c r="F40" s="14">
        <f>'3. sz. mell. önkorm. bev-kiad.'!F40</f>
        <v>160</v>
      </c>
    </row>
    <row r="41" spans="1:6" ht="12.75">
      <c r="A41" s="7" t="s">
        <v>83</v>
      </c>
      <c r="B41" s="14">
        <f>'3. sz. mell. önkorm. bev-kiad.'!B41+'15.sz.mell. Közös hiv.bev-kiad'!B40</f>
        <v>0</v>
      </c>
      <c r="C41" s="14">
        <f>'3. sz. mell. önkorm. bev-kiad.'!C41+'15.sz.mell. Közös hiv.bev-kiad'!C40</f>
        <v>0</v>
      </c>
      <c r="D41" s="14">
        <f>'3. sz. mell. önkorm. bev-kiad.'!D41+'15.sz.mell. Közös hiv.bev-kiad'!D40</f>
        <v>0</v>
      </c>
      <c r="E41" s="14">
        <f t="shared" si="0"/>
        <v>0</v>
      </c>
      <c r="F41" s="14">
        <f>'3. sz. mell. önkorm. bev-kiad.'!F41</f>
        <v>0</v>
      </c>
    </row>
    <row r="42" spans="1:6" ht="12.75">
      <c r="A42" s="7" t="s">
        <v>385</v>
      </c>
      <c r="B42" s="14"/>
      <c r="C42" s="14"/>
      <c r="D42" s="14"/>
      <c r="E42" s="14">
        <f>SUM(B42:D42)</f>
        <v>0</v>
      </c>
      <c r="F42" s="14">
        <f>'3. sz. mell. önkorm. bev-kiad.'!F42</f>
        <v>0</v>
      </c>
    </row>
    <row r="43" spans="1:6" ht="12.75">
      <c r="A43" s="6" t="s">
        <v>21</v>
      </c>
      <c r="B43" s="14">
        <f>'3. sz. mell. önkorm. bev-kiad.'!B43+'15.sz.mell. Közös hiv.bev-kiad'!B41</f>
        <v>18093</v>
      </c>
      <c r="C43" s="14">
        <f>'3. sz. mell. önkorm. bev-kiad.'!C43+'15.sz.mell. Közös hiv.bev-kiad'!C41</f>
        <v>1042</v>
      </c>
      <c r="D43" s="14">
        <f>'3. sz. mell. önkorm. bev-kiad.'!D43+'15.sz.mell. Közös hiv.bev-kiad'!D41</f>
        <v>1544</v>
      </c>
      <c r="E43" s="14">
        <f>'3. sz. mell. önkorm. bev-kiad.'!E43+'15.sz.mell. Közös hiv.bev-kiad'!E41</f>
        <v>20679</v>
      </c>
      <c r="F43" s="14">
        <f>'3. sz. mell. önkorm. bev-kiad.'!F43</f>
        <v>23982</v>
      </c>
    </row>
    <row r="44" spans="1:6" ht="12.75">
      <c r="A44" s="6" t="s">
        <v>22</v>
      </c>
      <c r="B44" s="14">
        <f>'3. sz. mell. önkorm. bev-kiad.'!B44+'15.sz.mell. Közös hiv.bev-kiad'!B42</f>
        <v>2768</v>
      </c>
      <c r="C44" s="14">
        <f>'3. sz. mell. önkorm. bev-kiad.'!C44+'15.sz.mell. Közös hiv.bev-kiad'!C42</f>
        <v>0</v>
      </c>
      <c r="D44" s="14">
        <f>'3. sz. mell. önkorm. bev-kiad.'!D44+'15.sz.mell. Közös hiv.bev-kiad'!D42</f>
        <v>0</v>
      </c>
      <c r="E44" s="14">
        <f>'3. sz. mell. önkorm. bev-kiad.'!E44+'15.sz.mell. Közös hiv.bev-kiad'!E42</f>
        <v>2768</v>
      </c>
      <c r="F44" s="14">
        <f>'3. sz. mell. önkorm. bev-kiad.'!F44</f>
        <v>2713</v>
      </c>
    </row>
    <row r="45" spans="1:6" ht="12.75">
      <c r="A45" s="7" t="s">
        <v>84</v>
      </c>
      <c r="B45" s="14">
        <f>'3. sz. mell. önkorm. bev-kiad.'!B45+'15.sz.mell. Közös hiv.bev-kiad'!B43</f>
        <v>2768</v>
      </c>
      <c r="C45" s="14">
        <f>'3. sz. mell. önkorm. bev-kiad.'!C45+'15.sz.mell. Közös hiv.bev-kiad'!C43</f>
        <v>0</v>
      </c>
      <c r="D45" s="14">
        <f>'3. sz. mell. önkorm. bev-kiad.'!D45+'15.sz.mell. Közös hiv.bev-kiad'!D43</f>
        <v>0</v>
      </c>
      <c r="E45" s="14">
        <f>'3. sz. mell. önkorm. bev-kiad.'!E45+'15.sz.mell. Közös hiv.bev-kiad'!E43</f>
        <v>2768</v>
      </c>
      <c r="F45" s="14">
        <f>'3. sz. mell. önkorm. bev-kiad.'!F45</f>
        <v>2713</v>
      </c>
    </row>
    <row r="46" spans="1:6" ht="12.75">
      <c r="A46" s="7" t="s">
        <v>24</v>
      </c>
      <c r="B46" s="14">
        <f>'3. sz. mell. önkorm. bev-kiad.'!B46+'15.sz.mell. Közös hiv.bev-kiad'!B44</f>
        <v>0</v>
      </c>
      <c r="C46" s="14">
        <f>'3. sz. mell. önkorm. bev-kiad.'!C46+'15.sz.mell. Közös hiv.bev-kiad'!C44</f>
        <v>0</v>
      </c>
      <c r="D46" s="14">
        <f>'3. sz. mell. önkorm. bev-kiad.'!D46+'15.sz.mell. Közös hiv.bev-kiad'!D44</f>
        <v>0</v>
      </c>
      <c r="E46" s="14">
        <f>'3. sz. mell. önkorm. bev-kiad.'!E46+'15.sz.mell. Közös hiv.bev-kiad'!E44</f>
        <v>0</v>
      </c>
      <c r="F46" s="14">
        <f>'3. sz. mell. önkorm. bev-kiad.'!F46</f>
        <v>2713</v>
      </c>
    </row>
    <row r="47" spans="1:6" ht="12.75">
      <c r="A47" s="7" t="s">
        <v>25</v>
      </c>
      <c r="B47" s="14">
        <f>'3. sz. mell. önkorm. bev-kiad.'!B47+'15.sz.mell. Közös hiv.bev-kiad'!B45</f>
        <v>2768</v>
      </c>
      <c r="C47" s="14">
        <f>'3. sz. mell. önkorm. bev-kiad.'!C47+'15.sz.mell. Közös hiv.bev-kiad'!C45</f>
        <v>0</v>
      </c>
      <c r="D47" s="14">
        <f>'3. sz. mell. önkorm. bev-kiad.'!D47+'15.sz.mell. Közös hiv.bev-kiad'!D45</f>
        <v>0</v>
      </c>
      <c r="E47" s="14">
        <f>'3. sz. mell. önkorm. bev-kiad.'!E47+'15.sz.mell. Közös hiv.bev-kiad'!E45</f>
        <v>2768</v>
      </c>
      <c r="F47" s="14">
        <f>'3. sz. mell. önkorm. bev-kiad.'!F47</f>
        <v>2713</v>
      </c>
    </row>
    <row r="48" spans="1:6" ht="12.75">
      <c r="A48" s="7" t="s">
        <v>26</v>
      </c>
      <c r="B48" s="14">
        <f>'3. sz. mell. önkorm. bev-kiad.'!B48+'15.sz.mell. Közös hiv.bev-kiad'!B46</f>
        <v>0</v>
      </c>
      <c r="C48" s="14">
        <f>'3. sz. mell. önkorm. bev-kiad.'!C48+'15.sz.mell. Közös hiv.bev-kiad'!C46</f>
        <v>0</v>
      </c>
      <c r="D48" s="14">
        <f>'3. sz. mell. önkorm. bev-kiad.'!D48+'15.sz.mell. Közös hiv.bev-kiad'!D46</f>
        <v>0</v>
      </c>
      <c r="E48" s="14">
        <f>'3. sz. mell. önkorm. bev-kiad.'!E48+'15.sz.mell. Közös hiv.bev-kiad'!E46</f>
        <v>0</v>
      </c>
      <c r="F48" s="14">
        <f>'3. sz. mell. önkorm. bev-kiad.'!F48</f>
        <v>0</v>
      </c>
    </row>
    <row r="49" spans="1:6" ht="12.75">
      <c r="A49" s="7" t="s">
        <v>85</v>
      </c>
      <c r="B49" s="14">
        <f>'3. sz. mell. önkorm. bev-kiad.'!B49+'15.sz.mell. Közös hiv.bev-kiad'!B47</f>
        <v>0</v>
      </c>
      <c r="C49" s="14">
        <f>'3. sz. mell. önkorm. bev-kiad.'!C49+'15.sz.mell. Közös hiv.bev-kiad'!C47</f>
        <v>0</v>
      </c>
      <c r="D49" s="14">
        <f>'3. sz. mell. önkorm. bev-kiad.'!D49+'15.sz.mell. Közös hiv.bev-kiad'!D47</f>
        <v>0</v>
      </c>
      <c r="E49" s="14">
        <f>'3. sz. mell. önkorm. bev-kiad.'!E49+'15.sz.mell. Közös hiv.bev-kiad'!E47</f>
        <v>0</v>
      </c>
      <c r="F49" s="14">
        <f>'3. sz. mell. önkorm. bev-kiad.'!F49</f>
        <v>0</v>
      </c>
    </row>
    <row r="50" spans="1:6" ht="12.75">
      <c r="A50" s="7" t="s">
        <v>86</v>
      </c>
      <c r="B50" s="14">
        <f>'3. sz. mell. önkorm. bev-kiad.'!B50+'15.sz.mell. Közös hiv.bev-kiad'!B48</f>
        <v>0</v>
      </c>
      <c r="C50" s="14">
        <f>'3. sz. mell. önkorm. bev-kiad.'!C50+'15.sz.mell. Közös hiv.bev-kiad'!C48</f>
        <v>0</v>
      </c>
      <c r="D50" s="14">
        <f>'3. sz. mell. önkorm. bev-kiad.'!D50+'15.sz.mell. Közös hiv.bev-kiad'!D48</f>
        <v>0</v>
      </c>
      <c r="E50" s="14">
        <f>'3. sz. mell. önkorm. bev-kiad.'!E50+'15.sz.mell. Közös hiv.bev-kiad'!E48</f>
        <v>0</v>
      </c>
      <c r="F50" s="14">
        <f>'3. sz. mell. önkorm. bev-kiad.'!F50</f>
        <v>0</v>
      </c>
    </row>
    <row r="51" spans="1:6" ht="12.75">
      <c r="A51" s="7" t="s">
        <v>30</v>
      </c>
      <c r="B51" s="14">
        <f>'3. sz. mell. önkorm. bev-kiad.'!B51+'15.sz.mell. Közös hiv.bev-kiad'!B49</f>
        <v>0</v>
      </c>
      <c r="C51" s="14">
        <f>'3. sz. mell. önkorm. bev-kiad.'!C51+'15.sz.mell. Közös hiv.bev-kiad'!C49</f>
        <v>0</v>
      </c>
      <c r="D51" s="14">
        <f>'3. sz. mell. önkorm. bev-kiad.'!D51+'15.sz.mell. Közös hiv.bev-kiad'!D49</f>
        <v>0</v>
      </c>
      <c r="E51" s="14">
        <f>'3. sz. mell. önkorm. bev-kiad.'!E51+'15.sz.mell. Közös hiv.bev-kiad'!E49</f>
        <v>0</v>
      </c>
      <c r="F51" s="14">
        <f>'3. sz. mell. önkorm. bev-kiad.'!F51</f>
        <v>0</v>
      </c>
    </row>
    <row r="52" spans="1:6" ht="12.75">
      <c r="A52" s="7" t="s">
        <v>31</v>
      </c>
      <c r="B52" s="14">
        <f>'3. sz. mell. önkorm. bev-kiad.'!B52+'15.sz.mell. Közös hiv.bev-kiad'!B50</f>
        <v>0</v>
      </c>
      <c r="C52" s="14">
        <f>'3. sz. mell. önkorm. bev-kiad.'!C52+'15.sz.mell. Közös hiv.bev-kiad'!C50</f>
        <v>0</v>
      </c>
      <c r="D52" s="14">
        <f>'3. sz. mell. önkorm. bev-kiad.'!D52+'15.sz.mell. Közös hiv.bev-kiad'!D50</f>
        <v>0</v>
      </c>
      <c r="E52" s="14">
        <f>'3. sz. mell. önkorm. bev-kiad.'!E52+'15.sz.mell. Közös hiv.bev-kiad'!E50</f>
        <v>0</v>
      </c>
      <c r="F52" s="14">
        <f>'3. sz. mell. önkorm. bev-kiad.'!F52</f>
        <v>0</v>
      </c>
    </row>
    <row r="53" spans="1:6" ht="12.75">
      <c r="A53" s="7" t="s">
        <v>32</v>
      </c>
      <c r="B53" s="14">
        <f>'3. sz. mell. önkorm. bev-kiad.'!B53+'15.sz.mell. Közös hiv.bev-kiad'!B51</f>
        <v>0</v>
      </c>
      <c r="C53" s="14">
        <f>'3. sz. mell. önkorm. bev-kiad.'!C53+'15.sz.mell. Közös hiv.bev-kiad'!C51</f>
        <v>0</v>
      </c>
      <c r="D53" s="14">
        <f>'3. sz. mell. önkorm. bev-kiad.'!D53+'15.sz.mell. Közös hiv.bev-kiad'!D51</f>
        <v>0</v>
      </c>
      <c r="E53" s="14">
        <f>'3. sz. mell. önkorm. bev-kiad.'!E53+'15.sz.mell. Közös hiv.bev-kiad'!E51</f>
        <v>0</v>
      </c>
      <c r="F53" s="14">
        <f>'3. sz. mell. önkorm. bev-kiad.'!F53</f>
        <v>0</v>
      </c>
    </row>
    <row r="54" spans="1:6" ht="12.75">
      <c r="A54" s="6" t="s">
        <v>87</v>
      </c>
      <c r="B54" s="14"/>
      <c r="C54" s="14">
        <f>'3. sz. mell. önkorm. bev-kiad.'!C54+'15.sz.mell. Közös hiv.bev-kiad'!C52</f>
        <v>0</v>
      </c>
      <c r="D54" s="14">
        <f>'3. sz. mell. önkorm. bev-kiad.'!D54+'15.sz.mell. Közös hiv.bev-kiad'!D52</f>
        <v>0</v>
      </c>
      <c r="E54" s="14">
        <f>SUM(B54:D54)</f>
        <v>0</v>
      </c>
      <c r="F54" s="14">
        <f>'3. sz. mell. önkorm. bev-kiad.'!F54</f>
        <v>0</v>
      </c>
    </row>
    <row r="55" spans="1:6" ht="12.75">
      <c r="A55" s="6" t="s">
        <v>88</v>
      </c>
      <c r="B55" s="14">
        <f>B43+B44+B54</f>
        <v>20861</v>
      </c>
      <c r="C55" s="14">
        <f>C43+C44+C54</f>
        <v>1042</v>
      </c>
      <c r="D55" s="14">
        <f>D43+D44+D54</f>
        <v>1544</v>
      </c>
      <c r="E55" s="14">
        <f>SUM(B55:D55)</f>
        <v>23447</v>
      </c>
      <c r="F55" s="14">
        <f>'3. sz. mell. önkorm. bev-kiad.'!F55</f>
        <v>26695</v>
      </c>
    </row>
    <row r="60" spans="1:6" ht="12.75">
      <c r="A60" s="299" t="s">
        <v>426</v>
      </c>
      <c r="B60" s="299"/>
      <c r="C60" s="299"/>
      <c r="D60" s="299"/>
      <c r="E60" s="299"/>
      <c r="F60" s="290"/>
    </row>
    <row r="62" spans="1:5" ht="12.75">
      <c r="A62" s="298" t="s">
        <v>446</v>
      </c>
      <c r="B62" s="298"/>
      <c r="C62" s="298"/>
      <c r="D62" s="298"/>
      <c r="E62" s="298"/>
    </row>
    <row r="63" spans="4:5" ht="12.75">
      <c r="D63" s="311" t="s">
        <v>89</v>
      </c>
      <c r="E63" s="311"/>
    </row>
    <row r="64" spans="1:6" ht="12.75">
      <c r="A64" s="310" t="s">
        <v>91</v>
      </c>
      <c r="B64" s="312"/>
      <c r="C64" s="313"/>
      <c r="D64" s="313"/>
      <c r="E64" s="314"/>
      <c r="F64" s="14" t="s">
        <v>448</v>
      </c>
    </row>
    <row r="65" spans="1:6" ht="12.75">
      <c r="A65" s="309"/>
      <c r="B65" s="308" t="s">
        <v>54</v>
      </c>
      <c r="C65" s="308"/>
      <c r="D65" s="308"/>
      <c r="E65" s="308"/>
      <c r="F65" s="14" t="s">
        <v>449</v>
      </c>
    </row>
    <row r="66" spans="1:6" ht="25.5">
      <c r="A66" s="309"/>
      <c r="B66" s="13" t="s">
        <v>55</v>
      </c>
      <c r="C66" s="15" t="s">
        <v>56</v>
      </c>
      <c r="D66" s="13" t="s">
        <v>57</v>
      </c>
      <c r="E66" s="309" t="s">
        <v>58</v>
      </c>
      <c r="F66" s="14"/>
    </row>
    <row r="67" spans="1:6" ht="12.75">
      <c r="A67" s="309"/>
      <c r="B67" s="309" t="s">
        <v>59</v>
      </c>
      <c r="C67" s="309"/>
      <c r="D67" s="309"/>
      <c r="E67" s="309"/>
      <c r="F67" s="14"/>
    </row>
    <row r="68" spans="1:6" ht="12.75">
      <c r="A68" s="6" t="s">
        <v>92</v>
      </c>
      <c r="B68" s="14">
        <f>SUM(B69:B72)</f>
        <v>16366</v>
      </c>
      <c r="C68" s="14">
        <f>SUM(C69:C72)</f>
        <v>1076</v>
      </c>
      <c r="D68" s="14">
        <f>SUM(D69:D72)</f>
        <v>1987</v>
      </c>
      <c r="E68" s="14">
        <f>SUM(B68:D68)</f>
        <v>19429</v>
      </c>
      <c r="F68" s="14">
        <f>'3. sz. mell. önkorm. bev-kiad.'!F68</f>
        <v>22884</v>
      </c>
    </row>
    <row r="69" spans="1:6" ht="12.75">
      <c r="A69" s="7" t="s">
        <v>93</v>
      </c>
      <c r="B69" s="14">
        <f>'3. sz. mell. önkorm. bev-kiad.'!B69+'15.sz.mell. Közös hiv.bev-kiad'!B67</f>
        <v>6266</v>
      </c>
      <c r="C69" s="14">
        <f>'3. sz. mell. önkorm. bev-kiad.'!C69+'15.sz.mell. Közös hiv.bev-kiad'!C67</f>
        <v>0</v>
      </c>
      <c r="D69" s="14">
        <f>'3. sz. mell. önkorm. bev-kiad.'!D69+'15.sz.mell. Közös hiv.bev-kiad'!D67</f>
        <v>0</v>
      </c>
      <c r="E69" s="14">
        <f>'3. sz. mell. önkorm. bev-kiad.'!E69+'15.sz.mell. Közös hiv.bev-kiad'!E67</f>
        <v>6266</v>
      </c>
      <c r="F69" s="14">
        <f>'3. sz. mell. önkorm. bev-kiad.'!F69</f>
        <v>7283</v>
      </c>
    </row>
    <row r="70" spans="1:6" ht="12.75">
      <c r="A70" s="7" t="s">
        <v>37</v>
      </c>
      <c r="B70" s="14">
        <f>'3. sz. mell. önkorm. bev-kiad.'!B70+'15.sz.mell. Közös hiv.bev-kiad'!B68</f>
        <v>1099</v>
      </c>
      <c r="C70" s="14">
        <f>'3. sz. mell. önkorm. bev-kiad.'!C70+'15.sz.mell. Közös hiv.bev-kiad'!C68</f>
        <v>0</v>
      </c>
      <c r="D70" s="14">
        <f>'3. sz. mell. önkorm. bev-kiad.'!D70+'15.sz.mell. Közös hiv.bev-kiad'!D68</f>
        <v>0</v>
      </c>
      <c r="E70" s="14">
        <f>'3. sz. mell. önkorm. bev-kiad.'!E70+'15.sz.mell. Közös hiv.bev-kiad'!E68</f>
        <v>1099</v>
      </c>
      <c r="F70" s="14">
        <f>'3. sz. mell. önkorm. bev-kiad.'!F70</f>
        <v>1223</v>
      </c>
    </row>
    <row r="71" spans="1:6" ht="12.75">
      <c r="A71" s="7" t="s">
        <v>94</v>
      </c>
      <c r="B71" s="14">
        <f>'3. sz. mell. önkorm. bev-kiad.'!B71+'15.sz.mell. Közös hiv.bev-kiad'!B69</f>
        <v>8983</v>
      </c>
      <c r="C71" s="14">
        <f>'3. sz. mell. önkorm. bev-kiad.'!C71+'15.sz.mell. Közös hiv.bev-kiad'!C69</f>
        <v>1040</v>
      </c>
      <c r="D71" s="14">
        <f>'3. sz. mell. önkorm. bev-kiad.'!D71+'15.sz.mell. Közös hiv.bev-kiad'!D69</f>
        <v>0</v>
      </c>
      <c r="E71" s="14">
        <f>'3. sz. mell. önkorm. bev-kiad.'!E71+'15.sz.mell. Közös hiv.bev-kiad'!E69</f>
        <v>10023</v>
      </c>
      <c r="F71" s="14">
        <f>'3. sz. mell. önkorm. bev-kiad.'!F71</f>
        <v>12337</v>
      </c>
    </row>
    <row r="72" spans="1:6" ht="12.75">
      <c r="A72" s="7" t="s">
        <v>39</v>
      </c>
      <c r="B72" s="14">
        <f>'3. sz. mell. önkorm. bev-kiad.'!B72+'15.sz.mell. Közös hiv.bev-kiad'!B70</f>
        <v>18</v>
      </c>
      <c r="C72" s="14">
        <f>'3. sz. mell. önkorm. bev-kiad.'!C72+'15.sz.mell. Közös hiv.bev-kiad'!C70</f>
        <v>36</v>
      </c>
      <c r="D72" s="14">
        <f>'3. sz. mell. önkorm. bev-kiad.'!D72+'15.sz.mell. Közös hiv.bev-kiad'!D70</f>
        <v>1987</v>
      </c>
      <c r="E72" s="14">
        <f>'3. sz. mell. önkorm. bev-kiad.'!E72+'15.sz.mell. Közös hiv.bev-kiad'!E70</f>
        <v>2041</v>
      </c>
      <c r="F72" s="14">
        <f>'3. sz. mell. önkorm. bev-kiad.'!F72</f>
        <v>2041</v>
      </c>
    </row>
    <row r="73" spans="1:6" ht="12.75">
      <c r="A73" s="7" t="s">
        <v>95</v>
      </c>
      <c r="B73" s="14">
        <f>'3. sz. mell. önkorm. bev-kiad.'!B73+'15.sz.mell. Közös hiv.bev-kiad'!B71</f>
        <v>0</v>
      </c>
      <c r="C73" s="14">
        <f>'3. sz. mell. önkorm. bev-kiad.'!C73+'15.sz.mell. Közös hiv.bev-kiad'!C71</f>
        <v>0</v>
      </c>
      <c r="D73" s="14">
        <f>'3. sz. mell. önkorm. bev-kiad.'!D73+'15.sz.mell. Közös hiv.bev-kiad'!D71</f>
        <v>0</v>
      </c>
      <c r="E73" s="14">
        <f>'3. sz. mell. önkorm. bev-kiad.'!E73+'15.sz.mell. Közös hiv.bev-kiad'!E71</f>
        <v>0</v>
      </c>
      <c r="F73" s="14">
        <f>'3. sz. mell. önkorm. bev-kiad.'!F73</f>
        <v>0</v>
      </c>
    </row>
    <row r="74" spans="1:6" ht="12.75">
      <c r="A74" s="7" t="s">
        <v>96</v>
      </c>
      <c r="B74" s="14">
        <f>'3. sz. mell. önkorm. bev-kiad.'!B74+'15.sz.mell. Közös hiv.bev-kiad'!B72</f>
        <v>18</v>
      </c>
      <c r="C74" s="14">
        <f>'3. sz. mell. önkorm. bev-kiad.'!C74+'15.sz.mell. Közös hiv.bev-kiad'!C72</f>
        <v>0</v>
      </c>
      <c r="D74" s="14">
        <f>'3. sz. mell. önkorm. bev-kiad.'!D74+'15.sz.mell. Közös hiv.bev-kiad'!D72</f>
        <v>0</v>
      </c>
      <c r="E74" s="14">
        <f>'3. sz. mell. önkorm. bev-kiad.'!E74+'15.sz.mell. Közös hiv.bev-kiad'!E72</f>
        <v>18</v>
      </c>
      <c r="F74" s="14">
        <f>'3. sz. mell. önkorm. bev-kiad.'!F74</f>
        <v>18</v>
      </c>
    </row>
    <row r="75" spans="1:6" ht="12.75">
      <c r="A75" s="7" t="s">
        <v>97</v>
      </c>
      <c r="B75" s="14">
        <f>'3. sz. mell. önkorm. bev-kiad.'!B75+'15.sz.mell. Közös hiv.bev-kiad'!B73</f>
        <v>0</v>
      </c>
      <c r="C75" s="14">
        <f>'3. sz. mell. önkorm. bev-kiad.'!C75+'15.sz.mell. Közös hiv.bev-kiad'!C73</f>
        <v>36</v>
      </c>
      <c r="D75" s="14">
        <f>'3. sz. mell. önkorm. bev-kiad.'!D75+'15.sz.mell. Közös hiv.bev-kiad'!D73</f>
        <v>1987</v>
      </c>
      <c r="E75" s="14">
        <f>'3. sz. mell. önkorm. bev-kiad.'!E75+'15.sz.mell. Közös hiv.bev-kiad'!E73</f>
        <v>2023</v>
      </c>
      <c r="F75" s="14">
        <f>'3. sz. mell. önkorm. bev-kiad.'!F75</f>
        <v>2023</v>
      </c>
    </row>
    <row r="76" spans="1:6" ht="12.75">
      <c r="A76" s="6" t="s">
        <v>98</v>
      </c>
      <c r="B76" s="14">
        <f>'3. sz. mell. önkorm. bev-kiad.'!B76+'15.sz.mell. Közös hiv.bev-kiad'!B74</f>
        <v>0</v>
      </c>
      <c r="C76" s="14">
        <f>SUM(C77:C79)</f>
        <v>0</v>
      </c>
      <c r="D76" s="14">
        <f>SUM(D77:D79)</f>
        <v>0</v>
      </c>
      <c r="E76" s="14">
        <f>SUM(B76:D76)</f>
        <v>0</v>
      </c>
      <c r="F76" s="14">
        <f>'3. sz. mell. önkorm. bev-kiad.'!F76</f>
        <v>0</v>
      </c>
    </row>
    <row r="77" spans="1:6" ht="12.75">
      <c r="A77" s="7" t="s">
        <v>41</v>
      </c>
      <c r="B77" s="14">
        <f>'3. sz. mell. önkorm. bev-kiad.'!B77+'15.sz.mell. Közös hiv.bev-kiad'!B75</f>
        <v>0</v>
      </c>
      <c r="C77" s="14">
        <f>'3. sz. mell. önkorm. bev-kiad.'!C77+'15.sz.mell. Közös hiv.bev-kiad'!C75</f>
        <v>0</v>
      </c>
      <c r="D77" s="14">
        <f>'3. sz. mell. önkorm. bev-kiad.'!D77+'15.sz.mell. Közös hiv.bev-kiad'!D75</f>
        <v>0</v>
      </c>
      <c r="E77" s="14">
        <f>'3. sz. mell. önkorm. bev-kiad.'!E77+'15.sz.mell. Közös hiv.bev-kiad'!E75</f>
        <v>0</v>
      </c>
      <c r="F77" s="14">
        <f>'3. sz. mell. önkorm. bev-kiad.'!F77</f>
        <v>0</v>
      </c>
    </row>
    <row r="78" spans="1:6" ht="12.75">
      <c r="A78" s="7" t="s">
        <v>42</v>
      </c>
      <c r="B78" s="14">
        <f>'3. sz. mell. önkorm. bev-kiad.'!B78+'15.sz.mell. Közös hiv.bev-kiad'!B76</f>
        <v>0</v>
      </c>
      <c r="C78" s="14">
        <f>'3. sz. mell. önkorm. bev-kiad.'!C78+'15.sz.mell. Közös hiv.bev-kiad'!C76</f>
        <v>0</v>
      </c>
      <c r="D78" s="14">
        <f>'3. sz. mell. önkorm. bev-kiad.'!D78+'15.sz.mell. Közös hiv.bev-kiad'!D76</f>
        <v>0</v>
      </c>
      <c r="E78" s="14">
        <f>'3. sz. mell. önkorm. bev-kiad.'!E78+'15.sz.mell. Közös hiv.bev-kiad'!E76</f>
        <v>0</v>
      </c>
      <c r="F78" s="14">
        <f>'3. sz. mell. önkorm. bev-kiad.'!F78</f>
        <v>0</v>
      </c>
    </row>
    <row r="79" spans="1:6" ht="12.75">
      <c r="A79" s="7" t="s">
        <v>43</v>
      </c>
      <c r="B79" s="14">
        <f>'3. sz. mell. önkorm. bev-kiad.'!B79+'15.sz.mell. Közös hiv.bev-kiad'!B77</f>
        <v>0</v>
      </c>
      <c r="C79" s="14">
        <f>'3. sz. mell. önkorm. bev-kiad.'!C79+'15.sz.mell. Közös hiv.bev-kiad'!C77</f>
        <v>0</v>
      </c>
      <c r="D79" s="14">
        <f>'3. sz. mell. önkorm. bev-kiad.'!D79+'15.sz.mell. Közös hiv.bev-kiad'!D77</f>
        <v>0</v>
      </c>
      <c r="E79" s="14">
        <f>'3. sz. mell. önkorm. bev-kiad.'!E79+'15.sz.mell. Közös hiv.bev-kiad'!E77</f>
        <v>0</v>
      </c>
      <c r="F79" s="14">
        <f>'3. sz. mell. önkorm. bev-kiad.'!F79</f>
        <v>0</v>
      </c>
    </row>
    <row r="80" spans="1:6" ht="12.75">
      <c r="A80" s="7" t="s">
        <v>99</v>
      </c>
      <c r="B80" s="14">
        <f>'3. sz. mell. önkorm. bev-kiad.'!B80+'15.sz.mell. Közös hiv.bev-kiad'!B78</f>
        <v>0</v>
      </c>
      <c r="C80" s="14">
        <f>'3. sz. mell. önkorm. bev-kiad.'!C80+'15.sz.mell. Közös hiv.bev-kiad'!C78</f>
        <v>0</v>
      </c>
      <c r="D80" s="14">
        <f>'3. sz. mell. önkorm. bev-kiad.'!D80+'15.sz.mell. Közös hiv.bev-kiad'!D78</f>
        <v>0</v>
      </c>
      <c r="E80" s="14">
        <f>'3. sz. mell. önkorm. bev-kiad.'!E80+'15.sz.mell. Közös hiv.bev-kiad'!E78</f>
        <v>0</v>
      </c>
      <c r="F80" s="14">
        <f>'3. sz. mell. önkorm. bev-kiad.'!F80</f>
        <v>0</v>
      </c>
    </row>
    <row r="81" spans="1:6" ht="12.75">
      <c r="A81" s="7" t="s">
        <v>100</v>
      </c>
      <c r="B81" s="14">
        <f>'3. sz. mell. önkorm. bev-kiad.'!B81+'15.sz.mell. Közös hiv.bev-kiad'!B79</f>
        <v>0</v>
      </c>
      <c r="C81" s="14">
        <f>'3. sz. mell. önkorm. bev-kiad.'!C81+'15.sz.mell. Közös hiv.bev-kiad'!C79</f>
        <v>0</v>
      </c>
      <c r="D81" s="14">
        <f>'3. sz. mell. önkorm. bev-kiad.'!D81+'15.sz.mell. Közös hiv.bev-kiad'!D79</f>
        <v>0</v>
      </c>
      <c r="E81" s="14">
        <f>'3. sz. mell. önkorm. bev-kiad.'!E81+'15.sz.mell. Közös hiv.bev-kiad'!E79</f>
        <v>0</v>
      </c>
      <c r="F81" s="14">
        <f>'3. sz. mell. önkorm. bev-kiad.'!F81</f>
        <v>0</v>
      </c>
    </row>
    <row r="82" spans="1:6" ht="12.75">
      <c r="A82" s="6" t="s">
        <v>44</v>
      </c>
      <c r="B82" s="14">
        <f>'3. sz. mell. önkorm. bev-kiad.'!B82+'15.sz.mell. Közös hiv.bev-kiad'!B80</f>
        <v>4018</v>
      </c>
      <c r="C82" s="14">
        <f>'3. sz. mell. önkorm. bev-kiad.'!C82+'15.sz.mell. Közös hiv.bev-kiad'!C80</f>
        <v>0</v>
      </c>
      <c r="D82" s="14">
        <f>'3. sz. mell. önkorm. bev-kiad.'!D82+'15.sz.mell. Közös hiv.bev-kiad'!D80</f>
        <v>0</v>
      </c>
      <c r="E82" s="14">
        <f>'3. sz. mell. önkorm. bev-kiad.'!E82+'15.sz.mell. Közös hiv.bev-kiad'!E80</f>
        <v>4018</v>
      </c>
      <c r="F82" s="14">
        <f>'3. sz. mell. önkorm. bev-kiad.'!F82</f>
        <v>3811</v>
      </c>
    </row>
    <row r="83" spans="1:6" ht="12.75">
      <c r="A83" s="7" t="s">
        <v>45</v>
      </c>
      <c r="B83" s="14">
        <f>'3. sz. mell. önkorm. bev-kiad.'!B83+'15.sz.mell. Közös hiv.bev-kiad'!B81</f>
        <v>4018</v>
      </c>
      <c r="C83" s="14">
        <f>'3. sz. mell. önkorm. bev-kiad.'!C83+'15.sz.mell. Közös hiv.bev-kiad'!C81</f>
        <v>0</v>
      </c>
      <c r="D83" s="14">
        <f>'3. sz. mell. önkorm. bev-kiad.'!D83+'15.sz.mell. Közös hiv.bev-kiad'!D81</f>
        <v>0</v>
      </c>
      <c r="E83" s="14">
        <f>'3. sz. mell. önkorm. bev-kiad.'!E83+'15.sz.mell. Közös hiv.bev-kiad'!E81</f>
        <v>4018</v>
      </c>
      <c r="F83" s="14">
        <f>'3. sz. mell. önkorm. bev-kiad.'!F83</f>
        <v>3811</v>
      </c>
    </row>
    <row r="84" spans="1:6" ht="12.75">
      <c r="A84" s="7" t="s">
        <v>46</v>
      </c>
      <c r="B84" s="14">
        <f>'3. sz. mell. önkorm. bev-kiad.'!B84+'15.sz.mell. Közös hiv.bev-kiad'!B82</f>
        <v>0</v>
      </c>
      <c r="C84" s="14">
        <f>'3. sz. mell. önkorm. bev-kiad.'!C84+'15.sz.mell. Közös hiv.bev-kiad'!C82</f>
        <v>0</v>
      </c>
      <c r="D84" s="14">
        <f>'3. sz. mell. önkorm. bev-kiad.'!D84+'15.sz.mell. Közös hiv.bev-kiad'!D82</f>
        <v>0</v>
      </c>
      <c r="E84" s="14">
        <f>'3. sz. mell. önkorm. bev-kiad.'!E84+'15.sz.mell. Közös hiv.bev-kiad'!E82</f>
        <v>0</v>
      </c>
      <c r="F84" s="14">
        <f>'3. sz. mell. önkorm. bev-kiad.'!F84</f>
        <v>0</v>
      </c>
    </row>
    <row r="85" spans="1:6" ht="12.75">
      <c r="A85" s="6" t="s">
        <v>101</v>
      </c>
      <c r="B85" s="14">
        <f>B68+B76+B82</f>
        <v>20384</v>
      </c>
      <c r="C85" s="14">
        <f>C68+C76+C82</f>
        <v>1076</v>
      </c>
      <c r="D85" s="14">
        <f>D68+D76+D82</f>
        <v>1987</v>
      </c>
      <c r="E85" s="14">
        <f>SUM(B85:D85)</f>
        <v>23447</v>
      </c>
      <c r="F85" s="14">
        <f>'3. sz. mell. önkorm. bev-kiad.'!F85</f>
        <v>26695</v>
      </c>
    </row>
    <row r="86" spans="1:6" ht="12.75">
      <c r="A86" s="6" t="s">
        <v>102</v>
      </c>
      <c r="B86" s="14">
        <f>B87+B88</f>
        <v>0</v>
      </c>
      <c r="C86" s="14">
        <f>C87+C88</f>
        <v>0</v>
      </c>
      <c r="D86" s="14">
        <f>D87+D88</f>
        <v>0</v>
      </c>
      <c r="E86" s="14">
        <f>SUM(B86:D86)</f>
        <v>0</v>
      </c>
      <c r="F86" s="14">
        <f>'3. sz. mell. önkorm. bev-kiad.'!F86</f>
        <v>0</v>
      </c>
    </row>
    <row r="87" spans="1:6" ht="12.75">
      <c r="A87" s="7" t="s">
        <v>49</v>
      </c>
      <c r="B87" s="14">
        <f>'3. sz. mell. önkorm. bev-kiad.'!B87+'15.sz.mell. Közös hiv.bev-kiad'!B85</f>
        <v>0</v>
      </c>
      <c r="C87" s="14">
        <f>'3. sz. mell. önkorm. bev-kiad.'!C87+'15.sz.mell. Közös hiv.bev-kiad'!C85</f>
        <v>0</v>
      </c>
      <c r="D87" s="14">
        <f>'3. sz. mell. önkorm. bev-kiad.'!D87+'15.sz.mell. Közös hiv.bev-kiad'!D85</f>
        <v>0</v>
      </c>
      <c r="E87" s="14">
        <f>'3. sz. mell. önkorm. bev-kiad.'!E87+'15.sz.mell. Közös hiv.bev-kiad'!E85</f>
        <v>0</v>
      </c>
      <c r="F87" s="14">
        <f>'3. sz. mell. önkorm. bev-kiad.'!F87</f>
        <v>0</v>
      </c>
    </row>
    <row r="88" spans="1:6" ht="12.75">
      <c r="A88" s="7" t="s">
        <v>50</v>
      </c>
      <c r="B88" s="14">
        <f>'3. sz. mell. önkorm. bev-kiad.'!B88+'15.sz.mell. Közös hiv.bev-kiad'!B86</f>
        <v>0</v>
      </c>
      <c r="C88" s="14">
        <f>'3. sz. mell. önkorm. bev-kiad.'!C88+'15.sz.mell. Közös hiv.bev-kiad'!C86</f>
        <v>0</v>
      </c>
      <c r="D88" s="14">
        <f>'3. sz. mell. önkorm. bev-kiad.'!D88+'15.sz.mell. Közös hiv.bev-kiad'!D86</f>
        <v>0</v>
      </c>
      <c r="E88" s="14">
        <f>'3. sz. mell. önkorm. bev-kiad.'!E88+'15.sz.mell. Közös hiv.bev-kiad'!E86</f>
        <v>0</v>
      </c>
      <c r="F88" s="14">
        <f>'3. sz. mell. önkorm. bev-kiad.'!F88</f>
        <v>0</v>
      </c>
    </row>
    <row r="89" spans="1:6" ht="12.75">
      <c r="A89" s="6" t="s">
        <v>51</v>
      </c>
      <c r="B89" s="14">
        <f>'3. sz. mell. önkorm. bev-kiad.'!B89+'15.sz.mell. Közös hiv.bev-kiad'!B87</f>
        <v>0</v>
      </c>
      <c r="C89" s="14">
        <f>'3. sz. mell. önkorm. bev-kiad.'!C89+'15.sz.mell. Közös hiv.bev-kiad'!C87</f>
        <v>0</v>
      </c>
      <c r="D89" s="14">
        <f>'3. sz. mell. önkorm. bev-kiad.'!D89+'15.sz.mell. Közös hiv.bev-kiad'!D87</f>
        <v>0</v>
      </c>
      <c r="E89" s="14">
        <f>'3. sz. mell. önkorm. bev-kiad.'!E89+'15.sz.mell. Közös hiv.bev-kiad'!E87</f>
        <v>0</v>
      </c>
      <c r="F89" s="14">
        <f>'3. sz. mell. önkorm. bev-kiad.'!F89</f>
        <v>0</v>
      </c>
    </row>
    <row r="90" spans="1:6" ht="12.75">
      <c r="A90" s="6" t="s">
        <v>52</v>
      </c>
      <c r="B90" s="14">
        <f>B85+B86+B89</f>
        <v>20384</v>
      </c>
      <c r="C90" s="14">
        <f>C85+C86+C89</f>
        <v>1076</v>
      </c>
      <c r="D90" s="14">
        <f>D85+D86+D89</f>
        <v>1987</v>
      </c>
      <c r="E90" s="14">
        <f>SUM(B90:D90)</f>
        <v>23447</v>
      </c>
      <c r="F90" s="14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</sheetData>
  <sheetProtection/>
  <mergeCells count="16">
    <mergeCell ref="A60:E60"/>
    <mergeCell ref="A1:E1"/>
    <mergeCell ref="A62:E62"/>
    <mergeCell ref="B64:E64"/>
    <mergeCell ref="D63:E63"/>
    <mergeCell ref="A64:A67"/>
    <mergeCell ref="B65:E65"/>
    <mergeCell ref="E66:E67"/>
    <mergeCell ref="B67:D67"/>
    <mergeCell ref="A3:E3"/>
    <mergeCell ref="B6:E6"/>
    <mergeCell ref="E7:E8"/>
    <mergeCell ref="B8:D8"/>
    <mergeCell ref="A5:A8"/>
    <mergeCell ref="D4:E4"/>
    <mergeCell ref="B5:E5"/>
  </mergeCell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9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29.25390625" style="0" customWidth="1"/>
    <col min="2" max="2" width="11.00390625" style="0" customWidth="1"/>
    <col min="3" max="3" width="10.125" style="0" customWidth="1"/>
    <col min="4" max="4" width="8.875" style="0" customWidth="1"/>
    <col min="5" max="6" width="9.75390625" style="0" customWidth="1"/>
    <col min="7" max="7" width="10.625" style="0" customWidth="1"/>
  </cols>
  <sheetData>
    <row r="1" spans="1:7" ht="12.75">
      <c r="A1" s="406" t="s">
        <v>444</v>
      </c>
      <c r="B1" s="406"/>
      <c r="C1" s="406"/>
      <c r="D1" s="406"/>
      <c r="E1" s="406"/>
      <c r="F1" s="406"/>
      <c r="G1" s="407"/>
    </row>
    <row r="2" ht="12.75">
      <c r="B2" s="44"/>
    </row>
    <row r="3" spans="1:8" ht="18.75" customHeight="1">
      <c r="A3" s="396" t="s">
        <v>422</v>
      </c>
      <c r="B3" s="396"/>
      <c r="C3" s="396"/>
      <c r="D3" s="396"/>
      <c r="E3" s="396"/>
      <c r="F3" s="396"/>
      <c r="G3" s="396"/>
      <c r="H3" s="197"/>
    </row>
    <row r="4" spans="1:8" ht="12.75">
      <c r="A4" s="267"/>
      <c r="B4" s="267"/>
      <c r="C4" s="267"/>
      <c r="D4" s="267"/>
      <c r="E4" s="267"/>
      <c r="F4" s="267"/>
      <c r="G4" s="267"/>
      <c r="H4" s="197"/>
    </row>
    <row r="5" spans="1:8" ht="15.75" thickBot="1">
      <c r="A5" s="198"/>
      <c r="B5" s="199"/>
      <c r="C5" s="198"/>
      <c r="D5" s="198"/>
      <c r="E5" s="198"/>
      <c r="F5" s="198"/>
      <c r="G5" s="196" t="s">
        <v>320</v>
      </c>
      <c r="H5" s="197"/>
    </row>
    <row r="6" spans="1:8" ht="39" customHeight="1" thickBot="1">
      <c r="A6" s="397" t="s">
        <v>104</v>
      </c>
      <c r="B6" s="399" t="s">
        <v>321</v>
      </c>
      <c r="C6" s="401" t="s">
        <v>322</v>
      </c>
      <c r="D6" s="402"/>
      <c r="E6" s="402"/>
      <c r="F6" s="403"/>
      <c r="G6" s="404" t="s">
        <v>161</v>
      </c>
      <c r="H6" s="197"/>
    </row>
    <row r="7" spans="1:8" ht="42" customHeight="1" thickBot="1">
      <c r="A7" s="398"/>
      <c r="B7" s="400"/>
      <c r="C7" s="200" t="s">
        <v>323</v>
      </c>
      <c r="D7" s="200" t="s">
        <v>324</v>
      </c>
      <c r="E7" s="200" t="s">
        <v>325</v>
      </c>
      <c r="F7" s="201" t="s">
        <v>326</v>
      </c>
      <c r="G7" s="405"/>
      <c r="H7" s="202"/>
    </row>
    <row r="8" spans="1:8" ht="13.5" thickBot="1">
      <c r="A8" s="203">
        <v>1</v>
      </c>
      <c r="B8" s="204">
        <v>2</v>
      </c>
      <c r="C8" s="205">
        <v>3</v>
      </c>
      <c r="D8" s="206">
        <v>4</v>
      </c>
      <c r="E8" s="207">
        <v>5</v>
      </c>
      <c r="F8" s="208">
        <v>6</v>
      </c>
      <c r="G8" s="204" t="s">
        <v>327</v>
      </c>
      <c r="H8" s="209"/>
    </row>
    <row r="9" spans="1:8" ht="15">
      <c r="A9" s="210" t="s">
        <v>328</v>
      </c>
      <c r="B9" s="211" t="s">
        <v>329</v>
      </c>
      <c r="C9" s="212">
        <f>'17.sz.mell.adósságot keletkezte'!R7</f>
        <v>241</v>
      </c>
      <c r="D9" s="213">
        <f>C9*1.017</f>
        <v>245.09699999999998</v>
      </c>
      <c r="E9" s="214">
        <f>D9*1.017</f>
        <v>249.26364899999996</v>
      </c>
      <c r="F9" s="215">
        <f>E9*1.017</f>
        <v>253.50113103299992</v>
      </c>
      <c r="G9" s="216">
        <f aca="true" t="shared" si="0" ref="G9:G15">SUM(C9:F9)</f>
        <v>988.8617800329998</v>
      </c>
      <c r="H9" s="217"/>
    </row>
    <row r="10" spans="1:8" ht="22.5" customHeight="1">
      <c r="A10" s="218" t="s">
        <v>330</v>
      </c>
      <c r="B10" s="219" t="s">
        <v>331</v>
      </c>
      <c r="C10" s="212">
        <f>'17.sz.mell.adósságot keletkezte'!R8</f>
        <v>1591</v>
      </c>
      <c r="D10" s="213">
        <f aca="true" t="shared" si="1" ref="D10:F15">C10*1.017</f>
        <v>1618.0469999999998</v>
      </c>
      <c r="E10" s="214">
        <f t="shared" si="1"/>
        <v>1645.5537989999996</v>
      </c>
      <c r="F10" s="215">
        <f t="shared" si="1"/>
        <v>1673.5282135829993</v>
      </c>
      <c r="G10" s="224">
        <f t="shared" si="0"/>
        <v>6528.129012582998</v>
      </c>
      <c r="H10" s="217"/>
    </row>
    <row r="11" spans="1:8" ht="21" customHeight="1">
      <c r="A11" s="218" t="s">
        <v>332</v>
      </c>
      <c r="B11" s="219" t="s">
        <v>333</v>
      </c>
      <c r="C11" s="212">
        <f>'17.sz.mell.adósságot keletkezte'!R9</f>
        <v>2705</v>
      </c>
      <c r="D11" s="213">
        <f t="shared" si="1"/>
        <v>2750.9849999999997</v>
      </c>
      <c r="E11" s="214">
        <f t="shared" si="1"/>
        <v>2797.7517449999996</v>
      </c>
      <c r="F11" s="215">
        <f t="shared" si="1"/>
        <v>2845.3135246649995</v>
      </c>
      <c r="G11" s="224">
        <f t="shared" si="0"/>
        <v>11099.050269664998</v>
      </c>
      <c r="H11" s="217"/>
    </row>
    <row r="12" spans="1:8" ht="51">
      <c r="A12" s="218" t="s">
        <v>334</v>
      </c>
      <c r="B12" s="219" t="s">
        <v>335</v>
      </c>
      <c r="C12" s="212">
        <f>'17.sz.mell.adósságot keletkezte'!R10</f>
        <v>0</v>
      </c>
      <c r="D12" s="213">
        <f t="shared" si="1"/>
        <v>0</v>
      </c>
      <c r="E12" s="214">
        <f t="shared" si="1"/>
        <v>0</v>
      </c>
      <c r="F12" s="215">
        <f t="shared" si="1"/>
        <v>0</v>
      </c>
      <c r="G12" s="224">
        <f t="shared" si="0"/>
        <v>0</v>
      </c>
      <c r="H12" s="217"/>
    </row>
    <row r="13" spans="1:8" ht="25.5">
      <c r="A13" s="218" t="s">
        <v>336</v>
      </c>
      <c r="B13" s="219" t="s">
        <v>337</v>
      </c>
      <c r="C13" s="212">
        <f>'17.sz.mell.adósságot keletkezte'!R11</f>
        <v>0</v>
      </c>
      <c r="D13" s="213">
        <f t="shared" si="1"/>
        <v>0</v>
      </c>
      <c r="E13" s="214">
        <f t="shared" si="1"/>
        <v>0</v>
      </c>
      <c r="F13" s="215">
        <f t="shared" si="1"/>
        <v>0</v>
      </c>
      <c r="G13" s="224">
        <f t="shared" si="0"/>
        <v>0</v>
      </c>
      <c r="H13" s="217"/>
    </row>
    <row r="14" spans="1:8" ht="24.75" customHeight="1">
      <c r="A14" s="218" t="s">
        <v>338</v>
      </c>
      <c r="B14" s="219" t="s">
        <v>339</v>
      </c>
      <c r="C14" s="212">
        <f>'17.sz.mell.adósságot keletkezte'!R12</f>
        <v>0</v>
      </c>
      <c r="D14" s="213">
        <f t="shared" si="1"/>
        <v>0</v>
      </c>
      <c r="E14" s="214">
        <f t="shared" si="1"/>
        <v>0</v>
      </c>
      <c r="F14" s="215">
        <f t="shared" si="1"/>
        <v>0</v>
      </c>
      <c r="G14" s="224">
        <f t="shared" si="0"/>
        <v>0</v>
      </c>
      <c r="H14" s="217"/>
    </row>
    <row r="15" spans="1:8" ht="18.75" customHeight="1" thickBot="1">
      <c r="A15" s="225" t="s">
        <v>340</v>
      </c>
      <c r="B15" s="226" t="s">
        <v>341</v>
      </c>
      <c r="C15" s="212">
        <v>0</v>
      </c>
      <c r="D15" s="213">
        <f t="shared" si="1"/>
        <v>0</v>
      </c>
      <c r="E15" s="214">
        <f t="shared" si="1"/>
        <v>0</v>
      </c>
      <c r="F15" s="215">
        <f t="shared" si="1"/>
        <v>0</v>
      </c>
      <c r="G15" s="231">
        <f t="shared" si="0"/>
        <v>0</v>
      </c>
      <c r="H15" s="217"/>
    </row>
    <row r="16" spans="1:8" ht="23.25" customHeight="1" thickBot="1">
      <c r="A16" s="232" t="s">
        <v>342</v>
      </c>
      <c r="B16" s="233" t="s">
        <v>343</v>
      </c>
      <c r="C16" s="234">
        <f>SUM(C9:C15)</f>
        <v>4537</v>
      </c>
      <c r="D16" s="235">
        <f>SUM(D9:D15)</f>
        <v>4614.128999999999</v>
      </c>
      <c r="E16" s="236">
        <f>SUM(E9:E15)</f>
        <v>4692.569192999999</v>
      </c>
      <c r="F16" s="237">
        <f>SUM(F9:F15)</f>
        <v>4772.3428692809985</v>
      </c>
      <c r="G16" s="238">
        <f>SUM(G9:G15)</f>
        <v>18616.041062280994</v>
      </c>
      <c r="H16" s="239"/>
    </row>
    <row r="17" spans="1:8" ht="27" customHeight="1" thickBot="1">
      <c r="A17" s="240" t="s">
        <v>344</v>
      </c>
      <c r="B17" s="241" t="s">
        <v>345</v>
      </c>
      <c r="C17" s="242">
        <f>C16*0.5</f>
        <v>2268.5</v>
      </c>
      <c r="D17" s="243">
        <f>D16*0.5</f>
        <v>2307.0644999999995</v>
      </c>
      <c r="E17" s="244">
        <f>E16*0.5</f>
        <v>2346.2845964999997</v>
      </c>
      <c r="F17" s="245">
        <f>F16*0.5</f>
        <v>2386.1714346404992</v>
      </c>
      <c r="G17" s="246">
        <f>G16*0.5</f>
        <v>9308.020531140497</v>
      </c>
      <c r="H17" s="239"/>
    </row>
    <row r="18" spans="1:8" ht="38.25" customHeight="1" thickBot="1">
      <c r="A18" s="232" t="s">
        <v>346</v>
      </c>
      <c r="B18" s="233" t="s">
        <v>347</v>
      </c>
      <c r="C18" s="234">
        <f>SUM(C19:C25)</f>
        <v>0</v>
      </c>
      <c r="D18" s="235">
        <f>SUM(D19:D25)</f>
        <v>0</v>
      </c>
      <c r="E18" s="236">
        <f>SUM(E19:E25)</f>
        <v>0</v>
      </c>
      <c r="F18" s="237">
        <f>SUM(F19:F25)</f>
        <v>0</v>
      </c>
      <c r="G18" s="238">
        <f>SUM(G19:G25)</f>
        <v>0</v>
      </c>
      <c r="H18" s="239"/>
    </row>
    <row r="19" spans="1:8" ht="30" customHeight="1">
      <c r="A19" s="247" t="s">
        <v>348</v>
      </c>
      <c r="B19" s="211" t="s">
        <v>349</v>
      </c>
      <c r="C19" s="212"/>
      <c r="D19" s="213"/>
      <c r="E19" s="214"/>
      <c r="F19" s="215"/>
      <c r="G19" s="216">
        <f aca="true" t="shared" si="2" ref="G19:G25">SUM(C19:F19)</f>
        <v>0</v>
      </c>
      <c r="H19" s="217"/>
    </row>
    <row r="20" spans="1:8" ht="26.25" customHeight="1">
      <c r="A20" s="248" t="s">
        <v>350</v>
      </c>
      <c r="B20" s="219" t="s">
        <v>351</v>
      </c>
      <c r="C20" s="220"/>
      <c r="D20" s="221"/>
      <c r="E20" s="222"/>
      <c r="F20" s="223"/>
      <c r="G20" s="224">
        <f t="shared" si="2"/>
        <v>0</v>
      </c>
      <c r="H20" s="217"/>
    </row>
    <row r="21" spans="1:8" ht="29.25" customHeight="1">
      <c r="A21" s="248" t="s">
        <v>352</v>
      </c>
      <c r="B21" s="219" t="s">
        <v>353</v>
      </c>
      <c r="C21" s="220"/>
      <c r="D21" s="221"/>
      <c r="E21" s="222"/>
      <c r="F21" s="223"/>
      <c r="G21" s="224">
        <f t="shared" si="2"/>
        <v>0</v>
      </c>
      <c r="H21" s="217"/>
    </row>
    <row r="22" spans="1:8" ht="15">
      <c r="A22" s="248" t="s">
        <v>354</v>
      </c>
      <c r="B22" s="219" t="s">
        <v>355</v>
      </c>
      <c r="C22" s="220"/>
      <c r="D22" s="221"/>
      <c r="E22" s="222"/>
      <c r="F22" s="223"/>
      <c r="G22" s="224">
        <f t="shared" si="2"/>
        <v>0</v>
      </c>
      <c r="H22" s="217"/>
    </row>
    <row r="23" spans="1:8" ht="15">
      <c r="A23" s="248" t="s">
        <v>356</v>
      </c>
      <c r="B23" s="219" t="s">
        <v>357</v>
      </c>
      <c r="C23" s="220"/>
      <c r="D23" s="221"/>
      <c r="E23" s="222"/>
      <c r="F23" s="223"/>
      <c r="G23" s="224">
        <f t="shared" si="2"/>
        <v>0</v>
      </c>
      <c r="H23" s="217"/>
    </row>
    <row r="24" spans="1:8" ht="27.75" customHeight="1">
      <c r="A24" s="248" t="s">
        <v>358</v>
      </c>
      <c r="B24" s="219" t="s">
        <v>359</v>
      </c>
      <c r="C24" s="220"/>
      <c r="D24" s="221"/>
      <c r="E24" s="222"/>
      <c r="F24" s="223"/>
      <c r="G24" s="224">
        <f t="shared" si="2"/>
        <v>0</v>
      </c>
      <c r="H24" s="217"/>
    </row>
    <row r="25" spans="1:8" ht="18" customHeight="1" thickBot="1">
      <c r="A25" s="249" t="s">
        <v>360</v>
      </c>
      <c r="B25" s="226" t="s">
        <v>361</v>
      </c>
      <c r="C25" s="227"/>
      <c r="D25" s="228"/>
      <c r="E25" s="229"/>
      <c r="F25" s="230"/>
      <c r="G25" s="231">
        <f t="shared" si="2"/>
        <v>0</v>
      </c>
      <c r="H25" s="217"/>
    </row>
    <row r="26" spans="1:8" ht="28.5" customHeight="1" thickBot="1">
      <c r="A26" s="232" t="s">
        <v>362</v>
      </c>
      <c r="B26" s="233" t="s">
        <v>363</v>
      </c>
      <c r="C26" s="234">
        <f>SUM(C27:C33)</f>
        <v>0</v>
      </c>
      <c r="D26" s="235">
        <f>SUM(D27:D33)</f>
        <v>0</v>
      </c>
      <c r="E26" s="236">
        <f>SUM(E27:E33)</f>
        <v>0</v>
      </c>
      <c r="F26" s="237">
        <f>SUM(F27:F33)</f>
        <v>0</v>
      </c>
      <c r="G26" s="238">
        <f>SUM(G27:G33)</f>
        <v>0</v>
      </c>
      <c r="H26" s="250"/>
    </row>
    <row r="27" spans="1:8" ht="25.5" customHeight="1">
      <c r="A27" s="247" t="s">
        <v>348</v>
      </c>
      <c r="B27" s="211" t="s">
        <v>364</v>
      </c>
      <c r="C27" s="212"/>
      <c r="D27" s="213"/>
      <c r="E27" s="214"/>
      <c r="F27" s="215"/>
      <c r="G27" s="216">
        <f aca="true" t="shared" si="3" ref="G27:G33">SUM(C27:F27)</f>
        <v>0</v>
      </c>
      <c r="H27" s="251"/>
    </row>
    <row r="28" spans="1:8" ht="23.25" customHeight="1">
      <c r="A28" s="248" t="s">
        <v>350</v>
      </c>
      <c r="B28" s="219" t="s">
        <v>365</v>
      </c>
      <c r="C28" s="220"/>
      <c r="D28" s="221"/>
      <c r="E28" s="222"/>
      <c r="F28" s="223"/>
      <c r="G28" s="224">
        <f t="shared" si="3"/>
        <v>0</v>
      </c>
      <c r="H28" s="251"/>
    </row>
    <row r="29" spans="1:8" ht="18" customHeight="1">
      <c r="A29" s="248" t="s">
        <v>352</v>
      </c>
      <c r="B29" s="219" t="s">
        <v>366</v>
      </c>
      <c r="C29" s="220"/>
      <c r="D29" s="221"/>
      <c r="E29" s="222"/>
      <c r="F29" s="223"/>
      <c r="G29" s="224">
        <f t="shared" si="3"/>
        <v>0</v>
      </c>
      <c r="H29" s="251"/>
    </row>
    <row r="30" spans="1:8" ht="15">
      <c r="A30" s="248" t="s">
        <v>354</v>
      </c>
      <c r="B30" s="219" t="s">
        <v>367</v>
      </c>
      <c r="C30" s="220"/>
      <c r="D30" s="221"/>
      <c r="E30" s="222"/>
      <c r="F30" s="223"/>
      <c r="G30" s="224">
        <f t="shared" si="3"/>
        <v>0</v>
      </c>
      <c r="H30" s="251"/>
    </row>
    <row r="31" spans="1:8" ht="15">
      <c r="A31" s="248" t="s">
        <v>356</v>
      </c>
      <c r="B31" s="219" t="s">
        <v>368</v>
      </c>
      <c r="C31" s="220"/>
      <c r="D31" s="221"/>
      <c r="E31" s="222"/>
      <c r="F31" s="223"/>
      <c r="G31" s="224">
        <f t="shared" si="3"/>
        <v>0</v>
      </c>
      <c r="H31" s="251"/>
    </row>
    <row r="32" spans="1:8" ht="17.25" customHeight="1">
      <c r="A32" s="248" t="s">
        <v>358</v>
      </c>
      <c r="B32" s="219" t="s">
        <v>369</v>
      </c>
      <c r="C32" s="220"/>
      <c r="D32" s="221"/>
      <c r="E32" s="222"/>
      <c r="F32" s="223"/>
      <c r="G32" s="224">
        <f t="shared" si="3"/>
        <v>0</v>
      </c>
      <c r="H32" s="251"/>
    </row>
    <row r="33" spans="1:8" ht="23.25" customHeight="1" thickBot="1">
      <c r="A33" s="249" t="s">
        <v>360</v>
      </c>
      <c r="B33" s="226" t="s">
        <v>370</v>
      </c>
      <c r="C33" s="227"/>
      <c r="D33" s="228"/>
      <c r="E33" s="229"/>
      <c r="F33" s="230"/>
      <c r="G33" s="231">
        <f t="shared" si="3"/>
        <v>0</v>
      </c>
      <c r="H33" s="251"/>
    </row>
    <row r="34" spans="1:8" ht="13.5" customHeight="1" thickBot="1">
      <c r="A34" s="252" t="s">
        <v>371</v>
      </c>
      <c r="B34" s="253" t="s">
        <v>372</v>
      </c>
      <c r="C34" s="254">
        <f>C18+C26</f>
        <v>0</v>
      </c>
      <c r="D34" s="255">
        <f>D18+D26</f>
        <v>0</v>
      </c>
      <c r="E34" s="256">
        <f>E18+E26</f>
        <v>0</v>
      </c>
      <c r="F34" s="257">
        <f>F18+F26</f>
        <v>0</v>
      </c>
      <c r="G34" s="258">
        <f>G18+G26</f>
        <v>0</v>
      </c>
      <c r="H34" s="250"/>
    </row>
    <row r="35" spans="1:8" ht="25.5" customHeight="1" thickBot="1">
      <c r="A35" s="259" t="s">
        <v>373</v>
      </c>
      <c r="B35" s="260" t="s">
        <v>374</v>
      </c>
      <c r="C35" s="261">
        <f>C17-C34</f>
        <v>2268.5</v>
      </c>
      <c r="D35" s="262">
        <f>D17-D34</f>
        <v>2307.0644999999995</v>
      </c>
      <c r="E35" s="263">
        <f>E17-E34</f>
        <v>2346.2845964999997</v>
      </c>
      <c r="F35" s="264">
        <f>F17-F34</f>
        <v>2386.1714346404992</v>
      </c>
      <c r="G35" s="265">
        <f>G17-G34</f>
        <v>9308.020531140497</v>
      </c>
      <c r="H35" s="250"/>
    </row>
    <row r="36" spans="1:8" ht="12.75">
      <c r="A36" s="251"/>
      <c r="B36" s="266"/>
      <c r="C36" s="251"/>
      <c r="D36" s="251"/>
      <c r="E36" s="251"/>
      <c r="F36" s="251"/>
      <c r="G36" s="251"/>
      <c r="H36" s="251"/>
    </row>
    <row r="37" spans="1:8" ht="12.75">
      <c r="A37" s="251"/>
      <c r="B37" s="266"/>
      <c r="C37" s="251"/>
      <c r="D37" s="251"/>
      <c r="E37" s="251"/>
      <c r="F37" s="251"/>
      <c r="G37" s="251"/>
      <c r="H37" s="251"/>
    </row>
    <row r="38" spans="1:8" ht="12.75">
      <c r="A38" s="251"/>
      <c r="B38" s="266"/>
      <c r="C38" s="251"/>
      <c r="D38" s="251"/>
      <c r="E38" s="251"/>
      <c r="F38" s="251"/>
      <c r="G38" s="251"/>
      <c r="H38" s="251"/>
    </row>
  </sheetData>
  <sheetProtection/>
  <mergeCells count="6">
    <mergeCell ref="A3:G3"/>
    <mergeCell ref="A6:A7"/>
    <mergeCell ref="B6:B7"/>
    <mergeCell ref="C6:F6"/>
    <mergeCell ref="G6:G7"/>
    <mergeCell ref="A1:G1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55">
      <selection activeCell="H69" sqref="H69"/>
    </sheetView>
  </sheetViews>
  <sheetFormatPr defaultColWidth="9.00390625" defaultRowHeight="12.75"/>
  <cols>
    <col min="1" max="1" width="54.875" style="0" customWidth="1"/>
    <col min="6" max="6" width="9.75390625" style="0" customWidth="1"/>
  </cols>
  <sheetData>
    <row r="1" spans="1:6" ht="12.75">
      <c r="A1" s="299" t="s">
        <v>427</v>
      </c>
      <c r="B1" s="299"/>
      <c r="C1" s="299"/>
      <c r="D1" s="299"/>
      <c r="E1" s="299"/>
      <c r="F1" s="290"/>
    </row>
    <row r="3" spans="1:5" ht="12.75">
      <c r="A3" s="298" t="s">
        <v>386</v>
      </c>
      <c r="B3" s="298"/>
      <c r="C3" s="298"/>
      <c r="D3" s="298"/>
      <c r="E3" s="298"/>
    </row>
    <row r="4" spans="4:5" ht="12.75">
      <c r="D4" s="311" t="s">
        <v>89</v>
      </c>
      <c r="E4" s="311"/>
    </row>
    <row r="5" spans="1:6" ht="12.75">
      <c r="A5" s="310" t="s">
        <v>90</v>
      </c>
      <c r="B5" s="14"/>
      <c r="C5" s="14"/>
      <c r="D5" s="14"/>
      <c r="E5" s="14"/>
      <c r="F5" s="14" t="s">
        <v>448</v>
      </c>
    </row>
    <row r="6" spans="1:6" ht="12.75">
      <c r="A6" s="310"/>
      <c r="B6" s="308" t="s">
        <v>54</v>
      </c>
      <c r="C6" s="308"/>
      <c r="D6" s="308"/>
      <c r="E6" s="308"/>
      <c r="F6" s="14" t="s">
        <v>449</v>
      </c>
    </row>
    <row r="7" spans="1:6" ht="25.5">
      <c r="A7" s="310"/>
      <c r="B7" s="13" t="s">
        <v>55</v>
      </c>
      <c r="C7" s="15" t="s">
        <v>56</v>
      </c>
      <c r="D7" s="13" t="s">
        <v>57</v>
      </c>
      <c r="E7" s="309" t="s">
        <v>58</v>
      </c>
      <c r="F7" s="14"/>
    </row>
    <row r="8" spans="1:6" ht="12.75">
      <c r="A8" s="310"/>
      <c r="B8" s="309" t="s">
        <v>59</v>
      </c>
      <c r="C8" s="309"/>
      <c r="D8" s="309"/>
      <c r="E8" s="309"/>
      <c r="F8" s="14"/>
    </row>
    <row r="9" spans="1:6" ht="12.75">
      <c r="A9" s="6" t="s">
        <v>12</v>
      </c>
      <c r="B9" s="14">
        <f>B10+B11+B15+B21</f>
        <v>15988</v>
      </c>
      <c r="C9" s="14">
        <f>C10+C11+C15+C21</f>
        <v>882</v>
      </c>
      <c r="D9" s="14">
        <f>D10+D11+D15+D21</f>
        <v>1544</v>
      </c>
      <c r="E9" s="14">
        <f>SUM(B9:D9)</f>
        <v>18414</v>
      </c>
      <c r="F9" s="14">
        <f>F10+F11+F15+F21</f>
        <v>21529</v>
      </c>
    </row>
    <row r="10" spans="1:6" ht="12.75">
      <c r="A10" s="7" t="s">
        <v>13</v>
      </c>
      <c r="B10" s="14">
        <v>781</v>
      </c>
      <c r="C10" s="14">
        <v>810</v>
      </c>
      <c r="D10" s="14"/>
      <c r="E10" s="14">
        <f aca="true" t="shared" si="0" ref="E10:E54">SUM(B10:D10)</f>
        <v>1591</v>
      </c>
      <c r="F10" s="14">
        <f>'4. sz. mell.'!C9</f>
        <v>1591</v>
      </c>
    </row>
    <row r="11" spans="1:6" ht="12.75">
      <c r="A11" s="7" t="s">
        <v>14</v>
      </c>
      <c r="B11" s="14">
        <f>B12+B13+B14</f>
        <v>286</v>
      </c>
      <c r="C11" s="14">
        <f>C12+C13+C14</f>
        <v>0</v>
      </c>
      <c r="D11" s="14">
        <f>D12+D13+D14</f>
        <v>0</v>
      </c>
      <c r="E11" s="14">
        <f>E12+E13+E14</f>
        <v>286</v>
      </c>
      <c r="F11" s="14">
        <f>F12+F13+F14</f>
        <v>286</v>
      </c>
    </row>
    <row r="12" spans="1:6" ht="12.75">
      <c r="A12" s="7" t="s">
        <v>60</v>
      </c>
      <c r="B12" s="14">
        <f>'4. sz. mell.'!B17</f>
        <v>241</v>
      </c>
      <c r="C12" s="14"/>
      <c r="D12" s="14"/>
      <c r="E12" s="14">
        <f t="shared" si="0"/>
        <v>241</v>
      </c>
      <c r="F12" s="14">
        <f>'4. sz. mell.'!C17</f>
        <v>241</v>
      </c>
    </row>
    <row r="13" spans="1:6" ht="12.75">
      <c r="A13" s="7" t="s">
        <v>61</v>
      </c>
      <c r="B13" s="14">
        <f>'4. sz. mell.'!B25</f>
        <v>45</v>
      </c>
      <c r="C13" s="14">
        <v>0</v>
      </c>
      <c r="D13" s="14"/>
      <c r="E13" s="14">
        <f t="shared" si="0"/>
        <v>45</v>
      </c>
      <c r="F13" s="14">
        <f>'4. sz. mell.'!C25</f>
        <v>45</v>
      </c>
    </row>
    <row r="14" spans="1:6" ht="12.75">
      <c r="A14" s="7" t="s">
        <v>62</v>
      </c>
      <c r="B14" s="14"/>
      <c r="C14" s="14"/>
      <c r="D14" s="14"/>
      <c r="E14" s="14">
        <f t="shared" si="0"/>
        <v>0</v>
      </c>
      <c r="F14" s="14">
        <f>'4. sz. mell.'!C36</f>
        <v>0</v>
      </c>
    </row>
    <row r="15" spans="1:6" ht="12.75">
      <c r="A15" s="7" t="s">
        <v>15</v>
      </c>
      <c r="B15" s="14">
        <f>SUM(B16:B20)</f>
        <v>12288</v>
      </c>
      <c r="C15" s="14">
        <f>SUM(C16:C20)</f>
        <v>0</v>
      </c>
      <c r="D15" s="14">
        <f>SUM(D16:D20)</f>
        <v>1544</v>
      </c>
      <c r="E15" s="14">
        <f t="shared" si="0"/>
        <v>13832</v>
      </c>
      <c r="F15" s="14">
        <f>SUM(F16:F20)</f>
        <v>15516</v>
      </c>
    </row>
    <row r="16" spans="1:6" ht="12.75">
      <c r="A16" s="7" t="s">
        <v>63</v>
      </c>
      <c r="B16" s="14">
        <f>'5.sz. mell.'!B34</f>
        <v>12288</v>
      </c>
      <c r="C16" s="14"/>
      <c r="D16" s="14"/>
      <c r="E16" s="14">
        <f t="shared" si="0"/>
        <v>12288</v>
      </c>
      <c r="F16" s="14">
        <f>'5.sz. mell.'!C29</f>
        <v>12288</v>
      </c>
    </row>
    <row r="17" spans="1:6" ht="12.75">
      <c r="A17" s="7" t="s">
        <v>64</v>
      </c>
      <c r="B17" s="14"/>
      <c r="C17" s="14"/>
      <c r="D17" s="14"/>
      <c r="E17" s="14">
        <f t="shared" si="0"/>
        <v>0</v>
      </c>
      <c r="F17" s="14">
        <f>'5.sz. mell.'!C30</f>
        <v>1684</v>
      </c>
    </row>
    <row r="18" spans="1:6" ht="12.75">
      <c r="A18" s="7" t="s">
        <v>65</v>
      </c>
      <c r="B18" s="14"/>
      <c r="C18" s="14"/>
      <c r="D18" s="14"/>
      <c r="E18" s="14">
        <f t="shared" si="0"/>
        <v>0</v>
      </c>
      <c r="F18" s="14"/>
    </row>
    <row r="19" spans="1:6" ht="12.75">
      <c r="A19" s="7" t="s">
        <v>66</v>
      </c>
      <c r="B19" s="14"/>
      <c r="C19" s="14"/>
      <c r="D19" s="14"/>
      <c r="E19" s="14">
        <f t="shared" si="0"/>
        <v>0</v>
      </c>
      <c r="F19" s="14"/>
    </row>
    <row r="20" spans="1:6" ht="12.75">
      <c r="A20" s="7" t="s">
        <v>67</v>
      </c>
      <c r="B20" s="14"/>
      <c r="C20" s="14"/>
      <c r="D20" s="14">
        <f>'5.sz. mell.'!B35</f>
        <v>1544</v>
      </c>
      <c r="E20" s="14">
        <f t="shared" si="0"/>
        <v>1544</v>
      </c>
      <c r="F20" s="14">
        <f>'5.sz. mell.'!C35</f>
        <v>1544</v>
      </c>
    </row>
    <row r="21" spans="1:6" ht="12.75">
      <c r="A21" s="7" t="s">
        <v>16</v>
      </c>
      <c r="B21" s="14">
        <f>B22+B27+B28+B29</f>
        <v>2633</v>
      </c>
      <c r="C21" s="14">
        <f>C22+C27+C28+C29</f>
        <v>72</v>
      </c>
      <c r="D21" s="14">
        <f>D22+D27+D28+D29</f>
        <v>0</v>
      </c>
      <c r="E21" s="14">
        <f t="shared" si="0"/>
        <v>2705</v>
      </c>
      <c r="F21" s="14">
        <f>SUM(F22+F27+F28+F29)</f>
        <v>4136</v>
      </c>
    </row>
    <row r="22" spans="1:6" ht="12.75">
      <c r="A22" s="7" t="s">
        <v>68</v>
      </c>
      <c r="B22" s="14">
        <f>B23+B24+B25+B26</f>
        <v>2633</v>
      </c>
      <c r="C22" s="14">
        <f>C23+C24+C25+C26</f>
        <v>0</v>
      </c>
      <c r="D22" s="14">
        <f>D23+D24+D25+D26</f>
        <v>0</v>
      </c>
      <c r="E22" s="14">
        <f t="shared" si="0"/>
        <v>2633</v>
      </c>
      <c r="F22" s="14">
        <f>SUM(F23:F26)</f>
        <v>3709</v>
      </c>
    </row>
    <row r="23" spans="1:6" ht="12.75">
      <c r="A23" s="7" t="s">
        <v>69</v>
      </c>
      <c r="B23" s="14"/>
      <c r="C23" s="14"/>
      <c r="D23" s="14"/>
      <c r="E23" s="14">
        <f t="shared" si="0"/>
        <v>0</v>
      </c>
      <c r="F23" s="14">
        <f>'6.sz. mell.'!C11</f>
        <v>0</v>
      </c>
    </row>
    <row r="24" spans="1:6" ht="12.75">
      <c r="A24" s="7" t="s">
        <v>70</v>
      </c>
      <c r="B24" s="14">
        <f>'6.sz. mell.'!B15</f>
        <v>2483</v>
      </c>
      <c r="C24" s="14"/>
      <c r="D24" s="14"/>
      <c r="E24" s="14">
        <f t="shared" si="0"/>
        <v>2483</v>
      </c>
      <c r="F24" s="14">
        <f>'6.sz. mell.'!C14</f>
        <v>3256</v>
      </c>
    </row>
    <row r="25" spans="1:6" ht="12.75">
      <c r="A25" s="7" t="s">
        <v>71</v>
      </c>
      <c r="B25" s="14"/>
      <c r="C25" s="14"/>
      <c r="D25" s="14"/>
      <c r="E25" s="14">
        <f t="shared" si="0"/>
        <v>0</v>
      </c>
      <c r="F25" s="14"/>
    </row>
    <row r="26" spans="1:6" ht="12.75">
      <c r="A26" s="7" t="s">
        <v>216</v>
      </c>
      <c r="B26" s="14">
        <f>'6.sz. mell.'!B9</f>
        <v>150</v>
      </c>
      <c r="C26" s="14"/>
      <c r="D26" s="14"/>
      <c r="E26" s="14">
        <f t="shared" si="0"/>
        <v>150</v>
      </c>
      <c r="F26" s="14">
        <f>'6.sz. mell.'!C8</f>
        <v>453</v>
      </c>
    </row>
    <row r="27" spans="1:6" ht="12.75">
      <c r="A27" s="7" t="s">
        <v>72</v>
      </c>
      <c r="B27" s="14"/>
      <c r="C27" s="14">
        <f>'6.sz. mell.'!B28</f>
        <v>72</v>
      </c>
      <c r="D27" s="14"/>
      <c r="E27" s="14">
        <f t="shared" si="0"/>
        <v>72</v>
      </c>
      <c r="F27" s="14">
        <f>'6.sz. mell.'!C28</f>
        <v>372</v>
      </c>
    </row>
    <row r="28" spans="1:6" ht="12.75">
      <c r="A28" s="7" t="s">
        <v>73</v>
      </c>
      <c r="B28" s="14"/>
      <c r="C28" s="14"/>
      <c r="D28" s="14"/>
      <c r="E28" s="14">
        <f t="shared" si="0"/>
        <v>0</v>
      </c>
      <c r="F28" s="14"/>
    </row>
    <row r="29" spans="1:6" ht="12.75">
      <c r="A29" s="7" t="s">
        <v>74</v>
      </c>
      <c r="B29" s="14"/>
      <c r="C29" s="14"/>
      <c r="D29" s="14"/>
      <c r="E29" s="14">
        <f t="shared" si="0"/>
        <v>0</v>
      </c>
      <c r="F29" s="20">
        <v>55</v>
      </c>
    </row>
    <row r="30" spans="1:6" ht="12.75">
      <c r="A30" s="6" t="s">
        <v>75</v>
      </c>
      <c r="B30" s="14">
        <f>B31+B35+B38</f>
        <v>2105</v>
      </c>
      <c r="C30" s="14">
        <f>C31+C35+C38+C42</f>
        <v>160</v>
      </c>
      <c r="D30" s="14">
        <f>D31+D35+D38</f>
        <v>0</v>
      </c>
      <c r="E30" s="14">
        <f t="shared" si="0"/>
        <v>2265</v>
      </c>
      <c r="F30" s="14">
        <f>F31+F35+F38+F42</f>
        <v>2453</v>
      </c>
    </row>
    <row r="31" spans="1:6" ht="12.75">
      <c r="A31" s="7" t="s">
        <v>18</v>
      </c>
      <c r="B31" s="14">
        <f>SUM(B32:B34)</f>
        <v>0</v>
      </c>
      <c r="C31" s="14">
        <f>SUM(C32:C34)</f>
        <v>0</v>
      </c>
      <c r="D31" s="14">
        <f>SUM(D32:D34)</f>
        <v>0</v>
      </c>
      <c r="E31" s="14">
        <f t="shared" si="0"/>
        <v>0</v>
      </c>
      <c r="F31" s="14">
        <f>SUM(F32:F34)</f>
        <v>0</v>
      </c>
    </row>
    <row r="32" spans="1:6" ht="12.75">
      <c r="A32" s="7" t="s">
        <v>76</v>
      </c>
      <c r="B32" s="14"/>
      <c r="C32" s="14"/>
      <c r="D32" s="14"/>
      <c r="E32" s="14">
        <f t="shared" si="0"/>
        <v>0</v>
      </c>
      <c r="F32" s="14">
        <f>'7.sz.mell.'!C12</f>
        <v>0</v>
      </c>
    </row>
    <row r="33" spans="1:6" ht="12.75">
      <c r="A33" s="7" t="s">
        <v>77</v>
      </c>
      <c r="B33" s="14"/>
      <c r="C33" s="14"/>
      <c r="D33" s="14"/>
      <c r="E33" s="14">
        <f t="shared" si="0"/>
        <v>0</v>
      </c>
      <c r="F33" s="14"/>
    </row>
    <row r="34" spans="1:6" ht="12.75">
      <c r="A34" s="7" t="s">
        <v>78</v>
      </c>
      <c r="B34" s="14"/>
      <c r="C34" s="14"/>
      <c r="D34" s="14"/>
      <c r="E34" s="14">
        <f t="shared" si="0"/>
        <v>0</v>
      </c>
      <c r="F34" s="14"/>
    </row>
    <row r="35" spans="1:6" ht="12.75">
      <c r="A35" s="7" t="s">
        <v>19</v>
      </c>
      <c r="B35" s="14">
        <f>B36+B37</f>
        <v>2105</v>
      </c>
      <c r="C35" s="14">
        <f>C36+C37</f>
        <v>0</v>
      </c>
      <c r="D35" s="14">
        <f>D36+D37</f>
        <v>0</v>
      </c>
      <c r="E35" s="14">
        <f t="shared" si="0"/>
        <v>2105</v>
      </c>
      <c r="F35" s="14">
        <f>SUM(F36:F37)</f>
        <v>0</v>
      </c>
    </row>
    <row r="36" spans="1:6" ht="12.75">
      <c r="A36" s="7" t="s">
        <v>79</v>
      </c>
      <c r="B36" s="14"/>
      <c r="C36" s="14"/>
      <c r="D36" s="14"/>
      <c r="E36" s="14">
        <f t="shared" si="0"/>
        <v>0</v>
      </c>
      <c r="F36" s="14"/>
    </row>
    <row r="37" spans="1:6" ht="12.75">
      <c r="A37" s="7" t="s">
        <v>80</v>
      </c>
      <c r="B37" s="14">
        <v>2105</v>
      </c>
      <c r="C37" s="14"/>
      <c r="D37" s="14"/>
      <c r="E37" s="14">
        <f t="shared" si="0"/>
        <v>2105</v>
      </c>
      <c r="F37" s="14"/>
    </row>
    <row r="38" spans="1:6" ht="12.75">
      <c r="A38" s="7" t="s">
        <v>20</v>
      </c>
      <c r="B38" s="14"/>
      <c r="C38" s="14">
        <f>SUM(C39:C41)</f>
        <v>160</v>
      </c>
      <c r="D38" s="14">
        <f>SUM(D39:D41)</f>
        <v>0</v>
      </c>
      <c r="E38" s="14">
        <f t="shared" si="0"/>
        <v>160</v>
      </c>
      <c r="F38" s="14">
        <f>SUM(F39:F41)</f>
        <v>2453</v>
      </c>
    </row>
    <row r="39" spans="1:6" ht="12.75">
      <c r="A39" s="7" t="s">
        <v>81</v>
      </c>
      <c r="B39" s="14"/>
      <c r="C39" s="14"/>
      <c r="D39" s="14"/>
      <c r="E39" s="14">
        <f t="shared" si="0"/>
        <v>0</v>
      </c>
      <c r="F39" s="14">
        <f>'7.sz.mell.'!C19</f>
        <v>2293</v>
      </c>
    </row>
    <row r="40" spans="1:6" ht="12.75">
      <c r="A40" s="7" t="s">
        <v>82</v>
      </c>
      <c r="B40" s="14"/>
      <c r="C40" s="14">
        <v>160</v>
      </c>
      <c r="D40" s="14"/>
      <c r="E40" s="14">
        <f t="shared" si="0"/>
        <v>160</v>
      </c>
      <c r="F40" s="14">
        <f>'7.sz.mell.'!C27</f>
        <v>160</v>
      </c>
    </row>
    <row r="41" spans="1:6" ht="12.75">
      <c r="A41" s="7" t="s">
        <v>83</v>
      </c>
      <c r="B41" s="14"/>
      <c r="C41" s="14"/>
      <c r="D41" s="14"/>
      <c r="E41" s="14">
        <f t="shared" si="0"/>
        <v>0</v>
      </c>
      <c r="F41" s="14"/>
    </row>
    <row r="42" spans="1:6" ht="12.75">
      <c r="A42" s="7" t="s">
        <v>385</v>
      </c>
      <c r="B42" s="14"/>
      <c r="C42" s="14"/>
      <c r="D42" s="14"/>
      <c r="E42" s="14">
        <f t="shared" si="0"/>
        <v>0</v>
      </c>
      <c r="F42" s="14"/>
    </row>
    <row r="43" spans="1:6" ht="12.75">
      <c r="A43" s="6" t="s">
        <v>21</v>
      </c>
      <c r="B43" s="14">
        <f>B9+B30</f>
        <v>18093</v>
      </c>
      <c r="C43" s="14">
        <f>C9+C30</f>
        <v>1042</v>
      </c>
      <c r="D43" s="14">
        <f>D9+D30</f>
        <v>1544</v>
      </c>
      <c r="E43" s="14">
        <f>SUM(B43:D43)</f>
        <v>20679</v>
      </c>
      <c r="F43" s="14">
        <f>F9+F30</f>
        <v>23982</v>
      </c>
    </row>
    <row r="44" spans="1:6" ht="12.75">
      <c r="A44" s="6" t="s">
        <v>22</v>
      </c>
      <c r="B44" s="14">
        <f>B45+B49</f>
        <v>2768</v>
      </c>
      <c r="C44" s="14">
        <f>C45+C49</f>
        <v>0</v>
      </c>
      <c r="D44" s="14">
        <f>D45+D49</f>
        <v>0</v>
      </c>
      <c r="E44" s="14">
        <f t="shared" si="0"/>
        <v>2768</v>
      </c>
      <c r="F44" s="14">
        <f>F45+F49</f>
        <v>2713</v>
      </c>
    </row>
    <row r="45" spans="1:6" ht="12.75">
      <c r="A45" s="7" t="s">
        <v>84</v>
      </c>
      <c r="B45" s="14">
        <f>SUM(B46:B48)</f>
        <v>2768</v>
      </c>
      <c r="C45" s="14">
        <f>SUM(C46:C48)</f>
        <v>0</v>
      </c>
      <c r="D45" s="14">
        <f>SUM(D46:D48)</f>
        <v>0</v>
      </c>
      <c r="E45" s="14">
        <f t="shared" si="0"/>
        <v>2768</v>
      </c>
      <c r="F45" s="14">
        <f>F46</f>
        <v>2713</v>
      </c>
    </row>
    <row r="46" spans="1:6" ht="12.75">
      <c r="A46" s="7" t="s">
        <v>24</v>
      </c>
      <c r="B46" s="14"/>
      <c r="C46" s="14"/>
      <c r="D46" s="14"/>
      <c r="E46" s="14">
        <f t="shared" si="0"/>
        <v>0</v>
      </c>
      <c r="F46" s="14">
        <f>F47+F48</f>
        <v>2713</v>
      </c>
    </row>
    <row r="47" spans="1:6" ht="12.75">
      <c r="A47" s="7" t="s">
        <v>25</v>
      </c>
      <c r="B47" s="14">
        <v>2768</v>
      </c>
      <c r="C47" s="14"/>
      <c r="D47" s="14"/>
      <c r="E47" s="14">
        <f t="shared" si="0"/>
        <v>2768</v>
      </c>
      <c r="F47" s="14">
        <v>2713</v>
      </c>
    </row>
    <row r="48" spans="1:6" ht="12.75">
      <c r="A48" s="7" t="s">
        <v>26</v>
      </c>
      <c r="B48" s="14"/>
      <c r="C48" s="14"/>
      <c r="D48" s="14"/>
      <c r="E48" s="14">
        <f t="shared" si="0"/>
        <v>0</v>
      </c>
      <c r="F48" s="14"/>
    </row>
    <row r="49" spans="1:6" ht="12.75">
      <c r="A49" s="7" t="s">
        <v>85</v>
      </c>
      <c r="B49" s="14">
        <f>SUM(B50:B53)</f>
        <v>0</v>
      </c>
      <c r="C49" s="14">
        <f>SUM(C50:C53)</f>
        <v>0</v>
      </c>
      <c r="D49" s="14">
        <f>SUM(D50:D53)</f>
        <v>0</v>
      </c>
      <c r="E49" s="14">
        <f t="shared" si="0"/>
        <v>0</v>
      </c>
      <c r="F49" s="14">
        <f>SUM(F50:F53)</f>
        <v>0</v>
      </c>
    </row>
    <row r="50" spans="1:6" ht="12.75">
      <c r="A50" s="7" t="s">
        <v>86</v>
      </c>
      <c r="B50" s="14"/>
      <c r="C50" s="14"/>
      <c r="D50" s="14"/>
      <c r="E50" s="14">
        <f t="shared" si="0"/>
        <v>0</v>
      </c>
      <c r="F50" s="14"/>
    </row>
    <row r="51" spans="1:6" ht="12.75">
      <c r="A51" s="7" t="s">
        <v>30</v>
      </c>
      <c r="B51" s="14"/>
      <c r="C51" s="14"/>
      <c r="D51" s="14"/>
      <c r="E51" s="14">
        <f t="shared" si="0"/>
        <v>0</v>
      </c>
      <c r="F51" s="14"/>
    </row>
    <row r="52" spans="1:6" ht="12.75">
      <c r="A52" s="7" t="s">
        <v>31</v>
      </c>
      <c r="B52" s="14"/>
      <c r="C52" s="14"/>
      <c r="D52" s="14"/>
      <c r="E52" s="14">
        <f t="shared" si="0"/>
        <v>0</v>
      </c>
      <c r="F52" s="14"/>
    </row>
    <row r="53" spans="1:6" ht="12.75">
      <c r="A53" s="7" t="s">
        <v>32</v>
      </c>
      <c r="B53" s="14"/>
      <c r="C53" s="14"/>
      <c r="D53" s="14"/>
      <c r="E53" s="14">
        <f t="shared" si="0"/>
        <v>0</v>
      </c>
      <c r="F53" s="14"/>
    </row>
    <row r="54" spans="1:6" ht="12.75">
      <c r="A54" s="6" t="s">
        <v>87</v>
      </c>
      <c r="B54" s="14"/>
      <c r="C54" s="14"/>
      <c r="D54" s="14"/>
      <c r="E54" s="14">
        <f t="shared" si="0"/>
        <v>0</v>
      </c>
      <c r="F54" s="14"/>
    </row>
    <row r="55" spans="1:6" ht="12.75">
      <c r="A55" s="6" t="s">
        <v>88</v>
      </c>
      <c r="B55" s="14">
        <f>B43+B44+B54</f>
        <v>20861</v>
      </c>
      <c r="C55" s="14">
        <f>C43+C44+C54</f>
        <v>1042</v>
      </c>
      <c r="D55" s="14">
        <f>D43+D44+D54</f>
        <v>1544</v>
      </c>
      <c r="E55" s="14">
        <f>SUM(B55:D55)</f>
        <v>23447</v>
      </c>
      <c r="F55" s="14">
        <f>F43+F44+F54</f>
        <v>26695</v>
      </c>
    </row>
    <row r="60" spans="1:5" ht="12.75">
      <c r="A60" s="299" t="s">
        <v>427</v>
      </c>
      <c r="B60" s="299"/>
      <c r="C60" s="299"/>
      <c r="D60" s="299"/>
      <c r="E60" s="299"/>
    </row>
    <row r="62" spans="1:5" ht="12.75">
      <c r="A62" s="298" t="s">
        <v>387</v>
      </c>
      <c r="B62" s="298"/>
      <c r="C62" s="298"/>
      <c r="D62" s="298"/>
      <c r="E62" s="298"/>
    </row>
    <row r="63" spans="4:5" ht="12.75">
      <c r="D63" s="311" t="s">
        <v>89</v>
      </c>
      <c r="E63" s="311"/>
    </row>
    <row r="64" spans="1:6" ht="12.75">
      <c r="A64" s="310" t="s">
        <v>91</v>
      </c>
      <c r="B64" s="14"/>
      <c r="C64" s="14"/>
      <c r="D64" s="14"/>
      <c r="E64" s="14"/>
      <c r="F64" s="14" t="s">
        <v>448</v>
      </c>
    </row>
    <row r="65" spans="1:6" ht="12.75">
      <c r="A65" s="309"/>
      <c r="B65" s="308" t="s">
        <v>54</v>
      </c>
      <c r="C65" s="308"/>
      <c r="D65" s="308"/>
      <c r="E65" s="308"/>
      <c r="F65" s="14" t="s">
        <v>449</v>
      </c>
    </row>
    <row r="66" spans="1:6" ht="25.5">
      <c r="A66" s="309"/>
      <c r="B66" s="13" t="s">
        <v>55</v>
      </c>
      <c r="C66" s="15" t="s">
        <v>56</v>
      </c>
      <c r="D66" s="13" t="s">
        <v>57</v>
      </c>
      <c r="E66" s="309" t="s">
        <v>58</v>
      </c>
      <c r="F66" s="14"/>
    </row>
    <row r="67" spans="1:6" ht="12.75">
      <c r="A67" s="309"/>
      <c r="B67" s="309" t="s">
        <v>59</v>
      </c>
      <c r="C67" s="309"/>
      <c r="D67" s="309"/>
      <c r="E67" s="309"/>
      <c r="F67" s="14"/>
    </row>
    <row r="68" spans="1:6" ht="12.75">
      <c r="A68" s="6" t="s">
        <v>92</v>
      </c>
      <c r="B68" s="14">
        <f>SUM(B69:B72)</f>
        <v>16366</v>
      </c>
      <c r="C68" s="14">
        <f>SUM(C69:C72)</f>
        <v>1076</v>
      </c>
      <c r="D68" s="14">
        <f>SUM(D69:D72)</f>
        <v>1987</v>
      </c>
      <c r="E68" s="14">
        <f>SUM(B68:D68)</f>
        <v>19429</v>
      </c>
      <c r="F68" s="14">
        <f>SUM(F69:F72)</f>
        <v>22884</v>
      </c>
    </row>
    <row r="69" spans="1:6" ht="12.75">
      <c r="A69" s="7" t="s">
        <v>93</v>
      </c>
      <c r="B69" s="14">
        <v>6266</v>
      </c>
      <c r="C69" s="14"/>
      <c r="D69" s="14"/>
      <c r="E69" s="14">
        <f aca="true" t="shared" si="1" ref="E69:E90">SUM(B69:D69)</f>
        <v>6266</v>
      </c>
      <c r="F69" s="20">
        <v>7283</v>
      </c>
    </row>
    <row r="70" spans="1:6" ht="12.75">
      <c r="A70" s="7" t="s">
        <v>37</v>
      </c>
      <c r="B70" s="14">
        <v>1099</v>
      </c>
      <c r="C70" s="14"/>
      <c r="D70" s="14"/>
      <c r="E70" s="14">
        <f t="shared" si="1"/>
        <v>1099</v>
      </c>
      <c r="F70" s="20">
        <v>1223</v>
      </c>
    </row>
    <row r="71" spans="1:6" ht="12.75">
      <c r="A71" s="7" t="s">
        <v>94</v>
      </c>
      <c r="B71" s="14">
        <v>8983</v>
      </c>
      <c r="C71" s="14">
        <v>1040</v>
      </c>
      <c r="D71" s="14"/>
      <c r="E71" s="14">
        <f t="shared" si="1"/>
        <v>10023</v>
      </c>
      <c r="F71" s="20">
        <v>12337</v>
      </c>
    </row>
    <row r="72" spans="1:6" ht="12.75">
      <c r="A72" s="7" t="s">
        <v>39</v>
      </c>
      <c r="B72" s="14">
        <f>SUM(B73:B75)</f>
        <v>18</v>
      </c>
      <c r="C72" s="14">
        <f>SUM(C73:C75)</f>
        <v>36</v>
      </c>
      <c r="D72" s="14">
        <f>SUM(D73:D75)</f>
        <v>1987</v>
      </c>
      <c r="E72" s="14">
        <f t="shared" si="1"/>
        <v>2041</v>
      </c>
      <c r="F72" s="14">
        <f>SUM(F73:F75)</f>
        <v>2041</v>
      </c>
    </row>
    <row r="73" spans="1:6" ht="12.75">
      <c r="A73" s="7" t="s">
        <v>95</v>
      </c>
      <c r="B73" s="14"/>
      <c r="C73" s="14">
        <v>0</v>
      </c>
      <c r="D73" s="14"/>
      <c r="E73" s="14">
        <f t="shared" si="1"/>
        <v>0</v>
      </c>
      <c r="F73" s="14">
        <f>'8.sz.mell.'!C10</f>
        <v>0</v>
      </c>
    </row>
    <row r="74" spans="1:6" ht="12.75">
      <c r="A74" s="7" t="s">
        <v>96</v>
      </c>
      <c r="B74" s="14">
        <v>18</v>
      </c>
      <c r="C74" s="14"/>
      <c r="D74" s="14"/>
      <c r="E74" s="14">
        <f t="shared" si="1"/>
        <v>18</v>
      </c>
      <c r="F74" s="14">
        <f>'8.sz.mell.'!C18</f>
        <v>18</v>
      </c>
    </row>
    <row r="75" spans="1:6" ht="12.75">
      <c r="A75" s="7" t="s">
        <v>97</v>
      </c>
      <c r="B75" s="14"/>
      <c r="C75" s="14">
        <v>36</v>
      </c>
      <c r="D75" s="14">
        <v>1987</v>
      </c>
      <c r="E75" s="14">
        <f t="shared" si="1"/>
        <v>2023</v>
      </c>
      <c r="F75" s="14">
        <f>'9. sz. mell.'!D17</f>
        <v>2023</v>
      </c>
    </row>
    <row r="76" spans="1:6" ht="12.75">
      <c r="A76" s="6" t="s">
        <v>98</v>
      </c>
      <c r="B76" s="14">
        <f>SUM(B77:B79)</f>
        <v>0</v>
      </c>
      <c r="C76" s="14">
        <f>SUM(C77:C79)</f>
        <v>0</v>
      </c>
      <c r="D76" s="14">
        <f>SUM(D77:D79)</f>
        <v>0</v>
      </c>
      <c r="E76" s="14">
        <f t="shared" si="1"/>
        <v>0</v>
      </c>
      <c r="F76" s="14">
        <f>F77+F78+F79</f>
        <v>0</v>
      </c>
    </row>
    <row r="77" spans="1:6" ht="12.75">
      <c r="A77" s="7" t="s">
        <v>41</v>
      </c>
      <c r="B77" s="14"/>
      <c r="C77" s="14"/>
      <c r="D77" s="14"/>
      <c r="E77" s="14">
        <f t="shared" si="1"/>
        <v>0</v>
      </c>
      <c r="F77" s="14"/>
    </row>
    <row r="78" spans="1:6" ht="12.75">
      <c r="A78" s="7" t="s">
        <v>42</v>
      </c>
      <c r="B78" s="14"/>
      <c r="C78" s="14"/>
      <c r="D78" s="14"/>
      <c r="E78" s="14">
        <f t="shared" si="1"/>
        <v>0</v>
      </c>
      <c r="F78" s="14"/>
    </row>
    <row r="79" spans="1:6" ht="12.75">
      <c r="A79" s="7" t="s">
        <v>43</v>
      </c>
      <c r="B79" s="14">
        <f>B80+B81</f>
        <v>0</v>
      </c>
      <c r="C79" s="14">
        <f>C80+C81</f>
        <v>0</v>
      </c>
      <c r="D79" s="14">
        <f>D80+D81</f>
        <v>0</v>
      </c>
      <c r="E79" s="14">
        <f t="shared" si="1"/>
        <v>0</v>
      </c>
      <c r="F79" s="14">
        <f>F80+F81</f>
        <v>0</v>
      </c>
    </row>
    <row r="80" spans="1:6" ht="12.75">
      <c r="A80" s="7" t="s">
        <v>99</v>
      </c>
      <c r="B80" s="14"/>
      <c r="C80" s="14"/>
      <c r="D80" s="14"/>
      <c r="E80" s="14">
        <f t="shared" si="1"/>
        <v>0</v>
      </c>
      <c r="F80" s="14"/>
    </row>
    <row r="81" spans="1:6" ht="12.75">
      <c r="A81" s="7" t="s">
        <v>100</v>
      </c>
      <c r="B81" s="14"/>
      <c r="C81" s="14"/>
      <c r="D81" s="14"/>
      <c r="E81" s="14">
        <f t="shared" si="1"/>
        <v>0</v>
      </c>
      <c r="F81" s="14"/>
    </row>
    <row r="82" spans="1:6" ht="12.75">
      <c r="A82" s="6" t="s">
        <v>44</v>
      </c>
      <c r="B82" s="14">
        <f>B83+B84</f>
        <v>4018</v>
      </c>
      <c r="C82" s="14">
        <f>C83+C84</f>
        <v>0</v>
      </c>
      <c r="D82" s="14">
        <f>D83+D84</f>
        <v>0</v>
      </c>
      <c r="E82" s="14">
        <f t="shared" si="1"/>
        <v>4018</v>
      </c>
      <c r="F82" s="14">
        <f>F83+F84</f>
        <v>3811</v>
      </c>
    </row>
    <row r="83" spans="1:6" ht="12.75">
      <c r="A83" s="7" t="s">
        <v>45</v>
      </c>
      <c r="B83" s="14">
        <v>4018</v>
      </c>
      <c r="C83" s="14"/>
      <c r="D83" s="14"/>
      <c r="E83" s="14">
        <f t="shared" si="1"/>
        <v>4018</v>
      </c>
      <c r="F83" s="20">
        <v>3811</v>
      </c>
    </row>
    <row r="84" spans="1:6" ht="12.75">
      <c r="A84" s="7" t="s">
        <v>46</v>
      </c>
      <c r="B84" s="14"/>
      <c r="C84" s="14"/>
      <c r="D84" s="14"/>
      <c r="E84" s="14">
        <f t="shared" si="1"/>
        <v>0</v>
      </c>
      <c r="F84" s="14"/>
    </row>
    <row r="85" spans="1:6" ht="12.75">
      <c r="A85" s="6" t="s">
        <v>101</v>
      </c>
      <c r="B85" s="14">
        <f>B68+B76+B82</f>
        <v>20384</v>
      </c>
      <c r="C85" s="14">
        <f>C68+C76+C82</f>
        <v>1076</v>
      </c>
      <c r="D85" s="14">
        <f>D68+D76+D82</f>
        <v>1987</v>
      </c>
      <c r="E85" s="14">
        <f t="shared" si="1"/>
        <v>23447</v>
      </c>
      <c r="F85" s="14">
        <f>F68+F76+F82</f>
        <v>26695</v>
      </c>
    </row>
    <row r="86" spans="1:6" ht="12.75">
      <c r="A86" s="6" t="s">
        <v>102</v>
      </c>
      <c r="B86" s="14">
        <f>B87+B88</f>
        <v>0</v>
      </c>
      <c r="C86" s="14">
        <f>C87+C88</f>
        <v>0</v>
      </c>
      <c r="D86" s="14">
        <f>D87+D88</f>
        <v>0</v>
      </c>
      <c r="E86" s="14">
        <f t="shared" si="1"/>
        <v>0</v>
      </c>
      <c r="F86" s="14">
        <f>F87+F88</f>
        <v>0</v>
      </c>
    </row>
    <row r="87" spans="1:6" ht="12.75">
      <c r="A87" s="7" t="s">
        <v>49</v>
      </c>
      <c r="B87" s="14"/>
      <c r="C87" s="14"/>
      <c r="D87" s="14"/>
      <c r="E87" s="14">
        <f t="shared" si="1"/>
        <v>0</v>
      </c>
      <c r="F87" s="14"/>
    </row>
    <row r="88" spans="1:6" ht="12.75">
      <c r="A88" s="7" t="s">
        <v>50</v>
      </c>
      <c r="B88" s="14"/>
      <c r="C88" s="14"/>
      <c r="D88" s="14"/>
      <c r="E88" s="14">
        <f t="shared" si="1"/>
        <v>0</v>
      </c>
      <c r="F88" s="14"/>
    </row>
    <row r="89" spans="1:6" ht="12.75">
      <c r="A89" s="6" t="s">
        <v>51</v>
      </c>
      <c r="B89" s="14"/>
      <c r="C89" s="14"/>
      <c r="D89" s="14"/>
      <c r="E89" s="14">
        <f t="shared" si="1"/>
        <v>0</v>
      </c>
      <c r="F89" s="14"/>
    </row>
    <row r="90" spans="1:6" ht="12.75">
      <c r="A90" s="6" t="s">
        <v>52</v>
      </c>
      <c r="B90" s="14">
        <f>B85+B86+B89</f>
        <v>20384</v>
      </c>
      <c r="C90" s="14">
        <f>C85+C86+C89</f>
        <v>1076</v>
      </c>
      <c r="D90" s="14">
        <f>D85+D86+D89</f>
        <v>1987</v>
      </c>
      <c r="E90" s="14">
        <f t="shared" si="1"/>
        <v>23447</v>
      </c>
      <c r="F90" s="14">
        <f>F85+F86+F89</f>
        <v>26695</v>
      </c>
    </row>
    <row r="91" ht="12.75">
      <c r="A91" s="16"/>
    </row>
    <row r="92" spans="1:5" ht="12.75">
      <c r="A92" s="16"/>
      <c r="E92">
        <f>E90-E55</f>
        <v>0</v>
      </c>
    </row>
  </sheetData>
  <sheetProtection/>
  <mergeCells count="14">
    <mergeCell ref="A62:E62"/>
    <mergeCell ref="D63:E63"/>
    <mergeCell ref="A64:A67"/>
    <mergeCell ref="B65:E65"/>
    <mergeCell ref="E66:E67"/>
    <mergeCell ref="B67:D67"/>
    <mergeCell ref="A1:E1"/>
    <mergeCell ref="A60:E60"/>
    <mergeCell ref="A3:E3"/>
    <mergeCell ref="D4:E4"/>
    <mergeCell ref="A5:A8"/>
    <mergeCell ref="B6:E6"/>
    <mergeCell ref="E7:E8"/>
    <mergeCell ref="B8:D8"/>
  </mergeCell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57.875" style="0" customWidth="1"/>
    <col min="2" max="2" width="18.00390625" style="0" customWidth="1"/>
    <col min="3" max="3" width="20.375" style="0" customWidth="1"/>
  </cols>
  <sheetData>
    <row r="1" spans="1:5" ht="12.75">
      <c r="A1" s="299" t="s">
        <v>428</v>
      </c>
      <c r="B1" s="299"/>
      <c r="C1" s="290"/>
      <c r="D1" s="290"/>
      <c r="E1" s="290"/>
    </row>
    <row r="2" ht="12.75">
      <c r="A2" s="292"/>
    </row>
    <row r="3" spans="1:2" ht="26.25" customHeight="1">
      <c r="A3" s="315" t="s">
        <v>103</v>
      </c>
      <c r="B3" s="315"/>
    </row>
    <row r="4" spans="1:3" ht="12.75">
      <c r="A4" s="292" t="s">
        <v>395</v>
      </c>
      <c r="B4" s="19"/>
      <c r="C4" s="19" t="s">
        <v>89</v>
      </c>
    </row>
    <row r="5" spans="1:3" ht="26.25" customHeight="1">
      <c r="A5" s="17" t="s">
        <v>104</v>
      </c>
      <c r="B5" s="17" t="s">
        <v>54</v>
      </c>
      <c r="C5" s="17" t="s">
        <v>450</v>
      </c>
    </row>
    <row r="6" spans="1:3" ht="12.75">
      <c r="A6" s="14" t="s">
        <v>105</v>
      </c>
      <c r="B6" s="14">
        <v>1580</v>
      </c>
      <c r="C6" s="14">
        <v>1580</v>
      </c>
    </row>
    <row r="7" spans="1:3" ht="12.75">
      <c r="A7" s="14" t="s">
        <v>106</v>
      </c>
      <c r="B7" s="14"/>
      <c r="C7" s="14"/>
    </row>
    <row r="8" spans="1:3" ht="12.75">
      <c r="A8" s="14" t="s">
        <v>107</v>
      </c>
      <c r="B8" s="14">
        <v>11</v>
      </c>
      <c r="C8" s="14">
        <v>11</v>
      </c>
    </row>
    <row r="9" spans="1:3" ht="12.75">
      <c r="A9" s="20" t="s">
        <v>212</v>
      </c>
      <c r="B9" s="14">
        <f>SUM(B6:B8)</f>
        <v>1591</v>
      </c>
      <c r="C9" s="14">
        <f>SUM(C6:C8)</f>
        <v>1591</v>
      </c>
    </row>
    <row r="11" ht="25.5" customHeight="1">
      <c r="A11" s="21" t="s">
        <v>108</v>
      </c>
    </row>
    <row r="12" spans="1:3" ht="12.75">
      <c r="A12" s="292" t="s">
        <v>394</v>
      </c>
      <c r="B12" s="19" t="s">
        <v>89</v>
      </c>
      <c r="C12" s="19" t="s">
        <v>89</v>
      </c>
    </row>
    <row r="13" spans="1:3" ht="26.25" customHeight="1">
      <c r="A13" s="17" t="s">
        <v>104</v>
      </c>
      <c r="B13" s="17" t="s">
        <v>54</v>
      </c>
      <c r="C13" s="17" t="s">
        <v>450</v>
      </c>
    </row>
    <row r="14" spans="1:3" ht="12.75">
      <c r="A14" s="14" t="s">
        <v>109</v>
      </c>
      <c r="B14" s="14">
        <v>100</v>
      </c>
      <c r="C14" s="14">
        <v>100</v>
      </c>
    </row>
    <row r="15" spans="1:3" ht="12.75">
      <c r="A15" s="14" t="s">
        <v>213</v>
      </c>
      <c r="B15" s="14">
        <v>141</v>
      </c>
      <c r="C15" s="14">
        <v>141</v>
      </c>
    </row>
    <row r="16" spans="1:3" ht="12.75">
      <c r="A16" s="14" t="s">
        <v>389</v>
      </c>
      <c r="B16" s="14"/>
      <c r="C16" s="14"/>
    </row>
    <row r="17" spans="1:3" ht="12.75">
      <c r="A17" s="20" t="s">
        <v>390</v>
      </c>
      <c r="B17" s="14">
        <f>B14+B15+B16</f>
        <v>241</v>
      </c>
      <c r="C17" s="14">
        <f>C14+C15+C16</f>
        <v>241</v>
      </c>
    </row>
    <row r="19" ht="25.5" customHeight="1">
      <c r="A19" s="21" t="s">
        <v>110</v>
      </c>
    </row>
    <row r="21" spans="1:3" ht="12.75">
      <c r="A21" s="292" t="s">
        <v>394</v>
      </c>
      <c r="B21" s="19" t="s">
        <v>89</v>
      </c>
      <c r="C21" s="19" t="s">
        <v>89</v>
      </c>
    </row>
    <row r="22" spans="1:3" ht="25.5" customHeight="1">
      <c r="A22" s="17" t="s">
        <v>104</v>
      </c>
      <c r="B22" s="17" t="s">
        <v>54</v>
      </c>
      <c r="C22" s="17" t="s">
        <v>450</v>
      </c>
    </row>
    <row r="23" spans="1:3" ht="12.75">
      <c r="A23" s="14" t="s">
        <v>111</v>
      </c>
      <c r="B23" s="14">
        <v>45</v>
      </c>
      <c r="C23" s="14">
        <v>45</v>
      </c>
    </row>
    <row r="24" spans="1:3" ht="12.75">
      <c r="A24" s="14" t="s">
        <v>214</v>
      </c>
      <c r="B24" s="14"/>
      <c r="C24" s="14"/>
    </row>
    <row r="25" spans="1:3" ht="12.75">
      <c r="A25" s="20" t="s">
        <v>112</v>
      </c>
      <c r="B25" s="14">
        <f>B23+B24</f>
        <v>45</v>
      </c>
      <c r="C25" s="14">
        <f>C23+C24</f>
        <v>45</v>
      </c>
    </row>
    <row r="27" ht="25.5" customHeight="1">
      <c r="A27" s="21" t="s">
        <v>113</v>
      </c>
    </row>
    <row r="29" spans="1:3" ht="12.75">
      <c r="A29" s="292" t="s">
        <v>394</v>
      </c>
      <c r="B29" s="19" t="s">
        <v>89</v>
      </c>
      <c r="C29" s="19" t="s">
        <v>89</v>
      </c>
    </row>
    <row r="30" spans="1:3" ht="24.75" customHeight="1">
      <c r="A30" s="17" t="s">
        <v>104</v>
      </c>
      <c r="B30" s="17" t="s">
        <v>54</v>
      </c>
      <c r="C30" s="17" t="s">
        <v>450</v>
      </c>
    </row>
    <row r="31" spans="1:3" ht="12.75">
      <c r="A31" s="14" t="s">
        <v>114</v>
      </c>
      <c r="B31" s="14"/>
      <c r="C31" s="14"/>
    </row>
    <row r="32" spans="1:3" ht="12.75">
      <c r="A32" s="14" t="s">
        <v>115</v>
      </c>
      <c r="B32" s="14"/>
      <c r="C32" s="14"/>
    </row>
    <row r="33" spans="1:3" ht="12.75">
      <c r="A33" s="22" t="s">
        <v>116</v>
      </c>
      <c r="B33" s="14"/>
      <c r="C33" s="14"/>
    </row>
    <row r="34" spans="1:3" ht="12.75">
      <c r="A34" s="22" t="s">
        <v>117</v>
      </c>
      <c r="B34" s="14"/>
      <c r="C34" s="14"/>
    </row>
    <row r="35" spans="1:3" ht="12.75">
      <c r="A35" s="22" t="s">
        <v>118</v>
      </c>
      <c r="B35" s="14"/>
      <c r="C35" s="14"/>
    </row>
    <row r="36" spans="1:3" ht="12.75">
      <c r="A36" s="20" t="s">
        <v>119</v>
      </c>
      <c r="B36" s="14">
        <f>SUM(B31:B35)</f>
        <v>0</v>
      </c>
      <c r="C36" s="14">
        <f>SUM(C31:C35)</f>
        <v>0</v>
      </c>
    </row>
  </sheetData>
  <sheetProtection/>
  <mergeCells count="2">
    <mergeCell ref="A1:B1"/>
    <mergeCell ref="A3:B3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69.25390625" style="0" customWidth="1"/>
    <col min="2" max="2" width="12.875" style="0" customWidth="1"/>
    <col min="3" max="3" width="11.375" style="0" customWidth="1"/>
  </cols>
  <sheetData>
    <row r="1" spans="1:5" ht="12.75">
      <c r="A1" s="299" t="s">
        <v>429</v>
      </c>
      <c r="B1" s="299"/>
      <c r="C1" s="290"/>
      <c r="D1" s="290"/>
      <c r="E1" s="290"/>
    </row>
    <row r="2" spans="1:2" ht="26.25" customHeight="1">
      <c r="A2" s="315" t="s">
        <v>392</v>
      </c>
      <c r="B2" s="315"/>
    </row>
    <row r="3" spans="1:2" ht="15" customHeight="1">
      <c r="A3" s="291" t="s">
        <v>391</v>
      </c>
      <c r="B3" s="24" t="s">
        <v>89</v>
      </c>
    </row>
    <row r="4" spans="1:3" ht="24.75" customHeight="1">
      <c r="A4" s="17" t="s">
        <v>104</v>
      </c>
      <c r="B4" s="23" t="s">
        <v>54</v>
      </c>
      <c r="C4" s="23" t="s">
        <v>450</v>
      </c>
    </row>
    <row r="5" spans="1:3" ht="12.75">
      <c r="A5" s="20" t="s">
        <v>120</v>
      </c>
      <c r="B5" s="14">
        <f>B6+B7-B12+B13</f>
        <v>8189</v>
      </c>
      <c r="C5" s="14">
        <f>C6+C7-C12+C13</f>
        <v>8189</v>
      </c>
    </row>
    <row r="6" spans="1:3" ht="12.75">
      <c r="A6" s="14" t="s">
        <v>121</v>
      </c>
      <c r="B6" s="14"/>
      <c r="C6" s="14"/>
    </row>
    <row r="7" spans="1:3" ht="12.75">
      <c r="A7" s="14" t="s">
        <v>122</v>
      </c>
      <c r="B7" s="14">
        <f>SUM(B8:B11)</f>
        <v>4189</v>
      </c>
      <c r="C7" s="14">
        <f>SUM(C8:C11)</f>
        <v>4189</v>
      </c>
    </row>
    <row r="8" spans="1:3" ht="12.75">
      <c r="A8" s="14" t="s">
        <v>123</v>
      </c>
      <c r="B8" s="14">
        <v>1075</v>
      </c>
      <c r="C8" s="14">
        <v>1075</v>
      </c>
    </row>
    <row r="9" spans="1:3" ht="12.75">
      <c r="A9" s="14" t="s">
        <v>124</v>
      </c>
      <c r="B9" s="14">
        <v>1331</v>
      </c>
      <c r="C9" s="14">
        <v>1331</v>
      </c>
    </row>
    <row r="10" spans="1:3" ht="12.75">
      <c r="A10" s="14" t="s">
        <v>125</v>
      </c>
      <c r="B10" s="14">
        <v>100</v>
      </c>
      <c r="C10" s="14">
        <v>100</v>
      </c>
    </row>
    <row r="11" spans="1:3" ht="12.75">
      <c r="A11" s="14" t="s">
        <v>126</v>
      </c>
      <c r="B11" s="14">
        <v>1683</v>
      </c>
      <c r="C11" s="14">
        <v>1683</v>
      </c>
    </row>
    <row r="12" spans="1:3" ht="12.75">
      <c r="A12" s="14" t="s">
        <v>127</v>
      </c>
      <c r="B12" s="14"/>
      <c r="C12" s="14"/>
    </row>
    <row r="13" spans="1:3" ht="12.75">
      <c r="A13" s="14" t="s">
        <v>215</v>
      </c>
      <c r="B13" s="14">
        <v>4000</v>
      </c>
      <c r="C13" s="14">
        <v>4000</v>
      </c>
    </row>
    <row r="14" spans="1:3" ht="12.75">
      <c r="A14" s="20" t="s">
        <v>128</v>
      </c>
      <c r="B14" s="14">
        <f>SUM(B15:B18)</f>
        <v>0</v>
      </c>
      <c r="C14" s="14">
        <f>SUM(C15:C18)</f>
        <v>0</v>
      </c>
    </row>
    <row r="15" spans="1:3" ht="12.75">
      <c r="A15" s="14" t="s">
        <v>129</v>
      </c>
      <c r="B15" s="14"/>
      <c r="C15" s="14"/>
    </row>
    <row r="16" spans="1:3" ht="12.75">
      <c r="A16" s="14" t="s">
        <v>130</v>
      </c>
      <c r="B16" s="14"/>
      <c r="C16" s="14"/>
    </row>
    <row r="17" spans="1:3" ht="12.75">
      <c r="A17" s="14" t="s">
        <v>380</v>
      </c>
      <c r="B17" s="14"/>
      <c r="C17" s="14"/>
    </row>
    <row r="18" spans="1:3" ht="12.75">
      <c r="A18" s="14" t="s">
        <v>381</v>
      </c>
      <c r="B18" s="14"/>
      <c r="C18" s="14"/>
    </row>
    <row r="19" spans="1:3" ht="12.75">
      <c r="A19" s="20" t="s">
        <v>131</v>
      </c>
      <c r="B19" s="14">
        <f>B24+B25+B26+B27</f>
        <v>4017</v>
      </c>
      <c r="C19" s="14">
        <f>C24+C25+C26+C27</f>
        <v>4017</v>
      </c>
    </row>
    <row r="20" spans="1:3" ht="12.75">
      <c r="A20" s="14" t="s">
        <v>132</v>
      </c>
      <c r="B20" s="14">
        <f>SUM(B21:B23)</f>
        <v>1544</v>
      </c>
      <c r="C20" s="14">
        <f>SUM(C21:C23)</f>
        <v>1544</v>
      </c>
    </row>
    <row r="21" spans="1:3" ht="12.75">
      <c r="A21" s="14" t="s">
        <v>133</v>
      </c>
      <c r="B21" s="14"/>
      <c r="C21" s="14"/>
    </row>
    <row r="22" spans="1:3" ht="12.75">
      <c r="A22" s="14" t="s">
        <v>134</v>
      </c>
      <c r="B22" s="14">
        <v>875</v>
      </c>
      <c r="C22" s="14">
        <v>875</v>
      </c>
    </row>
    <row r="23" spans="1:3" ht="12.75">
      <c r="A23" s="14" t="s">
        <v>135</v>
      </c>
      <c r="B23" s="14">
        <v>669</v>
      </c>
      <c r="C23" s="14">
        <v>669</v>
      </c>
    </row>
    <row r="24" spans="1:3" ht="12.75">
      <c r="A24" s="14" t="s">
        <v>136</v>
      </c>
      <c r="B24" s="14">
        <v>474</v>
      </c>
      <c r="C24" s="14">
        <v>474</v>
      </c>
    </row>
    <row r="25" spans="1:3" ht="12.75">
      <c r="A25" s="14" t="s">
        <v>382</v>
      </c>
      <c r="B25" s="14">
        <v>443</v>
      </c>
      <c r="C25" s="14">
        <v>443</v>
      </c>
    </row>
    <row r="26" spans="1:3" ht="12.75">
      <c r="A26" s="14" t="s">
        <v>383</v>
      </c>
      <c r="B26" s="14">
        <v>2500</v>
      </c>
      <c r="C26" s="14">
        <v>2500</v>
      </c>
    </row>
    <row r="27" spans="1:3" ht="12.75">
      <c r="A27" s="14" t="s">
        <v>388</v>
      </c>
      <c r="B27" s="14">
        <v>600</v>
      </c>
      <c r="C27" s="14">
        <v>600</v>
      </c>
    </row>
    <row r="28" spans="1:3" ht="12.75">
      <c r="A28" s="20" t="s">
        <v>137</v>
      </c>
      <c r="B28" s="14">
        <v>82</v>
      </c>
      <c r="C28" s="14">
        <v>82</v>
      </c>
    </row>
    <row r="29" spans="1:3" ht="12.75">
      <c r="A29" s="20" t="s">
        <v>211</v>
      </c>
      <c r="B29" s="14">
        <f>B5+B14+B19+B28</f>
        <v>12288</v>
      </c>
      <c r="C29" s="14">
        <f>C5+C14+C19+C28</f>
        <v>12288</v>
      </c>
    </row>
    <row r="30" spans="1:3" ht="12.75">
      <c r="A30" s="20" t="s">
        <v>138</v>
      </c>
      <c r="B30" s="14">
        <f>B31</f>
        <v>0</v>
      </c>
      <c r="C30" s="14">
        <f>SUM(C31:C33)</f>
        <v>1684</v>
      </c>
    </row>
    <row r="31" spans="1:3" ht="12.75">
      <c r="A31" s="20" t="s">
        <v>452</v>
      </c>
      <c r="B31" s="14"/>
      <c r="C31" s="20">
        <v>119</v>
      </c>
    </row>
    <row r="32" spans="1:3" ht="12.75">
      <c r="A32" s="20" t="s">
        <v>453</v>
      </c>
      <c r="B32" s="14"/>
      <c r="C32" s="20">
        <v>65</v>
      </c>
    </row>
    <row r="33" spans="1:3" ht="12.75">
      <c r="A33" s="20" t="s">
        <v>454</v>
      </c>
      <c r="B33" s="14"/>
      <c r="C33" s="20">
        <v>1500</v>
      </c>
    </row>
    <row r="34" spans="1:3" ht="12.75">
      <c r="A34" s="20" t="s">
        <v>139</v>
      </c>
      <c r="B34" s="14">
        <f>B29+B30</f>
        <v>12288</v>
      </c>
      <c r="C34" s="14">
        <f>C29+C30</f>
        <v>13972</v>
      </c>
    </row>
    <row r="35" spans="1:3" ht="12.75">
      <c r="A35" s="14" t="s">
        <v>132</v>
      </c>
      <c r="B35" s="14">
        <f>B20</f>
        <v>1544</v>
      </c>
      <c r="C35" s="14">
        <f>C20</f>
        <v>1544</v>
      </c>
    </row>
    <row r="36" spans="1:3" ht="12.75">
      <c r="A36" s="20" t="s">
        <v>384</v>
      </c>
      <c r="B36" s="14">
        <f>B34+B35</f>
        <v>13832</v>
      </c>
      <c r="C36" s="14">
        <f>C34+C35</f>
        <v>15516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59.00390625" style="0" customWidth="1"/>
    <col min="2" max="2" width="18.125" style="0" customWidth="1"/>
    <col min="3" max="3" width="18.25390625" style="0" customWidth="1"/>
  </cols>
  <sheetData>
    <row r="1" spans="1:5" ht="12.75">
      <c r="A1" s="299" t="s">
        <v>430</v>
      </c>
      <c r="B1" s="299"/>
      <c r="C1" s="290"/>
      <c r="D1" s="290"/>
      <c r="E1" s="290"/>
    </row>
    <row r="3" spans="1:2" ht="24.75" customHeight="1">
      <c r="A3" s="315" t="s">
        <v>140</v>
      </c>
      <c r="B3" s="315"/>
    </row>
    <row r="5" spans="1:2" ht="24.75" customHeight="1">
      <c r="A5" s="315" t="s">
        <v>141</v>
      </c>
      <c r="B5" s="315"/>
    </row>
    <row r="6" spans="1:2" ht="12.75">
      <c r="A6" s="292" t="s">
        <v>399</v>
      </c>
      <c r="B6" s="18" t="s">
        <v>89</v>
      </c>
    </row>
    <row r="7" spans="1:3" ht="25.5" customHeight="1">
      <c r="A7" s="17" t="s">
        <v>104</v>
      </c>
      <c r="B7" s="17" t="s">
        <v>54</v>
      </c>
      <c r="C7" s="23" t="s">
        <v>450</v>
      </c>
    </row>
    <row r="8" spans="1:3" ht="12.75">
      <c r="A8" s="14" t="s">
        <v>142</v>
      </c>
      <c r="B8" s="14">
        <f>B9</f>
        <v>150</v>
      </c>
      <c r="C8" s="14">
        <f>C9+C10</f>
        <v>453</v>
      </c>
    </row>
    <row r="9" spans="1:3" ht="12.75">
      <c r="A9" s="293" t="s">
        <v>400</v>
      </c>
      <c r="B9" s="14">
        <v>150</v>
      </c>
      <c r="C9" s="14">
        <v>150</v>
      </c>
    </row>
    <row r="10" spans="1:3" ht="12.75">
      <c r="A10" s="293" t="s">
        <v>455</v>
      </c>
      <c r="B10" s="14"/>
      <c r="C10" s="14">
        <v>303</v>
      </c>
    </row>
    <row r="11" spans="1:3" ht="12.75">
      <c r="A11" s="14" t="s">
        <v>145</v>
      </c>
      <c r="B11" s="14">
        <f>B12+B13</f>
        <v>0</v>
      </c>
      <c r="C11" s="14">
        <f>C12+C13</f>
        <v>0</v>
      </c>
    </row>
    <row r="12" spans="1:3" ht="12.75">
      <c r="A12" s="14" t="s">
        <v>147</v>
      </c>
      <c r="B12" s="14"/>
      <c r="C12" s="14"/>
    </row>
    <row r="13" spans="1:3" ht="12.75">
      <c r="A13" s="14" t="s">
        <v>148</v>
      </c>
      <c r="B13" s="14"/>
      <c r="C13" s="14"/>
    </row>
    <row r="14" spans="1:3" ht="12.75">
      <c r="A14" s="14" t="s">
        <v>146</v>
      </c>
      <c r="B14" s="14">
        <f>B15</f>
        <v>2483</v>
      </c>
      <c r="C14" s="14">
        <f>C15+C16</f>
        <v>3256</v>
      </c>
    </row>
    <row r="15" spans="1:3" ht="12.75">
      <c r="A15" s="22" t="s">
        <v>149</v>
      </c>
      <c r="B15" s="14">
        <v>2483</v>
      </c>
      <c r="C15" s="20">
        <v>3180</v>
      </c>
    </row>
    <row r="16" spans="1:3" ht="12.75">
      <c r="A16" s="280" t="s">
        <v>456</v>
      </c>
      <c r="B16" s="14"/>
      <c r="C16" s="20">
        <v>76</v>
      </c>
    </row>
    <row r="17" spans="1:3" ht="12.75">
      <c r="A17" s="280"/>
      <c r="B17" s="14"/>
      <c r="C17" s="14"/>
    </row>
    <row r="18" spans="1:3" ht="12.75">
      <c r="A18" s="14"/>
      <c r="B18" s="14"/>
      <c r="C18" s="14"/>
    </row>
    <row r="19" spans="1:3" ht="12.75">
      <c r="A19" s="14"/>
      <c r="B19" s="14"/>
      <c r="C19" s="14"/>
    </row>
    <row r="20" spans="1:3" ht="25.5" customHeight="1">
      <c r="A20" s="17" t="s">
        <v>150</v>
      </c>
      <c r="B20" s="14">
        <f>B8+B11+B14+B16</f>
        <v>2633</v>
      </c>
      <c r="C20" s="14">
        <f>C8+C11+C14</f>
        <v>3709</v>
      </c>
    </row>
    <row r="21" spans="1:3" ht="12.75">
      <c r="A21" s="25"/>
      <c r="B21" s="26"/>
      <c r="C21" s="26"/>
    </row>
    <row r="22" spans="1:3" ht="12.75">
      <c r="A22" s="294"/>
      <c r="B22" s="33"/>
      <c r="C22" s="33"/>
    </row>
    <row r="23" ht="12.75">
      <c r="A23" s="12" t="s">
        <v>402</v>
      </c>
    </row>
    <row r="24" spans="1:3" ht="12.75">
      <c r="A24" s="292" t="s">
        <v>398</v>
      </c>
      <c r="B24" s="19" t="s">
        <v>89</v>
      </c>
      <c r="C24" s="19" t="s">
        <v>89</v>
      </c>
    </row>
    <row r="25" spans="1:3" ht="12.75">
      <c r="A25" s="17" t="s">
        <v>104</v>
      </c>
      <c r="B25" s="17" t="s">
        <v>54</v>
      </c>
      <c r="C25" s="17" t="s">
        <v>54</v>
      </c>
    </row>
    <row r="26" spans="1:3" ht="12.75">
      <c r="A26" s="14" t="s">
        <v>403</v>
      </c>
      <c r="B26" s="14">
        <v>72</v>
      </c>
      <c r="C26" s="14">
        <v>72</v>
      </c>
    </row>
    <row r="27" spans="1:3" ht="12.75">
      <c r="A27" s="20" t="s">
        <v>458</v>
      </c>
      <c r="B27" s="14"/>
      <c r="C27" s="20">
        <v>300</v>
      </c>
    </row>
    <row r="28" spans="1:3" ht="25.5" customHeight="1">
      <c r="A28" s="17" t="s">
        <v>451</v>
      </c>
      <c r="B28" s="14">
        <f>B26+B27</f>
        <v>72</v>
      </c>
      <c r="C28" s="14">
        <f>C26+C27</f>
        <v>372</v>
      </c>
    </row>
  </sheetData>
  <sheetProtection/>
  <mergeCells count="3">
    <mergeCell ref="A1:B1"/>
    <mergeCell ref="A3:B3"/>
    <mergeCell ref="A5:B5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62.25390625" style="0" customWidth="1"/>
    <col min="2" max="2" width="12.75390625" style="0" customWidth="1"/>
    <col min="3" max="3" width="13.125" style="0" customWidth="1"/>
  </cols>
  <sheetData>
    <row r="1" spans="1:5" ht="12.75">
      <c r="A1" s="299" t="s">
        <v>431</v>
      </c>
      <c r="B1" s="299"/>
      <c r="C1" s="290"/>
      <c r="D1" s="290"/>
      <c r="E1" s="290"/>
    </row>
    <row r="3" spans="1:2" ht="25.5" customHeight="1">
      <c r="A3" s="315" t="s">
        <v>151</v>
      </c>
      <c r="B3" s="315"/>
    </row>
    <row r="4" ht="12.75">
      <c r="A4" s="292" t="s">
        <v>397</v>
      </c>
    </row>
    <row r="5" spans="1:2" ht="24.75" customHeight="1">
      <c r="A5" s="315" t="s">
        <v>152</v>
      </c>
      <c r="B5" s="315"/>
    </row>
    <row r="6" spans="1:2" ht="15" customHeight="1">
      <c r="A6" s="21"/>
      <c r="B6" s="27" t="s">
        <v>89</v>
      </c>
    </row>
    <row r="7" spans="1:3" ht="26.25" customHeight="1">
      <c r="A7" s="23" t="s">
        <v>104</v>
      </c>
      <c r="B7" s="23" t="s">
        <v>54</v>
      </c>
      <c r="C7" s="23" t="s">
        <v>450</v>
      </c>
    </row>
    <row r="8" spans="1:3" ht="12.75">
      <c r="A8" s="14" t="s">
        <v>153</v>
      </c>
      <c r="B8" s="14"/>
      <c r="C8" s="14"/>
    </row>
    <row r="9" spans="1:3" ht="12.75">
      <c r="A9" s="14" t="s">
        <v>154</v>
      </c>
      <c r="B9" s="14"/>
      <c r="C9" s="14"/>
    </row>
    <row r="10" spans="1:3" ht="12.75">
      <c r="A10" s="14" t="s">
        <v>155</v>
      </c>
      <c r="B10" s="14"/>
      <c r="C10" s="14"/>
    </row>
    <row r="11" spans="1:3" ht="12.75">
      <c r="A11" s="14" t="s">
        <v>156</v>
      </c>
      <c r="B11" s="14"/>
      <c r="C11" s="14"/>
    </row>
    <row r="12" spans="1:3" ht="25.5" customHeight="1">
      <c r="A12" s="17" t="s">
        <v>157</v>
      </c>
      <c r="B12" s="14">
        <f>SUM(B8:B11)</f>
        <v>0</v>
      </c>
      <c r="C12" s="14">
        <f>SUM(C8:C11)</f>
        <v>0</v>
      </c>
    </row>
    <row r="14" spans="1:2" ht="25.5" customHeight="1">
      <c r="A14" s="315" t="s">
        <v>158</v>
      </c>
      <c r="B14" s="315"/>
    </row>
    <row r="15" spans="1:2" ht="12.75">
      <c r="A15" s="292" t="s">
        <v>393</v>
      </c>
      <c r="B15" s="18" t="s">
        <v>89</v>
      </c>
    </row>
    <row r="16" spans="1:3" ht="26.25" customHeight="1">
      <c r="A16" s="23" t="s">
        <v>104</v>
      </c>
      <c r="B16" s="23" t="s">
        <v>54</v>
      </c>
      <c r="C16" s="23" t="s">
        <v>450</v>
      </c>
    </row>
    <row r="17" spans="1:3" ht="15" customHeight="1">
      <c r="A17" s="29" t="s">
        <v>396</v>
      </c>
      <c r="B17" s="14">
        <v>2105</v>
      </c>
      <c r="C17" s="14">
        <v>2105</v>
      </c>
    </row>
    <row r="18" spans="1:3" ht="15" customHeight="1">
      <c r="A18" s="297" t="s">
        <v>457</v>
      </c>
      <c r="B18" s="14"/>
      <c r="C18" s="20">
        <v>188</v>
      </c>
    </row>
    <row r="19" spans="1:3" ht="26.25" customHeight="1">
      <c r="A19" s="17" t="s">
        <v>408</v>
      </c>
      <c r="B19" s="14">
        <f>B18+B17</f>
        <v>2105</v>
      </c>
      <c r="C19" s="14">
        <f>C18+C17</f>
        <v>2293</v>
      </c>
    </row>
    <row r="22" spans="1:2" ht="12.75">
      <c r="A22" s="315" t="s">
        <v>404</v>
      </c>
      <c r="B22" s="315"/>
    </row>
    <row r="23" spans="1:2" ht="12.75">
      <c r="A23" s="292" t="s">
        <v>405</v>
      </c>
      <c r="B23" s="18" t="s">
        <v>89</v>
      </c>
    </row>
    <row r="24" spans="1:3" ht="25.5">
      <c r="A24" s="23" t="s">
        <v>104</v>
      </c>
      <c r="B24" s="23" t="s">
        <v>54</v>
      </c>
      <c r="C24" s="23" t="s">
        <v>450</v>
      </c>
    </row>
    <row r="25" spans="1:3" ht="12.75">
      <c r="A25" s="29" t="s">
        <v>406</v>
      </c>
      <c r="B25" s="14">
        <v>36</v>
      </c>
      <c r="C25" s="14">
        <v>36</v>
      </c>
    </row>
    <row r="26" spans="1:3" ht="12.75">
      <c r="A26" s="29" t="s">
        <v>407</v>
      </c>
      <c r="B26" s="14">
        <v>124</v>
      </c>
      <c r="C26" s="14">
        <v>124</v>
      </c>
    </row>
    <row r="27" spans="1:3" ht="12.75">
      <c r="A27" s="17" t="s">
        <v>159</v>
      </c>
      <c r="B27" s="14">
        <f>B26+B25</f>
        <v>160</v>
      </c>
      <c r="C27" s="14">
        <f>C26+C25</f>
        <v>160</v>
      </c>
    </row>
  </sheetData>
  <sheetProtection/>
  <mergeCells count="5">
    <mergeCell ref="A1:B1"/>
    <mergeCell ref="A3:B3"/>
    <mergeCell ref="A5:B5"/>
    <mergeCell ref="A14:B14"/>
    <mergeCell ref="A22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56.75390625" style="0" customWidth="1"/>
    <col min="2" max="2" width="14.125" style="0" customWidth="1"/>
    <col min="3" max="3" width="13.25390625" style="0" customWidth="1"/>
  </cols>
  <sheetData>
    <row r="1" spans="1:5" ht="12.75">
      <c r="A1" s="299" t="s">
        <v>432</v>
      </c>
      <c r="B1" s="299"/>
      <c r="C1" s="290"/>
      <c r="D1" s="290"/>
      <c r="E1" s="290"/>
    </row>
    <row r="3" spans="1:2" ht="26.25" customHeight="1">
      <c r="A3" s="315" t="s">
        <v>162</v>
      </c>
      <c r="B3" s="315"/>
    </row>
    <row r="5" spans="1:2" ht="24.75" customHeight="1">
      <c r="A5" s="315" t="s">
        <v>163</v>
      </c>
      <c r="B5" s="315"/>
    </row>
    <row r="6" spans="1:2" ht="12.75">
      <c r="A6" s="21"/>
      <c r="B6" s="27" t="s">
        <v>89</v>
      </c>
    </row>
    <row r="7" spans="1:3" ht="26.25" customHeight="1">
      <c r="A7" s="23" t="s">
        <v>104</v>
      </c>
      <c r="B7" s="23" t="s">
        <v>54</v>
      </c>
      <c r="C7" s="23" t="s">
        <v>450</v>
      </c>
    </row>
    <row r="8" spans="1:3" ht="12.75">
      <c r="A8" s="14" t="s">
        <v>164</v>
      </c>
      <c r="B8" s="14"/>
      <c r="C8" s="14"/>
    </row>
    <row r="9" spans="1:3" ht="12.75">
      <c r="A9" s="14" t="s">
        <v>409</v>
      </c>
      <c r="B9" s="14"/>
      <c r="C9" s="14"/>
    </row>
    <row r="10" spans="1:3" ht="12.75">
      <c r="A10" s="20" t="s">
        <v>264</v>
      </c>
      <c r="B10" s="14">
        <f>B8+B9</f>
        <v>0</v>
      </c>
      <c r="C10" s="14">
        <f>C8+C9</f>
        <v>0</v>
      </c>
    </row>
    <row r="12" spans="1:2" ht="24.75" customHeight="1">
      <c r="A12" s="315" t="s">
        <v>165</v>
      </c>
      <c r="B12" s="315"/>
    </row>
    <row r="13" spans="1:2" ht="12.75">
      <c r="A13" s="21"/>
      <c r="B13" s="27" t="s">
        <v>89</v>
      </c>
    </row>
    <row r="14" spans="1:3" ht="26.25" customHeight="1">
      <c r="A14" s="23" t="s">
        <v>104</v>
      </c>
      <c r="B14" s="23" t="s">
        <v>54</v>
      </c>
      <c r="C14" s="23" t="s">
        <v>450</v>
      </c>
    </row>
    <row r="15" spans="1:3" ht="12.75">
      <c r="A15" s="14" t="s">
        <v>410</v>
      </c>
      <c r="B15" s="14">
        <v>18</v>
      </c>
      <c r="C15" s="14">
        <v>18</v>
      </c>
    </row>
    <row r="16" spans="1:3" ht="12.75">
      <c r="A16" s="14" t="s">
        <v>379</v>
      </c>
      <c r="B16" s="14"/>
      <c r="C16" s="14"/>
    </row>
    <row r="17" spans="1:3" ht="12.75">
      <c r="A17" s="14" t="s">
        <v>415</v>
      </c>
      <c r="B17" s="14"/>
      <c r="C17" s="14"/>
    </row>
    <row r="18" spans="1:3" ht="12.75">
      <c r="A18" s="20" t="s">
        <v>166</v>
      </c>
      <c r="B18" s="14">
        <f>B15+B16+B17</f>
        <v>18</v>
      </c>
      <c r="C18" s="14">
        <f>C15+C16+C17</f>
        <v>18</v>
      </c>
    </row>
  </sheetData>
  <sheetProtection/>
  <mergeCells count="4">
    <mergeCell ref="A12:B12"/>
    <mergeCell ref="A1:B1"/>
    <mergeCell ref="A3:B3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62.75390625" style="0" customWidth="1"/>
    <col min="2" max="2" width="4.25390625" style="0" customWidth="1"/>
    <col min="3" max="3" width="11.375" style="0" customWidth="1"/>
    <col min="4" max="4" width="12.00390625" style="0" customWidth="1"/>
  </cols>
  <sheetData>
    <row r="1" spans="1:5" ht="12.75">
      <c r="A1" s="299" t="s">
        <v>433</v>
      </c>
      <c r="B1" s="299"/>
      <c r="C1" s="299"/>
      <c r="D1" s="290"/>
      <c r="E1" s="290"/>
    </row>
    <row r="2" spans="1:3" ht="24" customHeight="1">
      <c r="A2" s="315" t="s">
        <v>167</v>
      </c>
      <c r="B2" s="315"/>
      <c r="C2" s="315"/>
    </row>
    <row r="3" spans="1:3" ht="15.75" customHeight="1">
      <c r="A3" s="21"/>
      <c r="B3" s="21"/>
      <c r="C3" s="24" t="s">
        <v>89</v>
      </c>
    </row>
    <row r="4" spans="1:4" ht="25.5" customHeight="1">
      <c r="A4" s="17" t="s">
        <v>104</v>
      </c>
      <c r="B4" s="23" t="s">
        <v>160</v>
      </c>
      <c r="C4" s="23" t="s">
        <v>54</v>
      </c>
      <c r="D4" s="23" t="s">
        <v>450</v>
      </c>
    </row>
    <row r="5" spans="1:4" ht="26.25" customHeight="1">
      <c r="A5" s="29" t="s">
        <v>168</v>
      </c>
      <c r="B5" s="14"/>
      <c r="C5" s="14"/>
      <c r="D5" s="14"/>
    </row>
    <row r="6" spans="1:4" ht="26.25" customHeight="1">
      <c r="A6" s="29" t="s">
        <v>169</v>
      </c>
      <c r="B6" s="14"/>
      <c r="C6" s="14"/>
      <c r="D6" s="14"/>
    </row>
    <row r="7" spans="1:4" ht="25.5" customHeight="1">
      <c r="A7" s="29" t="s">
        <v>411</v>
      </c>
      <c r="B7" s="14"/>
      <c r="C7" s="14">
        <v>36</v>
      </c>
      <c r="D7" s="14">
        <v>36</v>
      </c>
    </row>
    <row r="8" spans="1:4" ht="25.5" customHeight="1">
      <c r="A8" s="29" t="s">
        <v>170</v>
      </c>
      <c r="B8" s="14"/>
      <c r="C8" s="14"/>
      <c r="D8" s="14"/>
    </row>
    <row r="9" spans="1:4" ht="24.75" customHeight="1">
      <c r="A9" s="29" t="s">
        <v>171</v>
      </c>
      <c r="B9" s="14"/>
      <c r="C9" s="14"/>
      <c r="D9" s="14"/>
    </row>
    <row r="10" spans="1:4" ht="26.25" customHeight="1">
      <c r="A10" s="29" t="s">
        <v>172</v>
      </c>
      <c r="B10" s="14"/>
      <c r="C10" s="14">
        <v>1094</v>
      </c>
      <c r="D10" s="14">
        <v>1094</v>
      </c>
    </row>
    <row r="11" spans="1:4" ht="25.5" customHeight="1">
      <c r="A11" s="29" t="s">
        <v>173</v>
      </c>
      <c r="B11" s="14"/>
      <c r="C11" s="14">
        <v>743</v>
      </c>
      <c r="D11" s="14">
        <v>743</v>
      </c>
    </row>
    <row r="12" spans="1:4" ht="24.75" customHeight="1">
      <c r="A12" s="29" t="s">
        <v>174</v>
      </c>
      <c r="B12" s="14"/>
      <c r="C12" s="14"/>
      <c r="D12" s="14"/>
    </row>
    <row r="13" spans="1:4" ht="24.75" customHeight="1">
      <c r="A13" s="29" t="s">
        <v>175</v>
      </c>
      <c r="B13" s="14"/>
      <c r="C13" s="14"/>
      <c r="D13" s="14"/>
    </row>
    <row r="14" spans="1:4" ht="25.5" customHeight="1">
      <c r="A14" s="29" t="s">
        <v>176</v>
      </c>
      <c r="B14" s="14"/>
      <c r="C14" s="14"/>
      <c r="D14" s="14"/>
    </row>
    <row r="15" spans="1:4" ht="23.25" customHeight="1">
      <c r="A15" s="29" t="s">
        <v>177</v>
      </c>
      <c r="B15" s="14"/>
      <c r="C15" s="14">
        <v>150</v>
      </c>
      <c r="D15" s="14">
        <v>150</v>
      </c>
    </row>
    <row r="16" spans="1:4" ht="24.75" customHeight="1">
      <c r="A16" s="29" t="s">
        <v>178</v>
      </c>
      <c r="B16" s="14"/>
      <c r="C16" s="14"/>
      <c r="D16" s="14"/>
    </row>
    <row r="17" spans="1:4" ht="24" customHeight="1">
      <c r="A17" s="17" t="s">
        <v>179</v>
      </c>
      <c r="B17" s="14"/>
      <c r="C17" s="14">
        <f>SUM(C5:C16)</f>
        <v>2023</v>
      </c>
      <c r="D17" s="14">
        <f>SUM(D5:D16)</f>
        <v>2023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Zombi</dc:creator>
  <cp:keywords/>
  <dc:description/>
  <cp:lastModifiedBy>Gazda</cp:lastModifiedBy>
  <cp:lastPrinted>2014-02-12T09:19:37Z</cp:lastPrinted>
  <dcterms:created xsi:type="dcterms:W3CDTF">2013-03-14T13:18:29Z</dcterms:created>
  <dcterms:modified xsi:type="dcterms:W3CDTF">2014-09-17T09:35:29Z</dcterms:modified>
  <cp:category/>
  <cp:version/>
  <cp:contentType/>
  <cp:contentStatus/>
</cp:coreProperties>
</file>