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defaultThemeVersion="124226"/>
  <xr:revisionPtr revIDLastSave="0" documentId="10_ncr:8100000_{F237CA46-E878-4DCF-B5D0-6975A56B0096}" xr6:coauthVersionLast="33" xr6:coauthVersionMax="33" xr10:uidLastSave="{00000000-0000-0000-0000-000000000000}"/>
  <bookViews>
    <workbookView xWindow="240" yWindow="288" windowWidth="14808" windowHeight="7836" firstSheet="15" activeTab="18" xr2:uid="{00000000-000D-0000-FFFF-FFFF00000000}"/>
  </bookViews>
  <sheets>
    <sheet name="Működési c. mérleg" sheetId="1" r:id="rId1"/>
    <sheet name="Felhalm. c. mérleg" sheetId="2" r:id="rId2"/>
    <sheet name="Össz.Önkorm.megbontva" sheetId="9" r:id="rId3"/>
    <sheet name="Beruházás" sheetId="3" r:id="rId4"/>
    <sheet name="Felújítás" sheetId="4" r:id="rId5"/>
    <sheet name="EU-s projekt 1" sheetId="16" r:id="rId6"/>
    <sheet name="EU-s projekt 2" sheetId="17" r:id="rId7"/>
    <sheet name="EU-s projekt 3" sheetId="18" r:id="rId8"/>
    <sheet name="PH.megbontva" sheetId="8" r:id="rId9"/>
    <sheet name="ÁMK.megbontva" sheetId="10" r:id="rId10"/>
    <sheet name="Össz.Önkorm.intézményenként" sheetId="7" r:id="rId11"/>
    <sheet name="Maradvány" sheetId="11" r:id="rId12"/>
    <sheet name="Vagyonkimutatás Eszköz" sheetId="12" r:id="rId13"/>
    <sheet name="Vagyonkimutatás Forrás" sheetId="13" r:id="rId14"/>
    <sheet name="Vagyonkimutatás &quot;0&quot;" sheetId="24" r:id="rId15"/>
    <sheet name="Pénzeszközök változása" sheetId="14" r:id="rId16"/>
    <sheet name="Részesedések" sheetId="15" r:id="rId17"/>
    <sheet name="Összönk. összehasonlítás" sheetId="22" r:id="rId18"/>
    <sheet name="Támogatások elszámolása" sheetId="21" r:id="rId19"/>
  </sheets>
  <externalReferences>
    <externalReference r:id="rId20"/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I2" i="1" l="1"/>
  <c r="G4" i="1"/>
  <c r="H4" i="1"/>
  <c r="I4" i="1"/>
  <c r="G18" i="1"/>
  <c r="G29" i="1" s="1"/>
  <c r="H18" i="1"/>
  <c r="I18" i="1"/>
  <c r="G27" i="1"/>
  <c r="H27" i="1"/>
  <c r="H28" i="1" s="1"/>
  <c r="H30" i="1" s="1"/>
  <c r="I27" i="1"/>
  <c r="I28" i="1"/>
  <c r="I30" i="1" s="1"/>
  <c r="H29" i="1"/>
  <c r="I29" i="1"/>
  <c r="G28" i="1" l="1"/>
  <c r="G30" i="1" s="1"/>
  <c r="E10" i="11"/>
  <c r="E9" i="11"/>
  <c r="D9" i="24" l="1"/>
  <c r="D18" i="24" l="1"/>
  <c r="D14" i="24"/>
  <c r="D38" i="24" s="1"/>
  <c r="C144" i="22" l="1"/>
  <c r="C14" i="22"/>
  <c r="C21" i="22"/>
  <c r="C28" i="22"/>
  <c r="C36" i="22"/>
  <c r="C48" i="22"/>
  <c r="C54" i="22"/>
  <c r="C59" i="22"/>
  <c r="C65" i="22"/>
  <c r="C69" i="22"/>
  <c r="C74" i="22"/>
  <c r="C77" i="22"/>
  <c r="C82" i="22"/>
  <c r="D14" i="22"/>
  <c r="E14" i="22"/>
  <c r="D21" i="22"/>
  <c r="E21" i="22"/>
  <c r="D28" i="22"/>
  <c r="E28" i="22"/>
  <c r="D36" i="22"/>
  <c r="E36" i="22"/>
  <c r="D48" i="22"/>
  <c r="E48" i="22"/>
  <c r="D54" i="22"/>
  <c r="E54" i="22"/>
  <c r="D59" i="22"/>
  <c r="E59" i="22"/>
  <c r="D65" i="22"/>
  <c r="E65" i="22"/>
  <c r="E88" i="22" s="1"/>
  <c r="D69" i="22"/>
  <c r="E69" i="22"/>
  <c r="D74" i="22"/>
  <c r="D88" i="22" s="1"/>
  <c r="E74" i="22"/>
  <c r="D77" i="22"/>
  <c r="E77" i="22"/>
  <c r="D82" i="22"/>
  <c r="E82" i="22"/>
  <c r="C88" i="22" l="1"/>
  <c r="E144" i="22" l="1"/>
  <c r="D144" i="22"/>
  <c r="D137" i="22"/>
  <c r="C7" i="22"/>
  <c r="C64" i="22" s="1"/>
  <c r="C89" i="22" s="1"/>
  <c r="D7" i="22"/>
  <c r="D64" i="22" s="1"/>
  <c r="D89" i="22" s="1"/>
  <c r="E7" i="22"/>
  <c r="E64" i="22" s="1"/>
  <c r="E89" i="22" s="1"/>
  <c r="E150" i="22"/>
  <c r="D150" i="22"/>
  <c r="C150" i="22"/>
  <c r="E137" i="22"/>
  <c r="C137" i="22"/>
  <c r="E133" i="22"/>
  <c r="D133" i="22"/>
  <c r="C133" i="22"/>
  <c r="E129" i="22"/>
  <c r="D129" i="22"/>
  <c r="C129" i="22"/>
  <c r="E115" i="22"/>
  <c r="D115" i="22"/>
  <c r="C115" i="22"/>
  <c r="E97" i="22"/>
  <c r="D97" i="22"/>
  <c r="C97" i="22"/>
  <c r="D4" i="22"/>
  <c r="D94" i="22" s="1"/>
  <c r="C4" i="22"/>
  <c r="C94" i="22" s="1"/>
  <c r="E3" i="22"/>
  <c r="E93" i="22" s="1"/>
  <c r="E36" i="21"/>
  <c r="D36" i="21"/>
  <c r="C155" i="22" l="1"/>
  <c r="C132" i="22"/>
  <c r="E155" i="22"/>
  <c r="E132" i="22"/>
  <c r="D155" i="22"/>
  <c r="D132" i="22"/>
  <c r="E156" i="22" l="1"/>
  <c r="E1" i="21"/>
  <c r="C156" i="22"/>
  <c r="D156" i="22"/>
  <c r="G11" i="3" l="1"/>
  <c r="G12" i="3"/>
  <c r="F24" i="4"/>
  <c r="E24" i="4"/>
  <c r="D24" i="4"/>
  <c r="B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3" i="4"/>
  <c r="F3" i="4"/>
  <c r="E3" i="4"/>
  <c r="D3" i="4"/>
  <c r="G2" i="4"/>
  <c r="F24" i="3"/>
  <c r="E24" i="3"/>
  <c r="D24" i="3"/>
  <c r="B24" i="3"/>
  <c r="G23" i="3"/>
  <c r="G22" i="3"/>
  <c r="G21" i="3"/>
  <c r="G20" i="3"/>
  <c r="G19" i="3"/>
  <c r="G18" i="3"/>
  <c r="G17" i="3"/>
  <c r="G16" i="3"/>
  <c r="G15" i="3"/>
  <c r="G14" i="3"/>
  <c r="G13" i="3"/>
  <c r="G10" i="3"/>
  <c r="G9" i="3"/>
  <c r="G8" i="3"/>
  <c r="G7" i="3"/>
  <c r="G6" i="3"/>
  <c r="G5" i="3"/>
  <c r="G3" i="3"/>
  <c r="F3" i="3"/>
  <c r="E3" i="3"/>
  <c r="D3" i="3"/>
  <c r="G2" i="3"/>
  <c r="G24" i="4" l="1"/>
  <c r="G24" i="3"/>
  <c r="K93" i="7" l="1"/>
  <c r="J93" i="7"/>
  <c r="L111" i="7" l="1"/>
  <c r="C19" i="13" l="1"/>
  <c r="C16" i="13"/>
  <c r="A2" i="12"/>
  <c r="H15" i="9"/>
  <c r="G15" i="9"/>
  <c r="E40" i="9"/>
  <c r="H70" i="9"/>
  <c r="G70" i="9"/>
  <c r="H22" i="9"/>
  <c r="G22" i="9"/>
  <c r="F22" i="9"/>
  <c r="E22" i="9"/>
  <c r="D22" i="9"/>
  <c r="E76" i="9"/>
  <c r="D76" i="9"/>
  <c r="D75" i="9" s="1"/>
  <c r="C76" i="9"/>
  <c r="D94" i="9"/>
  <c r="C82" i="9"/>
  <c r="E15" i="9"/>
  <c r="D15" i="9"/>
  <c r="E75" i="9"/>
  <c r="E49" i="9"/>
  <c r="D49" i="9"/>
  <c r="E41" i="9"/>
  <c r="E29" i="9"/>
  <c r="D29" i="9"/>
  <c r="J96" i="9"/>
  <c r="J95" i="9"/>
  <c r="E97" i="9"/>
  <c r="E96" i="9"/>
  <c r="E95" i="9"/>
  <c r="E94" i="9" s="1"/>
  <c r="C97" i="9"/>
  <c r="C96" i="9"/>
  <c r="C95" i="9"/>
  <c r="C94" i="9" s="1"/>
  <c r="I96" i="9"/>
  <c r="I95" i="9"/>
  <c r="F70" i="9"/>
  <c r="L113" i="9"/>
  <c r="C75" i="9"/>
  <c r="C29" i="9"/>
  <c r="C22" i="9"/>
  <c r="C15" i="9"/>
  <c r="K40" i="9" l="1"/>
  <c r="K48" i="9"/>
  <c r="K91" i="9"/>
  <c r="L112" i="9"/>
  <c r="L114" i="9"/>
  <c r="L130" i="9"/>
  <c r="M130" i="9"/>
  <c r="N130" i="9"/>
  <c r="L147" i="9"/>
  <c r="M147" i="9"/>
  <c r="N147" i="9"/>
  <c r="L153" i="9"/>
  <c r="M153" i="9"/>
  <c r="N153" i="9"/>
  <c r="L154" i="9"/>
  <c r="M154" i="9"/>
  <c r="N154" i="9"/>
  <c r="L16" i="9"/>
  <c r="M16" i="9"/>
  <c r="N16" i="9"/>
  <c r="L17" i="9"/>
  <c r="M17" i="9"/>
  <c r="N17" i="9"/>
  <c r="L18" i="9"/>
  <c r="M18" i="9"/>
  <c r="N18" i="9"/>
  <c r="L19" i="9"/>
  <c r="M19" i="9"/>
  <c r="N19" i="9"/>
  <c r="L21" i="9"/>
  <c r="M21" i="9"/>
  <c r="N21" i="9"/>
  <c r="L55" i="9"/>
  <c r="M55" i="9"/>
  <c r="N55" i="9"/>
  <c r="L60" i="9"/>
  <c r="L66" i="9"/>
  <c r="M66" i="9"/>
  <c r="N66" i="9"/>
  <c r="N79" i="9"/>
  <c r="L83" i="9"/>
  <c r="M83" i="9"/>
  <c r="N83" i="9"/>
  <c r="L88" i="9"/>
  <c r="M88" i="9"/>
  <c r="N88" i="9"/>
  <c r="L89" i="9"/>
  <c r="M89" i="9"/>
  <c r="N89" i="9"/>
  <c r="F147" i="10"/>
  <c r="F141" i="10"/>
  <c r="F134" i="10"/>
  <c r="F130" i="10"/>
  <c r="F155" i="10" s="1"/>
  <c r="H115" i="10"/>
  <c r="G115" i="10"/>
  <c r="F115" i="10"/>
  <c r="H94" i="10"/>
  <c r="H129" i="10" s="1"/>
  <c r="H156" i="10" s="1"/>
  <c r="G94" i="10"/>
  <c r="F94" i="10"/>
  <c r="C147" i="10"/>
  <c r="C141" i="10"/>
  <c r="C134" i="10"/>
  <c r="C130" i="10"/>
  <c r="D129" i="10"/>
  <c r="D156" i="10" s="1"/>
  <c r="E115" i="10"/>
  <c r="D115" i="10"/>
  <c r="C115" i="10"/>
  <c r="E94" i="10"/>
  <c r="E129" i="10" s="1"/>
  <c r="E156" i="10" s="1"/>
  <c r="D94" i="10"/>
  <c r="C94" i="10"/>
  <c r="C129" i="10" s="1"/>
  <c r="C83" i="10"/>
  <c r="E78" i="10"/>
  <c r="D78" i="10"/>
  <c r="C78" i="10"/>
  <c r="E75" i="10"/>
  <c r="D75" i="10"/>
  <c r="C75" i="10"/>
  <c r="E70" i="10"/>
  <c r="E90" i="10" s="1"/>
  <c r="D70" i="10"/>
  <c r="D90" i="10" s="1"/>
  <c r="C70" i="10"/>
  <c r="C66" i="10"/>
  <c r="C60" i="10"/>
  <c r="C55" i="10"/>
  <c r="C49" i="10"/>
  <c r="E37" i="10"/>
  <c r="E65" i="10" s="1"/>
  <c r="D37" i="10"/>
  <c r="D65" i="10" s="1"/>
  <c r="C37" i="10"/>
  <c r="C29" i="10"/>
  <c r="C22" i="10"/>
  <c r="C15" i="10"/>
  <c r="C8" i="10"/>
  <c r="F83" i="10"/>
  <c r="H78" i="10"/>
  <c r="G78" i="10"/>
  <c r="F78" i="10"/>
  <c r="F90" i="10" s="1"/>
  <c r="H75" i="10"/>
  <c r="G75" i="10"/>
  <c r="F75" i="10"/>
  <c r="H70" i="10"/>
  <c r="H90" i="10" s="1"/>
  <c r="G70" i="10"/>
  <c r="F70" i="10"/>
  <c r="F66" i="10"/>
  <c r="F60" i="10"/>
  <c r="F55" i="10"/>
  <c r="F49" i="10"/>
  <c r="H37" i="10"/>
  <c r="H65" i="10" s="1"/>
  <c r="G37" i="10"/>
  <c r="G65" i="10" s="1"/>
  <c r="F37" i="10"/>
  <c r="F29" i="10"/>
  <c r="F22" i="10"/>
  <c r="F15" i="10"/>
  <c r="F8" i="10"/>
  <c r="H116" i="8"/>
  <c r="K116" i="9" s="1"/>
  <c r="G116" i="8"/>
  <c r="J116" i="9" s="1"/>
  <c r="F116" i="8"/>
  <c r="I116" i="9" s="1"/>
  <c r="D131" i="8"/>
  <c r="D114" i="8"/>
  <c r="C113" i="8"/>
  <c r="E111" i="8"/>
  <c r="D110" i="8"/>
  <c r="C109" i="8"/>
  <c r="E107" i="8"/>
  <c r="D106" i="8"/>
  <c r="C105" i="8"/>
  <c r="E103" i="8"/>
  <c r="D102" i="8"/>
  <c r="C101" i="8"/>
  <c r="E99" i="8"/>
  <c r="E97" i="8"/>
  <c r="C97" i="8"/>
  <c r="C96" i="8"/>
  <c r="C94" i="8"/>
  <c r="D88" i="8"/>
  <c r="E86" i="8"/>
  <c r="E85" i="8"/>
  <c r="E84" i="8"/>
  <c r="D80" i="8"/>
  <c r="E77" i="8"/>
  <c r="C76" i="8"/>
  <c r="C74" i="8"/>
  <c r="C95" i="8"/>
  <c r="H155" i="8"/>
  <c r="E155" i="8" s="1"/>
  <c r="G155" i="8"/>
  <c r="D155" i="8" s="1"/>
  <c r="H154" i="8"/>
  <c r="G154" i="8"/>
  <c r="F154" i="8"/>
  <c r="H153" i="8"/>
  <c r="G153" i="8"/>
  <c r="F153" i="8"/>
  <c r="H152" i="8"/>
  <c r="G152" i="8"/>
  <c r="F152" i="8"/>
  <c r="H151" i="8"/>
  <c r="G151" i="8"/>
  <c r="F151" i="8"/>
  <c r="H150" i="8"/>
  <c r="G150" i="8"/>
  <c r="F150" i="8"/>
  <c r="H149" i="8"/>
  <c r="G149" i="8"/>
  <c r="F149" i="8"/>
  <c r="H148" i="8"/>
  <c r="G148" i="8"/>
  <c r="F148" i="8"/>
  <c r="H147" i="8"/>
  <c r="G147" i="8"/>
  <c r="H146" i="8"/>
  <c r="G146" i="8"/>
  <c r="F146" i="8"/>
  <c r="H145" i="8"/>
  <c r="G145" i="8"/>
  <c r="F145" i="8"/>
  <c r="H144" i="8"/>
  <c r="E144" i="8" s="1"/>
  <c r="G144" i="8"/>
  <c r="D144" i="8" s="1"/>
  <c r="F144" i="8"/>
  <c r="C144" i="8" s="1"/>
  <c r="H143" i="8"/>
  <c r="G143" i="8"/>
  <c r="F143" i="8"/>
  <c r="H142" i="8"/>
  <c r="G142" i="8"/>
  <c r="F142" i="8"/>
  <c r="H141" i="8"/>
  <c r="E141" i="8" s="1"/>
  <c r="G141" i="8"/>
  <c r="D141" i="8" s="1"/>
  <c r="H140" i="8"/>
  <c r="G140" i="8"/>
  <c r="F140" i="8"/>
  <c r="H139" i="8"/>
  <c r="G139" i="8"/>
  <c r="F139" i="8"/>
  <c r="H138" i="8"/>
  <c r="G138" i="8"/>
  <c r="F138" i="8"/>
  <c r="H137" i="8"/>
  <c r="G137" i="8"/>
  <c r="F137" i="8"/>
  <c r="H136" i="8"/>
  <c r="G136" i="8"/>
  <c r="F136" i="8"/>
  <c r="H135" i="8"/>
  <c r="G135" i="8"/>
  <c r="J135" i="9" s="1"/>
  <c r="F135" i="8"/>
  <c r="H134" i="8"/>
  <c r="G134" i="8"/>
  <c r="H133" i="8"/>
  <c r="G133" i="8"/>
  <c r="F133" i="8"/>
  <c r="H132" i="8"/>
  <c r="K132" i="9" s="1"/>
  <c r="G132" i="8"/>
  <c r="F132" i="8"/>
  <c r="H131" i="8"/>
  <c r="G131" i="8"/>
  <c r="J131" i="9" s="1"/>
  <c r="F131" i="8"/>
  <c r="H130" i="8"/>
  <c r="G130" i="8"/>
  <c r="H128" i="8"/>
  <c r="G128" i="8"/>
  <c r="F128" i="8"/>
  <c r="H127" i="8"/>
  <c r="G127" i="8"/>
  <c r="F127" i="8"/>
  <c r="H126" i="8"/>
  <c r="G126" i="8"/>
  <c r="F126" i="8"/>
  <c r="I126" i="9" s="1"/>
  <c r="H125" i="8"/>
  <c r="G125" i="8"/>
  <c r="F125" i="8"/>
  <c r="H124" i="8"/>
  <c r="G124" i="8"/>
  <c r="F124" i="8"/>
  <c r="H123" i="8"/>
  <c r="G123" i="8"/>
  <c r="F123" i="8"/>
  <c r="H122" i="8"/>
  <c r="G122" i="8"/>
  <c r="F122" i="8"/>
  <c r="H121" i="8"/>
  <c r="G121" i="8"/>
  <c r="F121" i="8"/>
  <c r="H120" i="8"/>
  <c r="K120" i="9" s="1"/>
  <c r="G120" i="8"/>
  <c r="F120" i="8"/>
  <c r="H119" i="8"/>
  <c r="G119" i="8"/>
  <c r="J119" i="9" s="1"/>
  <c r="F119" i="8"/>
  <c r="H118" i="8"/>
  <c r="G118" i="8"/>
  <c r="F118" i="8"/>
  <c r="I118" i="9" s="1"/>
  <c r="H117" i="8"/>
  <c r="G117" i="8"/>
  <c r="F117" i="8"/>
  <c r="H114" i="8"/>
  <c r="G114" i="8"/>
  <c r="J114" i="9" s="1"/>
  <c r="F114" i="8"/>
  <c r="H113" i="8"/>
  <c r="K113" i="9" s="1"/>
  <c r="G113" i="8"/>
  <c r="F113" i="8"/>
  <c r="I113" i="9" s="1"/>
  <c r="F113" i="9" s="1"/>
  <c r="H112" i="8"/>
  <c r="G112" i="8"/>
  <c r="J112" i="9" s="1"/>
  <c r="F112" i="8"/>
  <c r="H111" i="8"/>
  <c r="K111" i="9" s="1"/>
  <c r="G111" i="8"/>
  <c r="F111" i="8"/>
  <c r="I111" i="9" s="1"/>
  <c r="H110" i="8"/>
  <c r="G110" i="8"/>
  <c r="J110" i="9" s="1"/>
  <c r="F110" i="8"/>
  <c r="H109" i="8"/>
  <c r="K109" i="9" s="1"/>
  <c r="G109" i="8"/>
  <c r="F109" i="8"/>
  <c r="I109" i="9" s="1"/>
  <c r="H108" i="8"/>
  <c r="G108" i="8"/>
  <c r="J108" i="9" s="1"/>
  <c r="F108" i="8"/>
  <c r="H107" i="8"/>
  <c r="K107" i="9" s="1"/>
  <c r="G107" i="8"/>
  <c r="F107" i="8"/>
  <c r="I107" i="9" s="1"/>
  <c r="H106" i="8"/>
  <c r="G106" i="8"/>
  <c r="J106" i="9" s="1"/>
  <c r="F106" i="8"/>
  <c r="H105" i="8"/>
  <c r="K105" i="9" s="1"/>
  <c r="G105" i="8"/>
  <c r="F105" i="8"/>
  <c r="I105" i="9" s="1"/>
  <c r="H104" i="8"/>
  <c r="G104" i="8"/>
  <c r="J104" i="9" s="1"/>
  <c r="F104" i="8"/>
  <c r="H103" i="8"/>
  <c r="K103" i="9" s="1"/>
  <c r="G103" i="8"/>
  <c r="F103" i="8"/>
  <c r="I103" i="9" s="1"/>
  <c r="H102" i="8"/>
  <c r="G102" i="8"/>
  <c r="J102" i="9" s="1"/>
  <c r="F102" i="8"/>
  <c r="H101" i="8"/>
  <c r="K101" i="9" s="1"/>
  <c r="G101" i="8"/>
  <c r="F101" i="8"/>
  <c r="I101" i="9" s="1"/>
  <c r="H100" i="8"/>
  <c r="G100" i="8"/>
  <c r="J100" i="9" s="1"/>
  <c r="F100" i="8"/>
  <c r="H99" i="8"/>
  <c r="K99" i="9" s="1"/>
  <c r="G99" i="8"/>
  <c r="F99" i="8"/>
  <c r="I99" i="9" s="1"/>
  <c r="H98" i="8"/>
  <c r="K98" i="9" s="1"/>
  <c r="G98" i="8"/>
  <c r="J98" i="9" s="1"/>
  <c r="J94" i="9" s="1"/>
  <c r="F98" i="8"/>
  <c r="H97" i="8"/>
  <c r="K97" i="9" s="1"/>
  <c r="G97" i="8"/>
  <c r="D97" i="8" s="1"/>
  <c r="F97" i="8"/>
  <c r="I97" i="9" s="1"/>
  <c r="H96" i="8"/>
  <c r="G96" i="8"/>
  <c r="D96" i="8" s="1"/>
  <c r="H95" i="8"/>
  <c r="G95" i="8"/>
  <c r="D95" i="8" s="1"/>
  <c r="H94" i="8"/>
  <c r="H89" i="8"/>
  <c r="K89" i="9" s="1"/>
  <c r="G89" i="8"/>
  <c r="J89" i="9" s="1"/>
  <c r="F89" i="8"/>
  <c r="H88" i="8"/>
  <c r="G88" i="8"/>
  <c r="J88" i="9" s="1"/>
  <c r="F88" i="8"/>
  <c r="H87" i="8"/>
  <c r="G87" i="8"/>
  <c r="J87" i="9" s="1"/>
  <c r="F87" i="8"/>
  <c r="I87" i="9" s="1"/>
  <c r="H86" i="8"/>
  <c r="K86" i="9" s="1"/>
  <c r="G86" i="8"/>
  <c r="F86" i="8"/>
  <c r="H85" i="8"/>
  <c r="K85" i="9" s="1"/>
  <c r="G85" i="8"/>
  <c r="F85" i="8"/>
  <c r="H84" i="8"/>
  <c r="K84" i="9" s="1"/>
  <c r="G84" i="8"/>
  <c r="J84" i="9" s="1"/>
  <c r="F84" i="8"/>
  <c r="I84" i="9" s="1"/>
  <c r="H83" i="8"/>
  <c r="G83" i="8"/>
  <c r="H82" i="8"/>
  <c r="G82" i="8"/>
  <c r="F82" i="8"/>
  <c r="I82" i="9" s="1"/>
  <c r="H81" i="8"/>
  <c r="K81" i="9" s="1"/>
  <c r="G81" i="8"/>
  <c r="J81" i="9" s="1"/>
  <c r="F81" i="8"/>
  <c r="H80" i="8"/>
  <c r="G80" i="8"/>
  <c r="J80" i="9" s="1"/>
  <c r="F80" i="8"/>
  <c r="H79" i="8"/>
  <c r="G79" i="8"/>
  <c r="J79" i="9" s="1"/>
  <c r="F79" i="8"/>
  <c r="I79" i="9" s="1"/>
  <c r="H78" i="8"/>
  <c r="K78" i="9" s="1"/>
  <c r="H77" i="8"/>
  <c r="K77" i="9" s="1"/>
  <c r="G77" i="8"/>
  <c r="F77" i="8"/>
  <c r="H76" i="8"/>
  <c r="K76" i="9" s="1"/>
  <c r="G76" i="8"/>
  <c r="J76" i="9" s="1"/>
  <c r="F76" i="8"/>
  <c r="I76" i="9" s="1"/>
  <c r="G75" i="8"/>
  <c r="J75" i="9" s="1"/>
  <c r="H74" i="8"/>
  <c r="G74" i="8"/>
  <c r="F74" i="8"/>
  <c r="I74" i="9" s="1"/>
  <c r="H73" i="8"/>
  <c r="G73" i="8"/>
  <c r="J73" i="9" s="1"/>
  <c r="F73" i="8"/>
  <c r="H72" i="8"/>
  <c r="G72" i="8"/>
  <c r="J72" i="9" s="1"/>
  <c r="F72" i="8"/>
  <c r="H71" i="8"/>
  <c r="G71" i="8"/>
  <c r="J71" i="9" s="1"/>
  <c r="F71" i="8"/>
  <c r="F70" i="8"/>
  <c r="I70" i="9" s="1"/>
  <c r="H69" i="8"/>
  <c r="G69" i="8"/>
  <c r="J69" i="9" s="1"/>
  <c r="F69" i="8"/>
  <c r="I69" i="9" s="1"/>
  <c r="H68" i="8"/>
  <c r="K68" i="9" s="1"/>
  <c r="G68" i="8"/>
  <c r="F68" i="8"/>
  <c r="I68" i="9" s="1"/>
  <c r="H67" i="8"/>
  <c r="K67" i="9" s="1"/>
  <c r="G67" i="8"/>
  <c r="J67" i="9" s="1"/>
  <c r="F67" i="8"/>
  <c r="H66" i="8"/>
  <c r="K66" i="9" s="1"/>
  <c r="G66" i="8"/>
  <c r="J66" i="9" s="1"/>
  <c r="G65" i="8"/>
  <c r="F65" i="8"/>
  <c r="I65" i="9" s="1"/>
  <c r="H64" i="8"/>
  <c r="K64" i="9" s="1"/>
  <c r="G64" i="8"/>
  <c r="J64" i="9" s="1"/>
  <c r="F64" i="8"/>
  <c r="H63" i="8"/>
  <c r="K63" i="9" s="1"/>
  <c r="G63" i="8"/>
  <c r="J63" i="9" s="1"/>
  <c r="F63" i="8"/>
  <c r="I63" i="9" s="1"/>
  <c r="H62" i="8"/>
  <c r="G62" i="8"/>
  <c r="J62" i="9" s="1"/>
  <c r="F62" i="8"/>
  <c r="I62" i="9" s="1"/>
  <c r="H61" i="8"/>
  <c r="K61" i="9" s="1"/>
  <c r="G61" i="8"/>
  <c r="F61" i="8"/>
  <c r="I61" i="9" s="1"/>
  <c r="H60" i="8"/>
  <c r="K60" i="9" s="1"/>
  <c r="G60" i="8"/>
  <c r="J60" i="9" s="1"/>
  <c r="H59" i="8"/>
  <c r="K59" i="9" s="1"/>
  <c r="G59" i="8"/>
  <c r="J59" i="9" s="1"/>
  <c r="F59" i="8"/>
  <c r="I59" i="9" s="1"/>
  <c r="H58" i="8"/>
  <c r="G58" i="8"/>
  <c r="J58" i="9" s="1"/>
  <c r="F58" i="8"/>
  <c r="I58" i="9" s="1"/>
  <c r="H57" i="8"/>
  <c r="K57" i="9" s="1"/>
  <c r="G57" i="8"/>
  <c r="F57" i="8"/>
  <c r="I57" i="9" s="1"/>
  <c r="H56" i="8"/>
  <c r="K56" i="9" s="1"/>
  <c r="G56" i="8"/>
  <c r="J56" i="9" s="1"/>
  <c r="F56" i="8"/>
  <c r="H55" i="8"/>
  <c r="K55" i="9" s="1"/>
  <c r="G55" i="8"/>
  <c r="J55" i="9" s="1"/>
  <c r="H54" i="8"/>
  <c r="G54" i="8"/>
  <c r="J54" i="9" s="1"/>
  <c r="F54" i="8"/>
  <c r="I54" i="9" s="1"/>
  <c r="H53" i="8"/>
  <c r="K53" i="9" s="1"/>
  <c r="G53" i="8"/>
  <c r="F53" i="8"/>
  <c r="I53" i="9" s="1"/>
  <c r="H52" i="8"/>
  <c r="G52" i="8"/>
  <c r="J52" i="9" s="1"/>
  <c r="F52" i="8"/>
  <c r="H51" i="8"/>
  <c r="K51" i="9" s="1"/>
  <c r="G51" i="8"/>
  <c r="F51" i="8"/>
  <c r="I51" i="9" s="1"/>
  <c r="H50" i="8"/>
  <c r="G50" i="8"/>
  <c r="J50" i="9" s="1"/>
  <c r="F50" i="8"/>
  <c r="H49" i="8"/>
  <c r="K49" i="9" s="1"/>
  <c r="G49" i="8"/>
  <c r="F49" i="8"/>
  <c r="I49" i="9" s="1"/>
  <c r="G48" i="8"/>
  <c r="F48" i="8"/>
  <c r="I48" i="9" s="1"/>
  <c r="H47" i="8"/>
  <c r="G47" i="8"/>
  <c r="J47" i="9" s="1"/>
  <c r="F47" i="8"/>
  <c r="H46" i="8"/>
  <c r="K46" i="9" s="1"/>
  <c r="G46" i="8"/>
  <c r="F46" i="8"/>
  <c r="I46" i="9" s="1"/>
  <c r="H45" i="8"/>
  <c r="G45" i="8"/>
  <c r="J45" i="9" s="1"/>
  <c r="F45" i="8"/>
  <c r="H44" i="8"/>
  <c r="K44" i="9" s="1"/>
  <c r="G44" i="8"/>
  <c r="F44" i="8"/>
  <c r="I44" i="9" s="1"/>
  <c r="H43" i="8"/>
  <c r="G43" i="8"/>
  <c r="J43" i="9" s="1"/>
  <c r="F43" i="8"/>
  <c r="H42" i="8"/>
  <c r="K42" i="9" s="1"/>
  <c r="G42" i="8"/>
  <c r="F42" i="8"/>
  <c r="I42" i="9" s="1"/>
  <c r="H41" i="8"/>
  <c r="G41" i="8"/>
  <c r="J41" i="9" s="1"/>
  <c r="F41" i="8"/>
  <c r="G40" i="8"/>
  <c r="J40" i="9" s="1"/>
  <c r="F40" i="8"/>
  <c r="H39" i="8"/>
  <c r="K39" i="9" s="1"/>
  <c r="G39" i="8"/>
  <c r="F39" i="8"/>
  <c r="I39" i="9" s="1"/>
  <c r="H38" i="8"/>
  <c r="G38" i="8"/>
  <c r="J38" i="9" s="1"/>
  <c r="F38" i="8"/>
  <c r="G37" i="8"/>
  <c r="J37" i="9" s="1"/>
  <c r="F37" i="8"/>
  <c r="H36" i="8"/>
  <c r="K36" i="9" s="1"/>
  <c r="G36" i="8"/>
  <c r="F36" i="8"/>
  <c r="I36" i="9" s="1"/>
  <c r="H35" i="8"/>
  <c r="G35" i="8"/>
  <c r="J35" i="9" s="1"/>
  <c r="F35" i="8"/>
  <c r="H34" i="8"/>
  <c r="K34" i="9" s="1"/>
  <c r="G34" i="8"/>
  <c r="F34" i="8"/>
  <c r="I34" i="9" s="1"/>
  <c r="H33" i="8"/>
  <c r="G33" i="8"/>
  <c r="J33" i="9" s="1"/>
  <c r="F33" i="8"/>
  <c r="H32" i="8"/>
  <c r="K32" i="9" s="1"/>
  <c r="G32" i="8"/>
  <c r="F32" i="8"/>
  <c r="I32" i="9" s="1"/>
  <c r="H31" i="8"/>
  <c r="G31" i="8"/>
  <c r="J31" i="9" s="1"/>
  <c r="F31" i="8"/>
  <c r="H30" i="8"/>
  <c r="K30" i="9" s="1"/>
  <c r="G30" i="8"/>
  <c r="F30" i="8"/>
  <c r="I30" i="9" s="1"/>
  <c r="H29" i="8"/>
  <c r="G29" i="8"/>
  <c r="J29" i="9" s="1"/>
  <c r="H28" i="8"/>
  <c r="K28" i="9" s="1"/>
  <c r="G28" i="8"/>
  <c r="F28" i="8"/>
  <c r="I28" i="9" s="1"/>
  <c r="H27" i="8"/>
  <c r="G27" i="8"/>
  <c r="J27" i="9" s="1"/>
  <c r="F27" i="8"/>
  <c r="H26" i="8"/>
  <c r="K26" i="9" s="1"/>
  <c r="G26" i="8"/>
  <c r="F26" i="8"/>
  <c r="I26" i="9" s="1"/>
  <c r="H25" i="8"/>
  <c r="G25" i="8"/>
  <c r="J25" i="9" s="1"/>
  <c r="F25" i="8"/>
  <c r="H24" i="8"/>
  <c r="K24" i="9" s="1"/>
  <c r="G24" i="8"/>
  <c r="F24" i="8"/>
  <c r="I24" i="9" s="1"/>
  <c r="H23" i="8"/>
  <c r="G23" i="8"/>
  <c r="J23" i="9" s="1"/>
  <c r="F23" i="8"/>
  <c r="H22" i="8"/>
  <c r="K22" i="9" s="1"/>
  <c r="G22" i="8"/>
  <c r="H21" i="8"/>
  <c r="G21" i="8"/>
  <c r="J21" i="9" s="1"/>
  <c r="F21" i="8"/>
  <c r="H20" i="8"/>
  <c r="K20" i="9" s="1"/>
  <c r="G20" i="8"/>
  <c r="F20" i="8"/>
  <c r="I20" i="9" s="1"/>
  <c r="H19" i="8"/>
  <c r="G19" i="8"/>
  <c r="J19" i="9" s="1"/>
  <c r="F19" i="8"/>
  <c r="H18" i="8"/>
  <c r="K18" i="9" s="1"/>
  <c r="G18" i="8"/>
  <c r="F18" i="8"/>
  <c r="I18" i="9" s="1"/>
  <c r="H17" i="8"/>
  <c r="G17" i="8"/>
  <c r="J17" i="9" s="1"/>
  <c r="F17" i="8"/>
  <c r="H16" i="8"/>
  <c r="K16" i="9" s="1"/>
  <c r="G16" i="8"/>
  <c r="F16" i="8"/>
  <c r="I16" i="9" s="1"/>
  <c r="H14" i="8"/>
  <c r="K14" i="9" s="1"/>
  <c r="G14" i="8"/>
  <c r="F14" i="8"/>
  <c r="I14" i="9" s="1"/>
  <c r="H13" i="8"/>
  <c r="G13" i="8"/>
  <c r="J13" i="9" s="1"/>
  <c r="F13" i="8"/>
  <c r="H12" i="8"/>
  <c r="K12" i="9" s="1"/>
  <c r="G12" i="8"/>
  <c r="F12" i="8"/>
  <c r="I12" i="9" s="1"/>
  <c r="H11" i="8"/>
  <c r="G11" i="8"/>
  <c r="J11" i="9" s="1"/>
  <c r="F11" i="8"/>
  <c r="H10" i="8"/>
  <c r="K10" i="9" s="1"/>
  <c r="G10" i="8"/>
  <c r="F10" i="8"/>
  <c r="I10" i="9" s="1"/>
  <c r="H9" i="8"/>
  <c r="G9" i="8"/>
  <c r="J9" i="9" s="1"/>
  <c r="F9" i="8"/>
  <c r="H8" i="8"/>
  <c r="G8" i="8"/>
  <c r="I147" i="8"/>
  <c r="F147" i="8" s="1"/>
  <c r="I147" i="9" s="1"/>
  <c r="I141" i="8"/>
  <c r="I134" i="8"/>
  <c r="I130" i="8"/>
  <c r="K115" i="8"/>
  <c r="H115" i="8" s="1"/>
  <c r="K115" i="9" s="1"/>
  <c r="J115" i="8"/>
  <c r="I115" i="8"/>
  <c r="K94" i="8"/>
  <c r="J94" i="8"/>
  <c r="I94" i="8"/>
  <c r="I129" i="8" s="1"/>
  <c r="C129" i="8" s="1"/>
  <c r="I83" i="8"/>
  <c r="F83" i="8" s="1"/>
  <c r="I83" i="9" s="1"/>
  <c r="K78" i="8"/>
  <c r="J78" i="8"/>
  <c r="I78" i="8"/>
  <c r="K75" i="8"/>
  <c r="J75" i="8"/>
  <c r="I75" i="8"/>
  <c r="F75" i="8" s="1"/>
  <c r="I75" i="9" s="1"/>
  <c r="K70" i="8"/>
  <c r="H70" i="8" s="1"/>
  <c r="J70" i="8"/>
  <c r="I70" i="8"/>
  <c r="C70" i="8" s="1"/>
  <c r="I66" i="8"/>
  <c r="I60" i="8"/>
  <c r="I55" i="8"/>
  <c r="I49" i="8"/>
  <c r="K37" i="8"/>
  <c r="I29" i="8"/>
  <c r="I22" i="8"/>
  <c r="K15" i="8"/>
  <c r="J15" i="8"/>
  <c r="G15" i="8" s="1"/>
  <c r="J15" i="9" s="1"/>
  <c r="I15" i="8"/>
  <c r="I8" i="8"/>
  <c r="K70" i="9" l="1"/>
  <c r="E70" i="8"/>
  <c r="I155" i="8"/>
  <c r="F130" i="8"/>
  <c r="I130" i="9" s="1"/>
  <c r="C130" i="8"/>
  <c r="F8" i="8"/>
  <c r="I8" i="9" s="1"/>
  <c r="K73" i="9"/>
  <c r="E73" i="8"/>
  <c r="I80" i="9"/>
  <c r="C80" i="8"/>
  <c r="K82" i="9"/>
  <c r="E82" i="8"/>
  <c r="K96" i="9"/>
  <c r="E96" i="8"/>
  <c r="I98" i="9"/>
  <c r="C98" i="8"/>
  <c r="K100" i="9"/>
  <c r="E100" i="8"/>
  <c r="J103" i="9"/>
  <c r="D103" i="8"/>
  <c r="K104" i="9"/>
  <c r="E104" i="8"/>
  <c r="J107" i="9"/>
  <c r="D107" i="8"/>
  <c r="I110" i="9"/>
  <c r="C110" i="8"/>
  <c r="K112" i="9"/>
  <c r="E112" i="8"/>
  <c r="I114" i="9"/>
  <c r="C114" i="8"/>
  <c r="K118" i="9"/>
  <c r="E118" i="8"/>
  <c r="J121" i="9"/>
  <c r="D121" i="8"/>
  <c r="I124" i="9"/>
  <c r="C124" i="8"/>
  <c r="K126" i="9"/>
  <c r="E126" i="8"/>
  <c r="J130" i="9"/>
  <c r="D130" i="8"/>
  <c r="I133" i="9"/>
  <c r="C133" i="8"/>
  <c r="D9" i="8"/>
  <c r="E14" i="8"/>
  <c r="C20" i="8"/>
  <c r="D25" i="8"/>
  <c r="E30" i="8"/>
  <c r="D33" i="8"/>
  <c r="C39" i="8"/>
  <c r="C42" i="8"/>
  <c r="D47" i="8"/>
  <c r="D50" i="8"/>
  <c r="E55" i="8"/>
  <c r="D58" i="8"/>
  <c r="C61" i="8"/>
  <c r="E63" i="8"/>
  <c r="E66" i="8"/>
  <c r="D72" i="8"/>
  <c r="D79" i="8"/>
  <c r="C83" i="8"/>
  <c r="E115" i="8"/>
  <c r="C126" i="8"/>
  <c r="C60" i="8"/>
  <c r="G115" i="8"/>
  <c r="J115" i="9" s="1"/>
  <c r="C134" i="8"/>
  <c r="F134" i="8"/>
  <c r="I134" i="9" s="1"/>
  <c r="J8" i="9"/>
  <c r="D8" i="8"/>
  <c r="K9" i="9"/>
  <c r="E9" i="8"/>
  <c r="I11" i="9"/>
  <c r="C11" i="8"/>
  <c r="J12" i="9"/>
  <c r="D12" i="8"/>
  <c r="K13" i="9"/>
  <c r="E13" i="8"/>
  <c r="F15" i="8"/>
  <c r="I15" i="9" s="1"/>
  <c r="J16" i="9"/>
  <c r="D16" i="8"/>
  <c r="K17" i="9"/>
  <c r="E17" i="8"/>
  <c r="I19" i="9"/>
  <c r="C19" i="8"/>
  <c r="J20" i="9"/>
  <c r="D20" i="8"/>
  <c r="K21" i="9"/>
  <c r="E21" i="8"/>
  <c r="I23" i="9"/>
  <c r="C23" i="8"/>
  <c r="J24" i="9"/>
  <c r="D24" i="8"/>
  <c r="K25" i="9"/>
  <c r="E25" i="8"/>
  <c r="I27" i="9"/>
  <c r="C27" i="8"/>
  <c r="J28" i="9"/>
  <c r="D28" i="8"/>
  <c r="K29" i="9"/>
  <c r="E29" i="8"/>
  <c r="I31" i="9"/>
  <c r="C31" i="8"/>
  <c r="J32" i="9"/>
  <c r="D32" i="8"/>
  <c r="K33" i="9"/>
  <c r="E33" i="8"/>
  <c r="I35" i="9"/>
  <c r="C35" i="8"/>
  <c r="J36" i="9"/>
  <c r="D36" i="8"/>
  <c r="I38" i="9"/>
  <c r="C38" i="8"/>
  <c r="J39" i="9"/>
  <c r="D39" i="8"/>
  <c r="I41" i="9"/>
  <c r="C41" i="8"/>
  <c r="J42" i="9"/>
  <c r="D42" i="8"/>
  <c r="K43" i="9"/>
  <c r="E43" i="8"/>
  <c r="I45" i="9"/>
  <c r="C45" i="8"/>
  <c r="J46" i="9"/>
  <c r="D46" i="8"/>
  <c r="K47" i="9"/>
  <c r="E47" i="8"/>
  <c r="J49" i="9"/>
  <c r="D49" i="8"/>
  <c r="K50" i="9"/>
  <c r="E50" i="8"/>
  <c r="I52" i="9"/>
  <c r="C52" i="8"/>
  <c r="J53" i="9"/>
  <c r="D53" i="8"/>
  <c r="K54" i="9"/>
  <c r="E54" i="8"/>
  <c r="I56" i="9"/>
  <c r="C56" i="8"/>
  <c r="J57" i="9"/>
  <c r="D57" i="8"/>
  <c r="K58" i="9"/>
  <c r="E58" i="8"/>
  <c r="F60" i="8"/>
  <c r="I60" i="9" s="1"/>
  <c r="J61" i="9"/>
  <c r="D61" i="8"/>
  <c r="K62" i="9"/>
  <c r="E62" i="8"/>
  <c r="I64" i="9"/>
  <c r="C64" i="8"/>
  <c r="J65" i="9"/>
  <c r="D65" i="8"/>
  <c r="I67" i="9"/>
  <c r="C67" i="8"/>
  <c r="J68" i="9"/>
  <c r="D68" i="8"/>
  <c r="K69" i="9"/>
  <c r="E69" i="8"/>
  <c r="K72" i="9"/>
  <c r="E72" i="8"/>
  <c r="J77" i="9"/>
  <c r="D77" i="8"/>
  <c r="J83" i="9"/>
  <c r="D83" i="8"/>
  <c r="I86" i="9"/>
  <c r="C86" i="8"/>
  <c r="K88" i="9"/>
  <c r="E88" i="8"/>
  <c r="I135" i="9"/>
  <c r="C135" i="8"/>
  <c r="J136" i="9"/>
  <c r="D136" i="8"/>
  <c r="K137" i="9"/>
  <c r="E137" i="8"/>
  <c r="I139" i="9"/>
  <c r="C139" i="8"/>
  <c r="J140" i="9"/>
  <c r="D140" i="8"/>
  <c r="I143" i="9"/>
  <c r="C143" i="8"/>
  <c r="K145" i="9"/>
  <c r="E145" i="8"/>
  <c r="J148" i="9"/>
  <c r="D148" i="8"/>
  <c r="K149" i="9"/>
  <c r="E149" i="8"/>
  <c r="I151" i="9"/>
  <c r="C151" i="8"/>
  <c r="J152" i="9"/>
  <c r="D152" i="8"/>
  <c r="K153" i="9"/>
  <c r="E153" i="8"/>
  <c r="C10" i="8"/>
  <c r="E12" i="8"/>
  <c r="D15" i="8"/>
  <c r="C18" i="8"/>
  <c r="E20" i="8"/>
  <c r="D23" i="8"/>
  <c r="C26" i="8"/>
  <c r="E28" i="8"/>
  <c r="D31" i="8"/>
  <c r="C34" i="8"/>
  <c r="E36" i="8"/>
  <c r="E39" i="8"/>
  <c r="E42" i="8"/>
  <c r="D45" i="8"/>
  <c r="C48" i="8"/>
  <c r="C51" i="8"/>
  <c r="E53" i="8"/>
  <c r="D56" i="8"/>
  <c r="C59" i="8"/>
  <c r="E61" i="8"/>
  <c r="D64" i="8"/>
  <c r="D67" i="8"/>
  <c r="D73" i="8"/>
  <c r="E76" i="8"/>
  <c r="C84" i="8"/>
  <c r="D87" i="8"/>
  <c r="C118" i="8"/>
  <c r="J129" i="8"/>
  <c r="D94" i="8"/>
  <c r="G94" i="8"/>
  <c r="F66" i="8"/>
  <c r="I66" i="9" s="1"/>
  <c r="K80" i="9"/>
  <c r="E80" i="8"/>
  <c r="I100" i="9"/>
  <c r="F100" i="9" s="1"/>
  <c r="C100" i="8"/>
  <c r="J101" i="9"/>
  <c r="D101" i="8"/>
  <c r="I104" i="9"/>
  <c r="C104" i="8"/>
  <c r="K106" i="9"/>
  <c r="E106" i="8"/>
  <c r="J109" i="9"/>
  <c r="D109" i="8"/>
  <c r="J113" i="9"/>
  <c r="D113" i="8"/>
  <c r="I122" i="9"/>
  <c r="C122" i="8"/>
  <c r="K124" i="9"/>
  <c r="E124" i="8"/>
  <c r="J132" i="9"/>
  <c r="D132" i="8"/>
  <c r="C24" i="8"/>
  <c r="C49" i="8"/>
  <c r="D78" i="8"/>
  <c r="G78" i="8"/>
  <c r="J78" i="9" s="1"/>
  <c r="K8" i="9"/>
  <c r="F22" i="8"/>
  <c r="I22" i="9" s="1"/>
  <c r="F55" i="8"/>
  <c r="I55" i="9" s="1"/>
  <c r="K95" i="9"/>
  <c r="K94" i="9" s="1"/>
  <c r="K129" i="9" s="1"/>
  <c r="E95" i="8"/>
  <c r="K102" i="9"/>
  <c r="E102" i="8"/>
  <c r="J105" i="9"/>
  <c r="D105" i="8"/>
  <c r="I108" i="9"/>
  <c r="C108" i="8"/>
  <c r="K110" i="9"/>
  <c r="E110" i="8"/>
  <c r="I112" i="9"/>
  <c r="C112" i="8"/>
  <c r="K114" i="9"/>
  <c r="E114" i="8"/>
  <c r="J123" i="9"/>
  <c r="D123" i="8"/>
  <c r="J127" i="9"/>
  <c r="D127" i="8"/>
  <c r="K128" i="9"/>
  <c r="E128" i="8"/>
  <c r="I131" i="9"/>
  <c r="C131" i="8"/>
  <c r="K133" i="9"/>
  <c r="E133" i="8"/>
  <c r="E10" i="8"/>
  <c r="D13" i="8"/>
  <c r="C16" i="8"/>
  <c r="E18" i="8"/>
  <c r="D21" i="8"/>
  <c r="E26" i="8"/>
  <c r="D29" i="8"/>
  <c r="C32" i="8"/>
  <c r="E34" i="8"/>
  <c r="D37" i="8"/>
  <c r="D40" i="8"/>
  <c r="D43" i="8"/>
  <c r="C46" i="8"/>
  <c r="E51" i="8"/>
  <c r="D54" i="8"/>
  <c r="C57" i="8"/>
  <c r="E59" i="8"/>
  <c r="D62" i="8"/>
  <c r="C65" i="8"/>
  <c r="C68" i="8"/>
  <c r="D81" i="8"/>
  <c r="D119" i="8"/>
  <c r="K65" i="8"/>
  <c r="I90" i="8"/>
  <c r="D75" i="8"/>
  <c r="K90" i="8"/>
  <c r="K129" i="8"/>
  <c r="C147" i="8"/>
  <c r="I9" i="9"/>
  <c r="C9" i="8"/>
  <c r="J10" i="9"/>
  <c r="D10" i="8"/>
  <c r="K11" i="9"/>
  <c r="E11" i="8"/>
  <c r="I13" i="9"/>
  <c r="C13" i="8"/>
  <c r="J14" i="9"/>
  <c r="D14" i="8"/>
  <c r="H15" i="8"/>
  <c r="K15" i="9" s="1"/>
  <c r="I17" i="9"/>
  <c r="C17" i="8"/>
  <c r="J18" i="9"/>
  <c r="D18" i="8"/>
  <c r="K19" i="9"/>
  <c r="E19" i="8"/>
  <c r="I21" i="9"/>
  <c r="C21" i="8"/>
  <c r="J22" i="9"/>
  <c r="D22" i="8"/>
  <c r="K23" i="9"/>
  <c r="E23" i="8"/>
  <c r="I25" i="9"/>
  <c r="C25" i="8"/>
  <c r="J26" i="9"/>
  <c r="D26" i="8"/>
  <c r="K27" i="9"/>
  <c r="E27" i="8"/>
  <c r="F29" i="8"/>
  <c r="I29" i="9" s="1"/>
  <c r="J30" i="9"/>
  <c r="D30" i="8"/>
  <c r="K31" i="9"/>
  <c r="E31" i="8"/>
  <c r="I33" i="9"/>
  <c r="C33" i="8"/>
  <c r="J34" i="9"/>
  <c r="D34" i="8"/>
  <c r="K35" i="9"/>
  <c r="E35" i="8"/>
  <c r="I37" i="9"/>
  <c r="C37" i="8"/>
  <c r="K38" i="9"/>
  <c r="H37" i="8"/>
  <c r="K37" i="9" s="1"/>
  <c r="E38" i="8"/>
  <c r="I40" i="9"/>
  <c r="C40" i="8"/>
  <c r="K41" i="9"/>
  <c r="E41" i="8"/>
  <c r="I43" i="9"/>
  <c r="C43" i="8"/>
  <c r="J44" i="9"/>
  <c r="D44" i="8"/>
  <c r="K45" i="9"/>
  <c r="E45" i="8"/>
  <c r="I47" i="9"/>
  <c r="C47" i="8"/>
  <c r="J48" i="9"/>
  <c r="D48" i="8"/>
  <c r="I50" i="9"/>
  <c r="C50" i="8"/>
  <c r="J51" i="9"/>
  <c r="D51" i="8"/>
  <c r="K52" i="9"/>
  <c r="E52" i="8"/>
  <c r="I72" i="9"/>
  <c r="C72" i="8"/>
  <c r="K74" i="9"/>
  <c r="E74" i="8"/>
  <c r="F78" i="8"/>
  <c r="I78" i="9" s="1"/>
  <c r="J85" i="9"/>
  <c r="D85" i="8"/>
  <c r="I88" i="9"/>
  <c r="C88" i="8"/>
  <c r="J134" i="9"/>
  <c r="D134" i="8"/>
  <c r="K135" i="9"/>
  <c r="E135" i="8"/>
  <c r="I137" i="9"/>
  <c r="C137" i="8"/>
  <c r="J138" i="9"/>
  <c r="D138" i="8"/>
  <c r="K139" i="9"/>
  <c r="E139" i="8"/>
  <c r="F141" i="8"/>
  <c r="C141" i="8" s="1"/>
  <c r="J142" i="9"/>
  <c r="D142" i="8"/>
  <c r="K143" i="9"/>
  <c r="E143" i="8"/>
  <c r="I145" i="9"/>
  <c r="C145" i="8"/>
  <c r="J146" i="9"/>
  <c r="D146" i="8"/>
  <c r="K147" i="9"/>
  <c r="E147" i="8"/>
  <c r="I149" i="9"/>
  <c r="C149" i="8"/>
  <c r="J150" i="9"/>
  <c r="D150" i="8"/>
  <c r="K151" i="9"/>
  <c r="E151" i="8"/>
  <c r="I153" i="9"/>
  <c r="C153" i="8"/>
  <c r="J154" i="9"/>
  <c r="D154" i="8"/>
  <c r="E8" i="8"/>
  <c r="D11" i="8"/>
  <c r="C14" i="8"/>
  <c r="E16" i="8"/>
  <c r="D19" i="8"/>
  <c r="E24" i="8"/>
  <c r="D27" i="8"/>
  <c r="C30" i="8"/>
  <c r="E32" i="8"/>
  <c r="D35" i="8"/>
  <c r="D38" i="8"/>
  <c r="D41" i="8"/>
  <c r="C44" i="8"/>
  <c r="E46" i="8"/>
  <c r="E49" i="8"/>
  <c r="D52" i="8"/>
  <c r="E57" i="8"/>
  <c r="D60" i="8"/>
  <c r="C63" i="8"/>
  <c r="E68" i="8"/>
  <c r="D71" i="8"/>
  <c r="C75" i="8"/>
  <c r="E78" i="8"/>
  <c r="C82" i="8"/>
  <c r="D89" i="8"/>
  <c r="E94" i="8"/>
  <c r="E98" i="8"/>
  <c r="E120" i="8"/>
  <c r="J90" i="8"/>
  <c r="G70" i="8"/>
  <c r="J70" i="9" s="1"/>
  <c r="H75" i="8"/>
  <c r="K75" i="9" s="1"/>
  <c r="F115" i="8"/>
  <c r="I115" i="9" s="1"/>
  <c r="C115" i="8"/>
  <c r="I71" i="9"/>
  <c r="C71" i="8"/>
  <c r="J99" i="9"/>
  <c r="D99" i="8"/>
  <c r="I102" i="9"/>
  <c r="F102" i="9" s="1"/>
  <c r="C102" i="8"/>
  <c r="I106" i="9"/>
  <c r="C106" i="8"/>
  <c r="K108" i="9"/>
  <c r="E108" i="8"/>
  <c r="J111" i="9"/>
  <c r="D111" i="8"/>
  <c r="J117" i="9"/>
  <c r="D117" i="8"/>
  <c r="I120" i="9"/>
  <c r="C120" i="8"/>
  <c r="K122" i="9"/>
  <c r="E122" i="8"/>
  <c r="J125" i="9"/>
  <c r="D125" i="8"/>
  <c r="I128" i="9"/>
  <c r="C128" i="8"/>
  <c r="K131" i="9"/>
  <c r="E131" i="8"/>
  <c r="C12" i="8"/>
  <c r="D17" i="8"/>
  <c r="E22" i="8"/>
  <c r="C28" i="8"/>
  <c r="C36" i="8"/>
  <c r="E44" i="8"/>
  <c r="C53" i="8"/>
  <c r="D69" i="8"/>
  <c r="K71" i="9"/>
  <c r="E71" i="8"/>
  <c r="I73" i="9"/>
  <c r="C73" i="8"/>
  <c r="J74" i="9"/>
  <c r="D74" i="8"/>
  <c r="I77" i="9"/>
  <c r="C77" i="8"/>
  <c r="K79" i="9"/>
  <c r="E79" i="8"/>
  <c r="I81" i="9"/>
  <c r="C81" i="8"/>
  <c r="J82" i="9"/>
  <c r="D82" i="8"/>
  <c r="K83" i="9"/>
  <c r="E83" i="8"/>
  <c r="I85" i="9"/>
  <c r="C85" i="8"/>
  <c r="J86" i="9"/>
  <c r="D86" i="8"/>
  <c r="K87" i="9"/>
  <c r="E87" i="8"/>
  <c r="I89" i="9"/>
  <c r="C89" i="8"/>
  <c r="I117" i="9"/>
  <c r="C117" i="8"/>
  <c r="J118" i="9"/>
  <c r="D118" i="8"/>
  <c r="K119" i="9"/>
  <c r="E119" i="8"/>
  <c r="I121" i="9"/>
  <c r="C121" i="8"/>
  <c r="J122" i="9"/>
  <c r="D122" i="8"/>
  <c r="K123" i="9"/>
  <c r="E123" i="8"/>
  <c r="I125" i="9"/>
  <c r="C125" i="8"/>
  <c r="J126" i="9"/>
  <c r="D126" i="8"/>
  <c r="K127" i="9"/>
  <c r="E127" i="8"/>
  <c r="K130" i="9"/>
  <c r="E130" i="8"/>
  <c r="I132" i="9"/>
  <c r="C132" i="8"/>
  <c r="J133" i="9"/>
  <c r="D133" i="8"/>
  <c r="K134" i="9"/>
  <c r="E134" i="8"/>
  <c r="I136" i="9"/>
  <c r="C136" i="8"/>
  <c r="J137" i="9"/>
  <c r="D137" i="8"/>
  <c r="K138" i="9"/>
  <c r="E138" i="8"/>
  <c r="I140" i="9"/>
  <c r="C140" i="8"/>
  <c r="K142" i="9"/>
  <c r="E142" i="8"/>
  <c r="J145" i="9"/>
  <c r="D145" i="8"/>
  <c r="K146" i="9"/>
  <c r="E146" i="8"/>
  <c r="I148" i="9"/>
  <c r="C148" i="8"/>
  <c r="J149" i="9"/>
  <c r="D149" i="8"/>
  <c r="K150" i="9"/>
  <c r="E150" i="8"/>
  <c r="I152" i="9"/>
  <c r="C152" i="8"/>
  <c r="J153" i="9"/>
  <c r="D153" i="8"/>
  <c r="K154" i="9"/>
  <c r="E154" i="8"/>
  <c r="D76" i="8"/>
  <c r="E81" i="8"/>
  <c r="C87" i="8"/>
  <c r="D98" i="8"/>
  <c r="D100" i="8"/>
  <c r="C103" i="8"/>
  <c r="E105" i="8"/>
  <c r="D108" i="8"/>
  <c r="C111" i="8"/>
  <c r="E113" i="8"/>
  <c r="D135" i="8"/>
  <c r="I94" i="9"/>
  <c r="I129" i="9" s="1"/>
  <c r="J129" i="9"/>
  <c r="K117" i="9"/>
  <c r="E117" i="8"/>
  <c r="I119" i="9"/>
  <c r="C119" i="8"/>
  <c r="J120" i="9"/>
  <c r="D120" i="8"/>
  <c r="K121" i="9"/>
  <c r="E121" i="8"/>
  <c r="I123" i="9"/>
  <c r="C123" i="8"/>
  <c r="J124" i="9"/>
  <c r="D124" i="8"/>
  <c r="K125" i="9"/>
  <c r="E125" i="8"/>
  <c r="I127" i="9"/>
  <c r="C127" i="8"/>
  <c r="J128" i="9"/>
  <c r="D128" i="8"/>
  <c r="K136" i="9"/>
  <c r="E136" i="8"/>
  <c r="I138" i="9"/>
  <c r="C138" i="8"/>
  <c r="J139" i="9"/>
  <c r="D139" i="8"/>
  <c r="K140" i="9"/>
  <c r="E140" i="8"/>
  <c r="I142" i="9"/>
  <c r="C142" i="8"/>
  <c r="J143" i="9"/>
  <c r="D143" i="8"/>
  <c r="I146" i="9"/>
  <c r="C146" i="8"/>
  <c r="J147" i="9"/>
  <c r="D147" i="8"/>
  <c r="K148" i="9"/>
  <c r="E148" i="8"/>
  <c r="I150" i="9"/>
  <c r="C150" i="8"/>
  <c r="J151" i="9"/>
  <c r="D151" i="8"/>
  <c r="K152" i="9"/>
  <c r="E152" i="8"/>
  <c r="I154" i="9"/>
  <c r="C154" i="8"/>
  <c r="C54" i="8"/>
  <c r="D55" i="8"/>
  <c r="E56" i="8"/>
  <c r="C58" i="8"/>
  <c r="D59" i="8"/>
  <c r="E60" i="8"/>
  <c r="C62" i="8"/>
  <c r="D63" i="8"/>
  <c r="E64" i="8"/>
  <c r="D66" i="8"/>
  <c r="E67" i="8"/>
  <c r="C69" i="8"/>
  <c r="C79" i="8"/>
  <c r="D84" i="8"/>
  <c r="E89" i="8"/>
  <c r="C99" i="8"/>
  <c r="E101" i="8"/>
  <c r="D104" i="8"/>
  <c r="C107" i="8"/>
  <c r="E109" i="8"/>
  <c r="D112" i="8"/>
  <c r="E132" i="8"/>
  <c r="G129" i="10"/>
  <c r="G156" i="10" s="1"/>
  <c r="F114" i="9"/>
  <c r="G90" i="10"/>
  <c r="D91" i="10"/>
  <c r="F129" i="10"/>
  <c r="F112" i="9"/>
  <c r="F65" i="10"/>
  <c r="F91" i="10" s="1"/>
  <c r="C65" i="10"/>
  <c r="C91" i="10" s="1"/>
  <c r="E91" i="10"/>
  <c r="C90" i="10"/>
  <c r="C156" i="10"/>
  <c r="C155" i="10"/>
  <c r="F156" i="10"/>
  <c r="H91" i="10"/>
  <c r="G91" i="10"/>
  <c r="I156" i="8"/>
  <c r="F156" i="8" s="1"/>
  <c r="K68" i="7"/>
  <c r="D68" i="7"/>
  <c r="E68" i="7"/>
  <c r="G68" i="7"/>
  <c r="H68" i="7"/>
  <c r="I68" i="7"/>
  <c r="J68" i="7"/>
  <c r="I73" i="7"/>
  <c r="J73" i="7"/>
  <c r="K73" i="7"/>
  <c r="K47" i="7"/>
  <c r="J47" i="7"/>
  <c r="I47" i="7"/>
  <c r="L18" i="7"/>
  <c r="L20" i="9" s="1"/>
  <c r="N151" i="7"/>
  <c r="N152" i="9" s="1"/>
  <c r="H152" i="9" s="1"/>
  <c r="M151" i="7"/>
  <c r="M152" i="9" s="1"/>
  <c r="G152" i="9" s="1"/>
  <c r="L151" i="7"/>
  <c r="L152" i="9" s="1"/>
  <c r="F152" i="9" s="1"/>
  <c r="N150" i="7"/>
  <c r="N151" i="9" s="1"/>
  <c r="H151" i="9" s="1"/>
  <c r="M150" i="7"/>
  <c r="M151" i="9" s="1"/>
  <c r="G151" i="9" s="1"/>
  <c r="L150" i="7"/>
  <c r="L151" i="9" s="1"/>
  <c r="F151" i="9" s="1"/>
  <c r="N149" i="7"/>
  <c r="N150" i="9" s="1"/>
  <c r="H150" i="9" s="1"/>
  <c r="M149" i="7"/>
  <c r="M150" i="9" s="1"/>
  <c r="G150" i="9" s="1"/>
  <c r="L149" i="7"/>
  <c r="L150" i="9" s="1"/>
  <c r="F150" i="9" s="1"/>
  <c r="N148" i="7"/>
  <c r="N149" i="9" s="1"/>
  <c r="H149" i="9" s="1"/>
  <c r="M148" i="7"/>
  <c r="M149" i="9" s="1"/>
  <c r="G149" i="9" s="1"/>
  <c r="L148" i="7"/>
  <c r="L149" i="9" s="1"/>
  <c r="F149" i="9" s="1"/>
  <c r="N147" i="7"/>
  <c r="N148" i="9" s="1"/>
  <c r="H148" i="9" s="1"/>
  <c r="M147" i="7"/>
  <c r="M148" i="9" s="1"/>
  <c r="G148" i="9" s="1"/>
  <c r="L147" i="7"/>
  <c r="L148" i="9" s="1"/>
  <c r="F148" i="9" s="1"/>
  <c r="N145" i="7"/>
  <c r="N146" i="9" s="1"/>
  <c r="H146" i="9" s="1"/>
  <c r="M145" i="7"/>
  <c r="M146" i="9" s="1"/>
  <c r="G146" i="9" s="1"/>
  <c r="L145" i="7"/>
  <c r="L146" i="9" s="1"/>
  <c r="F146" i="9" s="1"/>
  <c r="N144" i="7"/>
  <c r="N145" i="9" s="1"/>
  <c r="H145" i="9" s="1"/>
  <c r="M144" i="7"/>
  <c r="M145" i="9" s="1"/>
  <c r="G145" i="9" s="1"/>
  <c r="L144" i="7"/>
  <c r="L145" i="9" s="1"/>
  <c r="F145" i="9" s="1"/>
  <c r="N143" i="7"/>
  <c r="N144" i="9" s="1"/>
  <c r="E144" i="9" s="1"/>
  <c r="M143" i="7"/>
  <c r="M144" i="9" s="1"/>
  <c r="D144" i="9" s="1"/>
  <c r="L143" i="7"/>
  <c r="L144" i="9" s="1"/>
  <c r="C144" i="9" s="1"/>
  <c r="F144" i="9" s="1"/>
  <c r="N142" i="7"/>
  <c r="N143" i="9" s="1"/>
  <c r="H143" i="9" s="1"/>
  <c r="M142" i="7"/>
  <c r="M143" i="9" s="1"/>
  <c r="G143" i="9" s="1"/>
  <c r="L142" i="7"/>
  <c r="L143" i="9" s="1"/>
  <c r="F143" i="9" s="1"/>
  <c r="N141" i="7"/>
  <c r="N142" i="9" s="1"/>
  <c r="H142" i="9" s="1"/>
  <c r="M141" i="7"/>
  <c r="M142" i="9" s="1"/>
  <c r="G142" i="9" s="1"/>
  <c r="L141" i="7"/>
  <c r="L142" i="9" s="1"/>
  <c r="F142" i="9" s="1"/>
  <c r="N139" i="7"/>
  <c r="N140" i="9" s="1"/>
  <c r="H140" i="9" s="1"/>
  <c r="M139" i="7"/>
  <c r="M140" i="9" s="1"/>
  <c r="G140" i="9" s="1"/>
  <c r="L139" i="7"/>
  <c r="L140" i="9" s="1"/>
  <c r="F140" i="9" s="1"/>
  <c r="N138" i="7"/>
  <c r="N139" i="9" s="1"/>
  <c r="H139" i="9" s="1"/>
  <c r="M138" i="7"/>
  <c r="M139" i="9" s="1"/>
  <c r="G139" i="9" s="1"/>
  <c r="L138" i="7"/>
  <c r="L139" i="9" s="1"/>
  <c r="F139" i="9" s="1"/>
  <c r="N137" i="7"/>
  <c r="N138" i="9" s="1"/>
  <c r="H138" i="9" s="1"/>
  <c r="M137" i="7"/>
  <c r="M138" i="9" s="1"/>
  <c r="G138" i="9" s="1"/>
  <c r="L137" i="7"/>
  <c r="L138" i="9" s="1"/>
  <c r="F138" i="9" s="1"/>
  <c r="N136" i="7"/>
  <c r="N137" i="9" s="1"/>
  <c r="H137" i="9" s="1"/>
  <c r="M136" i="7"/>
  <c r="M137" i="9" s="1"/>
  <c r="G137" i="9" s="1"/>
  <c r="L136" i="7"/>
  <c r="L137" i="9" s="1"/>
  <c r="F137" i="9" s="1"/>
  <c r="N135" i="7"/>
  <c r="N136" i="9" s="1"/>
  <c r="H136" i="9" s="1"/>
  <c r="M135" i="7"/>
  <c r="M136" i="9" s="1"/>
  <c r="G136" i="9" s="1"/>
  <c r="L135" i="7"/>
  <c r="L136" i="9" s="1"/>
  <c r="F136" i="9" s="1"/>
  <c r="N134" i="7"/>
  <c r="M134" i="7"/>
  <c r="L134" i="7"/>
  <c r="N132" i="7"/>
  <c r="N133" i="9" s="1"/>
  <c r="M132" i="7"/>
  <c r="M133" i="9" s="1"/>
  <c r="L132" i="7"/>
  <c r="L133" i="9" s="1"/>
  <c r="N131" i="7"/>
  <c r="N132" i="9" s="1"/>
  <c r="M131" i="7"/>
  <c r="M132" i="9" s="1"/>
  <c r="L131" i="7"/>
  <c r="L132" i="9" s="1"/>
  <c r="N130" i="7"/>
  <c r="N131" i="9" s="1"/>
  <c r="M130" i="7"/>
  <c r="M131" i="9" s="1"/>
  <c r="L130" i="7"/>
  <c r="L131" i="9" s="1"/>
  <c r="N127" i="7"/>
  <c r="N128" i="9" s="1"/>
  <c r="H128" i="9" s="1"/>
  <c r="M127" i="7"/>
  <c r="M128" i="9" s="1"/>
  <c r="G128" i="9" s="1"/>
  <c r="L127" i="7"/>
  <c r="L128" i="9" s="1"/>
  <c r="F128" i="9" s="1"/>
  <c r="N126" i="7"/>
  <c r="N127" i="9" s="1"/>
  <c r="H127" i="9" s="1"/>
  <c r="M126" i="7"/>
  <c r="M127" i="9" s="1"/>
  <c r="G127" i="9" s="1"/>
  <c r="L126" i="7"/>
  <c r="L127" i="9" s="1"/>
  <c r="F127" i="9" s="1"/>
  <c r="N125" i="7"/>
  <c r="N126" i="9" s="1"/>
  <c r="H126" i="9" s="1"/>
  <c r="M125" i="7"/>
  <c r="M126" i="9" s="1"/>
  <c r="G126" i="9" s="1"/>
  <c r="L125" i="7"/>
  <c r="L126" i="9" s="1"/>
  <c r="F126" i="9" s="1"/>
  <c r="N124" i="7"/>
  <c r="N125" i="9" s="1"/>
  <c r="H125" i="9" s="1"/>
  <c r="M124" i="7"/>
  <c r="M125" i="9" s="1"/>
  <c r="G125" i="9" s="1"/>
  <c r="L124" i="7"/>
  <c r="L125" i="9" s="1"/>
  <c r="F125" i="9" s="1"/>
  <c r="N123" i="7"/>
  <c r="N124" i="9" s="1"/>
  <c r="H124" i="9" s="1"/>
  <c r="M123" i="7"/>
  <c r="M124" i="9" s="1"/>
  <c r="G124" i="9" s="1"/>
  <c r="L123" i="7"/>
  <c r="L124" i="9" s="1"/>
  <c r="F124" i="9" s="1"/>
  <c r="N122" i="7"/>
  <c r="N123" i="9" s="1"/>
  <c r="H123" i="9" s="1"/>
  <c r="M122" i="7"/>
  <c r="M123" i="9" s="1"/>
  <c r="G123" i="9" s="1"/>
  <c r="L122" i="7"/>
  <c r="L123" i="9" s="1"/>
  <c r="F123" i="9" s="1"/>
  <c r="N121" i="7"/>
  <c r="N122" i="9" s="1"/>
  <c r="H122" i="9" s="1"/>
  <c r="M121" i="7"/>
  <c r="M122" i="9" s="1"/>
  <c r="G122" i="9" s="1"/>
  <c r="L121" i="7"/>
  <c r="L122" i="9" s="1"/>
  <c r="F122" i="9" s="1"/>
  <c r="N120" i="7"/>
  <c r="N121" i="9" s="1"/>
  <c r="H121" i="9" s="1"/>
  <c r="M120" i="7"/>
  <c r="M121" i="9" s="1"/>
  <c r="G121" i="9" s="1"/>
  <c r="L120" i="7"/>
  <c r="L121" i="9" s="1"/>
  <c r="F121" i="9" s="1"/>
  <c r="N119" i="7"/>
  <c r="N120" i="9" s="1"/>
  <c r="H120" i="9" s="1"/>
  <c r="M119" i="7"/>
  <c r="M120" i="9" s="1"/>
  <c r="G120" i="9" s="1"/>
  <c r="L119" i="7"/>
  <c r="L120" i="9" s="1"/>
  <c r="F120" i="9" s="1"/>
  <c r="N118" i="7"/>
  <c r="N119" i="9" s="1"/>
  <c r="H119" i="9" s="1"/>
  <c r="M118" i="7"/>
  <c r="M119" i="9" s="1"/>
  <c r="G119" i="9" s="1"/>
  <c r="L118" i="7"/>
  <c r="L119" i="9" s="1"/>
  <c r="F119" i="9" s="1"/>
  <c r="N117" i="7"/>
  <c r="N118" i="9" s="1"/>
  <c r="H118" i="9" s="1"/>
  <c r="M117" i="7"/>
  <c r="M118" i="9" s="1"/>
  <c r="G118" i="9" s="1"/>
  <c r="L117" i="7"/>
  <c r="L118" i="9" s="1"/>
  <c r="F118" i="9" s="1"/>
  <c r="N116" i="7"/>
  <c r="N117" i="9" s="1"/>
  <c r="H117" i="9" s="1"/>
  <c r="M116" i="7"/>
  <c r="M117" i="9" s="1"/>
  <c r="G117" i="9" s="1"/>
  <c r="L116" i="7"/>
  <c r="L117" i="9" s="1"/>
  <c r="F117" i="9" s="1"/>
  <c r="N115" i="7"/>
  <c r="N116" i="9" s="1"/>
  <c r="H116" i="9" s="1"/>
  <c r="M115" i="7"/>
  <c r="M116" i="9" s="1"/>
  <c r="G116" i="9" s="1"/>
  <c r="L115" i="7"/>
  <c r="L116" i="9" s="1"/>
  <c r="F116" i="9" s="1"/>
  <c r="N113" i="7"/>
  <c r="N114" i="9" s="1"/>
  <c r="H114" i="9" s="1"/>
  <c r="M113" i="7"/>
  <c r="M114" i="9" s="1"/>
  <c r="G114" i="9" s="1"/>
  <c r="N112" i="7"/>
  <c r="N113" i="9" s="1"/>
  <c r="H113" i="9" s="1"/>
  <c r="M112" i="7"/>
  <c r="M113" i="9" s="1"/>
  <c r="G113" i="9" s="1"/>
  <c r="N111" i="7"/>
  <c r="N112" i="9" s="1"/>
  <c r="H112" i="9" s="1"/>
  <c r="M111" i="7"/>
  <c r="M112" i="9" s="1"/>
  <c r="G112" i="9" s="1"/>
  <c r="N110" i="7"/>
  <c r="N111" i="9" s="1"/>
  <c r="H111" i="9" s="1"/>
  <c r="M110" i="7"/>
  <c r="M111" i="9" s="1"/>
  <c r="G111" i="9" s="1"/>
  <c r="L110" i="7"/>
  <c r="L111" i="9" s="1"/>
  <c r="F111" i="9" s="1"/>
  <c r="N109" i="7"/>
  <c r="N110" i="9" s="1"/>
  <c r="H110" i="9" s="1"/>
  <c r="M109" i="7"/>
  <c r="M110" i="9" s="1"/>
  <c r="G110" i="9" s="1"/>
  <c r="L109" i="7"/>
  <c r="L110" i="9" s="1"/>
  <c r="F110" i="9" s="1"/>
  <c r="N108" i="7"/>
  <c r="N109" i="9" s="1"/>
  <c r="H109" i="9" s="1"/>
  <c r="M108" i="7"/>
  <c r="M109" i="9" s="1"/>
  <c r="G109" i="9" s="1"/>
  <c r="L108" i="7"/>
  <c r="L109" i="9" s="1"/>
  <c r="F109" i="9" s="1"/>
  <c r="N107" i="7"/>
  <c r="N108" i="9" s="1"/>
  <c r="H108" i="9" s="1"/>
  <c r="M107" i="7"/>
  <c r="M108" i="9" s="1"/>
  <c r="G108" i="9" s="1"/>
  <c r="L107" i="7"/>
  <c r="L108" i="9" s="1"/>
  <c r="F108" i="9" s="1"/>
  <c r="N106" i="7"/>
  <c r="N107" i="9" s="1"/>
  <c r="H107" i="9" s="1"/>
  <c r="M106" i="7"/>
  <c r="M107" i="9" s="1"/>
  <c r="G107" i="9" s="1"/>
  <c r="L106" i="7"/>
  <c r="L107" i="9" s="1"/>
  <c r="F107" i="9" s="1"/>
  <c r="N105" i="7"/>
  <c r="N106" i="9" s="1"/>
  <c r="H106" i="9" s="1"/>
  <c r="M105" i="7"/>
  <c r="M106" i="9" s="1"/>
  <c r="G106" i="9" s="1"/>
  <c r="L105" i="7"/>
  <c r="L106" i="9" s="1"/>
  <c r="F106" i="9" s="1"/>
  <c r="N104" i="7"/>
  <c r="N105" i="9" s="1"/>
  <c r="H105" i="9" s="1"/>
  <c r="M104" i="7"/>
  <c r="M105" i="9" s="1"/>
  <c r="G105" i="9" s="1"/>
  <c r="L104" i="7"/>
  <c r="L105" i="9" s="1"/>
  <c r="F105" i="9" s="1"/>
  <c r="N103" i="7"/>
  <c r="N104" i="9" s="1"/>
  <c r="H104" i="9" s="1"/>
  <c r="M103" i="7"/>
  <c r="M104" i="9" s="1"/>
  <c r="G104" i="9" s="1"/>
  <c r="L103" i="7"/>
  <c r="L104" i="9" s="1"/>
  <c r="F104" i="9" s="1"/>
  <c r="N102" i="7"/>
  <c r="N103" i="9" s="1"/>
  <c r="H103" i="9" s="1"/>
  <c r="M102" i="7"/>
  <c r="M103" i="9" s="1"/>
  <c r="G103" i="9" s="1"/>
  <c r="L102" i="7"/>
  <c r="L103" i="9" s="1"/>
  <c r="F103" i="9" s="1"/>
  <c r="N101" i="7"/>
  <c r="N102" i="9" s="1"/>
  <c r="H102" i="9" s="1"/>
  <c r="M101" i="7"/>
  <c r="M102" i="9" s="1"/>
  <c r="G102" i="9" s="1"/>
  <c r="L101" i="7"/>
  <c r="N100" i="7"/>
  <c r="N101" i="9" s="1"/>
  <c r="H101" i="9" s="1"/>
  <c r="M100" i="7"/>
  <c r="M101" i="9" s="1"/>
  <c r="G101" i="9" s="1"/>
  <c r="L100" i="7"/>
  <c r="L101" i="9" s="1"/>
  <c r="F101" i="9" s="1"/>
  <c r="N99" i="7"/>
  <c r="N100" i="9" s="1"/>
  <c r="H100" i="9" s="1"/>
  <c r="M99" i="7"/>
  <c r="M100" i="9" s="1"/>
  <c r="G100" i="9" s="1"/>
  <c r="L99" i="7"/>
  <c r="N98" i="7"/>
  <c r="N99" i="9" s="1"/>
  <c r="H99" i="9" s="1"/>
  <c r="M98" i="7"/>
  <c r="M99" i="9" s="1"/>
  <c r="G99" i="9" s="1"/>
  <c r="L98" i="7"/>
  <c r="L99" i="9" s="1"/>
  <c r="F99" i="9" s="1"/>
  <c r="N97" i="7"/>
  <c r="N98" i="9" s="1"/>
  <c r="H98" i="9" s="1"/>
  <c r="M97" i="7"/>
  <c r="M98" i="9" s="1"/>
  <c r="G98" i="9" s="1"/>
  <c r="L97" i="7"/>
  <c r="L98" i="9" s="1"/>
  <c r="F98" i="9" s="1"/>
  <c r="N96" i="7"/>
  <c r="N97" i="9" s="1"/>
  <c r="H97" i="9" s="1"/>
  <c r="M96" i="7"/>
  <c r="M97" i="9" s="1"/>
  <c r="G97" i="9" s="1"/>
  <c r="L96" i="7"/>
  <c r="L97" i="9" s="1"/>
  <c r="F97" i="9" s="1"/>
  <c r="N95" i="7"/>
  <c r="N96" i="9" s="1"/>
  <c r="H96" i="9" s="1"/>
  <c r="M95" i="7"/>
  <c r="M96" i="9" s="1"/>
  <c r="G96" i="9" s="1"/>
  <c r="L95" i="7"/>
  <c r="L96" i="9" s="1"/>
  <c r="F96" i="9" s="1"/>
  <c r="N94" i="7"/>
  <c r="M94" i="7"/>
  <c r="L94" i="7"/>
  <c r="L93" i="7" s="1"/>
  <c r="N85" i="7"/>
  <c r="N87" i="9" s="1"/>
  <c r="M85" i="7"/>
  <c r="M87" i="9" s="1"/>
  <c r="L85" i="7"/>
  <c r="L87" i="9" s="1"/>
  <c r="N84" i="7"/>
  <c r="N86" i="9" s="1"/>
  <c r="M84" i="7"/>
  <c r="M86" i="9" s="1"/>
  <c r="L84" i="7"/>
  <c r="L86" i="9" s="1"/>
  <c r="N83" i="7"/>
  <c r="N85" i="9" s="1"/>
  <c r="M83" i="7"/>
  <c r="M85" i="9" s="1"/>
  <c r="L83" i="7"/>
  <c r="L85" i="9" s="1"/>
  <c r="N82" i="7"/>
  <c r="N84" i="9" s="1"/>
  <c r="M82" i="7"/>
  <c r="M84" i="9" s="1"/>
  <c r="L82" i="7"/>
  <c r="L84" i="9" s="1"/>
  <c r="N80" i="7"/>
  <c r="N82" i="9" s="1"/>
  <c r="M80" i="7"/>
  <c r="M82" i="9" s="1"/>
  <c r="L80" i="7"/>
  <c r="L82" i="9" s="1"/>
  <c r="N79" i="7"/>
  <c r="N81" i="9" s="1"/>
  <c r="M79" i="7"/>
  <c r="M81" i="9" s="1"/>
  <c r="L79" i="7"/>
  <c r="L81" i="9" s="1"/>
  <c r="N78" i="7"/>
  <c r="N80" i="9" s="1"/>
  <c r="M78" i="7"/>
  <c r="M80" i="9" s="1"/>
  <c r="L78" i="7"/>
  <c r="L80" i="9" s="1"/>
  <c r="M77" i="7"/>
  <c r="M79" i="9" s="1"/>
  <c r="L77" i="7"/>
  <c r="L79" i="9" s="1"/>
  <c r="N75" i="7"/>
  <c r="N77" i="9" s="1"/>
  <c r="M75" i="7"/>
  <c r="M77" i="9" s="1"/>
  <c r="L75" i="7"/>
  <c r="L77" i="9" s="1"/>
  <c r="N74" i="7"/>
  <c r="N76" i="9" s="1"/>
  <c r="M74" i="7"/>
  <c r="M76" i="9" s="1"/>
  <c r="L74" i="7"/>
  <c r="L76" i="9" s="1"/>
  <c r="N72" i="7"/>
  <c r="N74" i="9" s="1"/>
  <c r="M72" i="7"/>
  <c r="M74" i="9" s="1"/>
  <c r="L72" i="7"/>
  <c r="L74" i="9" s="1"/>
  <c r="N71" i="7"/>
  <c r="N73" i="9" s="1"/>
  <c r="M71" i="7"/>
  <c r="M73" i="9" s="1"/>
  <c r="L71" i="7"/>
  <c r="L73" i="9" s="1"/>
  <c r="N70" i="7"/>
  <c r="N72" i="9" s="1"/>
  <c r="M70" i="7"/>
  <c r="M72" i="9" s="1"/>
  <c r="L70" i="7"/>
  <c r="L72" i="9" s="1"/>
  <c r="N69" i="7"/>
  <c r="N71" i="9" s="1"/>
  <c r="M69" i="7"/>
  <c r="M71" i="9" s="1"/>
  <c r="L69" i="7"/>
  <c r="L71" i="9" s="1"/>
  <c r="N67" i="7"/>
  <c r="N69" i="9" s="1"/>
  <c r="M67" i="7"/>
  <c r="M69" i="9" s="1"/>
  <c r="L67" i="7"/>
  <c r="L69" i="9" s="1"/>
  <c r="N66" i="7"/>
  <c r="N68" i="9" s="1"/>
  <c r="M66" i="7"/>
  <c r="M68" i="9" s="1"/>
  <c r="L66" i="7"/>
  <c r="L68" i="9" s="1"/>
  <c r="N65" i="7"/>
  <c r="N67" i="9" s="1"/>
  <c r="M65" i="7"/>
  <c r="M67" i="9" s="1"/>
  <c r="L65" i="7"/>
  <c r="L67" i="9" s="1"/>
  <c r="N62" i="7"/>
  <c r="N64" i="9" s="1"/>
  <c r="M62" i="7"/>
  <c r="M64" i="9" s="1"/>
  <c r="L62" i="7"/>
  <c r="L64" i="9" s="1"/>
  <c r="N61" i="7"/>
  <c r="N63" i="9" s="1"/>
  <c r="M61" i="7"/>
  <c r="M63" i="9" s="1"/>
  <c r="L61" i="7"/>
  <c r="L63" i="9" s="1"/>
  <c r="N60" i="7"/>
  <c r="N62" i="9" s="1"/>
  <c r="M60" i="7"/>
  <c r="M62" i="9" s="1"/>
  <c r="L60" i="7"/>
  <c r="L62" i="9" s="1"/>
  <c r="N59" i="7"/>
  <c r="N61" i="9" s="1"/>
  <c r="M59" i="7"/>
  <c r="M61" i="9" s="1"/>
  <c r="L59" i="7"/>
  <c r="L61" i="9" s="1"/>
  <c r="N57" i="7"/>
  <c r="N59" i="9" s="1"/>
  <c r="M57" i="7"/>
  <c r="M59" i="9" s="1"/>
  <c r="L57" i="7"/>
  <c r="L59" i="9" s="1"/>
  <c r="N56" i="7"/>
  <c r="N58" i="9" s="1"/>
  <c r="M56" i="7"/>
  <c r="M58" i="9" s="1"/>
  <c r="L56" i="7"/>
  <c r="L58" i="9" s="1"/>
  <c r="N55" i="7"/>
  <c r="N57" i="9" s="1"/>
  <c r="M55" i="7"/>
  <c r="M57" i="9" s="1"/>
  <c r="L55" i="7"/>
  <c r="L57" i="9" s="1"/>
  <c r="N54" i="7"/>
  <c r="N56" i="9" s="1"/>
  <c r="M54" i="7"/>
  <c r="M56" i="9" s="1"/>
  <c r="L54" i="7"/>
  <c r="L56" i="9" s="1"/>
  <c r="N52" i="7"/>
  <c r="N54" i="9" s="1"/>
  <c r="M52" i="7"/>
  <c r="M54" i="9" s="1"/>
  <c r="L52" i="7"/>
  <c r="L54" i="9" s="1"/>
  <c r="N51" i="7"/>
  <c r="N53" i="9" s="1"/>
  <c r="M51" i="7"/>
  <c r="M53" i="9" s="1"/>
  <c r="L51" i="7"/>
  <c r="L53" i="9" s="1"/>
  <c r="N50" i="7"/>
  <c r="N52" i="9" s="1"/>
  <c r="M50" i="7"/>
  <c r="L50" i="7"/>
  <c r="L52" i="9" s="1"/>
  <c r="N49" i="7"/>
  <c r="N51" i="9" s="1"/>
  <c r="M49" i="7"/>
  <c r="M51" i="9" s="1"/>
  <c r="L49" i="7"/>
  <c r="L51" i="9" s="1"/>
  <c r="N48" i="7"/>
  <c r="N50" i="9" s="1"/>
  <c r="M48" i="7"/>
  <c r="M50" i="9" s="1"/>
  <c r="L48" i="7"/>
  <c r="L50" i="9" s="1"/>
  <c r="N46" i="7"/>
  <c r="N48" i="9" s="1"/>
  <c r="M46" i="7"/>
  <c r="M48" i="9" s="1"/>
  <c r="L46" i="7"/>
  <c r="L48" i="9" s="1"/>
  <c r="N45" i="7"/>
  <c r="N47" i="9" s="1"/>
  <c r="M45" i="7"/>
  <c r="M47" i="9" s="1"/>
  <c r="L45" i="7"/>
  <c r="L47" i="9" s="1"/>
  <c r="N44" i="7"/>
  <c r="N46" i="9" s="1"/>
  <c r="M44" i="7"/>
  <c r="M46" i="9" s="1"/>
  <c r="L44" i="7"/>
  <c r="L46" i="9" s="1"/>
  <c r="N43" i="7"/>
  <c r="N45" i="9" s="1"/>
  <c r="M43" i="7"/>
  <c r="M45" i="9" s="1"/>
  <c r="L43" i="7"/>
  <c r="L45" i="9" s="1"/>
  <c r="N42" i="7"/>
  <c r="N44" i="9" s="1"/>
  <c r="M42" i="7"/>
  <c r="M44" i="9" s="1"/>
  <c r="L42" i="7"/>
  <c r="L44" i="9" s="1"/>
  <c r="N41" i="7"/>
  <c r="N43" i="9" s="1"/>
  <c r="M41" i="7"/>
  <c r="M43" i="9" s="1"/>
  <c r="L41" i="7"/>
  <c r="L43" i="9" s="1"/>
  <c r="N40" i="7"/>
  <c r="N42" i="9" s="1"/>
  <c r="M40" i="7"/>
  <c r="M42" i="9" s="1"/>
  <c r="L40" i="7"/>
  <c r="L42" i="9" s="1"/>
  <c r="N39" i="7"/>
  <c r="N41" i="9" s="1"/>
  <c r="M39" i="7"/>
  <c r="M41" i="9" s="1"/>
  <c r="L39" i="7"/>
  <c r="L41" i="9" s="1"/>
  <c r="N38" i="7"/>
  <c r="N40" i="9" s="1"/>
  <c r="M38" i="7"/>
  <c r="M40" i="9" s="1"/>
  <c r="L38" i="7"/>
  <c r="L40" i="9" s="1"/>
  <c r="N37" i="7"/>
  <c r="N39" i="9" s="1"/>
  <c r="M37" i="7"/>
  <c r="M39" i="9" s="1"/>
  <c r="L37" i="7"/>
  <c r="L39" i="9" s="1"/>
  <c r="N36" i="7"/>
  <c r="N38" i="9" s="1"/>
  <c r="M36" i="7"/>
  <c r="M38" i="9" s="1"/>
  <c r="L36" i="7"/>
  <c r="L38" i="9" s="1"/>
  <c r="N34" i="7"/>
  <c r="N36" i="9" s="1"/>
  <c r="M34" i="7"/>
  <c r="M36" i="9" s="1"/>
  <c r="L34" i="7"/>
  <c r="L36" i="9" s="1"/>
  <c r="N33" i="7"/>
  <c r="N35" i="9" s="1"/>
  <c r="M33" i="7"/>
  <c r="M35" i="9" s="1"/>
  <c r="L33" i="7"/>
  <c r="L35" i="9" s="1"/>
  <c r="N32" i="7"/>
  <c r="N34" i="9" s="1"/>
  <c r="M32" i="7"/>
  <c r="M34" i="9" s="1"/>
  <c r="L32" i="7"/>
  <c r="L34" i="9" s="1"/>
  <c r="N31" i="7"/>
  <c r="N33" i="9" s="1"/>
  <c r="M31" i="7"/>
  <c r="M33" i="9" s="1"/>
  <c r="L31" i="7"/>
  <c r="L33" i="9" s="1"/>
  <c r="N30" i="7"/>
  <c r="N32" i="9" s="1"/>
  <c r="M30" i="7"/>
  <c r="M32" i="9" s="1"/>
  <c r="L30" i="7"/>
  <c r="L32" i="9" s="1"/>
  <c r="N29" i="7"/>
  <c r="N31" i="9" s="1"/>
  <c r="M29" i="7"/>
  <c r="M31" i="9" s="1"/>
  <c r="L29" i="7"/>
  <c r="L31" i="9" s="1"/>
  <c r="N28" i="7"/>
  <c r="N30" i="9" s="1"/>
  <c r="M28" i="7"/>
  <c r="M30" i="9" s="1"/>
  <c r="L28" i="7"/>
  <c r="L30" i="9" s="1"/>
  <c r="N26" i="7"/>
  <c r="N28" i="9" s="1"/>
  <c r="M26" i="7"/>
  <c r="M28" i="9" s="1"/>
  <c r="L26" i="7"/>
  <c r="L28" i="9" s="1"/>
  <c r="N25" i="7"/>
  <c r="N27" i="9" s="1"/>
  <c r="M25" i="7"/>
  <c r="M27" i="9" s="1"/>
  <c r="L25" i="7"/>
  <c r="L27" i="9" s="1"/>
  <c r="N24" i="7"/>
  <c r="N26" i="9" s="1"/>
  <c r="M24" i="7"/>
  <c r="M26" i="9" s="1"/>
  <c r="L24" i="7"/>
  <c r="L26" i="9" s="1"/>
  <c r="N23" i="7"/>
  <c r="N25" i="9" s="1"/>
  <c r="M23" i="7"/>
  <c r="M25" i="9" s="1"/>
  <c r="L23" i="7"/>
  <c r="L25" i="9" s="1"/>
  <c r="N22" i="7"/>
  <c r="N24" i="9" s="1"/>
  <c r="M22" i="7"/>
  <c r="M24" i="9" s="1"/>
  <c r="L22" i="7"/>
  <c r="L24" i="9" s="1"/>
  <c r="N21" i="7"/>
  <c r="N23" i="9" s="1"/>
  <c r="M21" i="7"/>
  <c r="M23" i="9" s="1"/>
  <c r="L21" i="7"/>
  <c r="L23" i="9" s="1"/>
  <c r="N12" i="7"/>
  <c r="N14" i="9" s="1"/>
  <c r="N11" i="7"/>
  <c r="N13" i="9" s="1"/>
  <c r="N10" i="7"/>
  <c r="N12" i="9" s="1"/>
  <c r="N9" i="7"/>
  <c r="N11" i="9" s="1"/>
  <c r="N8" i="7"/>
  <c r="N10" i="9" s="1"/>
  <c r="N7" i="7"/>
  <c r="N9" i="9" s="1"/>
  <c r="M12" i="7"/>
  <c r="M14" i="9" s="1"/>
  <c r="M11" i="7"/>
  <c r="M13" i="9" s="1"/>
  <c r="M10" i="7"/>
  <c r="M12" i="9" s="1"/>
  <c r="M9" i="7"/>
  <c r="M11" i="9" s="1"/>
  <c r="M8" i="7"/>
  <c r="M10" i="9" s="1"/>
  <c r="M7" i="7"/>
  <c r="M9" i="9" s="1"/>
  <c r="L12" i="7"/>
  <c r="L14" i="9" s="1"/>
  <c r="L11" i="7"/>
  <c r="L13" i="9" s="1"/>
  <c r="L10" i="7"/>
  <c r="L12" i="9" s="1"/>
  <c r="L9" i="7"/>
  <c r="L11" i="9" s="1"/>
  <c r="L8" i="7"/>
  <c r="L10" i="9" s="1"/>
  <c r="L7" i="7"/>
  <c r="L9" i="9" s="1"/>
  <c r="F27" i="7"/>
  <c r="K27" i="7"/>
  <c r="J27" i="7"/>
  <c r="I27" i="7"/>
  <c r="C20" i="7"/>
  <c r="K20" i="7"/>
  <c r="N20" i="7" s="1"/>
  <c r="N22" i="9" s="1"/>
  <c r="J20" i="7"/>
  <c r="M20" i="7" s="1"/>
  <c r="M22" i="9" s="1"/>
  <c r="I20" i="7"/>
  <c r="K13" i="7"/>
  <c r="J13" i="7"/>
  <c r="I13" i="7"/>
  <c r="K140" i="7"/>
  <c r="J140" i="7"/>
  <c r="I140" i="7"/>
  <c r="K133" i="7"/>
  <c r="J133" i="7"/>
  <c r="I133" i="7"/>
  <c r="K114" i="7"/>
  <c r="J114" i="7"/>
  <c r="I114" i="7"/>
  <c r="I93" i="7"/>
  <c r="I128" i="7" s="1"/>
  <c r="K76" i="7"/>
  <c r="J76" i="7"/>
  <c r="I76" i="7"/>
  <c r="K35" i="7"/>
  <c r="J35" i="7"/>
  <c r="I35" i="7"/>
  <c r="K6" i="7"/>
  <c r="J6" i="7"/>
  <c r="I6" i="7"/>
  <c r="E75" i="8" l="1"/>
  <c r="H65" i="8"/>
  <c r="D115" i="8"/>
  <c r="C29" i="8"/>
  <c r="C8" i="8"/>
  <c r="I141" i="9"/>
  <c r="I155" i="9" s="1"/>
  <c r="I156" i="9" s="1"/>
  <c r="I91" i="8"/>
  <c r="F90" i="8"/>
  <c r="I90" i="9" s="1"/>
  <c r="C15" i="8"/>
  <c r="F155" i="8"/>
  <c r="C155" i="8" s="1"/>
  <c r="M95" i="9"/>
  <c r="G95" i="9" s="1"/>
  <c r="M93" i="7"/>
  <c r="K141" i="9"/>
  <c r="K155" i="9"/>
  <c r="K156" i="9" s="1"/>
  <c r="D70" i="8"/>
  <c r="K156" i="8"/>
  <c r="H156" i="8" s="1"/>
  <c r="H129" i="8"/>
  <c r="E129" i="8" s="1"/>
  <c r="E15" i="8"/>
  <c r="J156" i="8"/>
  <c r="G156" i="8" s="1"/>
  <c r="G129" i="8"/>
  <c r="D129" i="8" s="1"/>
  <c r="C78" i="8"/>
  <c r="C55" i="8"/>
  <c r="N95" i="9"/>
  <c r="H95" i="9" s="1"/>
  <c r="H94" i="9" s="1"/>
  <c r="N93" i="7"/>
  <c r="J91" i="8"/>
  <c r="D90" i="8"/>
  <c r="G90" i="8"/>
  <c r="J90" i="9" s="1"/>
  <c r="J141" i="9"/>
  <c r="J155" i="9" s="1"/>
  <c r="J156" i="9" s="1"/>
  <c r="H90" i="8"/>
  <c r="K90" i="9" s="1"/>
  <c r="K91" i="8"/>
  <c r="E91" i="8" s="1"/>
  <c r="C22" i="8"/>
  <c r="C66" i="8"/>
  <c r="K63" i="7"/>
  <c r="J88" i="7"/>
  <c r="K128" i="7"/>
  <c r="J154" i="7"/>
  <c r="J128" i="7"/>
  <c r="I63" i="7"/>
  <c r="K88" i="7"/>
  <c r="K154" i="7"/>
  <c r="G94" i="9"/>
  <c r="N135" i="9"/>
  <c r="H135" i="9" s="1"/>
  <c r="H134" i="9" s="1"/>
  <c r="N133" i="7"/>
  <c r="N134" i="9" s="1"/>
  <c r="G144" i="9"/>
  <c r="G141" i="9" s="1"/>
  <c r="J63" i="7"/>
  <c r="L94" i="9"/>
  <c r="L95" i="9"/>
  <c r="F95" i="9" s="1"/>
  <c r="F94" i="9" s="1"/>
  <c r="L135" i="9"/>
  <c r="F135" i="9" s="1"/>
  <c r="F134" i="9" s="1"/>
  <c r="L133" i="7"/>
  <c r="L134" i="9" s="1"/>
  <c r="I88" i="7"/>
  <c r="I89" i="7" s="1"/>
  <c r="I154" i="7"/>
  <c r="I155" i="7" s="1"/>
  <c r="M133" i="7"/>
  <c r="M134" i="9" s="1"/>
  <c r="M135" i="9"/>
  <c r="G135" i="9" s="1"/>
  <c r="G134" i="9" s="1"/>
  <c r="H144" i="9"/>
  <c r="H141" i="9" s="1"/>
  <c r="H155" i="9" s="1"/>
  <c r="L68" i="7"/>
  <c r="L70" i="9" s="1"/>
  <c r="M68" i="7"/>
  <c r="M70" i="9" s="1"/>
  <c r="L47" i="7"/>
  <c r="L49" i="9" s="1"/>
  <c r="N68" i="7"/>
  <c r="N70" i="9" s="1"/>
  <c r="M52" i="9"/>
  <c r="H8" i="9"/>
  <c r="G8" i="9"/>
  <c r="F8" i="9"/>
  <c r="E8" i="9"/>
  <c r="D8" i="9"/>
  <c r="C8" i="9"/>
  <c r="C115" i="9"/>
  <c r="D115" i="9"/>
  <c r="E115" i="9"/>
  <c r="F115" i="9"/>
  <c r="G115" i="9"/>
  <c r="H115" i="9"/>
  <c r="F141" i="9"/>
  <c r="F78" i="9"/>
  <c r="G78" i="9"/>
  <c r="H78" i="9"/>
  <c r="H37" i="9"/>
  <c r="G37" i="9"/>
  <c r="F37" i="9"/>
  <c r="F91" i="8" l="1"/>
  <c r="I91" i="9" s="1"/>
  <c r="C91" i="8"/>
  <c r="E65" i="8"/>
  <c r="K65" i="9"/>
  <c r="E90" i="8"/>
  <c r="G91" i="8"/>
  <c r="J91" i="9" s="1"/>
  <c r="C90" i="8"/>
  <c r="K155" i="7"/>
  <c r="J89" i="7"/>
  <c r="G155" i="9"/>
  <c r="K89" i="7"/>
  <c r="J155" i="7"/>
  <c r="F35" i="7"/>
  <c r="D91" i="8" l="1"/>
  <c r="C20" i="12"/>
  <c r="C30" i="12"/>
  <c r="C41" i="12"/>
  <c r="C46" i="12"/>
  <c r="C55" i="12"/>
  <c r="C60" i="12"/>
  <c r="C64" i="12"/>
  <c r="C67" i="12"/>
  <c r="C9" i="12" l="1"/>
  <c r="C52" i="12" s="1"/>
  <c r="C69" i="12" s="1"/>
  <c r="I30" i="2"/>
  <c r="H30" i="2"/>
  <c r="G30" i="2"/>
  <c r="E24" i="2"/>
  <c r="D24" i="2"/>
  <c r="C24" i="2"/>
  <c r="E18" i="2"/>
  <c r="D18" i="2"/>
  <c r="C18" i="2"/>
  <c r="I17" i="2"/>
  <c r="I31" i="2" s="1"/>
  <c r="H17" i="2"/>
  <c r="G17" i="2"/>
  <c r="E17" i="2"/>
  <c r="D17" i="2"/>
  <c r="C17" i="2"/>
  <c r="I2" i="2"/>
  <c r="E24" i="1"/>
  <c r="D24" i="1"/>
  <c r="C24" i="1"/>
  <c r="E19" i="1"/>
  <c r="D19" i="1"/>
  <c r="C19" i="1"/>
  <c r="E18" i="1"/>
  <c r="D18" i="1"/>
  <c r="C18" i="1"/>
  <c r="G31" i="2" l="1"/>
  <c r="E27" i="1"/>
  <c r="C30" i="2"/>
  <c r="C31" i="2" s="1"/>
  <c r="D30" i="2"/>
  <c r="D31" i="2" s="1"/>
  <c r="C27" i="1"/>
  <c r="C28" i="1" s="1"/>
  <c r="H31" i="2"/>
  <c r="E30" i="2"/>
  <c r="E31" i="2" s="1"/>
  <c r="E32" i="2"/>
  <c r="G32" i="2"/>
  <c r="E29" i="1"/>
  <c r="D29" i="1"/>
  <c r="C29" i="1"/>
  <c r="D27" i="1"/>
  <c r="D28" i="1" s="1"/>
  <c r="C32" i="2"/>
  <c r="H32" i="2"/>
  <c r="D32" i="2"/>
  <c r="I32" i="2"/>
  <c r="E28" i="1"/>
  <c r="E156" i="8"/>
  <c r="D156" i="8"/>
  <c r="G33" i="2" l="1"/>
  <c r="C33" i="2"/>
  <c r="C156" i="8"/>
  <c r="D30" i="1"/>
  <c r="C30" i="1"/>
  <c r="D33" i="2"/>
  <c r="H33" i="2"/>
  <c r="I33" i="2"/>
  <c r="E33" i="2"/>
  <c r="E30" i="1"/>
  <c r="F147" i="9"/>
  <c r="C147" i="9"/>
  <c r="E141" i="9"/>
  <c r="E155" i="9" s="1"/>
  <c r="D141" i="9"/>
  <c r="D155" i="9" s="1"/>
  <c r="C141" i="9"/>
  <c r="C134" i="9"/>
  <c r="F130" i="9"/>
  <c r="C130" i="9"/>
  <c r="D129" i="9"/>
  <c r="H90" i="9"/>
  <c r="G90" i="9"/>
  <c r="F83" i="9"/>
  <c r="C83" i="9"/>
  <c r="E78" i="9"/>
  <c r="E90" i="9" s="1"/>
  <c r="D78" i="9"/>
  <c r="D90" i="9" s="1"/>
  <c r="C78" i="9"/>
  <c r="F75" i="9"/>
  <c r="C70" i="9"/>
  <c r="F66" i="9"/>
  <c r="C66" i="9"/>
  <c r="C60" i="9"/>
  <c r="F55" i="9"/>
  <c r="F49" i="9"/>
  <c r="C49" i="9"/>
  <c r="H65" i="9"/>
  <c r="G65" i="9"/>
  <c r="E37" i="9"/>
  <c r="E65" i="9" s="1"/>
  <c r="D37" i="9"/>
  <c r="D65" i="9" s="1"/>
  <c r="C37" i="9"/>
  <c r="F29" i="9"/>
  <c r="F15" i="9"/>
  <c r="F146" i="7"/>
  <c r="C146" i="7"/>
  <c r="N140" i="7"/>
  <c r="M140" i="7"/>
  <c r="L140" i="7"/>
  <c r="F140" i="7"/>
  <c r="C140" i="7"/>
  <c r="F133" i="7"/>
  <c r="C133" i="7"/>
  <c r="F129" i="7"/>
  <c r="C129" i="7"/>
  <c r="N114" i="7"/>
  <c r="N115" i="9" s="1"/>
  <c r="M114" i="7"/>
  <c r="M115" i="9" s="1"/>
  <c r="L114" i="7"/>
  <c r="L115" i="9" s="1"/>
  <c r="H114" i="7"/>
  <c r="G114" i="7"/>
  <c r="F114" i="7"/>
  <c r="E114" i="7"/>
  <c r="D114" i="7"/>
  <c r="C114" i="7"/>
  <c r="N94" i="9"/>
  <c r="M94" i="9"/>
  <c r="H93" i="7"/>
  <c r="G93" i="7"/>
  <c r="F93" i="7"/>
  <c r="E93" i="7"/>
  <c r="D93" i="7"/>
  <c r="C93" i="7"/>
  <c r="F81" i="7"/>
  <c r="C81" i="7"/>
  <c r="N76" i="7"/>
  <c r="N78" i="9" s="1"/>
  <c r="M76" i="7"/>
  <c r="M78" i="9" s="1"/>
  <c r="L76" i="7"/>
  <c r="L78" i="9" s="1"/>
  <c r="H76" i="7"/>
  <c r="G76" i="7"/>
  <c r="F76" i="7"/>
  <c r="E76" i="7"/>
  <c r="D76" i="7"/>
  <c r="C76" i="7"/>
  <c r="N73" i="7"/>
  <c r="N75" i="9" s="1"/>
  <c r="M73" i="7"/>
  <c r="M75" i="9" s="1"/>
  <c r="L73" i="7"/>
  <c r="L75" i="9" s="1"/>
  <c r="H73" i="7"/>
  <c r="G73" i="7"/>
  <c r="F73" i="7"/>
  <c r="E73" i="7"/>
  <c r="D73" i="7"/>
  <c r="C73" i="7"/>
  <c r="O71" i="7"/>
  <c r="F68" i="7"/>
  <c r="C68" i="7"/>
  <c r="F64" i="7"/>
  <c r="C64" i="7"/>
  <c r="N58" i="7"/>
  <c r="M58" i="7"/>
  <c r="F58" i="7"/>
  <c r="C58" i="7"/>
  <c r="F53" i="7"/>
  <c r="C53" i="7"/>
  <c r="F47" i="7"/>
  <c r="C47" i="7"/>
  <c r="O42" i="7"/>
  <c r="N35" i="7"/>
  <c r="N37" i="9" s="1"/>
  <c r="M35" i="7"/>
  <c r="M37" i="9" s="1"/>
  <c r="L35" i="7"/>
  <c r="L37" i="9" s="1"/>
  <c r="H35" i="7"/>
  <c r="H63" i="7" s="1"/>
  <c r="G35" i="7"/>
  <c r="G63" i="7" s="1"/>
  <c r="E35" i="7"/>
  <c r="N27" i="7"/>
  <c r="N29" i="9" s="1"/>
  <c r="M27" i="7"/>
  <c r="M29" i="9" s="1"/>
  <c r="L27" i="7"/>
  <c r="L29" i="9" s="1"/>
  <c r="C27" i="7"/>
  <c r="F20" i="7"/>
  <c r="L20" i="7" s="1"/>
  <c r="L22" i="9" s="1"/>
  <c r="N18" i="7"/>
  <c r="N20" i="9" s="1"/>
  <c r="M18" i="7"/>
  <c r="M20" i="9" s="1"/>
  <c r="F13" i="7"/>
  <c r="E13" i="7"/>
  <c r="D13" i="7"/>
  <c r="C13" i="7"/>
  <c r="N6" i="7"/>
  <c r="N8" i="9" s="1"/>
  <c r="M6" i="7"/>
  <c r="M8" i="9" s="1"/>
  <c r="L6" i="7"/>
  <c r="L8" i="9" s="1"/>
  <c r="F6" i="7"/>
  <c r="C6" i="7"/>
  <c r="F65" i="9" l="1"/>
  <c r="C155" i="9"/>
  <c r="F155" i="9"/>
  <c r="L13" i="7"/>
  <c r="L15" i="9" s="1"/>
  <c r="L154" i="7"/>
  <c r="L155" i="9" s="1"/>
  <c r="L141" i="9"/>
  <c r="M154" i="7"/>
  <c r="M155" i="9" s="1"/>
  <c r="M141" i="9"/>
  <c r="D88" i="7"/>
  <c r="D89" i="7" s="1"/>
  <c r="H88" i="7"/>
  <c r="H89" i="7" s="1"/>
  <c r="N154" i="7"/>
  <c r="N155" i="9" s="1"/>
  <c r="N141" i="9"/>
  <c r="M60" i="9"/>
  <c r="M47" i="7"/>
  <c r="M49" i="9" s="1"/>
  <c r="N60" i="9"/>
  <c r="N47" i="7"/>
  <c r="N49" i="9" s="1"/>
  <c r="E91" i="9"/>
  <c r="H129" i="9"/>
  <c r="H156" i="9" s="1"/>
  <c r="G129" i="9"/>
  <c r="G156" i="9" s="1"/>
  <c r="C129" i="9"/>
  <c r="E129" i="9"/>
  <c r="E156" i="9" s="1"/>
  <c r="G88" i="7"/>
  <c r="G89" i="7" s="1"/>
  <c r="G128" i="7"/>
  <c r="G155" i="7" s="1"/>
  <c r="N128" i="7"/>
  <c r="N129" i="9" s="1"/>
  <c r="E128" i="7"/>
  <c r="E155" i="7" s="1"/>
  <c r="L128" i="7"/>
  <c r="M128" i="7"/>
  <c r="D156" i="9"/>
  <c r="G91" i="9"/>
  <c r="H128" i="7"/>
  <c r="H155" i="7" s="1"/>
  <c r="F128" i="7"/>
  <c r="C128" i="7"/>
  <c r="D128" i="7"/>
  <c r="D155" i="7" s="1"/>
  <c r="M88" i="7"/>
  <c r="M90" i="9" s="1"/>
  <c r="L88" i="7"/>
  <c r="L90" i="9" s="1"/>
  <c r="M13" i="7"/>
  <c r="N13" i="7"/>
  <c r="N15" i="9" s="1"/>
  <c r="E88" i="7"/>
  <c r="C88" i="7"/>
  <c r="C89" i="7" s="1"/>
  <c r="N88" i="7"/>
  <c r="N90" i="9" s="1"/>
  <c r="C154" i="7"/>
  <c r="C90" i="9"/>
  <c r="F63" i="7"/>
  <c r="F88" i="7"/>
  <c r="F154" i="7"/>
  <c r="C65" i="9"/>
  <c r="H91" i="9"/>
  <c r="F90" i="9"/>
  <c r="F91" i="9" s="1"/>
  <c r="D91" i="9"/>
  <c r="E63" i="7"/>
  <c r="L63" i="7" l="1"/>
  <c r="L65" i="9" s="1"/>
  <c r="M63" i="7"/>
  <c r="M65" i="9" s="1"/>
  <c r="M15" i="9"/>
  <c r="M155" i="7"/>
  <c r="M156" i="9" s="1"/>
  <c r="M129" i="9"/>
  <c r="N155" i="7"/>
  <c r="N156" i="9" s="1"/>
  <c r="N63" i="7"/>
  <c r="N65" i="9" s="1"/>
  <c r="L155" i="7"/>
  <c r="L156" i="9" s="1"/>
  <c r="L129" i="9"/>
  <c r="C156" i="9"/>
  <c r="F155" i="7"/>
  <c r="C155" i="7"/>
  <c r="E89" i="7"/>
  <c r="C91" i="9"/>
  <c r="L89" i="7"/>
  <c r="L91" i="9" s="1"/>
  <c r="F89" i="7"/>
  <c r="M89" i="7" l="1"/>
  <c r="M91" i="9" s="1"/>
  <c r="N89" i="7"/>
  <c r="N91" i="9" s="1"/>
  <c r="J6" i="17"/>
  <c r="K6" i="17"/>
  <c r="L8" i="17"/>
  <c r="M8" i="17"/>
  <c r="L9" i="17"/>
  <c r="M9" i="17"/>
  <c r="L10" i="17"/>
  <c r="M10" i="17" s="1"/>
  <c r="L11" i="17"/>
  <c r="M11" i="17"/>
  <c r="L12" i="17"/>
  <c r="M12" i="17"/>
  <c r="L13" i="17"/>
  <c r="M13" i="17"/>
  <c r="L14" i="17"/>
  <c r="M14" i="17"/>
  <c r="B15" i="17"/>
  <c r="C15" i="17"/>
  <c r="D15" i="17"/>
  <c r="E15" i="17"/>
  <c r="F15" i="17"/>
  <c r="G15" i="17"/>
  <c r="H15" i="17"/>
  <c r="I15" i="17"/>
  <c r="J15" i="17"/>
  <c r="K15" i="17"/>
  <c r="L18" i="17"/>
  <c r="M18" i="17"/>
  <c r="L19" i="17"/>
  <c r="M19" i="17" s="1"/>
  <c r="L20" i="17"/>
  <c r="M20" i="17" s="1"/>
  <c r="L21" i="17"/>
  <c r="M21" i="17"/>
  <c r="L22" i="17"/>
  <c r="M22" i="17"/>
  <c r="L23" i="17"/>
  <c r="M23" i="17"/>
  <c r="B24" i="17"/>
  <c r="C24" i="17"/>
  <c r="D24" i="17"/>
  <c r="E24" i="17"/>
  <c r="F24" i="17"/>
  <c r="G24" i="17"/>
  <c r="H24" i="17"/>
  <c r="I24" i="17"/>
  <c r="J24" i="17"/>
  <c r="K24" i="17"/>
  <c r="L24" i="17" l="1"/>
  <c r="M24" i="17" s="1"/>
  <c r="L15" i="17"/>
  <c r="M15" i="17" s="1"/>
  <c r="K24" i="18" l="1"/>
  <c r="J24" i="18"/>
  <c r="I24" i="18"/>
  <c r="H24" i="18"/>
  <c r="G24" i="18"/>
  <c r="F24" i="18"/>
  <c r="E24" i="18"/>
  <c r="D24" i="18"/>
  <c r="C24" i="18"/>
  <c r="B24" i="18"/>
  <c r="M23" i="18"/>
  <c r="L23" i="18"/>
  <c r="M22" i="18"/>
  <c r="L22" i="18"/>
  <c r="M21" i="18"/>
  <c r="L21" i="18"/>
  <c r="L20" i="18"/>
  <c r="M20" i="18" s="1"/>
  <c r="L19" i="18"/>
  <c r="M19" i="18" s="1"/>
  <c r="M18" i="18"/>
  <c r="L18" i="18"/>
  <c r="K15" i="18"/>
  <c r="J15" i="18"/>
  <c r="I15" i="18"/>
  <c r="H15" i="18"/>
  <c r="G15" i="18"/>
  <c r="F15" i="18"/>
  <c r="E15" i="18"/>
  <c r="D15" i="18"/>
  <c r="C15" i="18"/>
  <c r="B15" i="18"/>
  <c r="M14" i="18"/>
  <c r="L14" i="18"/>
  <c r="M13" i="18"/>
  <c r="L13" i="18"/>
  <c r="M12" i="18"/>
  <c r="L12" i="18"/>
  <c r="M11" i="18"/>
  <c r="L11" i="18"/>
  <c r="L10" i="18"/>
  <c r="M10" i="18" s="1"/>
  <c r="M9" i="18"/>
  <c r="L9" i="18"/>
  <c r="M8" i="18"/>
  <c r="L8" i="18"/>
  <c r="K6" i="18"/>
  <c r="J6" i="18"/>
  <c r="J6" i="16"/>
  <c r="K6" i="16"/>
  <c r="L8" i="16"/>
  <c r="M8" i="16"/>
  <c r="L9" i="16"/>
  <c r="M9" i="16"/>
  <c r="L10" i="16"/>
  <c r="M10" i="16" s="1"/>
  <c r="L11" i="16"/>
  <c r="M11" i="16"/>
  <c r="L12" i="16"/>
  <c r="M12" i="16"/>
  <c r="L13" i="16"/>
  <c r="M13" i="16"/>
  <c r="L14" i="16"/>
  <c r="M14" i="16"/>
  <c r="B15" i="16"/>
  <c r="C15" i="16"/>
  <c r="D15" i="16"/>
  <c r="E15" i="16"/>
  <c r="F15" i="16"/>
  <c r="G15" i="16"/>
  <c r="H15" i="16"/>
  <c r="I15" i="16"/>
  <c r="J15" i="16"/>
  <c r="K15" i="16"/>
  <c r="L18" i="16"/>
  <c r="M18" i="16"/>
  <c r="L19" i="16"/>
  <c r="M19" i="16" s="1"/>
  <c r="L20" i="16"/>
  <c r="M20" i="16" s="1"/>
  <c r="L21" i="16"/>
  <c r="M21" i="16"/>
  <c r="L22" i="16"/>
  <c r="M22" i="16"/>
  <c r="L23" i="16"/>
  <c r="M23" i="16"/>
  <c r="B24" i="16"/>
  <c r="C24" i="16"/>
  <c r="D24" i="16"/>
  <c r="E24" i="16"/>
  <c r="F24" i="16"/>
  <c r="G24" i="16"/>
  <c r="H24" i="16"/>
  <c r="I24" i="16"/>
  <c r="J24" i="16"/>
  <c r="K24" i="16"/>
  <c r="C6" i="14"/>
  <c r="C12" i="14" s="1"/>
  <c r="E23" i="15"/>
  <c r="D23" i="15"/>
  <c r="A3" i="15"/>
  <c r="C15" i="13"/>
  <c r="C22" i="13" s="1"/>
  <c r="L15" i="18" l="1"/>
  <c r="M15" i="18" s="1"/>
  <c r="L24" i="18"/>
  <c r="M24" i="18" s="1"/>
  <c r="L24" i="16"/>
  <c r="M24" i="16" s="1"/>
  <c r="L15" i="16"/>
  <c r="M15" i="16" s="1"/>
  <c r="G39" i="11" l="1"/>
  <c r="F39" i="11"/>
  <c r="D39" i="11"/>
  <c r="C39" i="11"/>
  <c r="E38" i="11"/>
  <c r="E37" i="11"/>
  <c r="E36" i="11"/>
  <c r="E35" i="11"/>
  <c r="E34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8" i="11"/>
  <c r="E39" i="11" l="1"/>
  <c r="F129" i="9"/>
  <c r="F156" i="9" s="1"/>
</calcChain>
</file>

<file path=xl/sharedStrings.xml><?xml version="1.0" encoding="utf-8"?>
<sst xmlns="http://schemas.openxmlformats.org/spreadsheetml/2006/main" count="2398" uniqueCount="724">
  <si>
    <t>Megnevezés</t>
  </si>
  <si>
    <t>Karácsond Általános Művelődési Központ</t>
  </si>
  <si>
    <t>Kötelező feladatok bevételei, kiadásai</t>
  </si>
  <si>
    <t>Összesen</t>
  </si>
  <si>
    <t>Feladat megnevezése</t>
  </si>
  <si>
    <t>Száma</t>
  </si>
  <si>
    <t>Kiemelt előirányzat, előirányzat megnevezése</t>
  </si>
  <si>
    <t>A</t>
  </si>
  <si>
    <t>B</t>
  </si>
  <si>
    <t>C</t>
  </si>
  <si>
    <t>D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</si>
  <si>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</si>
  <si>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</si>
  <si>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</si>
  <si>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</si>
  <si>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</si>
  <si>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</si>
  <si>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</si>
  <si>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</si>
  <si>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</si>
  <si>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</si>
  <si>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</si>
  <si>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</si>
  <si>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</si>
  <si>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</si>
  <si>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</si>
  <si>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</si>
  <si>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</si>
  <si>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</si>
  <si>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</si>
  <si>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</si>
  <si>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</si>
  <si>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</si>
  <si>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</si>
  <si>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</si>
  <si>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</si>
  <si>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</si>
  <si>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</si>
  <si>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</si>
  <si>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</si>
  <si>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</si>
  <si>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</si>
  <si>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</si>
  <si>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</si>
  <si>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</si>
  <si>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</si>
  <si>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</si>
  <si>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</si>
  <si>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</si>
  <si>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</si>
  <si>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</si>
  <si>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</si>
  <si>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</si>
  <si>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</si>
  <si>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</si>
  <si>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</si>
  <si>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</si>
  <si>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</si>
  <si>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</si>
  <si>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</si>
  <si>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</si>
  <si>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</si>
  <si>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</si>
  <si>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</si>
  <si>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</si>
  <si>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</si>
  <si>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</si>
  <si>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</si>
  <si>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</si>
  <si>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</si>
  <si>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</si>
  <si>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</si>
  <si>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</si>
  <si>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</si>
  <si>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</si>
  <si>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</si>
  <si>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</si>
  <si>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</si>
  <si>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</si>
  <si>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</si>
  <si>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</si>
  <si>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</si>
  <si>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</si>
  <si>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</si>
  <si>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</si>
  <si>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</si>
  <si>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</si>
  <si>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</si>
  <si>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</si>
  <si>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</si>
  <si>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</si>
  <si>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</si>
  <si>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</si>
  <si>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</si>
  <si>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</si>
  <si>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</si>
  <si>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</si>
  <si>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</si>
  <si>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</si>
  <si>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</si>
  <si>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</si>
  <si>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</si>
  <si>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</si>
  <si>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</si>
  <si>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</si>
  <si>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</si>
  <si>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</si>
  <si>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</si>
  <si>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</si>
  <si>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</si>
  <si>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</si>
  <si>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</si>
  <si>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</si>
  <si>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</si>
  <si>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</si>
  <si>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</si>
  <si>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</si>
  <si>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</si>
  <si>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</si>
  <si>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</si>
  <si>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</si>
  <si>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</si>
  <si>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</si>
  <si>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</si>
  <si>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</si>
  <si>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</si>
  <si>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</si>
  <si>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</si>
  <si>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</si>
  <si>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</si>
  <si>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</si>
  <si>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</si>
  <si>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</si>
  <si>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</si>
  <si>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</si>
  <si>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</si>
  <si>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</si>
  <si>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</si>
  <si>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</si>
  <si>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</si>
  <si>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</si>
  <si>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</si>
  <si>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</si>
  <si>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</si>
  <si>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</si>
  <si>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</si>
  <si>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</si>
  <si>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</si>
  <si>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</si>
  <si>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</si>
  <si>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</si>
  <si>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</si>
  <si>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</si>
  <si>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</si>
  <si>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</si>
  <si>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</si>
  <si>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</si>
  <si>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</si>
  <si>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</si>
  <si>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</si>
  <si>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13.4.</t>
  </si>
  <si>
    <t>Irányító szervi (önkormányzati) támogatás (finanszírozás)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</si>
  <si>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</si>
  <si>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</si>
  <si>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</si>
  <si>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</si>
  <si>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</si>
  <si>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</si>
  <si>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</si>
  <si>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</si>
  <si>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</si>
  <si>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</si>
  <si>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</si>
  <si>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</si>
  <si>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</si>
  <si>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</si>
  <si>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</si>
  <si>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</si>
  <si>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</si>
  <si>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</si>
  <si>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</si>
  <si>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</si>
  <si>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</si>
  <si>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</si>
  <si>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</si>
  <si>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</si>
  <si>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</si>
  <si>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</si>
  <si>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</si>
  <si>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</si>
  <si>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</si>
  <si>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</si>
  <si>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</si>
  <si>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</si>
  <si>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</si>
  <si>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</si>
  <si>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</si>
  <si>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</si>
  <si>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</si>
  <si>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</si>
  <si>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</si>
  <si>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</si>
  <si>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</si>
  <si>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</si>
  <si>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</si>
  <si>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</si>
  <si>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</si>
  <si>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</si>
  <si>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</si>
  <si>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</si>
  <si>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</si>
  <si>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</si>
  <si>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</si>
  <si>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</si>
  <si>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</si>
  <si>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</si>
  <si>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</si>
  <si>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</si>
  <si>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</si>
  <si>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</si>
  <si>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</si>
  <si>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</si>
  <si>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</si>
  <si>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</si>
  <si>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</si>
  <si>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</si>
  <si>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</si>
  <si>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</si>
  <si>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</si>
  <si>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</si>
  <si>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</si>
  <si>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</si>
  <si>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</si>
  <si>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</si>
  <si>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</si>
  <si>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</si>
  <si>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</si>
  <si>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</si>
  <si>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</si>
  <si>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</si>
  <si>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</si>
  <si>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</si>
  <si>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</si>
  <si>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</si>
  <si>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</si>
  <si>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</si>
  <si>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</si>
  <si>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</si>
  <si>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</si>
  <si>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</si>
  <si>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</si>
  <si>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</si>
  <si>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</si>
  <si>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</si>
  <si>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</si>
  <si>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</si>
  <si>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</si>
  <si>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</si>
  <si>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</si>
  <si>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</si>
  <si>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</si>
  <si>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</si>
  <si>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</si>
  <si>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</si>
  <si>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</si>
  <si>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</si>
  <si>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</si>
  <si>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II. Felhalmozási célú bevételek és kiadások mérlege
(Önkormányzati szinten)</t>
  </si>
  <si>
    <t>Sor-
szám</t>
  </si>
  <si>
    <t>G</t>
  </si>
  <si>
    <t>H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</si>
  <si>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</si>
  <si>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</si>
  <si>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</si>
  <si>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</si>
  <si>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</si>
  <si>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</si>
  <si>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</si>
  <si>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</si>
  <si>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</si>
  <si>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</si>
  <si>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</si>
  <si>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</si>
  <si>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</si>
  <si>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</si>
  <si>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</si>
  <si>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</si>
  <si>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</si>
  <si>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</si>
  <si>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</si>
  <si>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</si>
  <si>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</si>
  <si>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</si>
  <si>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</si>
  <si>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</si>
  <si>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</si>
  <si>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</si>
  <si>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</si>
  <si>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</si>
  <si>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</si>
  <si>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</si>
  <si>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</si>
  <si>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</si>
  <si>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</si>
  <si>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</si>
  <si>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</si>
  <si>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</si>
  <si>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</si>
  <si>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</si>
  <si>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</si>
  <si>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</si>
  <si>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</si>
  <si>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</si>
  <si>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</si>
  <si>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</si>
  <si>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</si>
  <si>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</si>
  <si>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</si>
  <si>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</si>
  <si>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</si>
  <si>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</si>
  <si>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</si>
  <si>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</si>
  <si>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</si>
  <si>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</si>
  <si>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</si>
  <si>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</si>
  <si>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</si>
  <si>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</si>
  <si>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Felújítás  megnevezése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</si>
  <si>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</si>
  <si>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</si>
  <si>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</si>
  <si>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</si>
  <si>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</si>
  <si>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</si>
  <si>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</si>
  <si>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</si>
  <si>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</si>
  <si>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</si>
  <si>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</si>
  <si>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</si>
  <si>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</si>
  <si>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</si>
  <si>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</si>
  <si>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</si>
  <si>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</si>
  <si>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</si>
  <si>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</si>
  <si>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</si>
  <si>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</si>
  <si>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</si>
  <si>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</si>
  <si>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</si>
  <si>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</si>
  <si>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</si>
  <si>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Összesen:</t>
  </si>
  <si>
    <t>Karácsond Községi Önkormányzat</t>
  </si>
  <si>
    <t>Összes bevétel, kiadás</t>
  </si>
  <si>
    <t>Karácsondi Polgármesteri Hivatal</t>
  </si>
  <si>
    <t>L</t>
  </si>
  <si>
    <t>M</t>
  </si>
  <si>
    <t>Rövid lejáratú  hitelek, kölcsönök felvétele</t>
  </si>
  <si>
    <t>Belföldi finanszírozás bevételei (13.1. + … + 13.4.)</t>
  </si>
  <si>
    <t>14.1.</t>
  </si>
  <si>
    <t>14.2.</t>
  </si>
  <si>
    <t>14.3.</t>
  </si>
  <si>
    <t>14.4.</t>
  </si>
  <si>
    <t>Államigazgatási feladatok bevételei, kiadásai</t>
  </si>
  <si>
    <t>Önként vállalt feladatok bevételei, kiadásai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</si>
  <si>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</si>
  <si>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</si>
  <si>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</si>
  <si>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</si>
  <si>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</si>
  <si>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</si>
  <si>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</si>
  <si>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</si>
  <si>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</si>
  <si>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</si>
  <si>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</si>
  <si>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</si>
  <si>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</si>
  <si>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</si>
  <si>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</si>
  <si>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</si>
  <si>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</si>
  <si>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</si>
  <si>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</si>
  <si>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Sor-szám</t>
  </si>
  <si>
    <t>Költségvetési szerv neve</t>
  </si>
  <si>
    <t>Elvonás
(-)</t>
  </si>
  <si>
    <t>Intézményt megillető maradvány</t>
  </si>
  <si>
    <t>Jóváhagyott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</si>
  <si>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</si>
  <si>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29.</t>
  </si>
  <si>
    <t>30.</t>
  </si>
  <si>
    <t>31.</t>
  </si>
  <si>
    <t>N</t>
  </si>
  <si>
    <t>ESZKÖZÖK</t>
  </si>
  <si>
    <t>Sorszám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</si>
  <si>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</si>
  <si>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</si>
  <si>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</si>
  <si>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</si>
  <si>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</si>
  <si>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</si>
  <si>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</si>
  <si>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</si>
  <si>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</si>
  <si>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</si>
  <si>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</si>
  <si>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</si>
  <si>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</si>
  <si>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</si>
  <si>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</si>
  <si>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</si>
  <si>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</si>
  <si>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</si>
  <si>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</si>
  <si>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</si>
  <si>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</si>
  <si>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</si>
  <si>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</si>
  <si>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</si>
  <si>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</si>
  <si>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</si>
  <si>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</si>
  <si>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</si>
  <si>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</si>
  <si>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</si>
  <si>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</si>
  <si>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</si>
  <si>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</si>
  <si>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</si>
  <si>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</si>
  <si>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</si>
  <si>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</si>
  <si>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</si>
  <si>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</si>
  <si>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</si>
  <si>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</si>
  <si>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</si>
  <si>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</si>
  <si>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</si>
  <si>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</si>
  <si>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</si>
  <si>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</si>
  <si>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</si>
  <si>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</si>
  <si>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</si>
  <si>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</si>
  <si>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</si>
  <si>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</si>
  <si>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</si>
  <si>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</si>
  <si>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</si>
  <si>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</si>
  <si>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</si>
  <si>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</si>
  <si>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</si>
  <si>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</si>
  <si>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</si>
  <si>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</si>
  <si>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</si>
  <si>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</si>
  <si>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</si>
  <si>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</si>
  <si>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</si>
  <si>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</si>
  <si>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</si>
  <si>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</si>
  <si>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</si>
  <si>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</si>
  <si>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</si>
  <si>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</si>
  <si>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</si>
  <si>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</si>
  <si>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</si>
  <si>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</si>
  <si>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</si>
  <si>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</si>
  <si>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</si>
  <si>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</si>
  <si>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</si>
  <si>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</si>
  <si>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</si>
  <si>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</si>
  <si>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</si>
  <si>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</si>
  <si>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</si>
  <si>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</si>
  <si>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</si>
  <si>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</si>
  <si>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</si>
  <si>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</si>
  <si>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</si>
  <si>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</si>
  <si>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</si>
  <si>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</si>
  <si>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</si>
  <si>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</si>
  <si>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</si>
  <si>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</si>
  <si>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</si>
  <si>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</si>
  <si>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</si>
  <si>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</si>
  <si>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</si>
  <si>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</si>
  <si>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</si>
  <si>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</si>
  <si>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</si>
  <si>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</si>
  <si>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</si>
  <si>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</si>
  <si>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</si>
  <si>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</si>
  <si>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</si>
  <si>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</si>
  <si>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</si>
  <si>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t>Bevételek   ( + )</t>
  </si>
  <si>
    <t>Kiadások    ( - )</t>
  </si>
  <si>
    <t>Egyéb korrekciós tételek (+,-)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</si>
  <si>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</si>
  <si>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</si>
  <si>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</si>
  <si>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</si>
  <si>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</si>
  <si>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 xml:space="preserve"> </t>
  </si>
  <si>
    <t>2.1. Forgalomképes gépek, berendezések, felszerelések, járművek</t>
  </si>
  <si>
    <t>Kommunális adó</t>
  </si>
  <si>
    <t>Összeg  (  Ft )</t>
  </si>
  <si>
    <t>Fejlesztési és Koordinációs Központ Nonprofit Kft</t>
  </si>
  <si>
    <t xml:space="preserve">   </t>
  </si>
  <si>
    <t xml:space="preserve">   Működési költségvetés kiadásai (1.1+…+1.5+1.18.)</t>
  </si>
  <si>
    <t xml:space="preserve">   Felhalmozási költségvetés kiadásai (2.1.+2.3.+2.5.)</t>
  </si>
  <si>
    <t>2</t>
  </si>
  <si>
    <t>5.-ből EU-s támogatás</t>
  </si>
  <si>
    <t>Költségvetési bevételek összesen (1.+2.+4.+5.+7.+…+12.)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</si>
  <si>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</si>
  <si>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</si>
  <si>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</si>
  <si>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</si>
  <si>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Bruttó  hiány:</t>
  </si>
  <si>
    <t>Bruttó  többlet:</t>
  </si>
  <si>
    <t>Felhalmozási célú finanszírozási kiadások összesen (13.+...+24.)</t>
  </si>
  <si>
    <t>Alaptevékenység maradvány összege</t>
  </si>
  <si>
    <t>Jóváhagyottból költségvetési</t>
  </si>
  <si>
    <t>Könyv szerinti állományi érték</t>
  </si>
  <si>
    <t>Ft-ban</t>
  </si>
  <si>
    <t>KÖFOP- 1.2.1-VEKOP-16</t>
  </si>
  <si>
    <t>Karácsondi Szociális Szövetkezet</t>
  </si>
  <si>
    <t>2017. évi Eredeti
előirányzat</t>
  </si>
  <si>
    <t>2017.
Módosítás utáni</t>
  </si>
  <si>
    <t>2017. évi Teljesítés</t>
  </si>
  <si>
    <t>KÉSZ!</t>
  </si>
  <si>
    <t>2017. évi módosítás utáni</t>
  </si>
  <si>
    <t>2017. évi eredeti
előirányzat</t>
  </si>
  <si>
    <t>2017.évi módosítás utáni</t>
  </si>
  <si>
    <t>2017. Módosítás utáni</t>
  </si>
  <si>
    <t>2017.évi Teljesítés</t>
  </si>
  <si>
    <t>2017. év</t>
  </si>
  <si>
    <t>Nyitó pénzkészlet 2017. január 1-én, ebből:</t>
  </si>
  <si>
    <t>Záró pénzkészlet 2017. december 31-én, ebből:</t>
  </si>
  <si>
    <t>2017. évi Eredeti előirányzat</t>
  </si>
  <si>
    <t>2017. évi Módosított előirányzat</t>
  </si>
  <si>
    <t>Beruházási (felhalmozási) kiadások előirányzata beruházásonként</t>
  </si>
  <si>
    <t>Gépjármű beszerzés</t>
  </si>
  <si>
    <t>Ingatlanok vásárlása</t>
  </si>
  <si>
    <t>ASP központhoz való csatlakozás pályázathoz eszközbeszerzés</t>
  </si>
  <si>
    <t>Gépek beszerzése VP6-7.2.1-7.4.1.2-16 kódszámú pályázathoz (önerő)</t>
  </si>
  <si>
    <t>Tárgyaló asztal beszerzése - PH</t>
  </si>
  <si>
    <t>Büszkeségpont kialakítása az 1956-os forradalom és szabadságharc emlékére pályázat</t>
  </si>
  <si>
    <t>Kisértékű tárgyi eszköz beszerzés - ÁMK</t>
  </si>
  <si>
    <t>Belterületi utak, járdák építése</t>
  </si>
  <si>
    <t>Eszközvásárlás Közművelődési érdekeltségnövelő pályázat keretében - ÁMK</t>
  </si>
  <si>
    <t>Felújítási kiadások előirányzata felújításonként</t>
  </si>
  <si>
    <t>Önkormányzati közintézmények, középületek, felújítása</t>
  </si>
  <si>
    <t>Iskola előtti parkoló kialakítása és környezetének kialakítása</t>
  </si>
  <si>
    <t>Barczy tó környezetének kialakítása</t>
  </si>
  <si>
    <t>Települést érintő belvízrendszer felújítása</t>
  </si>
  <si>
    <t>Karácsond Község közintézményeinek energetikai korszerűsítése megújuló energiaforrás bevonásával</t>
  </si>
  <si>
    <t>2017-2018</t>
  </si>
  <si>
    <t>2016-2018</t>
  </si>
  <si>
    <t>Kisértékű tárgyi eszköz beszerzés - ÖNK</t>
  </si>
  <si>
    <t>2017. előtti</t>
  </si>
  <si>
    <t>2017. évi</t>
  </si>
  <si>
    <t>2017. utáni</t>
  </si>
  <si>
    <t>Teljesítés %-a 2017. XII. 31-ig</t>
  </si>
  <si>
    <t xml:space="preserve">Karácsond község közintézményeinek energetikai korszerűsítése megújuló energiaforrás bevonásával                                </t>
  </si>
  <si>
    <t>2017.utáni</t>
  </si>
  <si>
    <t>2017.előtti</t>
  </si>
  <si>
    <t>2017. után</t>
  </si>
  <si>
    <t>TOP-3.2.1-15-HE1-2016-00013</t>
  </si>
  <si>
    <t>Szociális alapszolgáltatások fejlesztése Karácsondon</t>
  </si>
  <si>
    <t>KÉSZ</t>
  </si>
  <si>
    <t>Támogatott szervezet neve</t>
  </si>
  <si>
    <t>Támogatás célja</t>
  </si>
  <si>
    <t>B E V É T E L E K</t>
  </si>
  <si>
    <t>1. sz. táblázat</t>
  </si>
  <si>
    <t>Bevételi jogcím</t>
  </si>
  <si>
    <t>Módosított előirányzat</t>
  </si>
  <si>
    <t>Működési célú központosított előirányzatok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</si>
  <si>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</si>
  <si>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</si>
  <si>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</si>
  <si>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 xml:space="preserve">   10.</t>
  </si>
  <si>
    <t>Hitel-, kölcsönfelvétel államháztartáson kívülről  (10.1.+…+10.3.)</t>
  </si>
  <si>
    <t xml:space="preserve">   Rövid lejáratú  hitelek, kölcsönök felvétele</t>
  </si>
  <si>
    <t>Éven belüli lejáratú belföldi értékpapírok kibocsátása</t>
  </si>
  <si>
    <t>Éven túli lejáratú belföldi értékpapírok kibocsátása</t>
  </si>
  <si>
    <t>Lejötött betétek megszüntetése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</si>
  <si>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</si>
  <si>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</si>
  <si>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</si>
  <si>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</si>
  <si>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</si>
  <si>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</si>
  <si>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</si>
  <si>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</si>
  <si>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</si>
  <si>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</si>
  <si>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</si>
  <si>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</si>
  <si>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</si>
  <si>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</si>
  <si>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</si>
  <si>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</si>
  <si>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</si>
  <si>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</si>
  <si>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</si>
  <si>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</si>
  <si>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</si>
  <si>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</si>
  <si>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</si>
  <si>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</si>
  <si>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</si>
  <si>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</si>
  <si>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az 1.5-ből: Előző évi elszámolásból származó befizetések</t>
  </si>
  <si>
    <t xml:space="preserve">   - Törvényi előírások alapuló befizetések</t>
  </si>
  <si>
    <t>6.6.</t>
  </si>
  <si>
    <t>Központi irányító szervi támogatás</t>
  </si>
  <si>
    <t>Gyöngyös Körzete Kistérség Többcélú Társulás</t>
  </si>
  <si>
    <t>Mátraaljai Önkormányzatok Egészségügyi Társulása</t>
  </si>
  <si>
    <t>hozzájárulás</t>
  </si>
  <si>
    <t>TÖOSZ tagdíj</t>
  </si>
  <si>
    <t>tagdíj</t>
  </si>
  <si>
    <t>Önkormányzatok Mátrai Szövetsége</t>
  </si>
  <si>
    <t>Dél-Mátra Közhasznú Egyesület</t>
  </si>
  <si>
    <t>Községi Polgárőrség Karácsond Egyesület</t>
  </si>
  <si>
    <t>működési hozzájárulás</t>
  </si>
  <si>
    <t xml:space="preserve">Polyák Sándor Tűzoltó Egyesület </t>
  </si>
  <si>
    <t>Karácsond Sportegyesület</t>
  </si>
  <si>
    <t>Négy Község Harcosai Sportegyesület</t>
  </si>
  <si>
    <t>Karácsond Községvédő- és Szépítő Egyesület</t>
  </si>
  <si>
    <t>Együtt Karácsondért Egyesület</t>
  </si>
  <si>
    <t>Hit és Cselekedet Szociális Szövetkezet</t>
  </si>
  <si>
    <t>Vadvirág Nyugdíjas Klub- és Énekkar</t>
  </si>
  <si>
    <t>Karácsondi Népdalkör</t>
  </si>
  <si>
    <t>Színjátszó csoportok</t>
  </si>
  <si>
    <t>Karácsondi Cigány Nemzetiségi Önkormányzat</t>
  </si>
  <si>
    <t>Medicopter Alapítvány</t>
  </si>
  <si>
    <t>Mozgássérültek Heves Megyei Egyesülete</t>
  </si>
  <si>
    <t>Mentők</t>
  </si>
  <si>
    <t>Gönczy Pál Katolikus Általános Iskola</t>
  </si>
  <si>
    <t xml:space="preserve">Tényleges </t>
  </si>
  <si>
    <t xml:space="preserve">Tervezett </t>
  </si>
  <si>
    <t>locsolási kártalanítás</t>
  </si>
  <si>
    <t>Lakosság és önkormányzati intézmények</t>
  </si>
  <si>
    <t> Bankszámlák egyenlege</t>
  </si>
  <si>
    <t> Pénztárak és betétkönyvek egyenlege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</si>
  <si>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</si>
  <si>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</si>
  <si>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</si>
  <si>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</si>
  <si>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</si>
  <si>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</si>
  <si>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</si>
  <si>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</si>
  <si>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</si>
  <si>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</si>
  <si>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</si>
  <si>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</si>
  <si>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</si>
  <si>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</si>
  <si>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</si>
  <si>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</si>
  <si>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</si>
  <si>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</si>
  <si>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</si>
  <si>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</si>
  <si>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</si>
  <si>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</si>
  <si>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Kisértékű tárgyi eszköz - PH</t>
  </si>
  <si>
    <t>Szociális alapszolgáltatások fejlesztése</t>
  </si>
  <si>
    <t>Vis maior pályázat - előleg</t>
  </si>
  <si>
    <t>4. melléklet a …/2018. (V.30.) önkormányzati rendelethez</t>
  </si>
  <si>
    <t>5. melléklet a …/2018. (V.30.) önkormányzati rendelethez</t>
  </si>
  <si>
    <t>VAGYONKIMUTATÁS
az érték nélkül nyilvántartott eszközökről
2017.</t>
  </si>
  <si>
    <t>1. melléklet a ……/2018. (V.30.) önkormányzati rendelethez</t>
  </si>
  <si>
    <t>2. melléklet a ……/2018. (V.30.) önkormányzati rendelethez</t>
  </si>
  <si>
    <t>Közfoglalkoztatottak létszáma (fő)</t>
  </si>
  <si>
    <t>Éves  létszám (fő)</t>
  </si>
  <si>
    <t>Jóváhagyottból finanszírozási</t>
  </si>
  <si>
    <t>MARADVÁNYKIMUTATÁS</t>
  </si>
  <si>
    <t>1. melléklet a 7/2018. (V.30.) önkormányzati rendelethez</t>
  </si>
  <si>
    <t>2. melléklet a 7/2018. (V.30.) önkormányzati rendelethez</t>
  </si>
  <si>
    <t xml:space="preserve">  3. melléklet a 6/2018. (V.30.) önkormányzati rendelethez</t>
  </si>
  <si>
    <t>4. melléklet a 7/2018. (V.30.) önkormányzati rendelethez</t>
  </si>
  <si>
    <t>5. melléklet a 7/2018. (V.30.) önkormányzati rendelethez</t>
  </si>
  <si>
    <r>
      <t xml:space="preserve">"Csatlakozási konstrukció az önkormányzati ASP rendszer országos kiterjesztéséhez"                                                 </t>
    </r>
    <r>
      <rPr>
        <i/>
        <sz val="10"/>
        <color theme="1"/>
        <rFont val="Times New Roman"/>
        <family val="1"/>
        <charset val="238"/>
      </rPr>
      <t xml:space="preserve"> 6.1. </t>
    </r>
    <r>
      <rPr>
        <i/>
        <sz val="8"/>
        <color theme="1"/>
        <rFont val="Times New Roman"/>
        <family val="1"/>
        <charset val="238"/>
      </rPr>
      <t xml:space="preserve">melléklet a 7/2018. (V.30.) önkormányzati rendelethez </t>
    </r>
    <r>
      <rPr>
        <i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 xml:space="preserve">  </t>
    </r>
  </si>
  <si>
    <t>6.2. melléklet a 7/2018. (V.30.) önkormányzati rendelethez</t>
  </si>
  <si>
    <t>6.3. melléklet a 7/2018. (V.30.) önkormányzati rendelethez</t>
  </si>
  <si>
    <t>7. melléklet a 7/2018. (V.30.) önkormányzati rendelethez</t>
  </si>
  <si>
    <t xml:space="preserve"> 8. melléklet a 7/2018. (V.30.) önkormányzati rendelethez</t>
  </si>
  <si>
    <t>9. melléklet a 7/2018. (V.30.) önkormányzati rendelethez</t>
  </si>
  <si>
    <t>10. melléklet a 7/2018.(V.30.) önkormányzati rendelethez</t>
  </si>
  <si>
    <t>11.1. melléklet a 7/2018. (V.30.)önkormányzati rendelethez</t>
  </si>
  <si>
    <t>11.2. melléklet a 7/2018. (V.30.) önkormányzati rendelethez</t>
  </si>
  <si>
    <t>11.3 melléklet  a 7/2018. (V.30.) önkormányzati rendelethez</t>
  </si>
  <si>
    <t>12. melléklet a 7/2018. (V.30.) önkormányzati rendelethez</t>
  </si>
  <si>
    <t>13. melléklet a 7/2018. (V.30.) önkormányzati rendelethez</t>
  </si>
  <si>
    <t>14. melléklet a 7/2018.(V.30.)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</si>
</sst>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F_t_-;\-* #,##0.00\ _F_t_-;_-* &quot;-&quot;??\ _F_t_-;_-@_-"/>
    <numFmt numFmtId="164" formatCode="#,###"/>
    <numFmt numFmtId="165" formatCode="#,##0.0"/>
    <numFmt numFmtId="166" formatCode="00"/>
    <numFmt numFmtId="167" formatCode="#,###__;\-#,###__"/>
    <numFmt numFmtId="168" formatCode="#,###\ _F_t;\-#,###\ _F_t"/>
    <numFmt numFmtId="169" formatCode="#,###__"/>
    <numFmt numFmtId="170" formatCode="_-* #,##0\ _F_t_-;\-* #,##0\ _F_t_-;_-* &quot;-&quot;??\ _F_t_-;_-@_-"/>
    <numFmt numFmtId="171" formatCode="0.0%"/>
  </numFmts>
  <fonts count="94" x14ac:knownFonts="1">
    <font>
      <sz val="11"/>
      <color theme="1"/>
      <name val="Calibri"/>
      <family val="2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Times New Roman CE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C00000"/>
      <name val="Times New Roman CE"/>
      <charset val="238"/>
    </font>
    <font>
      <b/>
      <sz val="10"/>
      <color rgb="FFFF0000"/>
      <name val="Times New Roman CE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38"/>
    </font>
    <font>
      <b/>
      <sz val="22"/>
      <color rgb="FFFF0000"/>
      <name val="Times New Roman CE"/>
      <family val="1"/>
      <charset val="238"/>
    </font>
    <font>
      <b/>
      <sz val="22"/>
      <color rgb="FFFF0000"/>
      <name val="Times New Roman"/>
      <family val="1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i/>
      <sz val="12"/>
      <name val="Times New Roman CE"/>
      <family val="1"/>
      <charset val="238"/>
    </font>
    <font>
      <i/>
      <sz val="9"/>
      <name val="Times New Roman CE"/>
      <charset val="238"/>
    </font>
    <font>
      <i/>
      <sz val="8"/>
      <name val="Calibri"/>
      <family val="2"/>
      <charset val="238"/>
      <scheme val="minor"/>
    </font>
    <font>
      <i/>
      <sz val="9"/>
      <name val="Times New Roman CE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8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5" fillId="0" borderId="0"/>
    <xf numFmtId="0" fontId="19" fillId="0" borderId="0"/>
  </cellStyleXfs>
  <cellXfs count="99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>
      <alignment vertical="center" wrapText="1"/>
    </xf>
    <xf numFmtId="49" fontId="11" fillId="0" borderId="26" xfId="1" applyNumberFormat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 wrapText="1" indent="1"/>
    </xf>
    <xf numFmtId="0" fontId="15" fillId="0" borderId="12" xfId="0" applyFont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wrapText="1"/>
    </xf>
    <xf numFmtId="164" fontId="16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horizontal="left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wrapText="1"/>
    </xf>
    <xf numFmtId="0" fontId="15" fillId="0" borderId="35" xfId="0" applyFont="1" applyBorder="1" applyAlignment="1" applyProtection="1">
      <alignment horizontal="center" wrapText="1"/>
    </xf>
    <xf numFmtId="0" fontId="15" fillId="0" borderId="3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37" xfId="1" applyFont="1" applyFill="1" applyBorder="1" applyAlignment="1" applyProtection="1">
      <alignment horizontal="center" vertical="center" wrapText="1"/>
    </xf>
    <xf numFmtId="0" fontId="9" fillId="0" borderId="33" xfId="1" applyFont="1" applyFill="1" applyBorder="1" applyAlignment="1" applyProtection="1">
      <alignment vertical="center" wrapTex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3" xfId="1" applyFont="1" applyFill="1" applyBorder="1" applyAlignment="1" applyProtection="1">
      <alignment horizontal="left" indent="6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left" vertical="center" wrapText="1" indent="6"/>
    </xf>
    <xf numFmtId="0" fontId="11" fillId="0" borderId="32" xfId="1" applyFont="1" applyFill="1" applyBorder="1" applyAlignment="1" applyProtection="1">
      <alignment horizontal="left" vertical="center" wrapText="1" indent="6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vertical="center" wrapTex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5" fillId="0" borderId="17" xfId="0" applyNumberFormat="1" applyFont="1" applyBorder="1" applyAlignment="1" applyProtection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164" fontId="18" fillId="0" borderId="17" xfId="0" quotePrefix="1" applyNumberFormat="1" applyFont="1" applyBorder="1" applyAlignment="1" applyProtection="1">
      <alignment horizontal="right" vertical="center" wrapText="1" indent="1"/>
    </xf>
    <xf numFmtId="164" fontId="18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35" xfId="0" applyFont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4" fillId="0" borderId="14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2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164" fontId="16" fillId="0" borderId="22" xfId="0" applyNumberFormat="1" applyFont="1" applyFill="1" applyBorder="1" applyAlignment="1" applyProtection="1">
      <alignment horizontal="left" vertical="center" wrapText="1" indent="2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2"/>
    </xf>
    <xf numFmtId="164" fontId="23" fillId="0" borderId="23" xfId="0" applyNumberFormat="1" applyFont="1" applyFill="1" applyBorder="1" applyAlignment="1" applyProtection="1">
      <alignment horizontal="lef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 indent="2"/>
    </xf>
    <xf numFmtId="164" fontId="11" fillId="0" borderId="26" xfId="0" applyNumberFormat="1" applyFont="1" applyFill="1" applyBorder="1" applyAlignment="1" applyProtection="1">
      <alignment horizontal="left" vertical="center" wrapText="1" indent="2"/>
    </xf>
    <xf numFmtId="164" fontId="22" fillId="0" borderId="14" xfId="0" applyNumberFormat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>
      <alignment vertical="center" wrapText="1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/>
    <xf numFmtId="164" fontId="13" fillId="0" borderId="0" xfId="0" applyNumberFormat="1" applyFont="1" applyFill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49" fontId="16" fillId="0" borderId="52" xfId="0" applyNumberFormat="1" applyFont="1" applyFill="1" applyBorder="1" applyAlignment="1">
      <alignment horizontal="left" vertical="center"/>
    </xf>
    <xf numFmtId="3" fontId="16" fillId="0" borderId="2" xfId="0" applyNumberFormat="1" applyFont="1" applyFill="1" applyBorder="1" applyAlignment="1" applyProtection="1">
      <alignment horizontal="right" vertical="center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53" xfId="0" applyNumberFormat="1" applyFont="1" applyFill="1" applyBorder="1" applyAlignment="1">
      <alignment horizontal="right" vertical="center" wrapText="1"/>
    </xf>
    <xf numFmtId="4" fontId="9" fillId="0" borderId="53" xfId="0" applyNumberFormat="1" applyFont="1" applyFill="1" applyBorder="1" applyAlignment="1">
      <alignment horizontal="right" vertical="center" wrapText="1"/>
    </xf>
    <xf numFmtId="49" fontId="23" fillId="0" borderId="54" xfId="0" quotePrefix="1" applyNumberFormat="1" applyFont="1" applyFill="1" applyBorder="1" applyAlignment="1">
      <alignment horizontal="left" vertical="center" indent="1"/>
    </xf>
    <xf numFmtId="3" fontId="23" fillId="0" borderId="44" xfId="0" applyNumberFormat="1" applyFont="1" applyFill="1" applyBorder="1" applyAlignment="1" applyProtection="1">
      <alignment horizontal="right" vertical="center"/>
      <protection locked="0"/>
    </xf>
    <xf numFmtId="3" fontId="23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44" xfId="0" applyNumberFormat="1" applyFont="1" applyFill="1" applyBorder="1" applyAlignment="1">
      <alignment horizontal="right" vertical="center" wrapText="1"/>
    </xf>
    <xf numFmtId="4" fontId="9" fillId="0" borderId="44" xfId="0" applyNumberFormat="1" applyFont="1" applyFill="1" applyBorder="1" applyAlignment="1">
      <alignment horizontal="right" vertical="center" wrapText="1"/>
    </xf>
    <xf numFmtId="49" fontId="16" fillId="0" borderId="54" xfId="0" applyNumberFormat="1" applyFont="1" applyFill="1" applyBorder="1" applyAlignment="1">
      <alignment horizontal="left" vertical="center"/>
    </xf>
    <xf numFmtId="3" fontId="16" fillId="0" borderId="44" xfId="0" applyNumberFormat="1" applyFont="1" applyFill="1" applyBorder="1" applyAlignment="1" applyProtection="1">
      <alignment horizontal="right" vertical="center"/>
      <protection locked="0"/>
    </xf>
    <xf numFmtId="3" fontId="16" fillId="0" borderId="44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55" xfId="0" applyNumberFormat="1" applyFont="1" applyFill="1" applyBorder="1" applyAlignment="1" applyProtection="1">
      <alignment horizontal="lef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/>
      <protection locked="0"/>
    </xf>
    <xf numFmtId="3" fontId="16" fillId="0" borderId="56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7" xfId="0" applyNumberFormat="1" applyFont="1" applyFill="1" applyBorder="1" applyAlignment="1">
      <alignment horizontal="right" vertical="center" wrapText="1"/>
    </xf>
    <xf numFmtId="49" fontId="10" fillId="0" borderId="10" xfId="0" applyNumberFormat="1" applyFont="1" applyFill="1" applyBorder="1" applyAlignment="1" applyProtection="1">
      <alignment horizontal="left" vertical="center" indent="1"/>
      <protection locked="0"/>
    </xf>
    <xf numFmtId="164" fontId="10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49" fontId="10" fillId="0" borderId="4" xfId="0" applyNumberFormat="1" applyFont="1" applyFill="1" applyBorder="1" applyAlignment="1" applyProtection="1">
      <alignment horizontal="right" vertical="center"/>
      <protection locked="0"/>
    </xf>
    <xf numFmtId="3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49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8" xfId="0" applyNumberFormat="1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>
      <alignment horizontal="left" vertical="center"/>
    </xf>
    <xf numFmtId="164" fontId="10" fillId="0" borderId="44" xfId="0" applyNumberFormat="1" applyFont="1" applyFill="1" applyBorder="1" applyAlignment="1" applyProtection="1">
      <alignment horizontal="right" vertical="center" wrapText="1"/>
    </xf>
    <xf numFmtId="49" fontId="16" fillId="0" borderId="22" xfId="0" applyNumberFormat="1" applyFont="1" applyFill="1" applyBorder="1" applyAlignment="1" applyProtection="1">
      <alignment horizontal="left" vertical="center"/>
      <protection locked="0"/>
    </xf>
    <xf numFmtId="49" fontId="16" fillId="0" borderId="26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Alignment="1">
      <alignment horizontal="left" vertical="center" wrapText="1" indent="1"/>
    </xf>
    <xf numFmtId="165" fontId="2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/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35" xfId="1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49" fontId="11" fillId="0" borderId="51" xfId="1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indent="6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51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</xf>
    <xf numFmtId="164" fontId="19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33" xfId="0" applyNumberFormat="1" applyFont="1" applyFill="1" applyBorder="1" applyAlignment="1" applyProtection="1">
      <alignment horizontal="righ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left" vertical="center" wrapText="1" indent="1"/>
    </xf>
    <xf numFmtId="164" fontId="16" fillId="0" borderId="33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1" fillId="0" borderId="18" xfId="0" applyFont="1" applyFill="1" applyBorder="1" applyAlignment="1" applyProtection="1">
      <alignment horizontal="right" vertical="center" wrapText="1" indent="1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0" fontId="11" fillId="0" borderId="22" xfId="0" applyFont="1" applyFill="1" applyBorder="1" applyAlignment="1" applyProtection="1">
      <alignment horizontal="right" vertical="center" wrapText="1" indent="1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164" fontId="11" fillId="0" borderId="49" xfId="0" applyNumberFormat="1" applyFont="1" applyFill="1" applyBorder="1" applyAlignment="1" applyProtection="1">
      <alignment vertical="center" wrapText="1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164" fontId="11" fillId="0" borderId="50" xfId="0" applyNumberFormat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164" fontId="11" fillId="0" borderId="0" xfId="1" applyNumberFormat="1" applyFont="1" applyFill="1" applyBorder="1" applyAlignment="1" applyProtection="1">
      <alignment horizontal="righ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Border="1" applyAlignment="1" applyProtection="1">
      <alignment horizontal="right" vertical="center" wrapText="1" indent="1"/>
    </xf>
    <xf numFmtId="164" fontId="18" fillId="0" borderId="0" xfId="0" quotePrefix="1" applyNumberFormat="1" applyFont="1" applyBorder="1" applyAlignment="1" applyProtection="1">
      <alignment horizontal="right" vertical="center" wrapText="1" indent="1"/>
    </xf>
    <xf numFmtId="0" fontId="4" fillId="0" borderId="0" xfId="0" quotePrefix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0" fontId="3" fillId="3" borderId="0" xfId="0" applyFont="1" applyFill="1" applyAlignment="1" applyProtection="1">
      <alignment horizontal="right" vertical="top"/>
      <protection locked="0"/>
    </xf>
    <xf numFmtId="0" fontId="6" fillId="3" borderId="61" xfId="0" applyFont="1" applyFill="1" applyBorder="1" applyAlignment="1" applyProtection="1">
      <alignment horizontal="right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9" fillId="3" borderId="12" xfId="1" applyNumberFormat="1" applyFont="1" applyFill="1" applyBorder="1" applyAlignment="1" applyProtection="1">
      <alignment horizontal="right" vertical="center" wrapText="1" indent="1"/>
    </xf>
    <xf numFmtId="164" fontId="9" fillId="3" borderId="16" xfId="1" applyNumberFormat="1" applyFont="1" applyFill="1" applyBorder="1" applyAlignment="1" applyProtection="1">
      <alignment horizontal="right" vertical="center" wrapText="1" indent="1"/>
    </xf>
    <xf numFmtId="164" fontId="9" fillId="3" borderId="15" xfId="1" applyNumberFormat="1" applyFont="1" applyFill="1" applyBorder="1" applyAlignment="1" applyProtection="1">
      <alignment horizontal="right" vertical="center" wrapText="1" indent="1"/>
    </xf>
    <xf numFmtId="164" fontId="9" fillId="3" borderId="63" xfId="1" applyNumberFormat="1" applyFont="1" applyFill="1" applyBorder="1" applyAlignment="1" applyProtection="1">
      <alignment horizontal="right" vertical="center" wrapText="1" indent="1"/>
    </xf>
    <xf numFmtId="164" fontId="11" fillId="3" borderId="21" xfId="1" applyNumberFormat="1" applyFont="1" applyFill="1" applyBorder="1" applyAlignment="1" applyProtection="1">
      <alignment horizontal="right" vertical="center" wrapText="1" indent="1"/>
    </xf>
    <xf numFmtId="164" fontId="11" fillId="3" borderId="65" xfId="1" applyNumberFormat="1" applyFont="1" applyFill="1" applyBorder="1" applyAlignment="1" applyProtection="1">
      <alignment horizontal="right" vertical="center" wrapText="1" indent="1"/>
    </xf>
    <xf numFmtId="164" fontId="11" fillId="3" borderId="20" xfId="1" applyNumberFormat="1" applyFont="1" applyFill="1" applyBorder="1" applyAlignment="1" applyProtection="1">
      <alignment horizontal="right" vertical="center" wrapText="1" indent="1"/>
    </xf>
    <xf numFmtId="164" fontId="11" fillId="3" borderId="25" xfId="1" applyNumberFormat="1" applyFont="1" applyFill="1" applyBorder="1" applyAlignment="1" applyProtection="1">
      <alignment horizontal="right" vertical="center" wrapText="1" indent="1"/>
    </xf>
    <xf numFmtId="164" fontId="11" fillId="3" borderId="66" xfId="1" applyNumberFormat="1" applyFont="1" applyFill="1" applyBorder="1" applyAlignment="1" applyProtection="1">
      <alignment horizontal="right" vertical="center" wrapText="1" indent="1"/>
    </xf>
    <xf numFmtId="164" fontId="11" fillId="3" borderId="24" xfId="1" applyNumberFormat="1" applyFont="1" applyFill="1" applyBorder="1" applyAlignment="1" applyProtection="1">
      <alignment horizontal="right" vertical="center" wrapText="1" indent="1"/>
    </xf>
    <xf numFmtId="164" fontId="9" fillId="3" borderId="17" xfId="1" applyNumberFormat="1" applyFont="1" applyFill="1" applyBorder="1" applyAlignment="1" applyProtection="1">
      <alignment horizontal="right" vertical="center" wrapText="1" indent="1"/>
    </xf>
    <xf numFmtId="164" fontId="11" fillId="3" borderId="29" xfId="1" applyNumberFormat="1" applyFont="1" applyFill="1" applyBorder="1" applyAlignment="1" applyProtection="1">
      <alignment horizontal="right" vertical="center" wrapText="1" indent="1"/>
    </xf>
    <xf numFmtId="164" fontId="11" fillId="3" borderId="67" xfId="1" applyNumberFormat="1" applyFont="1" applyFill="1" applyBorder="1" applyAlignment="1" applyProtection="1">
      <alignment horizontal="right" vertical="center" wrapText="1" indent="1"/>
    </xf>
    <xf numFmtId="164" fontId="11" fillId="3" borderId="28" xfId="1" applyNumberFormat="1" applyFont="1" applyFill="1" applyBorder="1" applyAlignment="1" applyProtection="1">
      <alignment horizontal="right" vertical="center" wrapText="1" indent="1"/>
    </xf>
    <xf numFmtId="164" fontId="10" fillId="3" borderId="12" xfId="1" applyNumberFormat="1" applyFont="1" applyFill="1" applyBorder="1" applyAlignment="1" applyProtection="1">
      <alignment horizontal="right" vertical="center" wrapText="1" indent="1"/>
    </xf>
    <xf numFmtId="164" fontId="10" fillId="3" borderId="16" xfId="1" applyNumberFormat="1" applyFont="1" applyFill="1" applyBorder="1" applyAlignment="1" applyProtection="1">
      <alignment horizontal="right" vertical="center" wrapText="1" indent="1"/>
    </xf>
    <xf numFmtId="164" fontId="10" fillId="3" borderId="15" xfId="1" applyNumberFormat="1" applyFont="1" applyFill="1" applyBorder="1" applyAlignment="1" applyProtection="1">
      <alignment horizontal="right" vertical="center" wrapText="1" indent="1"/>
    </xf>
    <xf numFmtId="164" fontId="10" fillId="3" borderId="17" xfId="1" applyNumberFormat="1" applyFont="1" applyFill="1" applyBorder="1" applyAlignment="1" applyProtection="1">
      <alignment horizontal="right" vertical="center" wrapText="1" indent="1"/>
    </xf>
    <xf numFmtId="164" fontId="16" fillId="3" borderId="25" xfId="1" applyNumberFormat="1" applyFont="1" applyFill="1" applyBorder="1" applyAlignment="1" applyProtection="1">
      <alignment horizontal="right" vertical="center" wrapText="1" indent="1"/>
    </xf>
    <xf numFmtId="164" fontId="16" fillId="3" borderId="66" xfId="1" applyNumberFormat="1" applyFont="1" applyFill="1" applyBorder="1" applyAlignment="1" applyProtection="1">
      <alignment horizontal="right" vertical="center" wrapText="1" indent="1"/>
    </xf>
    <xf numFmtId="164" fontId="16" fillId="3" borderId="24" xfId="1" applyNumberFormat="1" applyFont="1" applyFill="1" applyBorder="1" applyAlignment="1" applyProtection="1">
      <alignment horizontal="right" vertical="center" wrapText="1" indent="1"/>
    </xf>
    <xf numFmtId="164" fontId="16" fillId="3" borderId="29" xfId="1" applyNumberFormat="1" applyFont="1" applyFill="1" applyBorder="1" applyAlignment="1" applyProtection="1">
      <alignment horizontal="right" vertical="center" wrapText="1" indent="1"/>
    </xf>
    <xf numFmtId="164" fontId="16" fillId="3" borderId="67" xfId="1" applyNumberFormat="1" applyFont="1" applyFill="1" applyBorder="1" applyAlignment="1" applyProtection="1">
      <alignment horizontal="right" vertical="center" wrapText="1" indent="1"/>
    </xf>
    <xf numFmtId="164" fontId="16" fillId="3" borderId="28" xfId="1" applyNumberFormat="1" applyFont="1" applyFill="1" applyBorder="1" applyAlignment="1" applyProtection="1">
      <alignment horizontal="right" vertical="center" wrapText="1" indent="1"/>
    </xf>
    <xf numFmtId="164" fontId="16" fillId="3" borderId="21" xfId="1" applyNumberFormat="1" applyFont="1" applyFill="1" applyBorder="1" applyAlignment="1" applyProtection="1">
      <alignment horizontal="right" vertical="center" wrapText="1" indent="1"/>
    </xf>
    <xf numFmtId="164" fontId="16" fillId="3" borderId="65" xfId="1" applyNumberFormat="1" applyFont="1" applyFill="1" applyBorder="1" applyAlignment="1" applyProtection="1">
      <alignment horizontal="right" vertical="center" wrapText="1" indent="1"/>
    </xf>
    <xf numFmtId="164" fontId="16" fillId="3" borderId="20" xfId="1" applyNumberFormat="1" applyFont="1" applyFill="1" applyBorder="1" applyAlignment="1" applyProtection="1">
      <alignment horizontal="right" vertical="center" wrapText="1" indent="1"/>
    </xf>
    <xf numFmtId="164" fontId="16" fillId="3" borderId="34" xfId="1" applyNumberFormat="1" applyFont="1" applyFill="1" applyBorder="1" applyAlignment="1" applyProtection="1">
      <alignment horizontal="right" vertical="center" wrapText="1" indent="1"/>
    </xf>
    <xf numFmtId="164" fontId="16" fillId="3" borderId="0" xfId="1" applyNumberFormat="1" applyFont="1" applyFill="1" applyBorder="1" applyAlignment="1" applyProtection="1">
      <alignment horizontal="right" vertical="center" wrapText="1" indent="1"/>
    </xf>
    <xf numFmtId="164" fontId="16" fillId="3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61" xfId="1" applyNumberFormat="1" applyFont="1" applyFill="1" applyBorder="1" applyAlignment="1" applyProtection="1">
      <alignment horizontal="right" vertical="center" wrapText="1" indent="1"/>
    </xf>
    <xf numFmtId="164" fontId="9" fillId="3" borderId="0" xfId="0" applyNumberFormat="1" applyFont="1" applyFill="1" applyBorder="1" applyAlignment="1" applyProtection="1">
      <alignment horizontal="right" vertical="center" wrapText="1" inden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9" fillId="3" borderId="33" xfId="1" applyNumberFormat="1" applyFont="1" applyFill="1" applyBorder="1" applyAlignment="1" applyProtection="1">
      <alignment horizontal="right" vertical="center" wrapText="1" indent="1"/>
    </xf>
    <xf numFmtId="164" fontId="9" fillId="3" borderId="5" xfId="1" applyNumberFormat="1" applyFont="1" applyFill="1" applyBorder="1" applyAlignment="1" applyProtection="1">
      <alignment horizontal="right" vertical="center" wrapText="1" indent="1"/>
    </xf>
    <xf numFmtId="164" fontId="9" fillId="3" borderId="61" xfId="1" applyNumberFormat="1" applyFont="1" applyFill="1" applyBorder="1" applyAlignment="1" applyProtection="1">
      <alignment horizontal="right" vertical="center" wrapText="1" indent="1"/>
    </xf>
    <xf numFmtId="164" fontId="11" fillId="3" borderId="40" xfId="1" applyNumberFormat="1" applyFont="1" applyFill="1" applyBorder="1" applyAlignment="1" applyProtection="1">
      <alignment horizontal="right" vertical="center" wrapText="1" indent="1"/>
    </xf>
    <xf numFmtId="164" fontId="11" fillId="3" borderId="58" xfId="1" applyNumberFormat="1" applyFont="1" applyFill="1" applyBorder="1" applyAlignment="1" applyProtection="1">
      <alignment horizontal="right" vertical="center" wrapText="1" indent="1"/>
    </xf>
    <xf numFmtId="164" fontId="11" fillId="3" borderId="64" xfId="1" applyNumberFormat="1" applyFont="1" applyFill="1" applyBorder="1" applyAlignment="1" applyProtection="1">
      <alignment horizontal="right" vertical="center" wrapText="1" indent="1"/>
    </xf>
    <xf numFmtId="164" fontId="11" fillId="3" borderId="41" xfId="1" applyNumberFormat="1" applyFont="1" applyFill="1" applyBorder="1" applyAlignment="1" applyProtection="1">
      <alignment horizontal="right" vertical="center" wrapText="1" indent="1"/>
    </xf>
    <xf numFmtId="164" fontId="11" fillId="3" borderId="59" xfId="1" applyNumberFormat="1" applyFont="1" applyFill="1" applyBorder="1" applyAlignment="1" applyProtection="1">
      <alignment horizontal="right" vertical="center" wrapText="1" indent="1"/>
    </xf>
    <xf numFmtId="164" fontId="11" fillId="3" borderId="30" xfId="1" applyNumberFormat="1" applyFont="1" applyFill="1" applyBorder="1" applyAlignment="1" applyProtection="1">
      <alignment horizontal="right" vertical="center" wrapText="1" indent="1"/>
    </xf>
    <xf numFmtId="164" fontId="15" fillId="3" borderId="12" xfId="0" applyNumberFormat="1" applyFont="1" applyFill="1" applyBorder="1" applyAlignment="1" applyProtection="1">
      <alignment horizontal="right" vertical="center" wrapText="1" indent="1"/>
    </xf>
    <xf numFmtId="164" fontId="15" fillId="3" borderId="16" xfId="0" applyNumberFormat="1" applyFont="1" applyFill="1" applyBorder="1" applyAlignment="1" applyProtection="1">
      <alignment horizontal="right" vertical="center" wrapText="1" indent="1"/>
    </xf>
    <xf numFmtId="164" fontId="15" fillId="3" borderId="15" xfId="0" applyNumberFormat="1" applyFont="1" applyFill="1" applyBorder="1" applyAlignment="1" applyProtection="1">
      <alignment horizontal="right" vertical="center" wrapText="1" indent="1"/>
    </xf>
    <xf numFmtId="164" fontId="15" fillId="3" borderId="17" xfId="0" applyNumberFormat="1" applyFont="1" applyFill="1" applyBorder="1" applyAlignment="1" applyProtection="1">
      <alignment horizontal="right" vertical="center" wrapText="1" indent="1"/>
    </xf>
    <xf numFmtId="164" fontId="18" fillId="3" borderId="12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7" xfId="0" quotePrefix="1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Alignment="1" applyProtection="1">
      <alignment horizontal="right" vertical="center" wrapText="1" indent="1"/>
    </xf>
    <xf numFmtId="0" fontId="0" fillId="3" borderId="0" xfId="0" applyFill="1" applyAlignment="1">
      <alignment vertical="center" wrapText="1"/>
    </xf>
    <xf numFmtId="0" fontId="19" fillId="3" borderId="0" xfId="0" applyFont="1" applyFill="1" applyBorder="1" applyAlignment="1" applyProtection="1">
      <alignment horizontal="right" vertical="center" wrapText="1" indent="1"/>
    </xf>
    <xf numFmtId="0" fontId="0" fillId="3" borderId="0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4" fillId="3" borderId="17" xfId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right"/>
    </xf>
    <xf numFmtId="0" fontId="4" fillId="3" borderId="14" xfId="1" applyFont="1" applyFill="1" applyBorder="1" applyAlignment="1" applyProtection="1">
      <alignment horizontal="center" vertical="center" wrapText="1"/>
    </xf>
    <xf numFmtId="0" fontId="4" fillId="3" borderId="16" xfId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164" fontId="9" fillId="3" borderId="14" xfId="1" applyNumberFormat="1" applyFont="1" applyFill="1" applyBorder="1" applyAlignment="1" applyProtection="1">
      <alignment horizontal="right" vertical="center" wrapText="1" indent="1"/>
    </xf>
    <xf numFmtId="164" fontId="11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14" xfId="1" applyNumberFormat="1" applyFont="1" applyFill="1" applyBorder="1" applyAlignment="1" applyProtection="1">
      <alignment horizontal="right" vertical="center" wrapText="1" indent="1"/>
    </xf>
    <xf numFmtId="164" fontId="16" fillId="3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0" xfId="0" applyFont="1" applyFill="1" applyBorder="1" applyAlignment="1" applyProtection="1">
      <alignment horizontal="right"/>
    </xf>
    <xf numFmtId="0" fontId="9" fillId="3" borderId="17" xfId="0" applyFont="1" applyFill="1" applyBorder="1" applyAlignment="1" applyProtection="1">
      <alignment horizontal="center" vertical="center" wrapText="1"/>
    </xf>
    <xf numFmtId="164" fontId="11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5" fillId="3" borderId="0" xfId="0" applyFont="1" applyFill="1" applyBorder="1" applyAlignment="1">
      <alignment horizontal="center" vertical="center" wrapText="1"/>
    </xf>
    <xf numFmtId="164" fontId="11" fillId="3" borderId="23" xfId="1" applyNumberFormat="1" applyFont="1" applyFill="1" applyBorder="1" applyAlignment="1" applyProtection="1">
      <alignment horizontal="right" vertical="center" wrapText="1" indent="1"/>
    </xf>
    <xf numFmtId="164" fontId="16" fillId="3" borderId="23" xfId="1" applyNumberFormat="1" applyFont="1" applyFill="1" applyBorder="1" applyAlignment="1" applyProtection="1">
      <alignment horizontal="right" vertical="center" wrapText="1" indent="1"/>
    </xf>
    <xf numFmtId="164" fontId="11" fillId="3" borderId="49" xfId="1" applyNumberFormat="1" applyFont="1" applyFill="1" applyBorder="1" applyAlignment="1" applyProtection="1">
      <alignment horizontal="right" vertical="center" wrapText="1" indent="1"/>
    </xf>
    <xf numFmtId="164" fontId="16" fillId="3" borderId="49" xfId="1" applyNumberFormat="1" applyFont="1" applyFill="1" applyBorder="1" applyAlignment="1" applyProtection="1">
      <alignment horizontal="righ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right"/>
    </xf>
    <xf numFmtId="0" fontId="9" fillId="3" borderId="61" xfId="0" applyFont="1" applyFill="1" applyBorder="1" applyAlignment="1" applyProtection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164" fontId="10" fillId="3" borderId="75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164" fontId="11" fillId="3" borderId="19" xfId="1" applyNumberFormat="1" applyFont="1" applyFill="1" applyBorder="1" applyAlignment="1" applyProtection="1">
      <alignment horizontal="right" vertical="center" wrapText="1" indent="1"/>
    </xf>
    <xf numFmtId="164" fontId="11" fillId="3" borderId="62" xfId="1" applyNumberFormat="1" applyFont="1" applyFill="1" applyBorder="1" applyAlignment="1" applyProtection="1">
      <alignment horizontal="right" vertical="center" wrapText="1" indent="1"/>
    </xf>
    <xf numFmtId="164" fontId="9" fillId="3" borderId="13" xfId="1" applyNumberFormat="1" applyFont="1" applyFill="1" applyBorder="1" applyAlignment="1" applyProtection="1">
      <alignment horizontal="right" vertical="center" wrapText="1" indent="1"/>
    </xf>
    <xf numFmtId="164" fontId="11" fillId="3" borderId="27" xfId="1" applyNumberFormat="1" applyFont="1" applyFill="1" applyBorder="1" applyAlignment="1" applyProtection="1">
      <alignment horizontal="right" vertical="center" wrapText="1" indent="1"/>
    </xf>
    <xf numFmtId="164" fontId="11" fillId="3" borderId="50" xfId="1" applyNumberFormat="1" applyFont="1" applyFill="1" applyBorder="1" applyAlignment="1" applyProtection="1">
      <alignment horizontal="right" vertical="center" wrapText="1" indent="1"/>
    </xf>
    <xf numFmtId="164" fontId="10" fillId="3" borderId="13" xfId="1" applyNumberFormat="1" applyFont="1" applyFill="1" applyBorder="1" applyAlignment="1" applyProtection="1">
      <alignment horizontal="right" vertical="center" wrapText="1" indent="1"/>
    </xf>
    <xf numFmtId="164" fontId="16" fillId="3" borderId="27" xfId="1" applyNumberFormat="1" applyFont="1" applyFill="1" applyBorder="1" applyAlignment="1" applyProtection="1">
      <alignment horizontal="right" vertical="center" wrapText="1" indent="1"/>
    </xf>
    <xf numFmtId="164" fontId="16" fillId="3" borderId="50" xfId="1" applyNumberFormat="1" applyFont="1" applyFill="1" applyBorder="1" applyAlignment="1" applyProtection="1">
      <alignment horizontal="right" vertical="center" wrapText="1" indent="1"/>
    </xf>
    <xf numFmtId="164" fontId="16" fillId="3" borderId="19" xfId="1" applyNumberFormat="1" applyFont="1" applyFill="1" applyBorder="1" applyAlignment="1" applyProtection="1">
      <alignment horizontal="right" vertical="center" wrapText="1" indent="1"/>
    </xf>
    <xf numFmtId="164" fontId="16" fillId="3" borderId="62" xfId="1" applyNumberFormat="1" applyFont="1" applyFill="1" applyBorder="1" applyAlignment="1" applyProtection="1">
      <alignment horizontal="right" vertical="center" wrapText="1" indent="1"/>
    </xf>
    <xf numFmtId="164" fontId="9" fillId="3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75" xfId="1" applyNumberFormat="1" applyFont="1" applyFill="1" applyBorder="1" applyAlignment="1" applyProtection="1">
      <alignment horizontal="right" vertical="center" wrapText="1" indent="1"/>
    </xf>
    <xf numFmtId="164" fontId="9" fillId="3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35" xfId="1" applyNumberFormat="1" applyFont="1" applyFill="1" applyBorder="1" applyAlignment="1" applyProtection="1">
      <alignment horizontal="right" vertical="center" wrapText="1" indent="1"/>
    </xf>
    <xf numFmtId="164" fontId="10" fillId="3" borderId="36" xfId="1" applyNumberFormat="1" applyFont="1" applyFill="1" applyBorder="1" applyAlignment="1" applyProtection="1">
      <alignment horizontal="right" vertical="center" wrapText="1" indent="1"/>
    </xf>
    <xf numFmtId="164" fontId="10" fillId="3" borderId="48" xfId="1" applyNumberFormat="1" applyFont="1" applyFill="1" applyBorder="1" applyAlignment="1" applyProtection="1">
      <alignment horizontal="right" vertical="center" wrapText="1" indent="1"/>
    </xf>
    <xf numFmtId="164" fontId="10" fillId="3" borderId="63" xfId="1" applyNumberFormat="1" applyFont="1" applyFill="1" applyBorder="1" applyAlignment="1" applyProtection="1">
      <alignment horizontal="right" vertical="center" wrapText="1" indent="1"/>
    </xf>
    <xf numFmtId="0" fontId="9" fillId="0" borderId="47" xfId="1" applyFont="1" applyFill="1" applyBorder="1" applyAlignment="1" applyProtection="1">
      <alignment vertical="center" wrapText="1"/>
    </xf>
    <xf numFmtId="0" fontId="9" fillId="0" borderId="68" xfId="1" applyFont="1" applyFill="1" applyBorder="1" applyAlignment="1" applyProtection="1">
      <alignment vertical="center" wrapText="1"/>
    </xf>
    <xf numFmtId="164" fontId="15" fillId="3" borderId="14" xfId="0" applyNumberFormat="1" applyFont="1" applyFill="1" applyBorder="1" applyAlignment="1" applyProtection="1">
      <alignment horizontal="right" vertical="center" wrapText="1" indent="1"/>
    </xf>
    <xf numFmtId="164" fontId="15" fillId="3" borderId="13" xfId="0" applyNumberFormat="1" applyFont="1" applyFill="1" applyBorder="1" applyAlignment="1" applyProtection="1">
      <alignment horizontal="right" vertical="center" wrapText="1" indent="1"/>
    </xf>
    <xf numFmtId="164" fontId="15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3" xfId="0" applyNumberFormat="1" applyFont="1" applyFill="1" applyBorder="1" applyAlignment="1" applyProtection="1">
      <alignment horizontal="right" vertical="center" wrapText="1" indent="1"/>
    </xf>
    <xf numFmtId="164" fontId="15" fillId="3" borderId="75" xfId="0" applyNumberFormat="1" applyFont="1" applyFill="1" applyBorder="1" applyAlignment="1" applyProtection="1">
      <alignment horizontal="right" vertical="center" wrapText="1" indent="1"/>
    </xf>
    <xf numFmtId="164" fontId="15" fillId="3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3" borderId="35" xfId="0" quotePrefix="1" applyNumberFormat="1" applyFont="1" applyFill="1" applyBorder="1" applyAlignment="1" applyProtection="1">
      <alignment horizontal="right" vertical="center" wrapText="1" indent="1"/>
    </xf>
    <xf numFmtId="164" fontId="18" fillId="3" borderId="36" xfId="0" quotePrefix="1" applyNumberFormat="1" applyFont="1" applyFill="1" applyBorder="1" applyAlignment="1" applyProtection="1">
      <alignment horizontal="right" vertical="center" wrapText="1" indent="1"/>
    </xf>
    <xf numFmtId="164" fontId="18" fillId="3" borderId="48" xfId="0" quotePrefix="1" applyNumberFormat="1" applyFont="1" applyFill="1" applyBorder="1" applyAlignment="1" applyProtection="1">
      <alignment horizontal="right" vertical="center" wrapText="1" indent="1"/>
    </xf>
    <xf numFmtId="164" fontId="18" fillId="3" borderId="63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3" borderId="13" xfId="0" quotePrefix="1" applyNumberFormat="1" applyFont="1" applyFill="1" applyBorder="1" applyAlignment="1" applyProtection="1">
      <alignment horizontal="right" vertical="center" wrapText="1" inden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36" xfId="1" applyFont="1" applyFill="1" applyBorder="1" applyAlignment="1" applyProtection="1">
      <alignment horizontal="center" vertical="center" wrapText="1"/>
    </xf>
    <xf numFmtId="164" fontId="9" fillId="3" borderId="4" xfId="1" applyNumberFormat="1" applyFont="1" applyFill="1" applyBorder="1" applyAlignment="1" applyProtection="1">
      <alignment horizontal="right" vertical="center" wrapText="1" indent="1"/>
    </xf>
    <xf numFmtId="164" fontId="29" fillId="3" borderId="28" xfId="1" applyNumberFormat="1" applyFont="1" applyFill="1" applyBorder="1" applyAlignment="1" applyProtection="1">
      <alignment horizontal="right" vertical="center" wrapText="1" indent="1"/>
    </xf>
    <xf numFmtId="0" fontId="9" fillId="0" borderId="70" xfId="1" applyFont="1" applyFill="1" applyBorder="1" applyAlignment="1" applyProtection="1">
      <alignment vertical="center" wrapText="1"/>
    </xf>
    <xf numFmtId="0" fontId="12" fillId="0" borderId="72" xfId="0" applyFont="1" applyBorder="1" applyAlignment="1" applyProtection="1">
      <alignment vertical="center" wrapText="1"/>
    </xf>
    <xf numFmtId="0" fontId="12" fillId="0" borderId="45" xfId="0" applyFont="1" applyBorder="1" applyAlignment="1" applyProtection="1">
      <alignment vertical="center" wrapText="1"/>
    </xf>
    <xf numFmtId="0" fontId="12" fillId="0" borderId="73" xfId="0" applyFont="1" applyBorder="1" applyAlignment="1" applyProtection="1">
      <alignment vertical="center" wrapText="1"/>
    </xf>
    <xf numFmtId="0" fontId="15" fillId="0" borderId="68" xfId="0" applyFont="1" applyBorder="1" applyAlignment="1" applyProtection="1">
      <alignment vertical="center" wrapText="1"/>
    </xf>
    <xf numFmtId="0" fontId="9" fillId="0" borderId="68" xfId="1" applyFont="1" applyFill="1" applyBorder="1" applyAlignment="1" applyProtection="1">
      <alignment vertical="center"/>
    </xf>
    <xf numFmtId="0" fontId="15" fillId="0" borderId="10" xfId="0" applyFont="1" applyBorder="1" applyAlignment="1" applyProtection="1">
      <alignment vertical="center" wrapText="1"/>
    </xf>
    <xf numFmtId="0" fontId="15" fillId="0" borderId="70" xfId="0" applyFont="1" applyBorder="1" applyAlignment="1" applyProtection="1">
      <alignment vertical="center" wrapText="1"/>
    </xf>
    <xf numFmtId="0" fontId="11" fillId="0" borderId="76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 wrapText="1"/>
    </xf>
    <xf numFmtId="0" fontId="11" fillId="0" borderId="66" xfId="1" applyFont="1" applyFill="1" applyBorder="1" applyAlignment="1" applyProtection="1">
      <alignment vertical="center" wrapText="1"/>
    </xf>
    <xf numFmtId="0" fontId="11" fillId="0" borderId="45" xfId="1" applyFont="1" applyFill="1" applyBorder="1" applyAlignment="1" applyProtection="1">
      <alignment vertical="center"/>
    </xf>
    <xf numFmtId="0" fontId="11" fillId="0" borderId="73" xfId="1" applyFont="1" applyFill="1" applyBorder="1" applyAlignment="1" applyProtection="1">
      <alignment vertical="center" wrapText="1"/>
    </xf>
    <xf numFmtId="0" fontId="11" fillId="0" borderId="74" xfId="1" applyFont="1" applyFill="1" applyBorder="1" applyAlignment="1" applyProtection="1">
      <alignment vertical="center" wrapText="1"/>
    </xf>
    <xf numFmtId="0" fontId="11" fillId="0" borderId="72" xfId="1" applyFont="1" applyFill="1" applyBorder="1" applyAlignment="1" applyProtection="1">
      <alignment vertical="center" wrapText="1"/>
    </xf>
    <xf numFmtId="0" fontId="10" fillId="0" borderId="68" xfId="1" applyFont="1" applyFill="1" applyBorder="1" applyAlignment="1" applyProtection="1">
      <alignment vertical="center" wrapText="1"/>
    </xf>
    <xf numFmtId="0" fontId="11" fillId="0" borderId="47" xfId="1" applyFont="1" applyFill="1" applyBorder="1" applyAlignment="1" applyProtection="1">
      <alignment vertical="center" wrapText="1"/>
    </xf>
    <xf numFmtId="0" fontId="18" fillId="0" borderId="70" xfId="0" applyFont="1" applyBorder="1" applyAlignment="1" applyProtection="1">
      <alignment vertical="center" wrapText="1"/>
    </xf>
    <xf numFmtId="164" fontId="9" fillId="3" borderId="77" xfId="1" applyNumberFormat="1" applyFont="1" applyFill="1" applyBorder="1" applyAlignment="1" applyProtection="1">
      <alignment horizontal="right" vertical="center" wrapText="1" indent="1"/>
    </xf>
    <xf numFmtId="164" fontId="11" fillId="3" borderId="6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60" xfId="1" applyNumberFormat="1" applyFont="1" applyFill="1" applyBorder="1" applyAlignment="1" applyProtection="1">
      <alignment horizontal="right" vertical="center" wrapText="1" indent="1"/>
    </xf>
    <xf numFmtId="164" fontId="11" fillId="3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 applyProtection="1">
      <alignment vertical="center" wrapText="1"/>
    </xf>
    <xf numFmtId="0" fontId="25" fillId="0" borderId="0" xfId="4" applyFill="1" applyProtection="1"/>
    <xf numFmtId="0" fontId="36" fillId="0" borderId="0" xfId="4" applyFont="1" applyFill="1" applyProtection="1"/>
    <xf numFmtId="0" fontId="26" fillId="0" borderId="31" xfId="4" applyFont="1" applyFill="1" applyBorder="1" applyAlignment="1" applyProtection="1">
      <alignment horizontal="center" vertical="center" wrapText="1"/>
    </xf>
    <xf numFmtId="0" fontId="26" fillId="0" borderId="32" xfId="4" applyFont="1" applyFill="1" applyBorder="1" applyAlignment="1" applyProtection="1">
      <alignment horizontal="center" vertical="center" wrapText="1"/>
    </xf>
    <xf numFmtId="0" fontId="25" fillId="0" borderId="0" xfId="4" applyFill="1" applyAlignment="1" applyProtection="1">
      <alignment horizontal="center" vertical="center"/>
    </xf>
    <xf numFmtId="0" fontId="15" fillId="0" borderId="38" xfId="4" applyFont="1" applyFill="1" applyBorder="1" applyAlignment="1" applyProtection="1">
      <alignment vertical="center" wrapText="1"/>
    </xf>
    <xf numFmtId="166" fontId="11" fillId="0" borderId="39" xfId="5" applyNumberFormat="1" applyFont="1" applyFill="1" applyBorder="1" applyAlignment="1" applyProtection="1">
      <alignment horizontal="center" vertical="center"/>
    </xf>
    <xf numFmtId="167" fontId="40" fillId="0" borderId="39" xfId="4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4" applyFill="1" applyAlignment="1" applyProtection="1">
      <alignment vertical="center"/>
    </xf>
    <xf numFmtId="0" fontId="15" fillId="0" borderId="22" xfId="4" applyFont="1" applyFill="1" applyBorder="1" applyAlignment="1" applyProtection="1">
      <alignment vertical="center" wrapText="1"/>
    </xf>
    <xf numFmtId="166" fontId="11" fillId="0" borderId="23" xfId="5" applyNumberFormat="1" applyFont="1" applyFill="1" applyBorder="1" applyAlignment="1" applyProtection="1">
      <alignment horizontal="center" vertical="center"/>
    </xf>
    <xf numFmtId="167" fontId="40" fillId="0" borderId="23" xfId="4" applyNumberFormat="1" applyFont="1" applyFill="1" applyBorder="1" applyAlignment="1" applyProtection="1">
      <alignment horizontal="right" vertical="center" wrapText="1"/>
    </xf>
    <xf numFmtId="0" fontId="41" fillId="0" borderId="22" xfId="4" applyFont="1" applyFill="1" applyBorder="1" applyAlignment="1" applyProtection="1">
      <alignment horizontal="left" vertical="center" wrapText="1" indent="1"/>
    </xf>
    <xf numFmtId="167" fontId="4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  <protection locked="0"/>
    </xf>
    <xf numFmtId="167" fontId="12" fillId="0" borderId="23" xfId="4" applyNumberFormat="1" applyFont="1" applyFill="1" applyBorder="1" applyAlignment="1" applyProtection="1">
      <alignment horizontal="right" vertical="center" wrapText="1"/>
    </xf>
    <xf numFmtId="0" fontId="15" fillId="0" borderId="31" xfId="4" applyFont="1" applyFill="1" applyBorder="1" applyAlignment="1" applyProtection="1">
      <alignment vertical="center" wrapText="1"/>
    </xf>
    <xf numFmtId="166" fontId="11" fillId="0" borderId="32" xfId="5" applyNumberFormat="1" applyFont="1" applyFill="1" applyBorder="1" applyAlignment="1" applyProtection="1">
      <alignment horizontal="center" vertical="center"/>
    </xf>
    <xf numFmtId="167" fontId="40" fillId="0" borderId="32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Fill="1" applyProtection="1"/>
    <xf numFmtId="3" fontId="25" fillId="0" borderId="0" xfId="4" applyNumberFormat="1" applyFont="1" applyFill="1" applyProtection="1"/>
    <xf numFmtId="0" fontId="25" fillId="0" borderId="0" xfId="4" applyFont="1" applyFill="1" applyProtection="1"/>
    <xf numFmtId="0" fontId="19" fillId="0" borderId="0" xfId="5" applyFill="1" applyAlignment="1" applyProtection="1">
      <alignment vertical="center"/>
    </xf>
    <xf numFmtId="0" fontId="19" fillId="0" borderId="0" xfId="5" applyFill="1" applyAlignment="1" applyProtection="1">
      <alignment vertical="center" wrapText="1"/>
    </xf>
    <xf numFmtId="0" fontId="2" fillId="0" borderId="0" xfId="5" applyFont="1" applyFill="1" applyAlignment="1" applyProtection="1">
      <alignment horizontal="center" vertical="center"/>
    </xf>
    <xf numFmtId="0" fontId="19" fillId="0" borderId="0" xfId="5" applyFill="1" applyAlignment="1" applyProtection="1">
      <alignment horizontal="center" vertical="center"/>
    </xf>
    <xf numFmtId="49" fontId="9" fillId="0" borderId="31" xfId="5" applyNumberFormat="1" applyFont="1" applyFill="1" applyBorder="1" applyAlignment="1" applyProtection="1">
      <alignment horizontal="center" vertical="center" wrapText="1"/>
    </xf>
    <xf numFmtId="49" fontId="9" fillId="0" borderId="32" xfId="5" applyNumberFormat="1" applyFont="1" applyFill="1" applyBorder="1" applyAlignment="1" applyProtection="1">
      <alignment horizontal="center" vertical="center"/>
    </xf>
    <xf numFmtId="49" fontId="9" fillId="0" borderId="71" xfId="5" applyNumberFormat="1" applyFont="1" applyFill="1" applyBorder="1" applyAlignment="1" applyProtection="1">
      <alignment horizontal="center" vertical="center"/>
    </xf>
    <xf numFmtId="49" fontId="44" fillId="0" borderId="0" xfId="5" applyNumberFormat="1" applyFont="1" applyFill="1" applyAlignment="1" applyProtection="1">
      <alignment horizontal="center" vertical="center"/>
    </xf>
    <xf numFmtId="166" fontId="11" fillId="0" borderId="19" xfId="5" applyNumberFormat="1" applyFont="1" applyFill="1" applyBorder="1" applyAlignment="1" applyProtection="1">
      <alignment horizontal="center" vertical="center"/>
    </xf>
    <xf numFmtId="168" fontId="11" fillId="0" borderId="62" xfId="5" applyNumberFormat="1" applyFont="1" applyFill="1" applyBorder="1" applyAlignment="1" applyProtection="1">
      <alignment vertical="center"/>
      <protection locked="0"/>
    </xf>
    <xf numFmtId="168" fontId="11" fillId="0" borderId="49" xfId="5" applyNumberFormat="1" applyFont="1" applyFill="1" applyBorder="1" applyAlignment="1" applyProtection="1">
      <alignment vertical="center"/>
      <protection locked="0"/>
    </xf>
    <xf numFmtId="168" fontId="9" fillId="0" borderId="49" xfId="5" applyNumberFormat="1" applyFont="1" applyFill="1" applyBorder="1" applyAlignment="1" applyProtection="1">
      <alignment vertical="center"/>
    </xf>
    <xf numFmtId="168" fontId="9" fillId="0" borderId="49" xfId="5" applyNumberFormat="1" applyFont="1" applyFill="1" applyBorder="1" applyAlignment="1" applyProtection="1">
      <alignment vertical="center"/>
      <protection locked="0"/>
    </xf>
    <xf numFmtId="0" fontId="44" fillId="0" borderId="0" xfId="5" applyFont="1" applyFill="1" applyAlignment="1" applyProtection="1">
      <alignment vertical="center"/>
    </xf>
    <xf numFmtId="0" fontId="9" fillId="0" borderId="31" xfId="5" applyFont="1" applyFill="1" applyBorder="1" applyAlignment="1" applyProtection="1">
      <alignment horizontal="left" vertical="center" wrapText="1"/>
    </xf>
    <xf numFmtId="168" fontId="9" fillId="0" borderId="71" xfId="5" applyNumberFormat="1" applyFont="1" applyFill="1" applyBorder="1" applyAlignment="1" applyProtection="1">
      <alignment vertical="center"/>
    </xf>
    <xf numFmtId="0" fontId="25" fillId="0" borderId="0" xfId="4" applyFont="1" applyFill="1" applyAlignment="1" applyProtection="1"/>
    <xf numFmtId="0" fontId="46" fillId="0" borderId="0" xfId="0" applyFont="1" applyFill="1" applyAlignment="1">
      <alignment horizontal="center"/>
    </xf>
    <xf numFmtId="0" fontId="47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48" fillId="0" borderId="0" xfId="0" applyFont="1" applyAlignment="1" applyProtection="1">
      <alignment horizontal="right"/>
    </xf>
    <xf numFmtId="0" fontId="0" fillId="0" borderId="0" xfId="0" applyProtection="1"/>
    <xf numFmtId="0" fontId="50" fillId="0" borderId="0" xfId="0" applyFont="1" applyAlignment="1" applyProtection="1">
      <alignment horizontal="center"/>
    </xf>
    <xf numFmtId="0" fontId="51" fillId="0" borderId="14" xfId="0" applyFont="1" applyBorder="1" applyAlignment="1" applyProtection="1">
      <alignment horizontal="center" vertical="center" wrapText="1"/>
    </xf>
    <xf numFmtId="0" fontId="50" fillId="0" borderId="12" xfId="0" applyFont="1" applyBorder="1" applyAlignment="1" applyProtection="1">
      <alignment horizontal="center" vertical="center" wrapText="1"/>
    </xf>
    <xf numFmtId="0" fontId="50" fillId="0" borderId="13" xfId="0" applyFont="1" applyBorder="1" applyAlignment="1" applyProtection="1">
      <alignment horizontal="center" vertical="center" wrapText="1"/>
    </xf>
    <xf numFmtId="0" fontId="50" fillId="0" borderId="18" xfId="0" applyFont="1" applyBorder="1" applyAlignment="1" applyProtection="1">
      <alignment horizontal="center" vertical="top" wrapText="1"/>
    </xf>
    <xf numFmtId="0" fontId="52" fillId="0" borderId="19" xfId="0" applyFont="1" applyBorder="1" applyAlignment="1" applyProtection="1">
      <alignment horizontal="left" vertical="top" wrapText="1"/>
      <protection locked="0"/>
    </xf>
    <xf numFmtId="170" fontId="52" fillId="0" borderId="19" xfId="2" applyNumberFormat="1" applyFont="1" applyBorder="1" applyAlignment="1" applyProtection="1">
      <alignment horizontal="center" vertical="center" wrapText="1"/>
      <protection locked="0"/>
    </xf>
    <xf numFmtId="170" fontId="52" fillId="0" borderId="62" xfId="2" applyNumberFormat="1" applyFont="1" applyBorder="1" applyAlignment="1" applyProtection="1">
      <alignment horizontal="center" vertical="top" wrapText="1"/>
      <protection locked="0"/>
    </xf>
    <xf numFmtId="0" fontId="50" fillId="0" borderId="22" xfId="0" applyFont="1" applyBorder="1" applyAlignment="1" applyProtection="1">
      <alignment horizontal="center" vertical="top" wrapText="1"/>
    </xf>
    <xf numFmtId="0" fontId="52" fillId="0" borderId="23" xfId="0" applyFont="1" applyBorder="1" applyAlignment="1" applyProtection="1">
      <alignment horizontal="left" vertical="top" wrapText="1"/>
      <protection locked="0"/>
    </xf>
    <xf numFmtId="9" fontId="52" fillId="0" borderId="23" xfId="3" applyFont="1" applyBorder="1" applyAlignment="1" applyProtection="1">
      <alignment horizontal="center" vertical="center" wrapText="1"/>
      <protection locked="0"/>
    </xf>
    <xf numFmtId="170" fontId="52" fillId="0" borderId="23" xfId="2" applyNumberFormat="1" applyFont="1" applyBorder="1" applyAlignment="1" applyProtection="1">
      <alignment horizontal="center" vertical="center" wrapText="1"/>
      <protection locked="0"/>
    </xf>
    <xf numFmtId="170" fontId="52" fillId="0" borderId="49" xfId="2" applyNumberFormat="1" applyFont="1" applyBorder="1" applyAlignment="1" applyProtection="1">
      <alignment horizontal="center" vertical="top" wrapText="1"/>
      <protection locked="0"/>
    </xf>
    <xf numFmtId="0" fontId="50" fillId="0" borderId="26" xfId="0" applyFont="1" applyBorder="1" applyAlignment="1" applyProtection="1">
      <alignment horizontal="center" vertical="top" wrapText="1"/>
    </xf>
    <xf numFmtId="0" fontId="52" fillId="0" borderId="27" xfId="0" applyFont="1" applyBorder="1" applyAlignment="1" applyProtection="1">
      <alignment horizontal="left" vertical="top" wrapText="1"/>
      <protection locked="0"/>
    </xf>
    <xf numFmtId="9" fontId="52" fillId="0" borderId="27" xfId="3" applyFont="1" applyBorder="1" applyAlignment="1" applyProtection="1">
      <alignment horizontal="center" vertical="center" wrapText="1"/>
      <protection locked="0"/>
    </xf>
    <xf numFmtId="170" fontId="52" fillId="0" borderId="27" xfId="2" applyNumberFormat="1" applyFont="1" applyBorder="1" applyAlignment="1" applyProtection="1">
      <alignment horizontal="center" vertical="center" wrapText="1"/>
      <protection locked="0"/>
    </xf>
    <xf numFmtId="170" fontId="52" fillId="0" borderId="50" xfId="2" applyNumberFormat="1" applyFont="1" applyBorder="1" applyAlignment="1" applyProtection="1">
      <alignment horizontal="center" vertical="top" wrapText="1"/>
      <protection locked="0"/>
    </xf>
    <xf numFmtId="0" fontId="50" fillId="4" borderId="12" xfId="0" applyFont="1" applyFill="1" applyBorder="1" applyAlignment="1" applyProtection="1">
      <alignment horizontal="center" vertical="top" wrapText="1"/>
    </xf>
    <xf numFmtId="170" fontId="52" fillId="0" borderId="12" xfId="2" applyNumberFormat="1" applyFont="1" applyBorder="1" applyAlignment="1" applyProtection="1">
      <alignment horizontal="center" vertical="center" wrapText="1"/>
    </xf>
    <xf numFmtId="170" fontId="52" fillId="0" borderId="13" xfId="2" applyNumberFormat="1" applyFont="1" applyBorder="1" applyAlignment="1" applyProtection="1">
      <alignment horizontal="center" vertical="top" wrapText="1"/>
    </xf>
    <xf numFmtId="0" fontId="53" fillId="0" borderId="0" xfId="0" applyFont="1" applyFill="1"/>
    <xf numFmtId="0" fontId="54" fillId="0" borderId="0" xfId="5" applyFont="1" applyFill="1" applyAlignment="1" applyProtection="1">
      <alignment vertical="center"/>
    </xf>
    <xf numFmtId="0" fontId="34" fillId="0" borderId="0" xfId="0" applyFont="1" applyProtection="1"/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56" fillId="0" borderId="0" xfId="0" applyNumberFormat="1" applyFont="1" applyFill="1" applyAlignment="1" applyProtection="1">
      <alignment horizontal="centerContinuous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61" fillId="0" borderId="0" xfId="5" applyFont="1" applyFill="1" applyAlignment="1" applyProtection="1">
      <alignment vertical="center"/>
    </xf>
    <xf numFmtId="171" fontId="52" fillId="0" borderId="19" xfId="3" applyNumberFormat="1" applyFont="1" applyBorder="1" applyAlignment="1" applyProtection="1">
      <alignment horizontal="center" vertical="center" wrapText="1"/>
      <protection locked="0"/>
    </xf>
    <xf numFmtId="164" fontId="1" fillId="3" borderId="0" xfId="0" applyNumberFormat="1" applyFont="1" applyFill="1" applyAlignment="1" applyProtection="1">
      <alignment horizontal="left" vertical="center" wrapText="1"/>
    </xf>
    <xf numFmtId="164" fontId="2" fillId="3" borderId="0" xfId="0" applyNumberFormat="1" applyFont="1" applyFill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/>
    </xf>
    <xf numFmtId="0" fontId="4" fillId="3" borderId="69" xfId="0" applyFont="1" applyFill="1" applyBorder="1" applyAlignment="1" applyProtection="1">
      <alignment horizontal="center" vertical="center" wrapText="1"/>
    </xf>
    <xf numFmtId="0" fontId="63" fillId="3" borderId="0" xfId="0" applyFont="1" applyFill="1" applyAlignment="1">
      <alignment vertical="center" wrapText="1"/>
    </xf>
    <xf numFmtId="0" fontId="9" fillId="3" borderId="68" xfId="0" applyFont="1" applyFill="1" applyBorder="1" applyAlignment="1" applyProtection="1">
      <alignment horizontal="center" vertical="center" wrapText="1"/>
    </xf>
    <xf numFmtId="0" fontId="9" fillId="3" borderId="14" xfId="1" applyFont="1" applyFill="1" applyBorder="1" applyAlignment="1" applyProtection="1">
      <alignment horizontal="center" vertical="center" wrapText="1"/>
    </xf>
    <xf numFmtId="0" fontId="9" fillId="3" borderId="68" xfId="1" applyFont="1" applyFill="1" applyBorder="1" applyAlignment="1" applyProtection="1">
      <alignment horizontal="left" vertical="center" wrapText="1" indent="1"/>
    </xf>
    <xf numFmtId="49" fontId="11" fillId="3" borderId="18" xfId="1" applyNumberFormat="1" applyFont="1" applyFill="1" applyBorder="1" applyAlignment="1" applyProtection="1">
      <alignment horizontal="center" vertical="center" wrapText="1"/>
    </xf>
    <xf numFmtId="0" fontId="12" fillId="3" borderId="72" xfId="0" applyFont="1" applyFill="1" applyBorder="1" applyAlignment="1" applyProtection="1">
      <alignment horizontal="left" wrapText="1" indent="1"/>
    </xf>
    <xf numFmtId="0" fontId="13" fillId="3" borderId="0" xfId="0" applyFont="1" applyFill="1" applyAlignment="1">
      <alignment vertical="center" wrapText="1"/>
    </xf>
    <xf numFmtId="49" fontId="11" fillId="3" borderId="22" xfId="1" applyNumberFormat="1" applyFont="1" applyFill="1" applyBorder="1" applyAlignment="1" applyProtection="1">
      <alignment horizontal="center" vertical="center" wrapText="1"/>
    </xf>
    <xf numFmtId="0" fontId="12" fillId="3" borderId="45" xfId="0" applyFont="1" applyFill="1" applyBorder="1" applyAlignment="1" applyProtection="1">
      <alignment horizontal="left" wrapText="1" indent="1"/>
    </xf>
    <xf numFmtId="49" fontId="11" fillId="3" borderId="26" xfId="1" applyNumberFormat="1" applyFont="1" applyFill="1" applyBorder="1" applyAlignment="1" applyProtection="1">
      <alignment horizontal="center" vertical="center" wrapText="1"/>
    </xf>
    <xf numFmtId="0" fontId="12" fillId="3" borderId="73" xfId="0" applyFont="1" applyFill="1" applyBorder="1" applyAlignment="1" applyProtection="1">
      <alignment horizontal="left" wrapText="1" indent="1"/>
    </xf>
    <xf numFmtId="0" fontId="15" fillId="3" borderId="68" xfId="0" applyFont="1" applyFill="1" applyBorder="1" applyAlignment="1" applyProtection="1">
      <alignment horizontal="left" vertical="center" wrapText="1" indent="1"/>
    </xf>
    <xf numFmtId="0" fontId="9" fillId="3" borderId="68" xfId="1" applyFont="1" applyFill="1" applyBorder="1" applyAlignment="1" applyProtection="1">
      <alignment horizontal="left" vertical="center" indent="1"/>
    </xf>
    <xf numFmtId="0" fontId="15" fillId="3" borderId="14" xfId="0" applyFont="1" applyFill="1" applyBorder="1" applyAlignment="1" applyProtection="1">
      <alignment horizontal="center" wrapText="1"/>
    </xf>
    <xf numFmtId="0" fontId="12" fillId="3" borderId="73" xfId="0" applyFont="1" applyFill="1" applyBorder="1" applyAlignment="1" applyProtection="1">
      <alignment wrapText="1"/>
    </xf>
    <xf numFmtId="49" fontId="11" fillId="3" borderId="31" xfId="1" applyNumberFormat="1" applyFont="1" applyFill="1" applyBorder="1" applyAlignment="1" applyProtection="1">
      <alignment horizontal="center" vertical="center" wrapText="1"/>
    </xf>
    <xf numFmtId="0" fontId="12" fillId="3" borderId="74" xfId="0" applyFont="1" applyFill="1" applyBorder="1" applyAlignment="1" applyProtection="1">
      <alignment horizontal="left" wrapText="1" indent="1"/>
    </xf>
    <xf numFmtId="0" fontId="12" fillId="3" borderId="18" xfId="0" applyFont="1" applyFill="1" applyBorder="1" applyAlignment="1" applyProtection="1">
      <alignment horizontal="center" wrapText="1"/>
    </xf>
    <xf numFmtId="0" fontId="12" fillId="3" borderId="22" xfId="0" applyFont="1" applyFill="1" applyBorder="1" applyAlignment="1" applyProtection="1">
      <alignment horizontal="center" wrapText="1"/>
    </xf>
    <xf numFmtId="0" fontId="12" fillId="3" borderId="26" xfId="0" applyFont="1" applyFill="1" applyBorder="1" applyAlignment="1" applyProtection="1">
      <alignment horizontal="center" wrapText="1"/>
    </xf>
    <xf numFmtId="0" fontId="15" fillId="3" borderId="10" xfId="0" applyFont="1" applyFill="1" applyBorder="1" applyAlignment="1" applyProtection="1">
      <alignment horizontal="center" wrapText="1"/>
    </xf>
    <xf numFmtId="0" fontId="15" fillId="3" borderId="10" xfId="0" applyFont="1" applyFill="1" applyBorder="1" applyAlignment="1" applyProtection="1">
      <alignment horizontal="left" vertical="center" wrapText="1" indent="1"/>
    </xf>
    <xf numFmtId="0" fontId="15" fillId="3" borderId="70" xfId="0" applyFont="1" applyFill="1" applyBorder="1" applyAlignment="1" applyProtection="1">
      <alignment horizontal="left" vertical="center" wrapText="1" indent="1"/>
    </xf>
    <xf numFmtId="0" fontId="15" fillId="3" borderId="68" xfId="0" applyFont="1" applyFill="1" applyBorder="1" applyAlignment="1" applyProtection="1">
      <alignment wrapText="1"/>
    </xf>
    <xf numFmtId="0" fontId="15" fillId="3" borderId="35" xfId="0" applyFont="1" applyFill="1" applyBorder="1" applyAlignment="1" applyProtection="1">
      <alignment horizontal="center" wrapText="1"/>
    </xf>
    <xf numFmtId="0" fontId="15" fillId="3" borderId="70" xfId="0" applyFont="1" applyFill="1" applyBorder="1" applyAlignment="1" applyProtection="1">
      <alignment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0" fontId="9" fillId="3" borderId="37" xfId="1" applyFont="1" applyFill="1" applyBorder="1" applyAlignment="1" applyProtection="1">
      <alignment horizontal="center" vertical="center" wrapText="1"/>
    </xf>
    <xf numFmtId="0" fontId="9" fillId="3" borderId="47" xfId="1" applyFont="1" applyFill="1" applyBorder="1" applyAlignment="1" applyProtection="1">
      <alignment vertical="center" wrapText="1"/>
    </xf>
    <xf numFmtId="0" fontId="17" fillId="3" borderId="0" xfId="0" applyFont="1" applyFill="1" applyAlignment="1">
      <alignment vertical="center" wrapText="1"/>
    </xf>
    <xf numFmtId="49" fontId="11" fillId="3" borderId="38" xfId="1" applyNumberFormat="1" applyFont="1" applyFill="1" applyBorder="1" applyAlignment="1" applyProtection="1">
      <alignment horizontal="center" vertical="center" wrapText="1"/>
    </xf>
    <xf numFmtId="0" fontId="11" fillId="3" borderId="76" xfId="1" applyFont="1" applyFill="1" applyBorder="1" applyAlignment="1" applyProtection="1">
      <alignment horizontal="left" vertical="center" wrapText="1" indent="1"/>
    </xf>
    <xf numFmtId="0" fontId="11" fillId="3" borderId="45" xfId="1" applyFont="1" applyFill="1" applyBorder="1" applyAlignment="1" applyProtection="1">
      <alignment horizontal="left" vertical="center" wrapText="1" indent="1"/>
    </xf>
    <xf numFmtId="0" fontId="11" fillId="3" borderId="66" xfId="1" applyFont="1" applyFill="1" applyBorder="1" applyAlignment="1" applyProtection="1">
      <alignment horizontal="left" vertical="center" wrapText="1" indent="1"/>
    </xf>
    <xf numFmtId="0" fontId="11" fillId="3" borderId="0" xfId="1" applyFont="1" applyFill="1" applyBorder="1" applyAlignment="1" applyProtection="1">
      <alignment horizontal="left" vertical="center" wrapText="1" indent="1"/>
    </xf>
    <xf numFmtId="0" fontId="11" fillId="3" borderId="45" xfId="1" applyFont="1" applyFill="1" applyBorder="1" applyAlignment="1" applyProtection="1">
      <alignment horizontal="left" indent="6"/>
    </xf>
    <xf numFmtId="0" fontId="11" fillId="3" borderId="45" xfId="1" applyFont="1" applyFill="1" applyBorder="1" applyAlignment="1" applyProtection="1">
      <alignment horizontal="left" vertical="center" wrapText="1" indent="6"/>
    </xf>
    <xf numFmtId="49" fontId="11" fillId="3" borderId="37" xfId="1" applyNumberFormat="1" applyFont="1" applyFill="1" applyBorder="1" applyAlignment="1" applyProtection="1">
      <alignment horizontal="center" vertical="center" wrapText="1"/>
    </xf>
    <xf numFmtId="0" fontId="11" fillId="3" borderId="73" xfId="1" applyFont="1" applyFill="1" applyBorder="1" applyAlignment="1" applyProtection="1">
      <alignment horizontal="left" vertical="center" wrapText="1" indent="6"/>
    </xf>
    <xf numFmtId="0" fontId="11" fillId="3" borderId="74" xfId="1" applyFont="1" applyFill="1" applyBorder="1" applyAlignment="1" applyProtection="1">
      <alignment horizontal="left" vertical="center" wrapText="1" indent="6"/>
    </xf>
    <xf numFmtId="0" fontId="9" fillId="3" borderId="68" xfId="1" applyFont="1" applyFill="1" applyBorder="1" applyAlignment="1" applyProtection="1">
      <alignment vertical="center" wrapText="1"/>
    </xf>
    <xf numFmtId="3" fontId="11" fillId="3" borderId="62" xfId="1" applyNumberFormat="1" applyFont="1" applyFill="1" applyBorder="1" applyAlignment="1" applyProtection="1">
      <alignment horizontal="right" vertical="center" wrapText="1" indent="1"/>
    </xf>
    <xf numFmtId="0" fontId="11" fillId="3" borderId="73" xfId="1" applyFont="1" applyFill="1" applyBorder="1" applyAlignment="1" applyProtection="1">
      <alignment horizontal="left" vertical="center" wrapText="1" indent="1"/>
    </xf>
    <xf numFmtId="0" fontId="12" fillId="3" borderId="73" xfId="0" applyFont="1" applyFill="1" applyBorder="1" applyAlignment="1" applyProtection="1">
      <alignment horizontal="left" vertical="center" wrapText="1" indent="1"/>
    </xf>
    <xf numFmtId="0" fontId="12" fillId="3" borderId="45" xfId="0" applyFont="1" applyFill="1" applyBorder="1" applyAlignment="1" applyProtection="1">
      <alignment horizontal="left" vertical="center" wrapText="1" indent="1"/>
    </xf>
    <xf numFmtId="0" fontId="11" fillId="3" borderId="72" xfId="1" applyFont="1" applyFill="1" applyBorder="1" applyAlignment="1" applyProtection="1">
      <alignment horizontal="left" vertical="center" wrapText="1" indent="6"/>
    </xf>
    <xf numFmtId="0" fontId="10" fillId="3" borderId="68" xfId="1" applyFont="1" applyFill="1" applyBorder="1" applyAlignment="1" applyProtection="1">
      <alignment horizontal="left" vertical="center" wrapText="1" indent="1"/>
    </xf>
    <xf numFmtId="0" fontId="11" fillId="3" borderId="72" xfId="1" applyFont="1" applyFill="1" applyBorder="1" applyAlignment="1" applyProtection="1">
      <alignment horizontal="left" vertical="center" wrapText="1" indent="1"/>
    </xf>
    <xf numFmtId="0" fontId="11" fillId="3" borderId="47" xfId="1" applyFont="1" applyFill="1" applyBorder="1" applyAlignment="1" applyProtection="1">
      <alignment horizontal="left" vertical="center" wrapText="1" indent="1"/>
    </xf>
    <xf numFmtId="49" fontId="10" fillId="3" borderId="14" xfId="1" applyNumberFormat="1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 applyProtection="1">
      <alignment horizontal="center" vertical="center" wrapText="1"/>
    </xf>
    <xf numFmtId="0" fontId="18" fillId="3" borderId="70" xfId="0" applyFont="1" applyFill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horizontal="left" vertical="center" wrapText="1"/>
    </xf>
    <xf numFmtId="0" fontId="19" fillId="3" borderId="0" xfId="0" applyFont="1" applyFill="1" applyAlignment="1" applyProtection="1">
      <alignment vertical="center" wrapText="1"/>
    </xf>
    <xf numFmtId="0" fontId="63" fillId="3" borderId="0" xfId="0" applyFont="1" applyFill="1" applyBorder="1" applyAlignment="1">
      <alignment vertical="center" wrapText="1"/>
    </xf>
    <xf numFmtId="0" fontId="63" fillId="3" borderId="61" xfId="0" applyFont="1" applyFill="1" applyBorder="1" applyAlignment="1">
      <alignment vertical="center" wrapText="1"/>
    </xf>
    <xf numFmtId="0" fontId="9" fillId="0" borderId="12" xfId="1" applyFont="1" applyFill="1" applyBorder="1" applyAlignment="1" applyProtection="1">
      <alignment horizontal="left" vertical="center"/>
    </xf>
    <xf numFmtId="164" fontId="9" fillId="0" borderId="12" xfId="1" applyNumberFormat="1" applyFont="1" applyFill="1" applyBorder="1" applyAlignment="1" applyProtection="1">
      <alignment horizontal="left" vertical="center"/>
    </xf>
    <xf numFmtId="164" fontId="9" fillId="0" borderId="17" xfId="1" applyNumberFormat="1" applyFont="1" applyFill="1" applyBorder="1" applyAlignment="1" applyProtection="1">
      <alignment horizontal="left" vertical="center"/>
    </xf>
    <xf numFmtId="164" fontId="9" fillId="0" borderId="16" xfId="1" applyNumberFormat="1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horizontal="left" vertical="center"/>
    </xf>
    <xf numFmtId="0" fontId="9" fillId="0" borderId="14" xfId="1" applyFont="1" applyFill="1" applyBorder="1" applyAlignment="1" applyProtection="1">
      <alignment horizontal="center" vertical="center"/>
    </xf>
    <xf numFmtId="0" fontId="37" fillId="0" borderId="8" xfId="4" applyFont="1" applyFill="1" applyBorder="1" applyAlignment="1" applyProtection="1">
      <alignment horizontal="right"/>
    </xf>
    <xf numFmtId="0" fontId="37" fillId="0" borderId="66" xfId="4" applyFont="1" applyFill="1" applyBorder="1" applyAlignment="1" applyProtection="1">
      <alignment horizontal="center" wrapText="1"/>
    </xf>
    <xf numFmtId="0" fontId="63" fillId="0" borderId="0" xfId="0" applyFont="1" applyFill="1" applyAlignment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164" fontId="10" fillId="3" borderId="9" xfId="1" applyNumberFormat="1" applyFont="1" applyFill="1" applyBorder="1" applyAlignment="1" applyProtection="1">
      <alignment horizontal="right" vertical="center" wrapText="1" indent="1"/>
    </xf>
    <xf numFmtId="164" fontId="10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30" fillId="3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62" fillId="0" borderId="0" xfId="5" applyFont="1" applyFill="1" applyAlignment="1" applyProtection="1">
      <alignment vertical="center"/>
    </xf>
    <xf numFmtId="0" fontId="65" fillId="0" borderId="0" xfId="4" applyFont="1" applyFill="1" applyProtection="1"/>
    <xf numFmtId="0" fontId="64" fillId="0" borderId="0" xfId="0" applyFont="1" applyProtection="1"/>
    <xf numFmtId="164" fontId="66" fillId="0" borderId="0" xfId="0" applyNumberFormat="1" applyFont="1" applyFill="1" applyAlignment="1" applyProtection="1">
      <alignment horizontal="center" vertical="center" wrapText="1"/>
    </xf>
    <xf numFmtId="164" fontId="67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164" fontId="10" fillId="3" borderId="0" xfId="1" applyNumberFormat="1" applyFont="1" applyFill="1" applyBorder="1" applyAlignment="1" applyProtection="1">
      <alignment horizontal="right" vertical="center" wrapText="1" indent="1"/>
    </xf>
    <xf numFmtId="164" fontId="9" fillId="3" borderId="23" xfId="1" applyNumberFormat="1" applyFont="1" applyFill="1" applyBorder="1" applyAlignment="1" applyProtection="1">
      <alignment horizontal="right" vertical="center" wrapText="1" inden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45" fillId="0" borderId="8" xfId="0" applyNumberFormat="1" applyFont="1" applyFill="1" applyBorder="1" applyAlignment="1" applyProtection="1">
      <alignment wrapText="1"/>
    </xf>
    <xf numFmtId="164" fontId="45" fillId="0" borderId="8" xfId="0" applyNumberFormat="1" applyFont="1" applyFill="1" applyBorder="1" applyAlignment="1" applyProtection="1">
      <alignment horizontal="right" wrapText="1"/>
    </xf>
    <xf numFmtId="164" fontId="46" fillId="0" borderId="14" xfId="0" applyNumberFormat="1" applyFont="1" applyFill="1" applyBorder="1" applyAlignment="1" applyProtection="1">
      <alignment horizontal="center" vertical="center" wrapText="1"/>
    </xf>
    <xf numFmtId="164" fontId="46" fillId="0" borderId="12" xfId="0" applyNumberFormat="1" applyFont="1" applyFill="1" applyBorder="1" applyAlignment="1" applyProtection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164" fontId="46" fillId="0" borderId="16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164" fontId="46" fillId="0" borderId="35" xfId="0" applyNumberFormat="1" applyFont="1" applyFill="1" applyBorder="1" applyAlignment="1" applyProtection="1">
      <alignment horizontal="center" vertical="center" wrapText="1"/>
    </xf>
    <xf numFmtId="164" fontId="46" fillId="0" borderId="36" xfId="0" applyNumberFormat="1" applyFont="1" applyFill="1" applyBorder="1" applyAlignment="1" applyProtection="1">
      <alignment horizontal="center" vertical="center" wrapText="1"/>
    </xf>
    <xf numFmtId="164" fontId="46" fillId="0" borderId="70" xfId="0" applyNumberFormat="1" applyFont="1" applyFill="1" applyBorder="1" applyAlignment="1" applyProtection="1">
      <alignment horizontal="center" vertical="center" wrapText="1"/>
    </xf>
    <xf numFmtId="164" fontId="46" fillId="0" borderId="48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vertical="center" wrapText="1"/>
      <protection locked="0"/>
    </xf>
    <xf numFmtId="164" fontId="14" fillId="0" borderId="45" xfId="0" applyNumberFormat="1" applyFont="1" applyFill="1" applyBorder="1" applyAlignment="1" applyProtection="1">
      <alignment vertical="center" wrapText="1"/>
      <protection locked="0"/>
    </xf>
    <xf numFmtId="164" fontId="68" fillId="0" borderId="49" xfId="0" applyNumberFormat="1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7" xfId="0" applyNumberFormat="1" applyFont="1" applyFill="1" applyBorder="1" applyAlignment="1" applyProtection="1">
      <alignment vertical="center" wrapText="1"/>
      <protection locked="0"/>
    </xf>
    <xf numFmtId="164" fontId="14" fillId="0" borderId="73" xfId="0" applyNumberFormat="1" applyFont="1" applyFill="1" applyBorder="1" applyAlignment="1" applyProtection="1">
      <alignment vertical="center" wrapText="1"/>
      <protection locked="0"/>
    </xf>
    <xf numFmtId="164" fontId="46" fillId="0" borderId="14" xfId="0" applyNumberFormat="1" applyFont="1" applyFill="1" applyBorder="1" applyAlignment="1" applyProtection="1">
      <alignment horizontal="left" vertical="center" wrapText="1"/>
    </xf>
    <xf numFmtId="164" fontId="46" fillId="0" borderId="12" xfId="0" applyNumberFormat="1" applyFont="1" applyFill="1" applyBorder="1" applyAlignment="1" applyProtection="1">
      <alignment vertical="center" wrapText="1"/>
    </xf>
    <xf numFmtId="164" fontId="46" fillId="2" borderId="12" xfId="0" applyNumberFormat="1" applyFont="1" applyFill="1" applyBorder="1" applyAlignment="1" applyProtection="1">
      <alignment vertical="center" wrapText="1"/>
    </xf>
    <xf numFmtId="164" fontId="46" fillId="0" borderId="13" xfId="0" applyNumberFormat="1" applyFont="1" applyFill="1" applyBorder="1" applyAlignment="1" applyProtection="1">
      <alignment vertical="center" wrapText="1"/>
    </xf>
    <xf numFmtId="164" fontId="46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0" fontId="69" fillId="0" borderId="0" xfId="0" applyNumberFormat="1" applyFont="1" applyFill="1" applyAlignment="1" applyProtection="1">
      <alignment textRotation="180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4" fillId="0" borderId="26" xfId="0" applyNumberFormat="1" applyFont="1" applyFill="1" applyBorder="1" applyAlignment="1" applyProtection="1">
      <alignment vertical="center" wrapText="1"/>
      <protection locked="0"/>
    </xf>
    <xf numFmtId="1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44" xfId="0" applyNumberFormat="1" applyFont="1" applyFill="1" applyBorder="1" applyAlignment="1">
      <alignment horizontal="center" vertical="center" wrapText="1"/>
    </xf>
    <xf numFmtId="4" fontId="9" fillId="0" borderId="53" xfId="0" applyNumberFormat="1" applyFont="1" applyFill="1" applyBorder="1" applyAlignment="1">
      <alignment horizontal="center" vertical="center" wrapText="1"/>
    </xf>
    <xf numFmtId="4" fontId="9" fillId="0" borderId="57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0" applyFont="1" applyFill="1" applyAlignment="1">
      <alignment horizontal="right"/>
    </xf>
    <xf numFmtId="0" fontId="21" fillId="0" borderId="6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 wrapText="1"/>
    </xf>
    <xf numFmtId="0" fontId="21" fillId="0" borderId="78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right" vertical="center" indent="1"/>
    </xf>
    <xf numFmtId="0" fontId="16" fillId="0" borderId="39" xfId="0" applyFont="1" applyFill="1" applyBorder="1" applyAlignment="1" applyProtection="1">
      <alignment horizontal="left" vertical="center" indent="1"/>
      <protection locked="0"/>
    </xf>
    <xf numFmtId="3" fontId="16" fillId="0" borderId="76" xfId="0" applyNumberFormat="1" applyFont="1" applyFill="1" applyBorder="1" applyAlignment="1" applyProtection="1">
      <alignment horizontal="right" vertical="center"/>
      <protection locked="0"/>
    </xf>
    <xf numFmtId="3" fontId="16" fillId="0" borderId="43" xfId="0" applyNumberFormat="1" applyFont="1" applyFill="1" applyBorder="1" applyAlignment="1" applyProtection="1">
      <alignment horizontal="right" vertical="center"/>
      <protection locked="0"/>
    </xf>
    <xf numFmtId="0" fontId="16" fillId="0" borderId="22" xfId="0" applyFont="1" applyFill="1" applyBorder="1" applyAlignment="1">
      <alignment horizontal="right" vertical="center" indent="1"/>
    </xf>
    <xf numFmtId="0" fontId="16" fillId="0" borderId="23" xfId="0" applyFont="1" applyFill="1" applyBorder="1" applyAlignment="1" applyProtection="1">
      <alignment horizontal="left" vertical="center" indent="1"/>
      <protection locked="0"/>
    </xf>
    <xf numFmtId="3" fontId="16" fillId="0" borderId="45" xfId="0" applyNumberFormat="1" applyFont="1" applyFill="1" applyBorder="1" applyAlignment="1" applyProtection="1">
      <alignment horizontal="right" vertical="center"/>
      <protection locked="0"/>
    </xf>
    <xf numFmtId="3" fontId="16" fillId="0" borderId="49" xfId="0" applyNumberFormat="1" applyFont="1" applyFill="1" applyBorder="1" applyAlignment="1" applyProtection="1">
      <alignment horizontal="right" vertical="center"/>
      <protection locked="0"/>
    </xf>
    <xf numFmtId="0" fontId="16" fillId="0" borderId="26" xfId="0" applyFont="1" applyFill="1" applyBorder="1" applyAlignment="1">
      <alignment horizontal="right" vertical="center" indent="1"/>
    </xf>
    <xf numFmtId="0" fontId="16" fillId="0" borderId="27" xfId="0" applyFont="1" applyFill="1" applyBorder="1" applyAlignment="1" applyProtection="1">
      <alignment horizontal="left" vertical="center" indent="1"/>
      <protection locked="0"/>
    </xf>
    <xf numFmtId="3" fontId="16" fillId="0" borderId="73" xfId="0" applyNumberFormat="1" applyFont="1" applyFill="1" applyBorder="1" applyAlignment="1" applyProtection="1">
      <alignment horizontal="right" vertical="center"/>
      <protection locked="0"/>
    </xf>
    <xf numFmtId="3" fontId="16" fillId="0" borderId="50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10" fillId="0" borderId="12" xfId="0" applyNumberFormat="1" applyFont="1" applyFill="1" applyBorder="1" applyAlignment="1">
      <alignment vertical="center" wrapText="1"/>
    </xf>
    <xf numFmtId="164" fontId="10" fillId="0" borderId="13" xfId="0" applyNumberFormat="1" applyFont="1" applyFill="1" applyBorder="1" applyAlignment="1">
      <alignment vertical="center" wrapText="1"/>
    </xf>
    <xf numFmtId="164" fontId="43" fillId="0" borderId="8" xfId="1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right" vertical="center"/>
    </xf>
    <xf numFmtId="0" fontId="4" fillId="0" borderId="32" xfId="1" applyFont="1" applyFill="1" applyBorder="1" applyAlignment="1" applyProtection="1">
      <alignment horizontal="center" vertical="center" wrapText="1"/>
    </xf>
    <xf numFmtId="0" fontId="4" fillId="0" borderId="71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/>
    </xf>
    <xf numFmtId="49" fontId="11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5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/>
    </xf>
    <xf numFmtId="164" fontId="11" fillId="5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 wrapText="1"/>
    </xf>
    <xf numFmtId="0" fontId="12" fillId="0" borderId="19" xfId="0" applyFont="1" applyBorder="1" applyAlignment="1">
      <alignment horizontal="left" wrapText="1"/>
    </xf>
    <xf numFmtId="0" fontId="12" fillId="0" borderId="33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vertical="center" wrapText="1"/>
    </xf>
    <xf numFmtId="0" fontId="12" fillId="0" borderId="26" xfId="0" applyFont="1" applyBorder="1" applyAlignment="1" applyProtection="1">
      <alignment vertic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vertical="center" wrapText="1"/>
    </xf>
    <xf numFmtId="0" fontId="15" fillId="0" borderId="35" xfId="0" applyFont="1" applyBorder="1" applyAlignment="1" applyProtection="1">
      <alignment vertical="center" wrapText="1"/>
    </xf>
    <xf numFmtId="0" fontId="15" fillId="0" borderId="36" xfId="0" applyFont="1" applyBorder="1" applyAlignment="1" applyProtection="1">
      <alignment vertical="center" wrapText="1"/>
    </xf>
    <xf numFmtId="164" fontId="43" fillId="0" borderId="8" xfId="1" applyNumberFormat="1" applyFont="1" applyFill="1" applyBorder="1" applyAlignment="1" applyProtection="1"/>
    <xf numFmtId="0" fontId="6" fillId="0" borderId="8" xfId="0" applyFont="1" applyFill="1" applyBorder="1" applyAlignment="1" applyProtection="1">
      <alignment horizontal="right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60" xfId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vertical="center" wrapText="1"/>
    </xf>
    <xf numFmtId="49" fontId="11" fillId="0" borderId="38" xfId="1" applyNumberFormat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/>
    </xf>
    <xf numFmtId="0" fontId="11" fillId="0" borderId="24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23" xfId="1" applyFont="1" applyFill="1" applyBorder="1" applyAlignment="1" applyProtection="1">
      <alignment horizontal="left" vertical="center"/>
    </xf>
    <xf numFmtId="49" fontId="11" fillId="0" borderId="37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0" fontId="15" fillId="0" borderId="3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left" vertical="center" wrapTex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Alignment="1" applyProtection="1"/>
    <xf numFmtId="0" fontId="76" fillId="0" borderId="1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/>
    </xf>
    <xf numFmtId="169" fontId="18" fillId="0" borderId="62" xfId="0" applyNumberFormat="1" applyFont="1" applyFill="1" applyBorder="1" applyAlignment="1" applyProtection="1">
      <alignment horizontal="right" vertical="center"/>
    </xf>
    <xf numFmtId="0" fontId="77" fillId="0" borderId="22" xfId="0" applyFont="1" applyFill="1" applyBorder="1" applyAlignment="1">
      <alignment horizontal="center" vertical="center"/>
    </xf>
    <xf numFmtId="0" fontId="78" fillId="0" borderId="23" xfId="0" applyFont="1" applyFill="1" applyBorder="1" applyAlignment="1">
      <alignment horizontal="left" vertical="center" indent="5"/>
    </xf>
    <xf numFmtId="169" fontId="79" fillId="0" borderId="49" xfId="0" applyNumberFormat="1" applyFont="1" applyFill="1" applyBorder="1" applyAlignment="1" applyProtection="1">
      <alignment horizontal="right" vertical="center"/>
      <protection locked="0"/>
    </xf>
    <xf numFmtId="0" fontId="78" fillId="0" borderId="23" xfId="0" applyFont="1" applyFill="1" applyBorder="1" applyAlignment="1">
      <alignment horizontal="left" vertical="center" indent="1"/>
    </xf>
    <xf numFmtId="0" fontId="77" fillId="0" borderId="26" xfId="0" applyFont="1" applyFill="1" applyBorder="1" applyAlignment="1">
      <alignment horizontal="center" vertical="center"/>
    </xf>
    <xf numFmtId="0" fontId="78" fillId="0" borderId="27" xfId="0" applyFont="1" applyFill="1" applyBorder="1" applyAlignment="1">
      <alignment horizontal="left" vertical="center" indent="1"/>
    </xf>
    <xf numFmtId="169" fontId="79" fillId="0" borderId="50" xfId="0" applyNumberFormat="1" applyFont="1" applyFill="1" applyBorder="1" applyAlignment="1" applyProtection="1">
      <alignment horizontal="right" vertical="center"/>
      <protection locked="0"/>
    </xf>
    <xf numFmtId="0" fontId="77" fillId="0" borderId="31" xfId="0" applyFont="1" applyFill="1" applyBorder="1" applyAlignment="1">
      <alignment horizontal="center" vertical="center"/>
    </xf>
    <xf numFmtId="169" fontId="79" fillId="0" borderId="71" xfId="0" applyNumberFormat="1" applyFont="1" applyFill="1" applyBorder="1" applyAlignment="1" applyProtection="1">
      <alignment horizontal="right" vertical="center"/>
      <protection locked="0"/>
    </xf>
    <xf numFmtId="0" fontId="77" fillId="0" borderId="38" xfId="0" applyFont="1" applyFill="1" applyBorder="1" applyAlignment="1">
      <alignment horizontal="center" vertical="center"/>
    </xf>
    <xf numFmtId="169" fontId="18" fillId="0" borderId="43" xfId="0" applyNumberFormat="1" applyFont="1" applyFill="1" applyBorder="1" applyAlignment="1" applyProtection="1">
      <alignment horizontal="right" vertical="center"/>
    </xf>
    <xf numFmtId="0" fontId="78" fillId="0" borderId="32" xfId="0" applyFont="1" applyFill="1" applyBorder="1" applyAlignment="1">
      <alignment horizontal="left" vertical="center" indent="5"/>
    </xf>
    <xf numFmtId="0" fontId="39" fillId="0" borderId="11" xfId="5" applyFont="1" applyFill="1" applyBorder="1" applyAlignment="1" applyProtection="1">
      <alignment horizontal="center" vertical="center" textRotation="90"/>
    </xf>
    <xf numFmtId="0" fontId="25" fillId="0" borderId="0" xfId="4" applyFill="1"/>
    <xf numFmtId="0" fontId="18" fillId="0" borderId="60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 wrapText="1"/>
    </xf>
    <xf numFmtId="0" fontId="18" fillId="0" borderId="78" xfId="4" applyFont="1" applyFill="1" applyBorder="1" applyAlignment="1">
      <alignment horizontal="center" vertical="center" wrapText="1"/>
    </xf>
    <xf numFmtId="0" fontId="18" fillId="0" borderId="14" xfId="4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2" fillId="0" borderId="22" xfId="4" applyFont="1" applyFill="1" applyBorder="1" applyProtection="1">
      <protection locked="0"/>
    </xf>
    <xf numFmtId="0" fontId="12" fillId="0" borderId="19" xfId="4" applyFont="1" applyFill="1" applyBorder="1" applyAlignment="1">
      <alignment horizontal="right" indent="1"/>
    </xf>
    <xf numFmtId="0" fontId="12" fillId="0" borderId="23" xfId="4" applyFont="1" applyFill="1" applyBorder="1" applyAlignment="1">
      <alignment horizontal="right" indent="1"/>
    </xf>
    <xf numFmtId="3" fontId="12" fillId="0" borderId="23" xfId="4" applyNumberFormat="1" applyFont="1" applyFill="1" applyBorder="1" applyProtection="1">
      <protection locked="0"/>
    </xf>
    <xf numFmtId="3" fontId="12" fillId="0" borderId="49" xfId="4" applyNumberFormat="1" applyFont="1" applyFill="1" applyBorder="1" applyProtection="1">
      <protection locked="0"/>
    </xf>
    <xf numFmtId="0" fontId="12" fillId="0" borderId="26" xfId="4" applyFont="1" applyFill="1" applyBorder="1" applyProtection="1">
      <protection locked="0"/>
    </xf>
    <xf numFmtId="0" fontId="12" fillId="0" borderId="27" xfId="4" applyFont="1" applyFill="1" applyBorder="1" applyAlignment="1">
      <alignment horizontal="right" indent="1"/>
    </xf>
    <xf numFmtId="3" fontId="12" fillId="0" borderId="27" xfId="4" applyNumberFormat="1" applyFont="1" applyFill="1" applyBorder="1" applyProtection="1">
      <protection locked="0"/>
    </xf>
    <xf numFmtId="3" fontId="12" fillId="0" borderId="50" xfId="4" applyNumberFormat="1" applyFont="1" applyFill="1" applyBorder="1" applyProtection="1">
      <protection locked="0"/>
    </xf>
    <xf numFmtId="0" fontId="15" fillId="0" borderId="14" xfId="4" applyFont="1" applyFill="1" applyBorder="1" applyProtection="1">
      <protection locked="0"/>
    </xf>
    <xf numFmtId="0" fontId="12" fillId="0" borderId="12" xfId="4" applyFont="1" applyFill="1" applyBorder="1" applyAlignment="1">
      <alignment horizontal="right" indent="1"/>
    </xf>
    <xf numFmtId="168" fontId="9" fillId="0" borderId="13" xfId="5" applyNumberFormat="1" applyFont="1" applyFill="1" applyBorder="1" applyAlignment="1" applyProtection="1">
      <alignment vertical="center"/>
    </xf>
    <xf numFmtId="0" fontId="12" fillId="0" borderId="18" xfId="4" applyFont="1" applyFill="1" applyBorder="1" applyProtection="1">
      <protection locked="0"/>
    </xf>
    <xf numFmtId="3" fontId="12" fillId="0" borderId="79" xfId="4" applyNumberFormat="1" applyFont="1" applyFill="1" applyBorder="1"/>
    <xf numFmtId="0" fontId="83" fillId="0" borderId="0" xfId="4" applyFont="1" applyFill="1"/>
    <xf numFmtId="0" fontId="3" fillId="0" borderId="0" xfId="4" applyFont="1" applyFill="1"/>
    <xf numFmtId="0" fontId="12" fillId="0" borderId="0" xfId="4" applyFont="1" applyFill="1"/>
    <xf numFmtId="0" fontId="25" fillId="0" borderId="0" xfId="4" applyFont="1" applyFill="1"/>
    <xf numFmtId="3" fontId="25" fillId="0" borderId="0" xfId="4" applyNumberFormat="1" applyFont="1" applyFill="1" applyAlignment="1">
      <alignment horizontal="center"/>
    </xf>
    <xf numFmtId="0" fontId="25" fillId="0" borderId="0" xfId="4" applyFont="1" applyFill="1" applyAlignment="1"/>
    <xf numFmtId="3" fontId="12" fillId="0" borderId="19" xfId="4" applyNumberFormat="1" applyFont="1" applyFill="1" applyBorder="1" applyAlignment="1" applyProtection="1">
      <alignment horizontal="center" vertical="center"/>
      <protection locked="0"/>
    </xf>
    <xf numFmtId="3" fontId="12" fillId="0" borderId="62" xfId="4" applyNumberFormat="1" applyFont="1" applyFill="1" applyBorder="1" applyAlignment="1" applyProtection="1">
      <alignment horizontal="center" vertical="center"/>
      <protection locked="0"/>
    </xf>
    <xf numFmtId="3" fontId="12" fillId="0" borderId="23" xfId="4" applyNumberFormat="1" applyFont="1" applyFill="1" applyBorder="1" applyAlignment="1" applyProtection="1">
      <alignment horizontal="center" vertical="center"/>
      <protection locked="0"/>
    </xf>
    <xf numFmtId="3" fontId="12" fillId="0" borderId="49" xfId="4" applyNumberFormat="1" applyFont="1" applyFill="1" applyBorder="1" applyAlignment="1" applyProtection="1">
      <alignment horizontal="center" vertical="center"/>
      <protection locked="0"/>
    </xf>
    <xf numFmtId="3" fontId="12" fillId="0" borderId="27" xfId="4" applyNumberFormat="1" applyFont="1" applyFill="1" applyBorder="1" applyAlignment="1" applyProtection="1">
      <alignment horizontal="center" vertical="center"/>
      <protection locked="0"/>
    </xf>
    <xf numFmtId="3" fontId="12" fillId="0" borderId="50" xfId="4" applyNumberFormat="1" applyFont="1" applyFill="1" applyBorder="1" applyAlignment="1" applyProtection="1">
      <alignment horizontal="center" vertical="center"/>
      <protection locked="0"/>
    </xf>
    <xf numFmtId="3" fontId="12" fillId="0" borderId="12" xfId="4" applyNumberFormat="1" applyFont="1" applyFill="1" applyBorder="1" applyAlignment="1" applyProtection="1">
      <alignment horizontal="center" vertical="center"/>
      <protection locked="0"/>
    </xf>
    <xf numFmtId="168" fontId="9" fillId="0" borderId="13" xfId="5" applyNumberFormat="1" applyFont="1" applyFill="1" applyBorder="1" applyAlignment="1" applyProtection="1">
      <alignment horizontal="center" vertical="center"/>
    </xf>
    <xf numFmtId="164" fontId="84" fillId="0" borderId="22" xfId="0" applyNumberFormat="1" applyFont="1" applyFill="1" applyBorder="1" applyAlignment="1" applyProtection="1">
      <alignment vertical="center" wrapText="1"/>
      <protection locked="0"/>
    </xf>
    <xf numFmtId="164" fontId="77" fillId="0" borderId="37" xfId="0" applyNumberFormat="1" applyFont="1" applyFill="1" applyBorder="1" applyAlignment="1" applyProtection="1">
      <alignment vertical="center" wrapText="1"/>
      <protection locked="0"/>
    </xf>
    <xf numFmtId="0" fontId="89" fillId="0" borderId="14" xfId="0" applyFont="1" applyFill="1" applyBorder="1" applyAlignment="1" applyProtection="1">
      <alignment horizontal="left" vertical="center"/>
    </xf>
    <xf numFmtId="0" fontId="89" fillId="0" borderId="17" xfId="0" applyFont="1" applyFill="1" applyBorder="1" applyAlignment="1" applyProtection="1">
      <alignment vertical="center" wrapText="1"/>
    </xf>
    <xf numFmtId="3" fontId="8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9" fillId="0" borderId="16" xfId="0" applyNumberFormat="1" applyFont="1" applyFill="1" applyBorder="1" applyAlignment="1" applyProtection="1">
      <alignment horizontal="right" vertical="center" wrapText="1" indent="1"/>
    </xf>
    <xf numFmtId="0" fontId="90" fillId="0" borderId="0" xfId="0" applyFont="1" applyFill="1" applyAlignment="1">
      <alignment vertical="center" wrapText="1"/>
    </xf>
    <xf numFmtId="164" fontId="77" fillId="0" borderId="0" xfId="0" applyNumberFormat="1" applyFont="1" applyFill="1" applyAlignment="1" applyProtection="1">
      <alignment horizontal="center" vertical="center" wrapText="1"/>
    </xf>
    <xf numFmtId="164" fontId="77" fillId="0" borderId="0" xfId="0" applyNumberFormat="1" applyFont="1" applyFill="1" applyAlignment="1" applyProtection="1">
      <alignment vertical="center" wrapText="1"/>
    </xf>
    <xf numFmtId="164" fontId="88" fillId="0" borderId="8" xfId="0" applyNumberFormat="1" applyFont="1" applyFill="1" applyBorder="1" applyAlignment="1" applyProtection="1">
      <alignment wrapText="1"/>
    </xf>
    <xf numFmtId="164" fontId="88" fillId="0" borderId="8" xfId="0" applyNumberFormat="1" applyFont="1" applyFill="1" applyBorder="1" applyAlignment="1" applyProtection="1">
      <alignment horizontal="right" wrapText="1"/>
    </xf>
    <xf numFmtId="164" fontId="38" fillId="0" borderId="14" xfId="0" applyNumberFormat="1" applyFont="1" applyFill="1" applyBorder="1" applyAlignment="1" applyProtection="1">
      <alignment horizontal="center" vertical="center" wrapText="1"/>
    </xf>
    <xf numFmtId="164" fontId="38" fillId="0" borderId="12" xfId="0" applyNumberFormat="1" applyFont="1" applyFill="1" applyBorder="1" applyAlignment="1" applyProtection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164" fontId="38" fillId="0" borderId="16" xfId="0" applyNumberFormat="1" applyFont="1" applyFill="1" applyBorder="1" applyAlignment="1" applyProtection="1">
      <alignment horizontal="center" vertical="center" wrapText="1"/>
    </xf>
    <xf numFmtId="164" fontId="8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44" fillId="0" borderId="19" xfId="0" applyFont="1" applyFill="1" applyBorder="1" applyAlignment="1" applyProtection="1">
      <alignment horizontal="left" vertical="center" wrapText="1"/>
      <protection locked="0"/>
    </xf>
    <xf numFmtId="0" fontId="44" fillId="0" borderId="23" xfId="0" applyFont="1" applyFill="1" applyBorder="1" applyAlignment="1" applyProtection="1">
      <alignment horizontal="left" vertical="center" wrapText="1"/>
      <protection locked="0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horizontal="right" vertical="center" wrapText="1"/>
    </xf>
    <xf numFmtId="0" fontId="81" fillId="0" borderId="0" xfId="0" applyFont="1" applyBorder="1" applyAlignment="1">
      <alignment horizontal="right" vertical="center"/>
    </xf>
    <xf numFmtId="0" fontId="91" fillId="0" borderId="19" xfId="0" applyFont="1" applyFill="1" applyBorder="1" applyAlignment="1" applyProtection="1">
      <alignment horizontal="left" vertical="center" wrapText="1" indent="1"/>
      <protection locked="0"/>
    </xf>
    <xf numFmtId="0" fontId="91" fillId="0" borderId="32" xfId="0" applyFont="1" applyFill="1" applyBorder="1" applyAlignment="1">
      <alignment horizontal="left" vertical="center" indent="1"/>
    </xf>
    <xf numFmtId="0" fontId="91" fillId="0" borderId="39" xfId="0" applyFont="1" applyFill="1" applyBorder="1" applyAlignment="1" applyProtection="1">
      <alignment horizontal="left" vertical="center" wrapText="1" indent="1"/>
      <protection locked="0"/>
    </xf>
    <xf numFmtId="0" fontId="14" fillId="0" borderId="6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92" fillId="0" borderId="0" xfId="0" applyFont="1" applyFill="1" applyBorder="1" applyAlignment="1" applyProtection="1">
      <alignment horizontal="center" vertical="center"/>
    </xf>
    <xf numFmtId="0" fontId="92" fillId="0" borderId="0" xfId="0" applyFont="1" applyBorder="1" applyAlignment="1">
      <alignment horizontal="center" vertical="center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6" xfId="0" applyNumberFormat="1" applyFont="1" applyFill="1" applyBorder="1" applyAlignment="1" applyProtection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center" vertical="center" wrapText="1"/>
    </xf>
    <xf numFmtId="164" fontId="57" fillId="0" borderId="0" xfId="0" applyNumberFormat="1" applyFont="1" applyFill="1" applyAlignment="1" applyProtection="1">
      <alignment horizontal="center" vertical="center"/>
    </xf>
    <xf numFmtId="164" fontId="55" fillId="0" borderId="0" xfId="0" applyNumberFormat="1" applyFont="1" applyFill="1" applyAlignment="1" applyProtection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164" fontId="71" fillId="0" borderId="8" xfId="0" applyNumberFormat="1" applyFont="1" applyFill="1" applyBorder="1" applyAlignment="1" applyProtection="1">
      <alignment horizontal="right" vertical="center" wrapText="1"/>
    </xf>
    <xf numFmtId="0" fontId="59" fillId="0" borderId="8" xfId="0" applyFont="1" applyBorder="1" applyAlignment="1">
      <alignment horizontal="right"/>
    </xf>
    <xf numFmtId="0" fontId="4" fillId="0" borderId="60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64" fontId="38" fillId="0" borderId="0" xfId="0" applyNumberFormat="1" applyFont="1" applyFill="1" applyAlignment="1">
      <alignment horizontal="center" vertical="center" wrapText="1"/>
    </xf>
    <xf numFmtId="0" fontId="69" fillId="0" borderId="0" xfId="0" applyNumberFormat="1" applyFont="1" applyFill="1" applyAlignment="1" applyProtection="1">
      <alignment horizontal="center" textRotation="180" wrapText="1"/>
      <protection locked="0"/>
    </xf>
    <xf numFmtId="164" fontId="68" fillId="0" borderId="0" xfId="0" applyNumberFormat="1" applyFont="1" applyFill="1" applyAlignment="1">
      <alignment horizontal="center" vertical="center" wrapText="1"/>
    </xf>
    <xf numFmtId="164" fontId="69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0" xfId="0" applyNumberFormat="1" applyFont="1" applyFill="1" applyAlignment="1">
      <alignment horizontal="center" vertical="center" shrinkToFit="1"/>
    </xf>
    <xf numFmtId="164" fontId="80" fillId="0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horizontal="center" textRotation="180"/>
    </xf>
    <xf numFmtId="164" fontId="6" fillId="0" borderId="8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21" fillId="0" borderId="15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5" fontId="26" fillId="0" borderId="4" xfId="0" applyNumberFormat="1" applyFont="1" applyFill="1" applyBorder="1" applyAlignment="1">
      <alignment horizontal="left" vertical="center" wrapText="1"/>
    </xf>
    <xf numFmtId="164" fontId="72" fillId="0" borderId="8" xfId="0" applyNumberFormat="1" applyFont="1" applyFill="1" applyBorder="1" applyAlignment="1">
      <alignment vertical="center" wrapText="1"/>
    </xf>
    <xf numFmtId="164" fontId="69" fillId="0" borderId="8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left" vertical="center" wrapText="1"/>
    </xf>
    <xf numFmtId="164" fontId="58" fillId="0" borderId="0" xfId="0" applyNumberFormat="1" applyFont="1" applyFill="1" applyAlignment="1" applyProtection="1">
      <alignment horizontal="left" vertical="center" wrapText="1"/>
      <protection locked="0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51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71" xfId="0" applyFont="1" applyFill="1" applyBorder="1" applyAlignment="1" applyProtection="1">
      <alignment horizontal="center" vertical="center" wrapText="1"/>
    </xf>
    <xf numFmtId="0" fontId="4" fillId="3" borderId="64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4" xfId="0" quotePrefix="1" applyFont="1" applyFill="1" applyBorder="1" applyAlignment="1" applyProtection="1">
      <alignment horizontal="center" vertical="center"/>
    </xf>
    <xf numFmtId="0" fontId="4" fillId="3" borderId="5" xfId="0" quotePrefix="1" applyFont="1" applyFill="1" applyBorder="1" applyAlignment="1" applyProtection="1">
      <alignment horizontal="center" vertical="center"/>
    </xf>
    <xf numFmtId="0" fontId="4" fillId="3" borderId="8" xfId="0" quotePrefix="1" applyFont="1" applyFill="1" applyBorder="1" applyAlignment="1" applyProtection="1">
      <alignment horizontal="center" vertical="center"/>
    </xf>
    <xf numFmtId="0" fontId="4" fillId="3" borderId="9" xfId="0" quotePrefix="1" applyFont="1" applyFill="1" applyBorder="1" applyAlignment="1" applyProtection="1">
      <alignment horizontal="center" vertical="center"/>
    </xf>
    <xf numFmtId="0" fontId="41" fillId="3" borderId="8" xfId="0" applyFont="1" applyFill="1" applyBorder="1" applyAlignment="1" applyProtection="1">
      <alignment horizontal="right" vertical="top"/>
      <protection locked="0"/>
    </xf>
    <xf numFmtId="0" fontId="73" fillId="3" borderId="8" xfId="0" applyFont="1" applyFill="1" applyBorder="1" applyAlignment="1"/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64" fontId="74" fillId="0" borderId="8" xfId="0" applyNumberFormat="1" applyFont="1" applyFill="1" applyBorder="1" applyAlignment="1">
      <alignment horizontal="right" vertical="center" wrapText="1"/>
    </xf>
    <xf numFmtId="0" fontId="60" fillId="0" borderId="8" xfId="0" applyFont="1" applyBorder="1" applyAlignment="1">
      <alignment horizontal="right"/>
    </xf>
    <xf numFmtId="0" fontId="7" fillId="0" borderId="8" xfId="0" applyFont="1" applyFill="1" applyBorder="1" applyAlignment="1" applyProtection="1">
      <alignment horizontal="center" vertical="center" wrapText="1"/>
    </xf>
    <xf numFmtId="0" fontId="4" fillId="3" borderId="3" xfId="0" quotePrefix="1" applyFont="1" applyFill="1" applyBorder="1" applyAlignment="1" applyProtection="1">
      <alignment horizontal="center" vertical="center"/>
    </xf>
    <xf numFmtId="0" fontId="4" fillId="3" borderId="0" xfId="0" quotePrefix="1" applyFont="1" applyFill="1" applyBorder="1" applyAlignment="1" applyProtection="1">
      <alignment horizontal="center" vertical="center"/>
    </xf>
    <xf numFmtId="0" fontId="4" fillId="3" borderId="7" xfId="0" quotePrefix="1" applyFont="1" applyFill="1" applyBorder="1" applyAlignment="1" applyProtection="1">
      <alignment horizontal="center" vertical="center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87" fillId="0" borderId="8" xfId="0" applyFont="1" applyBorder="1" applyAlignment="1">
      <alignment horizontal="right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horizontal="right" vertical="center" wrapText="1"/>
    </xf>
    <xf numFmtId="0" fontId="81" fillId="0" borderId="0" xfId="0" applyFont="1" applyBorder="1" applyAlignment="1">
      <alignment horizontal="right" vertical="center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7" xfId="0" applyFont="1" applyFill="1" applyBorder="1" applyAlignment="1" applyProtection="1">
      <alignment horizontal="left" vertical="center" wrapText="1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0" borderId="36" xfId="0" applyFont="1" applyFill="1" applyBorder="1" applyAlignment="1" applyProtection="1">
      <alignment horizontal="center" vertical="center" wrapText="1"/>
    </xf>
    <xf numFmtId="0" fontId="92" fillId="0" borderId="0" xfId="0" applyFont="1" applyFill="1" applyBorder="1" applyAlignment="1" applyProtection="1">
      <alignment horizontal="center" vertical="center"/>
    </xf>
    <xf numFmtId="0" fontId="92" fillId="0" borderId="0" xfId="0" applyFont="1" applyBorder="1" applyAlignment="1">
      <alignment horizontal="center" vertical="center"/>
    </xf>
    <xf numFmtId="0" fontId="85" fillId="0" borderId="0" xfId="4" applyFont="1" applyFill="1" applyAlignment="1" applyProtection="1">
      <alignment horizontal="right"/>
    </xf>
    <xf numFmtId="0" fontId="25" fillId="0" borderId="0" xfId="4" applyFont="1" applyFill="1" applyAlignment="1" applyProtection="1">
      <alignment horizontal="left"/>
    </xf>
    <xf numFmtId="0" fontId="35" fillId="0" borderId="0" xfId="4" applyFont="1" applyFill="1" applyAlignment="1" applyProtection="1">
      <alignment horizontal="center" vertical="center" wrapText="1"/>
    </xf>
    <xf numFmtId="0" fontId="35" fillId="0" borderId="0" xfId="4" applyFont="1" applyFill="1" applyAlignment="1" applyProtection="1">
      <alignment horizontal="center" vertical="center"/>
    </xf>
    <xf numFmtId="0" fontId="38" fillId="0" borderId="60" xfId="4" applyFont="1" applyFill="1" applyBorder="1" applyAlignment="1" applyProtection="1">
      <alignment horizontal="center" vertical="center" wrapText="1"/>
    </xf>
    <xf numFmtId="0" fontId="38" fillId="0" borderId="37" xfId="4" applyFont="1" applyFill="1" applyBorder="1" applyAlignment="1" applyProtection="1">
      <alignment horizontal="center" vertical="center" wrapText="1"/>
    </xf>
    <xf numFmtId="0" fontId="38" fillId="0" borderId="18" xfId="4" applyFont="1" applyFill="1" applyBorder="1" applyAlignment="1" applyProtection="1">
      <alignment horizontal="center" vertical="center" wrapText="1"/>
    </xf>
    <xf numFmtId="0" fontId="39" fillId="0" borderId="11" xfId="5" applyFont="1" applyFill="1" applyBorder="1" applyAlignment="1" applyProtection="1">
      <alignment horizontal="center" vertical="center" textRotation="90"/>
    </xf>
    <xf numFmtId="0" fontId="39" fillId="0" borderId="33" xfId="5" applyFont="1" applyFill="1" applyBorder="1" applyAlignment="1" applyProtection="1">
      <alignment horizontal="center" vertical="center" textRotation="90"/>
    </xf>
    <xf numFmtId="0" fontId="39" fillId="0" borderId="19" xfId="5" applyFont="1" applyFill="1" applyBorder="1" applyAlignment="1" applyProtection="1">
      <alignment horizontal="center" vertical="center" textRotation="90"/>
    </xf>
    <xf numFmtId="0" fontId="37" fillId="0" borderId="11" xfId="4" applyFont="1" applyFill="1" applyBorder="1" applyAlignment="1" applyProtection="1">
      <alignment horizontal="center" vertical="center" wrapText="1"/>
    </xf>
    <xf numFmtId="0" fontId="37" fillId="0" borderId="19" xfId="4" applyFont="1" applyFill="1" applyBorder="1" applyAlignment="1" applyProtection="1">
      <alignment horizontal="center" vertical="center" wrapText="1"/>
    </xf>
    <xf numFmtId="0" fontId="69" fillId="0" borderId="0" xfId="5" applyFont="1" applyFill="1" applyAlignment="1" applyProtection="1">
      <alignment horizontal="right" vertical="center" wrapText="1"/>
    </xf>
    <xf numFmtId="0" fontId="25" fillId="0" borderId="0" xfId="4" applyFont="1" applyFill="1" applyAlignment="1" applyProtection="1">
      <alignment horizontal="center"/>
    </xf>
    <xf numFmtId="0" fontId="22" fillId="0" borderId="0" xfId="5" applyFont="1" applyFill="1" applyAlignment="1" applyProtection="1">
      <alignment horizontal="center" vertical="center" wrapText="1"/>
    </xf>
    <xf numFmtId="0" fontId="24" fillId="0" borderId="0" xfId="5" applyFont="1" applyFill="1" applyAlignment="1" applyProtection="1">
      <alignment horizontal="center" vertical="center" wrapText="1"/>
    </xf>
    <xf numFmtId="0" fontId="43" fillId="0" borderId="0" xfId="5" applyFont="1" applyFill="1" applyBorder="1" applyAlignment="1" applyProtection="1">
      <alignment horizontal="right" vertical="center"/>
    </xf>
    <xf numFmtId="0" fontId="24" fillId="0" borderId="38" xfId="5" applyFont="1" applyFill="1" applyBorder="1" applyAlignment="1" applyProtection="1">
      <alignment horizontal="center" vertical="center" wrapText="1"/>
    </xf>
    <xf numFmtId="0" fontId="24" fillId="0" borderId="22" xfId="5" applyFont="1" applyFill="1" applyBorder="1" applyAlignment="1" applyProtection="1">
      <alignment horizontal="center" vertical="center" wrapText="1"/>
    </xf>
    <xf numFmtId="0" fontId="39" fillId="0" borderId="39" xfId="5" applyFont="1" applyFill="1" applyBorder="1" applyAlignment="1" applyProtection="1">
      <alignment horizontal="center" vertical="center" textRotation="90"/>
    </xf>
    <xf numFmtId="0" fontId="39" fillId="0" borderId="23" xfId="5" applyFont="1" applyFill="1" applyBorder="1" applyAlignment="1" applyProtection="1">
      <alignment horizontal="center" vertical="center" textRotation="90"/>
    </xf>
    <xf numFmtId="0" fontId="6" fillId="0" borderId="43" xfId="5" applyFont="1" applyFill="1" applyBorder="1" applyAlignment="1" applyProtection="1">
      <alignment horizontal="center" vertical="center" wrapText="1"/>
    </xf>
    <xf numFmtId="0" fontId="6" fillId="0" borderId="49" xfId="5" applyFont="1" applyFill="1" applyBorder="1" applyAlignment="1" applyProtection="1">
      <alignment horizontal="center" vertical="center"/>
    </xf>
    <xf numFmtId="0" fontId="86" fillId="0" borderId="0" xfId="4" applyFont="1" applyFill="1" applyAlignment="1">
      <alignment horizontal="right" vertical="center" wrapText="1"/>
    </xf>
    <xf numFmtId="0" fontId="88" fillId="0" borderId="0" xfId="4" applyFont="1" applyFill="1" applyAlignment="1">
      <alignment horizontal="right" vertical="center" wrapText="1"/>
    </xf>
    <xf numFmtId="0" fontId="18" fillId="0" borderId="10" xfId="4" applyFont="1" applyFill="1" applyBorder="1" applyAlignment="1">
      <alignment horizontal="left"/>
    </xf>
    <xf numFmtId="0" fontId="18" fillId="0" borderId="17" xfId="4" applyFont="1" applyFill="1" applyBorder="1" applyAlignment="1">
      <alignment horizontal="left"/>
    </xf>
    <xf numFmtId="3" fontId="25" fillId="0" borderId="0" xfId="4" applyNumberFormat="1" applyFont="1" applyFill="1" applyAlignment="1">
      <alignment horizontal="center"/>
    </xf>
    <xf numFmtId="0" fontId="76" fillId="0" borderId="8" xfId="4" applyFont="1" applyFill="1" applyBorder="1" applyAlignment="1">
      <alignment horizontal="center" wrapText="1"/>
    </xf>
    <xf numFmtId="0" fontId="58" fillId="0" borderId="8" xfId="0" applyFont="1" applyBorder="1" applyAlignment="1">
      <alignment horizontal="center" wrapText="1"/>
    </xf>
    <xf numFmtId="0" fontId="46" fillId="0" borderId="0" xfId="0" applyFont="1" applyFill="1" applyAlignment="1" applyProtection="1">
      <alignment horizontal="center" vertical="top" wrapText="1"/>
      <protection locked="0"/>
    </xf>
    <xf numFmtId="0" fontId="75" fillId="0" borderId="0" xfId="0" applyFont="1" applyFill="1" applyAlignment="1">
      <alignment horizontal="right"/>
    </xf>
    <xf numFmtId="0" fontId="20" fillId="0" borderId="0" xfId="0" applyFont="1" applyAlignment="1" applyProtection="1">
      <alignment horizontal="center" textRotation="18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14" xfId="0" applyFont="1" applyBorder="1" applyAlignment="1" applyProtection="1">
      <alignment wrapText="1"/>
    </xf>
    <xf numFmtId="0" fontId="50" fillId="0" borderId="12" xfId="0" applyFont="1" applyBorder="1" applyAlignment="1" applyProtection="1">
      <alignment wrapText="1"/>
    </xf>
    <xf numFmtId="0" fontId="75" fillId="0" borderId="0" xfId="0" applyFont="1" applyAlignment="1" applyProtection="1">
      <alignment horizontal="right"/>
    </xf>
    <xf numFmtId="0" fontId="75" fillId="0" borderId="0" xfId="0" applyFont="1" applyAlignment="1">
      <alignment horizontal="right"/>
    </xf>
    <xf numFmtId="0" fontId="4" fillId="0" borderId="38" xfId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center" vertical="center" wrapText="1"/>
    </xf>
    <xf numFmtId="0" fontId="4" fillId="0" borderId="39" xfId="1" applyFont="1" applyFill="1" applyBorder="1" applyAlignment="1" applyProtection="1">
      <alignment horizontal="center" vertical="center" wrapText="1"/>
    </xf>
    <xf numFmtId="0" fontId="4" fillId="0" borderId="32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horizontal="center" vertical="center" wrapText="1"/>
    </xf>
    <xf numFmtId="164" fontId="21" fillId="0" borderId="39" xfId="1" applyNumberFormat="1" applyFont="1" applyFill="1" applyBorder="1" applyAlignment="1" applyProtection="1">
      <alignment horizontal="center" vertical="center"/>
    </xf>
    <xf numFmtId="164" fontId="21" fillId="0" borderId="43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>
      <alignment horizontal="left" vertical="center" indent="2"/>
    </xf>
    <xf numFmtId="0" fontId="21" fillId="0" borderId="17" xfId="0" applyFont="1" applyFill="1" applyBorder="1" applyAlignment="1">
      <alignment horizontal="left" vertical="center" indent="2"/>
    </xf>
    <xf numFmtId="164" fontId="93" fillId="0" borderId="0" xfId="0" applyNumberFormat="1" applyFont="1" applyFill="1" applyAlignment="1" applyProtection="1">
      <alignment vertical="center" wrapText="1"/>
    </xf>
  </cellXfs>
  <cellStyles count="6">
    <cellStyle name="Ezres" xfId="2" builtinId="3"/>
    <cellStyle name="Normál" xfId="0" builtinId="0"/>
    <cellStyle name="Normál_KVRENMUNKA" xfId="1" xr:uid="{00000000-0005-0000-0000-000002000000}"/>
    <cellStyle name="Normál_VAGYONK" xfId="5" xr:uid="{00000000-0005-0000-0000-000003000000}"/>
    <cellStyle name="Normál_VAGYONKIM" xfId="4" xr:uid="{00000000-0005-0000-0000-000004000000}"/>
    <cellStyle name="Százalék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petit&#246;r/Desktop/M&#225;solat%20eredetijeZARSZAM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M&#225;solat%20eredetijeZARSZAM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ZARSZAM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E2" t="str">
            <v>Forintban!</v>
          </cell>
        </row>
      </sheetData>
      <sheetData sheetId="5" refreshError="1">
        <row r="2">
          <cell r="I2" t="str">
            <v>Forintban!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2017. évi eredeti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I2" t="str">
            <v>Forintban!</v>
          </cell>
        </row>
      </sheetData>
      <sheetData sheetId="7"/>
      <sheetData sheetId="8">
        <row r="2">
          <cell r="G2" t="str">
            <v>Forintban!</v>
          </cell>
        </row>
        <row r="3">
          <cell r="D3" t="str">
            <v>Felhasználás 2016. XII.31-ig</v>
          </cell>
          <cell r="E3" t="str">
            <v>2017. évi módosított előirányzat</v>
          </cell>
          <cell r="F3" t="str">
            <v>2017. évi teljesítés</v>
          </cell>
          <cell r="G3" t="str">
            <v>Összes teljesítés 2017. dec. 31-ig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G1" t="str">
            <v>Forintban!</v>
          </cell>
        </row>
      </sheetData>
      <sheetData sheetId="32"/>
      <sheetData sheetId="33"/>
      <sheetData sheetId="34"/>
      <sheetData sheetId="35"/>
      <sheetData sheetId="36">
        <row r="1">
          <cell r="D1" t="str">
            <v>Forintban!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2015.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L159"/>
  <sheetViews>
    <sheetView workbookViewId="0">
      <selection activeCell="F2" sqref="F2"/>
    </sheetView>
  </sheetViews>
  <sheetFormatPr defaultRowHeight="14.4" x14ac:dyDescent="0.3"/>
  <cols>
    <col min="1" max="1" width="5.88671875" style="118" customWidth="1"/>
    <col min="2" max="2" width="41.109375" style="121" customWidth="1"/>
    <col min="3" max="5" width="13.33203125" style="118" customWidth="1"/>
    <col min="6" max="6" width="47.33203125" style="118" customWidth="1"/>
    <col min="7" max="9" width="13.33203125" style="118" customWidth="1"/>
    <col min="10" max="10" width="4.109375" style="118" customWidth="1"/>
    <col min="11" max="256" width="9.109375" style="118"/>
    <col min="257" max="257" width="5.88671875" style="118" customWidth="1"/>
    <col min="258" max="258" width="41.109375" style="118" customWidth="1"/>
    <col min="259" max="261" width="13.33203125" style="118" customWidth="1"/>
    <col min="262" max="262" width="47.33203125" style="118" customWidth="1"/>
    <col min="263" max="265" width="13.33203125" style="118" customWidth="1"/>
    <col min="266" max="266" width="4.109375" style="118" customWidth="1"/>
    <col min="267" max="512" width="9.109375" style="118"/>
    <col min="513" max="513" width="5.88671875" style="118" customWidth="1"/>
    <col min="514" max="514" width="41.109375" style="118" customWidth="1"/>
    <col min="515" max="517" width="13.33203125" style="118" customWidth="1"/>
    <col min="518" max="518" width="47.33203125" style="118" customWidth="1"/>
    <col min="519" max="521" width="13.33203125" style="118" customWidth="1"/>
    <col min="522" max="522" width="4.109375" style="118" customWidth="1"/>
    <col min="523" max="768" width="9.109375" style="118"/>
    <col min="769" max="769" width="5.88671875" style="118" customWidth="1"/>
    <col min="770" max="770" width="41.109375" style="118" customWidth="1"/>
    <col min="771" max="773" width="13.33203125" style="118" customWidth="1"/>
    <col min="774" max="774" width="47.33203125" style="118" customWidth="1"/>
    <col min="775" max="777" width="13.33203125" style="118" customWidth="1"/>
    <col min="778" max="778" width="4.109375" style="118" customWidth="1"/>
    <col min="779" max="1024" width="9.109375" style="118"/>
    <col min="1025" max="1025" width="5.88671875" style="118" customWidth="1"/>
    <col min="1026" max="1026" width="41.109375" style="118" customWidth="1"/>
    <col min="1027" max="1029" width="13.33203125" style="118" customWidth="1"/>
    <col min="1030" max="1030" width="47.33203125" style="118" customWidth="1"/>
    <col min="1031" max="1033" width="13.33203125" style="118" customWidth="1"/>
    <col min="1034" max="1034" width="4.109375" style="118" customWidth="1"/>
    <col min="1035" max="1280" width="9.109375" style="118"/>
    <col min="1281" max="1281" width="5.88671875" style="118" customWidth="1"/>
    <col min="1282" max="1282" width="41.109375" style="118" customWidth="1"/>
    <col min="1283" max="1285" width="13.33203125" style="118" customWidth="1"/>
    <col min="1286" max="1286" width="47.33203125" style="118" customWidth="1"/>
    <col min="1287" max="1289" width="13.33203125" style="118" customWidth="1"/>
    <col min="1290" max="1290" width="4.109375" style="118" customWidth="1"/>
    <col min="1291" max="1536" width="9.109375" style="118"/>
    <col min="1537" max="1537" width="5.88671875" style="118" customWidth="1"/>
    <col min="1538" max="1538" width="41.109375" style="118" customWidth="1"/>
    <col min="1539" max="1541" width="13.33203125" style="118" customWidth="1"/>
    <col min="1542" max="1542" width="47.33203125" style="118" customWidth="1"/>
    <col min="1543" max="1545" width="13.33203125" style="118" customWidth="1"/>
    <col min="1546" max="1546" width="4.109375" style="118" customWidth="1"/>
    <col min="1547" max="1792" width="9.109375" style="118"/>
    <col min="1793" max="1793" width="5.88671875" style="118" customWidth="1"/>
    <col min="1794" max="1794" width="41.109375" style="118" customWidth="1"/>
    <col min="1795" max="1797" width="13.33203125" style="118" customWidth="1"/>
    <col min="1798" max="1798" width="47.33203125" style="118" customWidth="1"/>
    <col min="1799" max="1801" width="13.33203125" style="118" customWidth="1"/>
    <col min="1802" max="1802" width="4.109375" style="118" customWidth="1"/>
    <col min="1803" max="2048" width="9.109375" style="118"/>
    <col min="2049" max="2049" width="5.88671875" style="118" customWidth="1"/>
    <col min="2050" max="2050" width="41.109375" style="118" customWidth="1"/>
    <col min="2051" max="2053" width="13.33203125" style="118" customWidth="1"/>
    <col min="2054" max="2054" width="47.33203125" style="118" customWidth="1"/>
    <col min="2055" max="2057" width="13.33203125" style="118" customWidth="1"/>
    <col min="2058" max="2058" width="4.109375" style="118" customWidth="1"/>
    <col min="2059" max="2304" width="9.109375" style="118"/>
    <col min="2305" max="2305" width="5.88671875" style="118" customWidth="1"/>
    <col min="2306" max="2306" width="41.109375" style="118" customWidth="1"/>
    <col min="2307" max="2309" width="13.33203125" style="118" customWidth="1"/>
    <col min="2310" max="2310" width="47.33203125" style="118" customWidth="1"/>
    <col min="2311" max="2313" width="13.33203125" style="118" customWidth="1"/>
    <col min="2314" max="2314" width="4.109375" style="118" customWidth="1"/>
    <col min="2315" max="2560" width="9.109375" style="118"/>
    <col min="2561" max="2561" width="5.88671875" style="118" customWidth="1"/>
    <col min="2562" max="2562" width="41.109375" style="118" customWidth="1"/>
    <col min="2563" max="2565" width="13.33203125" style="118" customWidth="1"/>
    <col min="2566" max="2566" width="47.33203125" style="118" customWidth="1"/>
    <col min="2567" max="2569" width="13.33203125" style="118" customWidth="1"/>
    <col min="2570" max="2570" width="4.109375" style="118" customWidth="1"/>
    <col min="2571" max="2816" width="9.109375" style="118"/>
    <col min="2817" max="2817" width="5.88671875" style="118" customWidth="1"/>
    <col min="2818" max="2818" width="41.109375" style="118" customWidth="1"/>
    <col min="2819" max="2821" width="13.33203125" style="118" customWidth="1"/>
    <col min="2822" max="2822" width="47.33203125" style="118" customWidth="1"/>
    <col min="2823" max="2825" width="13.33203125" style="118" customWidth="1"/>
    <col min="2826" max="2826" width="4.109375" style="118" customWidth="1"/>
    <col min="2827" max="3072" width="9.109375" style="118"/>
    <col min="3073" max="3073" width="5.88671875" style="118" customWidth="1"/>
    <col min="3074" max="3074" width="41.109375" style="118" customWidth="1"/>
    <col min="3075" max="3077" width="13.33203125" style="118" customWidth="1"/>
    <col min="3078" max="3078" width="47.33203125" style="118" customWidth="1"/>
    <col min="3079" max="3081" width="13.33203125" style="118" customWidth="1"/>
    <col min="3082" max="3082" width="4.109375" style="118" customWidth="1"/>
    <col min="3083" max="3328" width="9.109375" style="118"/>
    <col min="3329" max="3329" width="5.88671875" style="118" customWidth="1"/>
    <col min="3330" max="3330" width="41.109375" style="118" customWidth="1"/>
    <col min="3331" max="3333" width="13.33203125" style="118" customWidth="1"/>
    <col min="3334" max="3334" width="47.33203125" style="118" customWidth="1"/>
    <col min="3335" max="3337" width="13.33203125" style="118" customWidth="1"/>
    <col min="3338" max="3338" width="4.109375" style="118" customWidth="1"/>
    <col min="3339" max="3584" width="9.109375" style="118"/>
    <col min="3585" max="3585" width="5.88671875" style="118" customWidth="1"/>
    <col min="3586" max="3586" width="41.109375" style="118" customWidth="1"/>
    <col min="3587" max="3589" width="13.33203125" style="118" customWidth="1"/>
    <col min="3590" max="3590" width="47.33203125" style="118" customWidth="1"/>
    <col min="3591" max="3593" width="13.33203125" style="118" customWidth="1"/>
    <col min="3594" max="3594" width="4.109375" style="118" customWidth="1"/>
    <col min="3595" max="3840" width="9.109375" style="118"/>
    <col min="3841" max="3841" width="5.88671875" style="118" customWidth="1"/>
    <col min="3842" max="3842" width="41.109375" style="118" customWidth="1"/>
    <col min="3843" max="3845" width="13.33203125" style="118" customWidth="1"/>
    <col min="3846" max="3846" width="47.33203125" style="118" customWidth="1"/>
    <col min="3847" max="3849" width="13.33203125" style="118" customWidth="1"/>
    <col min="3850" max="3850" width="4.109375" style="118" customWidth="1"/>
    <col min="3851" max="4096" width="9.109375" style="118"/>
    <col min="4097" max="4097" width="5.88671875" style="118" customWidth="1"/>
    <col min="4098" max="4098" width="41.109375" style="118" customWidth="1"/>
    <col min="4099" max="4101" width="13.33203125" style="118" customWidth="1"/>
    <col min="4102" max="4102" width="47.33203125" style="118" customWidth="1"/>
    <col min="4103" max="4105" width="13.33203125" style="118" customWidth="1"/>
    <col min="4106" max="4106" width="4.109375" style="118" customWidth="1"/>
    <col min="4107" max="4352" width="9.109375" style="118"/>
    <col min="4353" max="4353" width="5.88671875" style="118" customWidth="1"/>
    <col min="4354" max="4354" width="41.109375" style="118" customWidth="1"/>
    <col min="4355" max="4357" width="13.33203125" style="118" customWidth="1"/>
    <col min="4358" max="4358" width="47.33203125" style="118" customWidth="1"/>
    <col min="4359" max="4361" width="13.33203125" style="118" customWidth="1"/>
    <col min="4362" max="4362" width="4.109375" style="118" customWidth="1"/>
    <col min="4363" max="4608" width="9.109375" style="118"/>
    <col min="4609" max="4609" width="5.88671875" style="118" customWidth="1"/>
    <col min="4610" max="4610" width="41.109375" style="118" customWidth="1"/>
    <col min="4611" max="4613" width="13.33203125" style="118" customWidth="1"/>
    <col min="4614" max="4614" width="47.33203125" style="118" customWidth="1"/>
    <col min="4615" max="4617" width="13.33203125" style="118" customWidth="1"/>
    <col min="4618" max="4618" width="4.109375" style="118" customWidth="1"/>
    <col min="4619" max="4864" width="9.109375" style="118"/>
    <col min="4865" max="4865" width="5.88671875" style="118" customWidth="1"/>
    <col min="4866" max="4866" width="41.109375" style="118" customWidth="1"/>
    <col min="4867" max="4869" width="13.33203125" style="118" customWidth="1"/>
    <col min="4870" max="4870" width="47.33203125" style="118" customWidth="1"/>
    <col min="4871" max="4873" width="13.33203125" style="118" customWidth="1"/>
    <col min="4874" max="4874" width="4.109375" style="118" customWidth="1"/>
    <col min="4875" max="5120" width="9.109375" style="118"/>
    <col min="5121" max="5121" width="5.88671875" style="118" customWidth="1"/>
    <col min="5122" max="5122" width="41.109375" style="118" customWidth="1"/>
    <col min="5123" max="5125" width="13.33203125" style="118" customWidth="1"/>
    <col min="5126" max="5126" width="47.33203125" style="118" customWidth="1"/>
    <col min="5127" max="5129" width="13.33203125" style="118" customWidth="1"/>
    <col min="5130" max="5130" width="4.109375" style="118" customWidth="1"/>
    <col min="5131" max="5376" width="9.109375" style="118"/>
    <col min="5377" max="5377" width="5.88671875" style="118" customWidth="1"/>
    <col min="5378" max="5378" width="41.109375" style="118" customWidth="1"/>
    <col min="5379" max="5381" width="13.33203125" style="118" customWidth="1"/>
    <col min="5382" max="5382" width="47.33203125" style="118" customWidth="1"/>
    <col min="5383" max="5385" width="13.33203125" style="118" customWidth="1"/>
    <col min="5386" max="5386" width="4.109375" style="118" customWidth="1"/>
    <col min="5387" max="5632" width="9.109375" style="118"/>
    <col min="5633" max="5633" width="5.88671875" style="118" customWidth="1"/>
    <col min="5634" max="5634" width="41.109375" style="118" customWidth="1"/>
    <col min="5635" max="5637" width="13.33203125" style="118" customWidth="1"/>
    <col min="5638" max="5638" width="47.33203125" style="118" customWidth="1"/>
    <col min="5639" max="5641" width="13.33203125" style="118" customWidth="1"/>
    <col min="5642" max="5642" width="4.109375" style="118" customWidth="1"/>
    <col min="5643" max="5888" width="9.109375" style="118"/>
    <col min="5889" max="5889" width="5.88671875" style="118" customWidth="1"/>
    <col min="5890" max="5890" width="41.109375" style="118" customWidth="1"/>
    <col min="5891" max="5893" width="13.33203125" style="118" customWidth="1"/>
    <col min="5894" max="5894" width="47.33203125" style="118" customWidth="1"/>
    <col min="5895" max="5897" width="13.33203125" style="118" customWidth="1"/>
    <col min="5898" max="5898" width="4.109375" style="118" customWidth="1"/>
    <col min="5899" max="6144" width="9.109375" style="118"/>
    <col min="6145" max="6145" width="5.88671875" style="118" customWidth="1"/>
    <col min="6146" max="6146" width="41.109375" style="118" customWidth="1"/>
    <col min="6147" max="6149" width="13.33203125" style="118" customWidth="1"/>
    <col min="6150" max="6150" width="47.33203125" style="118" customWidth="1"/>
    <col min="6151" max="6153" width="13.33203125" style="118" customWidth="1"/>
    <col min="6154" max="6154" width="4.109375" style="118" customWidth="1"/>
    <col min="6155" max="6400" width="9.109375" style="118"/>
    <col min="6401" max="6401" width="5.88671875" style="118" customWidth="1"/>
    <col min="6402" max="6402" width="41.109375" style="118" customWidth="1"/>
    <col min="6403" max="6405" width="13.33203125" style="118" customWidth="1"/>
    <col min="6406" max="6406" width="47.33203125" style="118" customWidth="1"/>
    <col min="6407" max="6409" width="13.33203125" style="118" customWidth="1"/>
    <col min="6410" max="6410" width="4.109375" style="118" customWidth="1"/>
    <col min="6411" max="6656" width="9.109375" style="118"/>
    <col min="6657" max="6657" width="5.88671875" style="118" customWidth="1"/>
    <col min="6658" max="6658" width="41.109375" style="118" customWidth="1"/>
    <col min="6659" max="6661" width="13.33203125" style="118" customWidth="1"/>
    <col min="6662" max="6662" width="47.33203125" style="118" customWidth="1"/>
    <col min="6663" max="6665" width="13.33203125" style="118" customWidth="1"/>
    <col min="6666" max="6666" width="4.109375" style="118" customWidth="1"/>
    <col min="6667" max="6912" width="9.109375" style="118"/>
    <col min="6913" max="6913" width="5.88671875" style="118" customWidth="1"/>
    <col min="6914" max="6914" width="41.109375" style="118" customWidth="1"/>
    <col min="6915" max="6917" width="13.33203125" style="118" customWidth="1"/>
    <col min="6918" max="6918" width="47.33203125" style="118" customWidth="1"/>
    <col min="6919" max="6921" width="13.33203125" style="118" customWidth="1"/>
    <col min="6922" max="6922" width="4.109375" style="118" customWidth="1"/>
    <col min="6923" max="7168" width="9.109375" style="118"/>
    <col min="7169" max="7169" width="5.88671875" style="118" customWidth="1"/>
    <col min="7170" max="7170" width="41.109375" style="118" customWidth="1"/>
    <col min="7171" max="7173" width="13.33203125" style="118" customWidth="1"/>
    <col min="7174" max="7174" width="47.33203125" style="118" customWidth="1"/>
    <col min="7175" max="7177" width="13.33203125" style="118" customWidth="1"/>
    <col min="7178" max="7178" width="4.109375" style="118" customWidth="1"/>
    <col min="7179" max="7424" width="9.109375" style="118"/>
    <col min="7425" max="7425" width="5.88671875" style="118" customWidth="1"/>
    <col min="7426" max="7426" width="41.109375" style="118" customWidth="1"/>
    <col min="7427" max="7429" width="13.33203125" style="118" customWidth="1"/>
    <col min="7430" max="7430" width="47.33203125" style="118" customWidth="1"/>
    <col min="7431" max="7433" width="13.33203125" style="118" customWidth="1"/>
    <col min="7434" max="7434" width="4.109375" style="118" customWidth="1"/>
    <col min="7435" max="7680" width="9.109375" style="118"/>
    <col min="7681" max="7681" width="5.88671875" style="118" customWidth="1"/>
    <col min="7682" max="7682" width="41.109375" style="118" customWidth="1"/>
    <col min="7683" max="7685" width="13.33203125" style="118" customWidth="1"/>
    <col min="7686" max="7686" width="47.33203125" style="118" customWidth="1"/>
    <col min="7687" max="7689" width="13.33203125" style="118" customWidth="1"/>
    <col min="7690" max="7690" width="4.109375" style="118" customWidth="1"/>
    <col min="7691" max="7936" width="9.109375" style="118"/>
    <col min="7937" max="7937" width="5.88671875" style="118" customWidth="1"/>
    <col min="7938" max="7938" width="41.109375" style="118" customWidth="1"/>
    <col min="7939" max="7941" width="13.33203125" style="118" customWidth="1"/>
    <col min="7942" max="7942" width="47.33203125" style="118" customWidth="1"/>
    <col min="7943" max="7945" width="13.33203125" style="118" customWidth="1"/>
    <col min="7946" max="7946" width="4.109375" style="118" customWidth="1"/>
    <col min="7947" max="8192" width="9.109375" style="118"/>
    <col min="8193" max="8193" width="5.88671875" style="118" customWidth="1"/>
    <col min="8194" max="8194" width="41.109375" style="118" customWidth="1"/>
    <col min="8195" max="8197" width="13.33203125" style="118" customWidth="1"/>
    <col min="8198" max="8198" width="47.33203125" style="118" customWidth="1"/>
    <col min="8199" max="8201" width="13.33203125" style="118" customWidth="1"/>
    <col min="8202" max="8202" width="4.109375" style="118" customWidth="1"/>
    <col min="8203" max="8448" width="9.109375" style="118"/>
    <col min="8449" max="8449" width="5.88671875" style="118" customWidth="1"/>
    <col min="8450" max="8450" width="41.109375" style="118" customWidth="1"/>
    <col min="8451" max="8453" width="13.33203125" style="118" customWidth="1"/>
    <col min="8454" max="8454" width="47.33203125" style="118" customWidth="1"/>
    <col min="8455" max="8457" width="13.33203125" style="118" customWidth="1"/>
    <col min="8458" max="8458" width="4.109375" style="118" customWidth="1"/>
    <col min="8459" max="8704" width="9.109375" style="118"/>
    <col min="8705" max="8705" width="5.88671875" style="118" customWidth="1"/>
    <col min="8706" max="8706" width="41.109375" style="118" customWidth="1"/>
    <col min="8707" max="8709" width="13.33203125" style="118" customWidth="1"/>
    <col min="8710" max="8710" width="47.33203125" style="118" customWidth="1"/>
    <col min="8711" max="8713" width="13.33203125" style="118" customWidth="1"/>
    <col min="8714" max="8714" width="4.109375" style="118" customWidth="1"/>
    <col min="8715" max="8960" width="9.109375" style="118"/>
    <col min="8961" max="8961" width="5.88671875" style="118" customWidth="1"/>
    <col min="8962" max="8962" width="41.109375" style="118" customWidth="1"/>
    <col min="8963" max="8965" width="13.33203125" style="118" customWidth="1"/>
    <col min="8966" max="8966" width="47.33203125" style="118" customWidth="1"/>
    <col min="8967" max="8969" width="13.33203125" style="118" customWidth="1"/>
    <col min="8970" max="8970" width="4.109375" style="118" customWidth="1"/>
    <col min="8971" max="9216" width="9.109375" style="118"/>
    <col min="9217" max="9217" width="5.88671875" style="118" customWidth="1"/>
    <col min="9218" max="9218" width="41.109375" style="118" customWidth="1"/>
    <col min="9219" max="9221" width="13.33203125" style="118" customWidth="1"/>
    <col min="9222" max="9222" width="47.33203125" style="118" customWidth="1"/>
    <col min="9223" max="9225" width="13.33203125" style="118" customWidth="1"/>
    <col min="9226" max="9226" width="4.109375" style="118" customWidth="1"/>
    <col min="9227" max="9472" width="9.109375" style="118"/>
    <col min="9473" max="9473" width="5.88671875" style="118" customWidth="1"/>
    <col min="9474" max="9474" width="41.109375" style="118" customWidth="1"/>
    <col min="9475" max="9477" width="13.33203125" style="118" customWidth="1"/>
    <col min="9478" max="9478" width="47.33203125" style="118" customWidth="1"/>
    <col min="9479" max="9481" width="13.33203125" style="118" customWidth="1"/>
    <col min="9482" max="9482" width="4.109375" style="118" customWidth="1"/>
    <col min="9483" max="9728" width="9.109375" style="118"/>
    <col min="9729" max="9729" width="5.88671875" style="118" customWidth="1"/>
    <col min="9730" max="9730" width="41.109375" style="118" customWidth="1"/>
    <col min="9731" max="9733" width="13.33203125" style="118" customWidth="1"/>
    <col min="9734" max="9734" width="47.33203125" style="118" customWidth="1"/>
    <col min="9735" max="9737" width="13.33203125" style="118" customWidth="1"/>
    <col min="9738" max="9738" width="4.109375" style="118" customWidth="1"/>
    <col min="9739" max="9984" width="9.109375" style="118"/>
    <col min="9985" max="9985" width="5.88671875" style="118" customWidth="1"/>
    <col min="9986" max="9986" width="41.109375" style="118" customWidth="1"/>
    <col min="9987" max="9989" width="13.33203125" style="118" customWidth="1"/>
    <col min="9990" max="9990" width="47.33203125" style="118" customWidth="1"/>
    <col min="9991" max="9993" width="13.33203125" style="118" customWidth="1"/>
    <col min="9994" max="9994" width="4.109375" style="118" customWidth="1"/>
    <col min="9995" max="10240" width="9.109375" style="118"/>
    <col min="10241" max="10241" width="5.88671875" style="118" customWidth="1"/>
    <col min="10242" max="10242" width="41.109375" style="118" customWidth="1"/>
    <col min="10243" max="10245" width="13.33203125" style="118" customWidth="1"/>
    <col min="10246" max="10246" width="47.33203125" style="118" customWidth="1"/>
    <col min="10247" max="10249" width="13.33203125" style="118" customWidth="1"/>
    <col min="10250" max="10250" width="4.109375" style="118" customWidth="1"/>
    <col min="10251" max="10496" width="9.109375" style="118"/>
    <col min="10497" max="10497" width="5.88671875" style="118" customWidth="1"/>
    <col min="10498" max="10498" width="41.109375" style="118" customWidth="1"/>
    <col min="10499" max="10501" width="13.33203125" style="118" customWidth="1"/>
    <col min="10502" max="10502" width="47.33203125" style="118" customWidth="1"/>
    <col min="10503" max="10505" width="13.33203125" style="118" customWidth="1"/>
    <col min="10506" max="10506" width="4.109375" style="118" customWidth="1"/>
    <col min="10507" max="10752" width="9.109375" style="118"/>
    <col min="10753" max="10753" width="5.88671875" style="118" customWidth="1"/>
    <col min="10754" max="10754" width="41.109375" style="118" customWidth="1"/>
    <col min="10755" max="10757" width="13.33203125" style="118" customWidth="1"/>
    <col min="10758" max="10758" width="47.33203125" style="118" customWidth="1"/>
    <col min="10759" max="10761" width="13.33203125" style="118" customWidth="1"/>
    <col min="10762" max="10762" width="4.109375" style="118" customWidth="1"/>
    <col min="10763" max="11008" width="9.109375" style="118"/>
    <col min="11009" max="11009" width="5.88671875" style="118" customWidth="1"/>
    <col min="11010" max="11010" width="41.109375" style="118" customWidth="1"/>
    <col min="11011" max="11013" width="13.33203125" style="118" customWidth="1"/>
    <col min="11014" max="11014" width="47.33203125" style="118" customWidth="1"/>
    <col min="11015" max="11017" width="13.33203125" style="118" customWidth="1"/>
    <col min="11018" max="11018" width="4.109375" style="118" customWidth="1"/>
    <col min="11019" max="11264" width="9.109375" style="118"/>
    <col min="11265" max="11265" width="5.88671875" style="118" customWidth="1"/>
    <col min="11266" max="11266" width="41.109375" style="118" customWidth="1"/>
    <col min="11267" max="11269" width="13.33203125" style="118" customWidth="1"/>
    <col min="11270" max="11270" width="47.33203125" style="118" customWidth="1"/>
    <col min="11271" max="11273" width="13.33203125" style="118" customWidth="1"/>
    <col min="11274" max="11274" width="4.109375" style="118" customWidth="1"/>
    <col min="11275" max="11520" width="9.109375" style="118"/>
    <col min="11521" max="11521" width="5.88671875" style="118" customWidth="1"/>
    <col min="11522" max="11522" width="41.109375" style="118" customWidth="1"/>
    <col min="11523" max="11525" width="13.33203125" style="118" customWidth="1"/>
    <col min="11526" max="11526" width="47.33203125" style="118" customWidth="1"/>
    <col min="11527" max="11529" width="13.33203125" style="118" customWidth="1"/>
    <col min="11530" max="11530" width="4.109375" style="118" customWidth="1"/>
    <col min="11531" max="11776" width="9.109375" style="118"/>
    <col min="11777" max="11777" width="5.88671875" style="118" customWidth="1"/>
    <col min="11778" max="11778" width="41.109375" style="118" customWidth="1"/>
    <col min="11779" max="11781" width="13.33203125" style="118" customWidth="1"/>
    <col min="11782" max="11782" width="47.33203125" style="118" customWidth="1"/>
    <col min="11783" max="11785" width="13.33203125" style="118" customWidth="1"/>
    <col min="11786" max="11786" width="4.109375" style="118" customWidth="1"/>
    <col min="11787" max="12032" width="9.109375" style="118"/>
    <col min="12033" max="12033" width="5.88671875" style="118" customWidth="1"/>
    <col min="12034" max="12034" width="41.109375" style="118" customWidth="1"/>
    <col min="12035" max="12037" width="13.33203125" style="118" customWidth="1"/>
    <col min="12038" max="12038" width="47.33203125" style="118" customWidth="1"/>
    <col min="12039" max="12041" width="13.33203125" style="118" customWidth="1"/>
    <col min="12042" max="12042" width="4.109375" style="118" customWidth="1"/>
    <col min="12043" max="12288" width="9.109375" style="118"/>
    <col min="12289" max="12289" width="5.88671875" style="118" customWidth="1"/>
    <col min="12290" max="12290" width="41.109375" style="118" customWidth="1"/>
    <col min="12291" max="12293" width="13.33203125" style="118" customWidth="1"/>
    <col min="12294" max="12294" width="47.33203125" style="118" customWidth="1"/>
    <col min="12295" max="12297" width="13.33203125" style="118" customWidth="1"/>
    <col min="12298" max="12298" width="4.109375" style="118" customWidth="1"/>
    <col min="12299" max="12544" width="9.109375" style="118"/>
    <col min="12545" max="12545" width="5.88671875" style="118" customWidth="1"/>
    <col min="12546" max="12546" width="41.109375" style="118" customWidth="1"/>
    <col min="12547" max="12549" width="13.33203125" style="118" customWidth="1"/>
    <col min="12550" max="12550" width="47.33203125" style="118" customWidth="1"/>
    <col min="12551" max="12553" width="13.33203125" style="118" customWidth="1"/>
    <col min="12554" max="12554" width="4.109375" style="118" customWidth="1"/>
    <col min="12555" max="12800" width="9.109375" style="118"/>
    <col min="12801" max="12801" width="5.88671875" style="118" customWidth="1"/>
    <col min="12802" max="12802" width="41.109375" style="118" customWidth="1"/>
    <col min="12803" max="12805" width="13.33203125" style="118" customWidth="1"/>
    <col min="12806" max="12806" width="47.33203125" style="118" customWidth="1"/>
    <col min="12807" max="12809" width="13.33203125" style="118" customWidth="1"/>
    <col min="12810" max="12810" width="4.109375" style="118" customWidth="1"/>
    <col min="12811" max="13056" width="9.109375" style="118"/>
    <col min="13057" max="13057" width="5.88671875" style="118" customWidth="1"/>
    <col min="13058" max="13058" width="41.109375" style="118" customWidth="1"/>
    <col min="13059" max="13061" width="13.33203125" style="118" customWidth="1"/>
    <col min="13062" max="13062" width="47.33203125" style="118" customWidth="1"/>
    <col min="13063" max="13065" width="13.33203125" style="118" customWidth="1"/>
    <col min="13066" max="13066" width="4.109375" style="118" customWidth="1"/>
    <col min="13067" max="13312" width="9.109375" style="118"/>
    <col min="13313" max="13313" width="5.88671875" style="118" customWidth="1"/>
    <col min="13314" max="13314" width="41.109375" style="118" customWidth="1"/>
    <col min="13315" max="13317" width="13.33203125" style="118" customWidth="1"/>
    <col min="13318" max="13318" width="47.33203125" style="118" customWidth="1"/>
    <col min="13319" max="13321" width="13.33203125" style="118" customWidth="1"/>
    <col min="13322" max="13322" width="4.109375" style="118" customWidth="1"/>
    <col min="13323" max="13568" width="9.109375" style="118"/>
    <col min="13569" max="13569" width="5.88671875" style="118" customWidth="1"/>
    <col min="13570" max="13570" width="41.109375" style="118" customWidth="1"/>
    <col min="13571" max="13573" width="13.33203125" style="118" customWidth="1"/>
    <col min="13574" max="13574" width="47.33203125" style="118" customWidth="1"/>
    <col min="13575" max="13577" width="13.33203125" style="118" customWidth="1"/>
    <col min="13578" max="13578" width="4.109375" style="118" customWidth="1"/>
    <col min="13579" max="13824" width="9.109375" style="118"/>
    <col min="13825" max="13825" width="5.88671875" style="118" customWidth="1"/>
    <col min="13826" max="13826" width="41.109375" style="118" customWidth="1"/>
    <col min="13827" max="13829" width="13.33203125" style="118" customWidth="1"/>
    <col min="13830" max="13830" width="47.33203125" style="118" customWidth="1"/>
    <col min="13831" max="13833" width="13.33203125" style="118" customWidth="1"/>
    <col min="13834" max="13834" width="4.109375" style="118" customWidth="1"/>
    <col min="13835" max="14080" width="9.109375" style="118"/>
    <col min="14081" max="14081" width="5.88671875" style="118" customWidth="1"/>
    <col min="14082" max="14082" width="41.109375" style="118" customWidth="1"/>
    <col min="14083" max="14085" width="13.33203125" style="118" customWidth="1"/>
    <col min="14086" max="14086" width="47.33203125" style="118" customWidth="1"/>
    <col min="14087" max="14089" width="13.33203125" style="118" customWidth="1"/>
    <col min="14090" max="14090" width="4.109375" style="118" customWidth="1"/>
    <col min="14091" max="14336" width="9.109375" style="118"/>
    <col min="14337" max="14337" width="5.88671875" style="118" customWidth="1"/>
    <col min="14338" max="14338" width="41.109375" style="118" customWidth="1"/>
    <col min="14339" max="14341" width="13.33203125" style="118" customWidth="1"/>
    <col min="14342" max="14342" width="47.33203125" style="118" customWidth="1"/>
    <col min="14343" max="14345" width="13.33203125" style="118" customWidth="1"/>
    <col min="14346" max="14346" width="4.109375" style="118" customWidth="1"/>
    <col min="14347" max="14592" width="9.109375" style="118"/>
    <col min="14593" max="14593" width="5.88671875" style="118" customWidth="1"/>
    <col min="14594" max="14594" width="41.109375" style="118" customWidth="1"/>
    <col min="14595" max="14597" width="13.33203125" style="118" customWidth="1"/>
    <col min="14598" max="14598" width="47.33203125" style="118" customWidth="1"/>
    <col min="14599" max="14601" width="13.33203125" style="118" customWidth="1"/>
    <col min="14602" max="14602" width="4.109375" style="118" customWidth="1"/>
    <col min="14603" max="14848" width="9.109375" style="118"/>
    <col min="14849" max="14849" width="5.88671875" style="118" customWidth="1"/>
    <col min="14850" max="14850" width="41.109375" style="118" customWidth="1"/>
    <col min="14851" max="14853" width="13.33203125" style="118" customWidth="1"/>
    <col min="14854" max="14854" width="47.33203125" style="118" customWidth="1"/>
    <col min="14855" max="14857" width="13.33203125" style="118" customWidth="1"/>
    <col min="14858" max="14858" width="4.109375" style="118" customWidth="1"/>
    <col min="14859" max="15104" width="9.109375" style="118"/>
    <col min="15105" max="15105" width="5.88671875" style="118" customWidth="1"/>
    <col min="15106" max="15106" width="41.109375" style="118" customWidth="1"/>
    <col min="15107" max="15109" width="13.33203125" style="118" customWidth="1"/>
    <col min="15110" max="15110" width="47.33203125" style="118" customWidth="1"/>
    <col min="15111" max="15113" width="13.33203125" style="118" customWidth="1"/>
    <col min="15114" max="15114" width="4.109375" style="118" customWidth="1"/>
    <col min="15115" max="15360" width="9.109375" style="118"/>
    <col min="15361" max="15361" width="5.88671875" style="118" customWidth="1"/>
    <col min="15362" max="15362" width="41.109375" style="118" customWidth="1"/>
    <col min="15363" max="15365" width="13.33203125" style="118" customWidth="1"/>
    <col min="15366" max="15366" width="47.33203125" style="118" customWidth="1"/>
    <col min="15367" max="15369" width="13.33203125" style="118" customWidth="1"/>
    <col min="15370" max="15370" width="4.109375" style="118" customWidth="1"/>
    <col min="15371" max="15616" width="9.109375" style="118"/>
    <col min="15617" max="15617" width="5.88671875" style="118" customWidth="1"/>
    <col min="15618" max="15618" width="41.109375" style="118" customWidth="1"/>
    <col min="15619" max="15621" width="13.33203125" style="118" customWidth="1"/>
    <col min="15622" max="15622" width="47.33203125" style="118" customWidth="1"/>
    <col min="15623" max="15625" width="13.33203125" style="118" customWidth="1"/>
    <col min="15626" max="15626" width="4.109375" style="118" customWidth="1"/>
    <col min="15627" max="15872" width="9.109375" style="118"/>
    <col min="15873" max="15873" width="5.88671875" style="118" customWidth="1"/>
    <col min="15874" max="15874" width="41.109375" style="118" customWidth="1"/>
    <col min="15875" max="15877" width="13.33203125" style="118" customWidth="1"/>
    <col min="15878" max="15878" width="47.33203125" style="118" customWidth="1"/>
    <col min="15879" max="15881" width="13.33203125" style="118" customWidth="1"/>
    <col min="15882" max="15882" width="4.109375" style="118" customWidth="1"/>
    <col min="15883" max="16128" width="9.109375" style="118"/>
    <col min="16129" max="16129" width="5.88671875" style="118" customWidth="1"/>
    <col min="16130" max="16130" width="41.109375" style="118" customWidth="1"/>
    <col min="16131" max="16133" width="13.33203125" style="118" customWidth="1"/>
    <col min="16134" max="16134" width="47.33203125" style="118" customWidth="1"/>
    <col min="16135" max="16137" width="13.33203125" style="118" customWidth="1"/>
    <col min="16138" max="16138" width="4.109375" style="118" customWidth="1"/>
    <col min="16139" max="16384" width="9.109375" style="118"/>
  </cols>
  <sheetData>
    <row r="1" spans="1:12" ht="31.2" x14ac:dyDescent="0.3">
      <c r="B1" s="119" t="s">
        <v>370</v>
      </c>
      <c r="C1" s="120"/>
      <c r="D1" s="120"/>
      <c r="E1" s="120"/>
      <c r="F1" s="120"/>
      <c r="G1" s="532"/>
      <c r="H1" s="120"/>
      <c r="I1" s="120"/>
      <c r="J1" s="830" t="s">
        <v>700</v>
      </c>
      <c r="L1" s="623"/>
    </row>
    <row r="2" spans="1:12" ht="15" thickBot="1" x14ac:dyDescent="0.35">
      <c r="F2" s="994" t="s">
        <v>706</v>
      </c>
      <c r="G2" s="122"/>
      <c r="H2" s="122"/>
      <c r="I2" s="122" t="str">
        <f>'[1]1.4.sz.mell.'!E2</f>
        <v>Forintban!</v>
      </c>
      <c r="J2" s="830"/>
    </row>
    <row r="3" spans="1:12" ht="15" thickBot="1" x14ac:dyDescent="0.35">
      <c r="A3" s="831" t="s">
        <v>268</v>
      </c>
      <c r="B3" s="123" t="s">
        <v>11</v>
      </c>
      <c r="C3" s="124"/>
      <c r="D3" s="125"/>
      <c r="E3" s="125"/>
      <c r="F3" s="123" t="s">
        <v>180</v>
      </c>
      <c r="G3" s="126"/>
      <c r="H3" s="127"/>
      <c r="I3" s="128"/>
      <c r="J3" s="830"/>
    </row>
    <row r="4" spans="1:12" s="133" customFormat="1" ht="34.799999999999997" thickBot="1" x14ac:dyDescent="0.35">
      <c r="A4" s="832"/>
      <c r="B4" s="129" t="s">
        <v>0</v>
      </c>
      <c r="C4" s="130" t="s">
        <v>565</v>
      </c>
      <c r="D4" s="131" t="s">
        <v>566</v>
      </c>
      <c r="E4" s="131" t="s">
        <v>555</v>
      </c>
      <c r="F4" s="129" t="s">
        <v>0</v>
      </c>
      <c r="G4" s="130" t="str">
        <f>+C4</f>
        <v>2017. évi Eredeti előirányzat</v>
      </c>
      <c r="H4" s="130" t="str">
        <f>+D4</f>
        <v>2017. évi Módosított előirányzat</v>
      </c>
      <c r="I4" s="132" t="str">
        <f>+E4</f>
        <v>2017. évi Teljesítés</v>
      </c>
      <c r="J4" s="830"/>
    </row>
    <row r="5" spans="1:12" s="246" customFormat="1" ht="10.8" thickBot="1" x14ac:dyDescent="0.35">
      <c r="A5" s="134" t="s">
        <v>7</v>
      </c>
      <c r="B5" s="135" t="s">
        <v>8</v>
      </c>
      <c r="C5" s="136" t="s">
        <v>9</v>
      </c>
      <c r="D5" s="137" t="s">
        <v>10</v>
      </c>
      <c r="E5" s="137" t="s">
        <v>325</v>
      </c>
      <c r="F5" s="135" t="s">
        <v>326</v>
      </c>
      <c r="G5" s="136" t="s">
        <v>269</v>
      </c>
      <c r="H5" s="136" t="s">
        <v>270</v>
      </c>
      <c r="I5" s="138" t="s">
        <v>337</v>
      </c>
      <c r="J5" s="830"/>
    </row>
    <row r="6" spans="1:12" x14ac:dyDescent="0.3">
      <c r="A6" s="139" t="s">
        <v>12</v>
      </c>
      <c r="B6" s="140" t="s">
        <v>371</v>
      </c>
      <c r="C6" s="141">
        <v>145424734</v>
      </c>
      <c r="D6" s="141">
        <v>156872964</v>
      </c>
      <c r="E6" s="142">
        <v>156872964</v>
      </c>
      <c r="F6" s="140" t="s">
        <v>372</v>
      </c>
      <c r="G6" s="141">
        <v>144009147</v>
      </c>
      <c r="H6" s="141">
        <v>134240839</v>
      </c>
      <c r="I6" s="247">
        <v>125146195</v>
      </c>
      <c r="J6" s="830"/>
    </row>
    <row r="7" spans="1:12" x14ac:dyDescent="0.3">
      <c r="A7" s="145" t="s">
        <v>26</v>
      </c>
      <c r="B7" s="146" t="s">
        <v>373</v>
      </c>
      <c r="C7" s="147">
        <v>40000000</v>
      </c>
      <c r="D7" s="147">
        <v>41017000</v>
      </c>
      <c r="E7" s="142">
        <v>40120878</v>
      </c>
      <c r="F7" s="146" t="s">
        <v>182</v>
      </c>
      <c r="G7" s="147">
        <v>31811524</v>
      </c>
      <c r="H7" s="147">
        <v>28007625</v>
      </c>
      <c r="I7" s="247">
        <v>25468852</v>
      </c>
      <c r="J7" s="830"/>
    </row>
    <row r="8" spans="1:12" x14ac:dyDescent="0.3">
      <c r="A8" s="145" t="s">
        <v>40</v>
      </c>
      <c r="B8" s="146" t="s">
        <v>374</v>
      </c>
      <c r="C8" s="147"/>
      <c r="D8" s="147"/>
      <c r="E8" s="142"/>
      <c r="F8" s="146" t="s">
        <v>375</v>
      </c>
      <c r="G8" s="147">
        <v>87164691</v>
      </c>
      <c r="H8" s="147">
        <v>98963863</v>
      </c>
      <c r="I8" s="247">
        <v>79797053</v>
      </c>
      <c r="J8" s="830"/>
    </row>
    <row r="9" spans="1:12" x14ac:dyDescent="0.3">
      <c r="A9" s="145" t="s">
        <v>235</v>
      </c>
      <c r="B9" s="146" t="s">
        <v>376</v>
      </c>
      <c r="C9" s="147">
        <v>64700000</v>
      </c>
      <c r="D9" s="147">
        <v>86538000</v>
      </c>
      <c r="E9" s="142">
        <v>78253734</v>
      </c>
      <c r="F9" s="146" t="s">
        <v>184</v>
      </c>
      <c r="G9" s="147">
        <v>23337000</v>
      </c>
      <c r="H9" s="147">
        <v>4859002</v>
      </c>
      <c r="I9" s="247">
        <v>4858615</v>
      </c>
      <c r="J9" s="830"/>
    </row>
    <row r="10" spans="1:12" x14ac:dyDescent="0.3">
      <c r="A10" s="145" t="s">
        <v>70</v>
      </c>
      <c r="B10" s="248" t="s">
        <v>377</v>
      </c>
      <c r="C10" s="147"/>
      <c r="D10" s="147"/>
      <c r="E10" s="142"/>
      <c r="F10" s="146" t="s">
        <v>186</v>
      </c>
      <c r="G10" s="147">
        <v>33057359</v>
      </c>
      <c r="H10" s="147">
        <v>30439394</v>
      </c>
      <c r="I10" s="247">
        <v>27705108</v>
      </c>
      <c r="J10" s="830"/>
    </row>
    <row r="11" spans="1:12" x14ac:dyDescent="0.3">
      <c r="A11" s="145" t="s">
        <v>94</v>
      </c>
      <c r="B11" s="146" t="s">
        <v>538</v>
      </c>
      <c r="C11" s="149"/>
      <c r="D11" s="149"/>
      <c r="E11" s="142"/>
      <c r="F11" s="146" t="s">
        <v>211</v>
      </c>
      <c r="G11" s="147">
        <v>16821463</v>
      </c>
      <c r="H11" s="147">
        <v>0</v>
      </c>
      <c r="I11" s="247">
        <v>0</v>
      </c>
      <c r="J11" s="830"/>
    </row>
    <row r="12" spans="1:12" x14ac:dyDescent="0.3">
      <c r="A12" s="145" t="s">
        <v>253</v>
      </c>
      <c r="B12" s="146" t="s">
        <v>93</v>
      </c>
      <c r="C12" s="147">
        <v>10846000</v>
      </c>
      <c r="D12" s="147">
        <v>9058999</v>
      </c>
      <c r="E12" s="142">
        <v>13450371</v>
      </c>
      <c r="F12" s="151"/>
      <c r="G12" s="147"/>
      <c r="H12" s="147"/>
      <c r="I12" s="247"/>
      <c r="J12" s="830"/>
    </row>
    <row r="13" spans="1:12" x14ac:dyDescent="0.3">
      <c r="A13" s="145" t="s">
        <v>116</v>
      </c>
      <c r="B13" s="151"/>
      <c r="C13" s="147"/>
      <c r="D13" s="147"/>
      <c r="E13" s="142"/>
      <c r="F13" s="151"/>
      <c r="G13" s="147"/>
      <c r="H13" s="147"/>
      <c r="I13" s="247"/>
      <c r="J13" s="830"/>
    </row>
    <row r="14" spans="1:12" x14ac:dyDescent="0.3">
      <c r="A14" s="145" t="s">
        <v>126</v>
      </c>
      <c r="B14" s="249"/>
      <c r="C14" s="149"/>
      <c r="D14" s="149"/>
      <c r="E14" s="142"/>
      <c r="F14" s="151"/>
      <c r="G14" s="147"/>
      <c r="H14" s="147"/>
      <c r="I14" s="247"/>
      <c r="J14" s="830"/>
    </row>
    <row r="15" spans="1:12" x14ac:dyDescent="0.3">
      <c r="A15" s="145" t="s">
        <v>263</v>
      </c>
      <c r="B15" s="151"/>
      <c r="C15" s="147"/>
      <c r="D15" s="147"/>
      <c r="E15" s="142"/>
      <c r="F15" s="151"/>
      <c r="G15" s="147"/>
      <c r="H15" s="147"/>
      <c r="I15" s="247"/>
      <c r="J15" s="830"/>
    </row>
    <row r="16" spans="1:12" x14ac:dyDescent="0.3">
      <c r="A16" s="145" t="s">
        <v>265</v>
      </c>
      <c r="B16" s="151"/>
      <c r="C16" s="147"/>
      <c r="D16" s="147"/>
      <c r="E16" s="142"/>
      <c r="F16" s="151"/>
      <c r="G16" s="147"/>
      <c r="H16" s="147"/>
      <c r="I16" s="247"/>
      <c r="J16" s="830"/>
    </row>
    <row r="17" spans="1:10" ht="15" thickBot="1" x14ac:dyDescent="0.35">
      <c r="A17" s="145" t="s">
        <v>279</v>
      </c>
      <c r="B17" s="187"/>
      <c r="C17" s="250"/>
      <c r="D17" s="250"/>
      <c r="E17" s="251"/>
      <c r="F17" s="151"/>
      <c r="G17" s="250"/>
      <c r="H17" s="250"/>
      <c r="I17" s="247"/>
      <c r="J17" s="830"/>
    </row>
    <row r="18" spans="1:10" ht="15" thickBot="1" x14ac:dyDescent="0.35">
      <c r="A18" s="160" t="s">
        <v>282</v>
      </c>
      <c r="B18" s="161" t="s">
        <v>539</v>
      </c>
      <c r="C18" s="162">
        <f>+C6+C7+C9+C10+C12+C13+C14+C15+C16+C17</f>
        <v>260970734</v>
      </c>
      <c r="D18" s="162">
        <f>+D6+D7+D9+D10+D12+D13+D14+D15+D16+D17</f>
        <v>293486963</v>
      </c>
      <c r="E18" s="162">
        <f>+E6+E7+E9+E10+E12+E13+E14+E15+E16+E17</f>
        <v>288697947</v>
      </c>
      <c r="F18" s="161" t="s">
        <v>378</v>
      </c>
      <c r="G18" s="162">
        <f>SUM(G6:G17)</f>
        <v>336201184</v>
      </c>
      <c r="H18" s="162">
        <f>SUM(H6:H17)</f>
        <v>296510723</v>
      </c>
      <c r="I18" s="163">
        <f>SUM(I6:I17)</f>
        <v>262975823</v>
      </c>
      <c r="J18" s="830"/>
    </row>
    <row r="19" spans="1:10" x14ac:dyDescent="0.3">
      <c r="A19" s="252" t="s">
        <v>285</v>
      </c>
      <c r="B19" s="173" t="s">
        <v>379</v>
      </c>
      <c r="C19" s="253">
        <f>+C20+C21+C22+C23</f>
        <v>91912359</v>
      </c>
      <c r="D19" s="253">
        <f>+D20+D21+D22+D23</f>
        <v>36278027</v>
      </c>
      <c r="E19" s="253">
        <f>+E20+E21+E22+E23</f>
        <v>36278027</v>
      </c>
      <c r="F19" s="166" t="s">
        <v>284</v>
      </c>
      <c r="G19" s="254">
        <v>3700000</v>
      </c>
      <c r="H19" s="254">
        <v>45000000</v>
      </c>
      <c r="I19" s="255">
        <v>45000000</v>
      </c>
      <c r="J19" s="830"/>
    </row>
    <row r="20" spans="1:10" x14ac:dyDescent="0.3">
      <c r="A20" s="256" t="s">
        <v>288</v>
      </c>
      <c r="B20" s="166" t="s">
        <v>380</v>
      </c>
      <c r="C20" s="170">
        <v>91912359</v>
      </c>
      <c r="D20" s="170">
        <v>36278027</v>
      </c>
      <c r="E20" s="171">
        <v>36278027</v>
      </c>
      <c r="F20" s="166" t="s">
        <v>381</v>
      </c>
      <c r="G20" s="170"/>
      <c r="H20" s="170"/>
      <c r="I20" s="172"/>
      <c r="J20" s="830"/>
    </row>
    <row r="21" spans="1:10" x14ac:dyDescent="0.3">
      <c r="A21" s="256" t="s">
        <v>291</v>
      </c>
      <c r="B21" s="166" t="s">
        <v>382</v>
      </c>
      <c r="C21" s="170"/>
      <c r="D21" s="170"/>
      <c r="E21" s="171"/>
      <c r="F21" s="166" t="s">
        <v>290</v>
      </c>
      <c r="G21" s="170"/>
      <c r="H21" s="170"/>
      <c r="I21" s="172"/>
      <c r="J21" s="830"/>
    </row>
    <row r="22" spans="1:10" x14ac:dyDescent="0.3">
      <c r="A22" s="256" t="s">
        <v>294</v>
      </c>
      <c r="B22" s="166" t="s">
        <v>383</v>
      </c>
      <c r="C22" s="170"/>
      <c r="D22" s="170"/>
      <c r="E22" s="171"/>
      <c r="F22" s="166" t="s">
        <v>293</v>
      </c>
      <c r="G22" s="170"/>
      <c r="H22" s="170"/>
      <c r="I22" s="172"/>
      <c r="J22" s="830"/>
    </row>
    <row r="23" spans="1:10" x14ac:dyDescent="0.3">
      <c r="A23" s="256" t="s">
        <v>297</v>
      </c>
      <c r="B23" s="166" t="s">
        <v>384</v>
      </c>
      <c r="C23" s="170"/>
      <c r="D23" s="170"/>
      <c r="E23" s="171"/>
      <c r="F23" s="173" t="s">
        <v>296</v>
      </c>
      <c r="G23" s="170"/>
      <c r="H23" s="170"/>
      <c r="I23" s="172"/>
      <c r="J23" s="830"/>
    </row>
    <row r="24" spans="1:10" x14ac:dyDescent="0.3">
      <c r="A24" s="256" t="s">
        <v>300</v>
      </c>
      <c r="B24" s="166" t="s">
        <v>385</v>
      </c>
      <c r="C24" s="176">
        <f>+C25+C26</f>
        <v>44000000</v>
      </c>
      <c r="D24" s="176">
        <f>+D25+D26</f>
        <v>89000000</v>
      </c>
      <c r="E24" s="176">
        <f>+E25+E26</f>
        <v>89000000</v>
      </c>
      <c r="F24" s="166" t="s">
        <v>386</v>
      </c>
      <c r="G24" s="170"/>
      <c r="H24" s="170"/>
      <c r="I24" s="172"/>
      <c r="J24" s="830"/>
    </row>
    <row r="25" spans="1:10" x14ac:dyDescent="0.3">
      <c r="A25" s="252" t="s">
        <v>303</v>
      </c>
      <c r="B25" s="173" t="s">
        <v>387</v>
      </c>
      <c r="C25" s="254"/>
      <c r="D25" s="254"/>
      <c r="E25" s="257"/>
      <c r="F25" s="140" t="s">
        <v>302</v>
      </c>
      <c r="G25" s="254"/>
      <c r="H25" s="254"/>
      <c r="I25" s="255"/>
      <c r="J25" s="830"/>
    </row>
    <row r="26" spans="1:10" x14ac:dyDescent="0.3">
      <c r="A26" s="256" t="s">
        <v>305</v>
      </c>
      <c r="B26" s="166" t="s">
        <v>388</v>
      </c>
      <c r="C26" s="170">
        <v>44000000</v>
      </c>
      <c r="D26" s="170">
        <v>89000000</v>
      </c>
      <c r="E26" s="171">
        <v>89000000</v>
      </c>
      <c r="F26" s="146"/>
      <c r="G26" s="170"/>
      <c r="H26" s="170"/>
      <c r="I26" s="172"/>
      <c r="J26" s="830"/>
    </row>
    <row r="27" spans="1:10" x14ac:dyDescent="0.3">
      <c r="A27" s="145" t="s">
        <v>307</v>
      </c>
      <c r="B27" s="166" t="s">
        <v>540</v>
      </c>
      <c r="C27" s="170">
        <f>+C19+C24</f>
        <v>135912359</v>
      </c>
      <c r="D27" s="170">
        <f>+D19+D24</f>
        <v>125278027</v>
      </c>
      <c r="E27" s="171">
        <f>+E19+E24</f>
        <v>125278027</v>
      </c>
      <c r="F27" s="146" t="s">
        <v>541</v>
      </c>
      <c r="G27" s="170">
        <f>SUM(G19:G26)</f>
        <v>3700000</v>
      </c>
      <c r="H27" s="170">
        <f>SUM(H19:H26)</f>
        <v>45000000</v>
      </c>
      <c r="I27" s="172">
        <f>SUM(I19:I26)</f>
        <v>45000000</v>
      </c>
      <c r="J27" s="830"/>
    </row>
    <row r="28" spans="1:10" ht="15" thickBot="1" x14ac:dyDescent="0.35">
      <c r="A28" s="154" t="s">
        <v>309</v>
      </c>
      <c r="B28" s="173" t="s">
        <v>542</v>
      </c>
      <c r="C28" s="254">
        <f>+C18+C27</f>
        <v>396883093</v>
      </c>
      <c r="D28" s="254">
        <f>+D18+D27</f>
        <v>418764990</v>
      </c>
      <c r="E28" s="257">
        <f>+E18+E27</f>
        <v>413975974</v>
      </c>
      <c r="F28" s="155" t="s">
        <v>543</v>
      </c>
      <c r="G28" s="254">
        <f>+G18+G27</f>
        <v>339901184</v>
      </c>
      <c r="H28" s="254">
        <f>+H18+H27</f>
        <v>341510723</v>
      </c>
      <c r="I28" s="255">
        <f>+I18+I27</f>
        <v>307975823</v>
      </c>
      <c r="J28" s="830"/>
    </row>
    <row r="29" spans="1:10" ht="15" thickBot="1" x14ac:dyDescent="0.35">
      <c r="A29" s="160" t="s">
        <v>311</v>
      </c>
      <c r="B29" s="161" t="s">
        <v>319</v>
      </c>
      <c r="C29" s="162">
        <f>IF(C18-G18&lt;0,G18-C18,"-")</f>
        <v>75230450</v>
      </c>
      <c r="D29" s="162">
        <f>IF(D18-H18&lt;0,H18-D18,"-")</f>
        <v>3023760</v>
      </c>
      <c r="E29" s="258" t="str">
        <f>IF(E18-I18&lt;0,I18-E18,"-")</f>
        <v>-</v>
      </c>
      <c r="F29" s="161" t="s">
        <v>320</v>
      </c>
      <c r="G29" s="162" t="str">
        <f>IF(C18-G18&gt;0,C18-G18,"-")</f>
        <v>-</v>
      </c>
      <c r="H29" s="162" t="str">
        <f>IF(D18-H18&gt;0,D18-H18,"-")</f>
        <v>-</v>
      </c>
      <c r="I29" s="163">
        <f>IF(E18-I18&gt;0,E18-I18,"-")</f>
        <v>25722124</v>
      </c>
      <c r="J29" s="830"/>
    </row>
    <row r="30" spans="1:10" ht="15" thickBot="1" x14ac:dyDescent="0.35">
      <c r="A30" s="160" t="s">
        <v>313</v>
      </c>
      <c r="B30" s="182" t="s">
        <v>544</v>
      </c>
      <c r="C30" s="183" t="str">
        <f>IF(C28-G28&lt;0,G28-C28,"-")</f>
        <v>-</v>
      </c>
      <c r="D30" s="183" t="str">
        <f>IF(D28-H28&lt;0,H28-D28,"-")</f>
        <v>-</v>
      </c>
      <c r="E30" s="184" t="str">
        <f>IF(E28-I28&lt;0,I28-E28,"-")</f>
        <v>-</v>
      </c>
      <c r="F30" s="182" t="s">
        <v>545</v>
      </c>
      <c r="G30" s="183">
        <f>IF(C28-G28&gt;0,C28-G28,"-")</f>
        <v>56981909</v>
      </c>
      <c r="H30" s="183">
        <f>IF(D28-H28&gt;0,D28-H28,"-")</f>
        <v>77254267</v>
      </c>
      <c r="I30" s="184">
        <f>IF(E28-I28&gt;0,E28-I28,"-")</f>
        <v>106000151</v>
      </c>
      <c r="J30" s="830"/>
    </row>
    <row r="31" spans="1:10" ht="15" thickBot="1" x14ac:dyDescent="0.35">
      <c r="A31" s="160"/>
      <c r="B31" s="182"/>
      <c r="C31" s="183"/>
      <c r="D31" s="183"/>
      <c r="E31" s="184"/>
      <c r="F31" s="182"/>
      <c r="G31" s="183"/>
      <c r="H31" s="183"/>
      <c r="I31" s="184"/>
      <c r="J31" s="830"/>
    </row>
    <row r="32" spans="1:10" ht="15" thickBot="1" x14ac:dyDescent="0.35">
      <c r="A32" s="160"/>
      <c r="B32" s="182"/>
      <c r="C32" s="183"/>
      <c r="D32" s="183"/>
      <c r="E32" s="184"/>
      <c r="F32" s="182"/>
      <c r="G32" s="183"/>
      <c r="H32" s="183"/>
      <c r="I32" s="184"/>
      <c r="J32" s="830"/>
    </row>
    <row r="33" spans="2:6" ht="17.399999999999999" x14ac:dyDescent="0.3">
      <c r="B33" s="833"/>
      <c r="C33" s="833"/>
      <c r="D33" s="833"/>
      <c r="E33" s="833"/>
      <c r="F33" s="833"/>
    </row>
    <row r="49" spans="2:2" x14ac:dyDescent="0.3">
      <c r="B49" s="118"/>
    </row>
    <row r="50" spans="2:2" x14ac:dyDescent="0.3">
      <c r="B50" s="118"/>
    </row>
    <row r="51" spans="2:2" x14ac:dyDescent="0.3">
      <c r="B51" s="118"/>
    </row>
    <row r="52" spans="2:2" x14ac:dyDescent="0.3">
      <c r="B52" s="118"/>
    </row>
    <row r="53" spans="2:2" x14ac:dyDescent="0.3">
      <c r="B53" s="118"/>
    </row>
    <row r="54" spans="2:2" x14ac:dyDescent="0.3">
      <c r="B54" s="118"/>
    </row>
    <row r="55" spans="2:2" x14ac:dyDescent="0.3">
      <c r="B55" s="118"/>
    </row>
    <row r="56" spans="2:2" x14ac:dyDescent="0.3">
      <c r="B56" s="118"/>
    </row>
    <row r="57" spans="2:2" x14ac:dyDescent="0.3">
      <c r="B57" s="118"/>
    </row>
    <row r="58" spans="2:2" x14ac:dyDescent="0.3">
      <c r="B58" s="118"/>
    </row>
    <row r="59" spans="2:2" x14ac:dyDescent="0.3">
      <c r="B59" s="118"/>
    </row>
    <row r="60" spans="2:2" x14ac:dyDescent="0.3">
      <c r="B60" s="118"/>
    </row>
    <row r="61" spans="2:2" x14ac:dyDescent="0.3">
      <c r="B61" s="118"/>
    </row>
    <row r="62" spans="2:2" x14ac:dyDescent="0.3">
      <c r="B62" s="118"/>
    </row>
    <row r="63" spans="2:2" x14ac:dyDescent="0.3">
      <c r="B63" s="118"/>
    </row>
    <row r="64" spans="2:2" x14ac:dyDescent="0.3">
      <c r="B64" s="118"/>
    </row>
    <row r="65" spans="2:2" x14ac:dyDescent="0.3">
      <c r="B65" s="118"/>
    </row>
    <row r="66" spans="2:2" x14ac:dyDescent="0.3">
      <c r="B66" s="118"/>
    </row>
    <row r="67" spans="2:2" x14ac:dyDescent="0.3">
      <c r="B67" s="118"/>
    </row>
    <row r="68" spans="2:2" x14ac:dyDescent="0.3">
      <c r="B68" s="118"/>
    </row>
    <row r="69" spans="2:2" x14ac:dyDescent="0.3">
      <c r="B69" s="118"/>
    </row>
    <row r="70" spans="2:2" x14ac:dyDescent="0.3">
      <c r="B70" s="118"/>
    </row>
    <row r="71" spans="2:2" x14ac:dyDescent="0.3">
      <c r="B71" s="118"/>
    </row>
    <row r="72" spans="2:2" x14ac:dyDescent="0.3">
      <c r="B72" s="118"/>
    </row>
    <row r="73" spans="2:2" x14ac:dyDescent="0.3">
      <c r="B73" s="118"/>
    </row>
    <row r="74" spans="2:2" x14ac:dyDescent="0.3">
      <c r="B74" s="118"/>
    </row>
    <row r="75" spans="2:2" x14ac:dyDescent="0.3">
      <c r="B75" s="118"/>
    </row>
    <row r="76" spans="2:2" x14ac:dyDescent="0.3">
      <c r="B76" s="118"/>
    </row>
    <row r="77" spans="2:2" x14ac:dyDescent="0.3">
      <c r="B77" s="118"/>
    </row>
    <row r="78" spans="2:2" x14ac:dyDescent="0.3">
      <c r="B78" s="118"/>
    </row>
    <row r="79" spans="2:2" x14ac:dyDescent="0.3">
      <c r="B79" s="118"/>
    </row>
    <row r="80" spans="2:2" x14ac:dyDescent="0.3">
      <c r="B80" s="118"/>
    </row>
    <row r="81" spans="2:2" x14ac:dyDescent="0.3">
      <c r="B81" s="118"/>
    </row>
    <row r="82" spans="2:2" x14ac:dyDescent="0.3">
      <c r="B82" s="118"/>
    </row>
    <row r="83" spans="2:2" x14ac:dyDescent="0.3">
      <c r="B83" s="118"/>
    </row>
    <row r="84" spans="2:2" x14ac:dyDescent="0.3">
      <c r="B84" s="118"/>
    </row>
    <row r="85" spans="2:2" x14ac:dyDescent="0.3">
      <c r="B85" s="118"/>
    </row>
    <row r="86" spans="2:2" x14ac:dyDescent="0.3">
      <c r="B86" s="118"/>
    </row>
    <row r="87" spans="2:2" x14ac:dyDescent="0.3">
      <c r="B87" s="118"/>
    </row>
    <row r="88" spans="2:2" x14ac:dyDescent="0.3">
      <c r="B88" s="118"/>
    </row>
    <row r="89" spans="2:2" x14ac:dyDescent="0.3">
      <c r="B89" s="118"/>
    </row>
    <row r="90" spans="2:2" x14ac:dyDescent="0.3">
      <c r="B90" s="118"/>
    </row>
    <row r="91" spans="2:2" x14ac:dyDescent="0.3">
      <c r="B91" s="118"/>
    </row>
    <row r="92" spans="2:2" x14ac:dyDescent="0.3">
      <c r="B92" s="118"/>
    </row>
    <row r="93" spans="2:2" x14ac:dyDescent="0.3">
      <c r="B93" s="118"/>
    </row>
    <row r="94" spans="2:2" x14ac:dyDescent="0.3">
      <c r="B94" s="118"/>
    </row>
    <row r="95" spans="2:2" x14ac:dyDescent="0.3">
      <c r="B95" s="118"/>
    </row>
    <row r="96" spans="2:2" x14ac:dyDescent="0.3">
      <c r="B96" s="118"/>
    </row>
    <row r="97" spans="2:2" x14ac:dyDescent="0.3">
      <c r="B97" s="118"/>
    </row>
    <row r="98" spans="2:2" x14ac:dyDescent="0.3">
      <c r="B98" s="118"/>
    </row>
    <row r="99" spans="2:2" x14ac:dyDescent="0.3">
      <c r="B99" s="118"/>
    </row>
    <row r="100" spans="2:2" x14ac:dyDescent="0.3">
      <c r="B100" s="118"/>
    </row>
    <row r="101" spans="2:2" x14ac:dyDescent="0.3">
      <c r="B101" s="118"/>
    </row>
    <row r="102" spans="2:2" x14ac:dyDescent="0.3">
      <c r="B102" s="118"/>
    </row>
    <row r="103" spans="2:2" x14ac:dyDescent="0.3">
      <c r="B103" s="118"/>
    </row>
    <row r="104" spans="2:2" x14ac:dyDescent="0.3">
      <c r="B104" s="118"/>
    </row>
    <row r="105" spans="2:2" x14ac:dyDescent="0.3">
      <c r="B105" s="118"/>
    </row>
    <row r="106" spans="2:2" x14ac:dyDescent="0.3">
      <c r="B106" s="118"/>
    </row>
    <row r="107" spans="2:2" x14ac:dyDescent="0.3">
      <c r="B107" s="118"/>
    </row>
    <row r="108" spans="2:2" x14ac:dyDescent="0.3">
      <c r="B108" s="118"/>
    </row>
    <row r="109" spans="2:2" x14ac:dyDescent="0.3">
      <c r="B109" s="118"/>
    </row>
    <row r="110" spans="2:2" x14ac:dyDescent="0.3">
      <c r="B110" s="118"/>
    </row>
    <row r="111" spans="2:2" x14ac:dyDescent="0.3">
      <c r="B111" s="118"/>
    </row>
    <row r="112" spans="2:2" x14ac:dyDescent="0.3">
      <c r="B112" s="118"/>
    </row>
    <row r="113" spans="2:2" x14ac:dyDescent="0.3">
      <c r="B113" s="118"/>
    </row>
    <row r="114" spans="2:2" x14ac:dyDescent="0.3">
      <c r="B114" s="118"/>
    </row>
    <row r="115" spans="2:2" x14ac:dyDescent="0.3">
      <c r="B115" s="118"/>
    </row>
    <row r="116" spans="2:2" x14ac:dyDescent="0.3">
      <c r="B116" s="118"/>
    </row>
    <row r="117" spans="2:2" x14ac:dyDescent="0.3">
      <c r="B117" s="118"/>
    </row>
    <row r="118" spans="2:2" x14ac:dyDescent="0.3">
      <c r="B118" s="118"/>
    </row>
    <row r="119" spans="2:2" x14ac:dyDescent="0.3">
      <c r="B119" s="118"/>
    </row>
    <row r="120" spans="2:2" x14ac:dyDescent="0.3">
      <c r="B120" s="118"/>
    </row>
    <row r="121" spans="2:2" x14ac:dyDescent="0.3">
      <c r="B121" s="118"/>
    </row>
    <row r="122" spans="2:2" x14ac:dyDescent="0.3">
      <c r="B122" s="118"/>
    </row>
    <row r="123" spans="2:2" x14ac:dyDescent="0.3">
      <c r="B123" s="118"/>
    </row>
    <row r="124" spans="2:2" x14ac:dyDescent="0.3">
      <c r="B124" s="118"/>
    </row>
    <row r="125" spans="2:2" x14ac:dyDescent="0.3">
      <c r="B125" s="118"/>
    </row>
    <row r="126" spans="2:2" x14ac:dyDescent="0.3">
      <c r="B126" s="118"/>
    </row>
    <row r="127" spans="2:2" x14ac:dyDescent="0.3">
      <c r="B127" s="118"/>
    </row>
    <row r="128" spans="2:2" x14ac:dyDescent="0.3">
      <c r="B128" s="118"/>
    </row>
    <row r="129" spans="2:2" x14ac:dyDescent="0.3">
      <c r="B129" s="118"/>
    </row>
    <row r="130" spans="2:2" x14ac:dyDescent="0.3">
      <c r="B130" s="118"/>
    </row>
    <row r="131" spans="2:2" x14ac:dyDescent="0.3">
      <c r="B131" s="118"/>
    </row>
    <row r="132" spans="2:2" x14ac:dyDescent="0.3">
      <c r="B132" s="118"/>
    </row>
    <row r="133" spans="2:2" x14ac:dyDescent="0.3">
      <c r="B133" s="118"/>
    </row>
    <row r="134" spans="2:2" x14ac:dyDescent="0.3">
      <c r="B134" s="118"/>
    </row>
    <row r="135" spans="2:2" x14ac:dyDescent="0.3">
      <c r="B135" s="118"/>
    </row>
    <row r="136" spans="2:2" x14ac:dyDescent="0.3">
      <c r="B136" s="118"/>
    </row>
    <row r="137" spans="2:2" x14ac:dyDescent="0.3">
      <c r="B137" s="118"/>
    </row>
    <row r="138" spans="2:2" x14ac:dyDescent="0.3">
      <c r="B138" s="118"/>
    </row>
    <row r="139" spans="2:2" x14ac:dyDescent="0.3">
      <c r="B139" s="118"/>
    </row>
    <row r="140" spans="2:2" x14ac:dyDescent="0.3">
      <c r="B140" s="118"/>
    </row>
    <row r="141" spans="2:2" x14ac:dyDescent="0.3">
      <c r="B141" s="118"/>
    </row>
    <row r="142" spans="2:2" x14ac:dyDescent="0.3">
      <c r="B142" s="118"/>
    </row>
    <row r="143" spans="2:2" x14ac:dyDescent="0.3">
      <c r="B143" s="118"/>
    </row>
    <row r="144" spans="2:2" x14ac:dyDescent="0.3">
      <c r="B144" s="118"/>
    </row>
    <row r="145" spans="2:2" x14ac:dyDescent="0.3">
      <c r="B145" s="118"/>
    </row>
    <row r="146" spans="2:2" x14ac:dyDescent="0.3">
      <c r="B146" s="118"/>
    </row>
    <row r="147" spans="2:2" x14ac:dyDescent="0.3">
      <c r="B147" s="118"/>
    </row>
    <row r="148" spans="2:2" x14ac:dyDescent="0.3">
      <c r="B148" s="118"/>
    </row>
    <row r="149" spans="2:2" x14ac:dyDescent="0.3">
      <c r="B149" s="118"/>
    </row>
    <row r="150" spans="2:2" x14ac:dyDescent="0.3">
      <c r="B150" s="118"/>
    </row>
    <row r="151" spans="2:2" x14ac:dyDescent="0.3">
      <c r="B151" s="118"/>
    </row>
    <row r="152" spans="2:2" x14ac:dyDescent="0.3">
      <c r="B152" s="118"/>
    </row>
    <row r="153" spans="2:2" x14ac:dyDescent="0.3">
      <c r="B153" s="118"/>
    </row>
    <row r="154" spans="2:2" x14ac:dyDescent="0.3">
      <c r="B154" s="118"/>
    </row>
    <row r="155" spans="2:2" x14ac:dyDescent="0.3">
      <c r="B155" s="118"/>
    </row>
    <row r="156" spans="2:2" x14ac:dyDescent="0.3">
      <c r="B156" s="118"/>
    </row>
    <row r="157" spans="2:2" x14ac:dyDescent="0.3">
      <c r="B157" s="118"/>
    </row>
    <row r="158" spans="2:2" x14ac:dyDescent="0.3">
      <c r="B158" s="118"/>
    </row>
    <row r="159" spans="2:2" x14ac:dyDescent="0.3">
      <c r="B159" s="118"/>
    </row>
  </sheetData>
  <mergeCells count="3">
    <mergeCell ref="J1:J32"/>
    <mergeCell ref="A3:A4"/>
    <mergeCell ref="B33:F33"/>
  </mergeCells>
  <pageMargins left="0.70866141732283472" right="0.11811023622047245" top="0.74803149606299213" bottom="0.74803149606299213" header="0.31496062992125984" footer="0.31496062992125984"/>
  <pageSetup paperSize="9" scale="7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fitToPage="1"/>
  </sheetPr>
  <dimension ref="A1:J157"/>
  <sheetViews>
    <sheetView workbookViewId="0">
      <selection activeCell="C1" sqref="C1:H1"/>
    </sheetView>
  </sheetViews>
  <sheetFormatPr defaultRowHeight="14.4" x14ac:dyDescent="0.3"/>
  <cols>
    <col min="1" max="1" width="13.88671875" style="115" customWidth="1"/>
    <col min="2" max="2" width="53.109375" style="116" customWidth="1"/>
    <col min="3" max="3" width="12.109375" style="117" customWidth="1"/>
    <col min="4" max="5" width="12.109375" style="14" customWidth="1"/>
    <col min="6" max="6" width="12.109375" style="117" customWidth="1"/>
    <col min="7" max="8" width="12.109375" style="14" customWidth="1"/>
    <col min="9" max="253" width="9.109375" style="14"/>
    <col min="254" max="254" width="13.88671875" style="14" customWidth="1"/>
    <col min="255" max="255" width="53.109375" style="14" customWidth="1"/>
    <col min="256" max="261" width="12.109375" style="14" customWidth="1"/>
    <col min="262" max="509" width="9.109375" style="14"/>
    <col min="510" max="510" width="13.88671875" style="14" customWidth="1"/>
    <col min="511" max="511" width="53.109375" style="14" customWidth="1"/>
    <col min="512" max="517" width="12.109375" style="14" customWidth="1"/>
    <col min="518" max="765" width="9.109375" style="14"/>
    <col min="766" max="766" width="13.88671875" style="14" customWidth="1"/>
    <col min="767" max="767" width="53.109375" style="14" customWidth="1"/>
    <col min="768" max="773" width="12.109375" style="14" customWidth="1"/>
    <col min="774" max="1021" width="9.109375" style="14"/>
    <col min="1022" max="1022" width="13.88671875" style="14" customWidth="1"/>
    <col min="1023" max="1023" width="53.109375" style="14" customWidth="1"/>
    <col min="1024" max="1029" width="12.109375" style="14" customWidth="1"/>
    <col min="1030" max="1277" width="9.109375" style="14"/>
    <col min="1278" max="1278" width="13.88671875" style="14" customWidth="1"/>
    <col min="1279" max="1279" width="53.109375" style="14" customWidth="1"/>
    <col min="1280" max="1285" width="12.109375" style="14" customWidth="1"/>
    <col min="1286" max="1533" width="9.109375" style="14"/>
    <col min="1534" max="1534" width="13.88671875" style="14" customWidth="1"/>
    <col min="1535" max="1535" width="53.109375" style="14" customWidth="1"/>
    <col min="1536" max="1541" width="12.109375" style="14" customWidth="1"/>
    <col min="1542" max="1789" width="9.109375" style="14"/>
    <col min="1790" max="1790" width="13.88671875" style="14" customWidth="1"/>
    <col min="1791" max="1791" width="53.109375" style="14" customWidth="1"/>
    <col min="1792" max="1797" width="12.109375" style="14" customWidth="1"/>
    <col min="1798" max="2045" width="9.109375" style="14"/>
    <col min="2046" max="2046" width="13.88671875" style="14" customWidth="1"/>
    <col min="2047" max="2047" width="53.109375" style="14" customWidth="1"/>
    <col min="2048" max="2053" width="12.109375" style="14" customWidth="1"/>
    <col min="2054" max="2301" width="9.109375" style="14"/>
    <col min="2302" max="2302" width="13.88671875" style="14" customWidth="1"/>
    <col min="2303" max="2303" width="53.109375" style="14" customWidth="1"/>
    <col min="2304" max="2309" width="12.109375" style="14" customWidth="1"/>
    <col min="2310" max="2557" width="9.109375" style="14"/>
    <col min="2558" max="2558" width="13.88671875" style="14" customWidth="1"/>
    <col min="2559" max="2559" width="53.109375" style="14" customWidth="1"/>
    <col min="2560" max="2565" width="12.109375" style="14" customWidth="1"/>
    <col min="2566" max="2813" width="9.109375" style="14"/>
    <col min="2814" max="2814" width="13.88671875" style="14" customWidth="1"/>
    <col min="2815" max="2815" width="53.109375" style="14" customWidth="1"/>
    <col min="2816" max="2821" width="12.109375" style="14" customWidth="1"/>
    <col min="2822" max="3069" width="9.109375" style="14"/>
    <col min="3070" max="3070" width="13.88671875" style="14" customWidth="1"/>
    <col min="3071" max="3071" width="53.109375" style="14" customWidth="1"/>
    <col min="3072" max="3077" width="12.109375" style="14" customWidth="1"/>
    <col min="3078" max="3325" width="9.109375" style="14"/>
    <col min="3326" max="3326" width="13.88671875" style="14" customWidth="1"/>
    <col min="3327" max="3327" width="53.109375" style="14" customWidth="1"/>
    <col min="3328" max="3333" width="12.109375" style="14" customWidth="1"/>
    <col min="3334" max="3581" width="9.109375" style="14"/>
    <col min="3582" max="3582" width="13.88671875" style="14" customWidth="1"/>
    <col min="3583" max="3583" width="53.109375" style="14" customWidth="1"/>
    <col min="3584" max="3589" width="12.109375" style="14" customWidth="1"/>
    <col min="3590" max="3837" width="9.109375" style="14"/>
    <col min="3838" max="3838" width="13.88671875" style="14" customWidth="1"/>
    <col min="3839" max="3839" width="53.109375" style="14" customWidth="1"/>
    <col min="3840" max="3845" width="12.109375" style="14" customWidth="1"/>
    <col min="3846" max="4093" width="9.109375" style="14"/>
    <col min="4094" max="4094" width="13.88671875" style="14" customWidth="1"/>
    <col min="4095" max="4095" width="53.109375" style="14" customWidth="1"/>
    <col min="4096" max="4101" width="12.109375" style="14" customWidth="1"/>
    <col min="4102" max="4349" width="9.109375" style="14"/>
    <col min="4350" max="4350" width="13.88671875" style="14" customWidth="1"/>
    <col min="4351" max="4351" width="53.109375" style="14" customWidth="1"/>
    <col min="4352" max="4357" width="12.109375" style="14" customWidth="1"/>
    <col min="4358" max="4605" width="9.109375" style="14"/>
    <col min="4606" max="4606" width="13.88671875" style="14" customWidth="1"/>
    <col min="4607" max="4607" width="53.109375" style="14" customWidth="1"/>
    <col min="4608" max="4613" width="12.109375" style="14" customWidth="1"/>
    <col min="4614" max="4861" width="9.109375" style="14"/>
    <col min="4862" max="4862" width="13.88671875" style="14" customWidth="1"/>
    <col min="4863" max="4863" width="53.109375" style="14" customWidth="1"/>
    <col min="4864" max="4869" width="12.109375" style="14" customWidth="1"/>
    <col min="4870" max="5117" width="9.109375" style="14"/>
    <col min="5118" max="5118" width="13.88671875" style="14" customWidth="1"/>
    <col min="5119" max="5119" width="53.109375" style="14" customWidth="1"/>
    <col min="5120" max="5125" width="12.109375" style="14" customWidth="1"/>
    <col min="5126" max="5373" width="9.109375" style="14"/>
    <col min="5374" max="5374" width="13.88671875" style="14" customWidth="1"/>
    <col min="5375" max="5375" width="53.109375" style="14" customWidth="1"/>
    <col min="5376" max="5381" width="12.109375" style="14" customWidth="1"/>
    <col min="5382" max="5629" width="9.109375" style="14"/>
    <col min="5630" max="5630" width="13.88671875" style="14" customWidth="1"/>
    <col min="5631" max="5631" width="53.109375" style="14" customWidth="1"/>
    <col min="5632" max="5637" width="12.109375" style="14" customWidth="1"/>
    <col min="5638" max="5885" width="9.109375" style="14"/>
    <col min="5886" max="5886" width="13.88671875" style="14" customWidth="1"/>
    <col min="5887" max="5887" width="53.109375" style="14" customWidth="1"/>
    <col min="5888" max="5893" width="12.109375" style="14" customWidth="1"/>
    <col min="5894" max="6141" width="9.109375" style="14"/>
    <col min="6142" max="6142" width="13.88671875" style="14" customWidth="1"/>
    <col min="6143" max="6143" width="53.109375" style="14" customWidth="1"/>
    <col min="6144" max="6149" width="12.109375" style="14" customWidth="1"/>
    <col min="6150" max="6397" width="9.109375" style="14"/>
    <col min="6398" max="6398" width="13.88671875" style="14" customWidth="1"/>
    <col min="6399" max="6399" width="53.109375" style="14" customWidth="1"/>
    <col min="6400" max="6405" width="12.109375" style="14" customWidth="1"/>
    <col min="6406" max="6653" width="9.109375" style="14"/>
    <col min="6654" max="6654" width="13.88671875" style="14" customWidth="1"/>
    <col min="6655" max="6655" width="53.109375" style="14" customWidth="1"/>
    <col min="6656" max="6661" width="12.109375" style="14" customWidth="1"/>
    <col min="6662" max="6909" width="9.109375" style="14"/>
    <col min="6910" max="6910" width="13.88671875" style="14" customWidth="1"/>
    <col min="6911" max="6911" width="53.109375" style="14" customWidth="1"/>
    <col min="6912" max="6917" width="12.109375" style="14" customWidth="1"/>
    <col min="6918" max="7165" width="9.109375" style="14"/>
    <col min="7166" max="7166" width="13.88671875" style="14" customWidth="1"/>
    <col min="7167" max="7167" width="53.109375" style="14" customWidth="1"/>
    <col min="7168" max="7173" width="12.109375" style="14" customWidth="1"/>
    <col min="7174" max="7421" width="9.109375" style="14"/>
    <col min="7422" max="7422" width="13.88671875" style="14" customWidth="1"/>
    <col min="7423" max="7423" width="53.109375" style="14" customWidth="1"/>
    <col min="7424" max="7429" width="12.109375" style="14" customWidth="1"/>
    <col min="7430" max="7677" width="9.109375" style="14"/>
    <col min="7678" max="7678" width="13.88671875" style="14" customWidth="1"/>
    <col min="7679" max="7679" width="53.109375" style="14" customWidth="1"/>
    <col min="7680" max="7685" width="12.109375" style="14" customWidth="1"/>
    <col min="7686" max="7933" width="9.109375" style="14"/>
    <col min="7934" max="7934" width="13.88671875" style="14" customWidth="1"/>
    <col min="7935" max="7935" width="53.109375" style="14" customWidth="1"/>
    <col min="7936" max="7941" width="12.109375" style="14" customWidth="1"/>
    <col min="7942" max="8189" width="9.109375" style="14"/>
    <col min="8190" max="8190" width="13.88671875" style="14" customWidth="1"/>
    <col min="8191" max="8191" width="53.109375" style="14" customWidth="1"/>
    <col min="8192" max="8197" width="12.109375" style="14" customWidth="1"/>
    <col min="8198" max="8445" width="9.109375" style="14"/>
    <col min="8446" max="8446" width="13.88671875" style="14" customWidth="1"/>
    <col min="8447" max="8447" width="53.109375" style="14" customWidth="1"/>
    <col min="8448" max="8453" width="12.109375" style="14" customWidth="1"/>
    <col min="8454" max="8701" width="9.109375" style="14"/>
    <col min="8702" max="8702" width="13.88671875" style="14" customWidth="1"/>
    <col min="8703" max="8703" width="53.109375" style="14" customWidth="1"/>
    <col min="8704" max="8709" width="12.109375" style="14" customWidth="1"/>
    <col min="8710" max="8957" width="9.109375" style="14"/>
    <col min="8958" max="8958" width="13.88671875" style="14" customWidth="1"/>
    <col min="8959" max="8959" width="53.109375" style="14" customWidth="1"/>
    <col min="8960" max="8965" width="12.109375" style="14" customWidth="1"/>
    <col min="8966" max="9213" width="9.109375" style="14"/>
    <col min="9214" max="9214" width="13.88671875" style="14" customWidth="1"/>
    <col min="9215" max="9215" width="53.109375" style="14" customWidth="1"/>
    <col min="9216" max="9221" width="12.109375" style="14" customWidth="1"/>
    <col min="9222" max="9469" width="9.109375" style="14"/>
    <col min="9470" max="9470" width="13.88671875" style="14" customWidth="1"/>
    <col min="9471" max="9471" width="53.109375" style="14" customWidth="1"/>
    <col min="9472" max="9477" width="12.109375" style="14" customWidth="1"/>
    <col min="9478" max="9725" width="9.109375" style="14"/>
    <col min="9726" max="9726" width="13.88671875" style="14" customWidth="1"/>
    <col min="9727" max="9727" width="53.109375" style="14" customWidth="1"/>
    <col min="9728" max="9733" width="12.109375" style="14" customWidth="1"/>
    <col min="9734" max="9981" width="9.109375" style="14"/>
    <col min="9982" max="9982" width="13.88671875" style="14" customWidth="1"/>
    <col min="9983" max="9983" width="53.109375" style="14" customWidth="1"/>
    <col min="9984" max="9989" width="12.109375" style="14" customWidth="1"/>
    <col min="9990" max="10237" width="9.109375" style="14"/>
    <col min="10238" max="10238" width="13.88671875" style="14" customWidth="1"/>
    <col min="10239" max="10239" width="53.109375" style="14" customWidth="1"/>
    <col min="10240" max="10245" width="12.109375" style="14" customWidth="1"/>
    <col min="10246" max="10493" width="9.109375" style="14"/>
    <col min="10494" max="10494" width="13.88671875" style="14" customWidth="1"/>
    <col min="10495" max="10495" width="53.109375" style="14" customWidth="1"/>
    <col min="10496" max="10501" width="12.109375" style="14" customWidth="1"/>
    <col min="10502" max="10749" width="9.109375" style="14"/>
    <col min="10750" max="10750" width="13.88671875" style="14" customWidth="1"/>
    <col min="10751" max="10751" width="53.109375" style="14" customWidth="1"/>
    <col min="10752" max="10757" width="12.109375" style="14" customWidth="1"/>
    <col min="10758" max="11005" width="9.109375" style="14"/>
    <col min="11006" max="11006" width="13.88671875" style="14" customWidth="1"/>
    <col min="11007" max="11007" width="53.109375" style="14" customWidth="1"/>
    <col min="11008" max="11013" width="12.109375" style="14" customWidth="1"/>
    <col min="11014" max="11261" width="9.109375" style="14"/>
    <col min="11262" max="11262" width="13.88671875" style="14" customWidth="1"/>
    <col min="11263" max="11263" width="53.109375" style="14" customWidth="1"/>
    <col min="11264" max="11269" width="12.109375" style="14" customWidth="1"/>
    <col min="11270" max="11517" width="9.109375" style="14"/>
    <col min="11518" max="11518" width="13.88671875" style="14" customWidth="1"/>
    <col min="11519" max="11519" width="53.109375" style="14" customWidth="1"/>
    <col min="11520" max="11525" width="12.109375" style="14" customWidth="1"/>
    <col min="11526" max="11773" width="9.109375" style="14"/>
    <col min="11774" max="11774" width="13.88671875" style="14" customWidth="1"/>
    <col min="11775" max="11775" width="53.109375" style="14" customWidth="1"/>
    <col min="11776" max="11781" width="12.109375" style="14" customWidth="1"/>
    <col min="11782" max="12029" width="9.109375" style="14"/>
    <col min="12030" max="12030" width="13.88671875" style="14" customWidth="1"/>
    <col min="12031" max="12031" width="53.109375" style="14" customWidth="1"/>
    <col min="12032" max="12037" width="12.109375" style="14" customWidth="1"/>
    <col min="12038" max="12285" width="9.109375" style="14"/>
    <col min="12286" max="12286" width="13.88671875" style="14" customWidth="1"/>
    <col min="12287" max="12287" width="53.109375" style="14" customWidth="1"/>
    <col min="12288" max="12293" width="12.109375" style="14" customWidth="1"/>
    <col min="12294" max="12541" width="9.109375" style="14"/>
    <col min="12542" max="12542" width="13.88671875" style="14" customWidth="1"/>
    <col min="12543" max="12543" width="53.109375" style="14" customWidth="1"/>
    <col min="12544" max="12549" width="12.109375" style="14" customWidth="1"/>
    <col min="12550" max="12797" width="9.109375" style="14"/>
    <col min="12798" max="12798" width="13.88671875" style="14" customWidth="1"/>
    <col min="12799" max="12799" width="53.109375" style="14" customWidth="1"/>
    <col min="12800" max="12805" width="12.109375" style="14" customWidth="1"/>
    <col min="12806" max="13053" width="9.109375" style="14"/>
    <col min="13054" max="13054" width="13.88671875" style="14" customWidth="1"/>
    <col min="13055" max="13055" width="53.109375" style="14" customWidth="1"/>
    <col min="13056" max="13061" width="12.109375" style="14" customWidth="1"/>
    <col min="13062" max="13309" width="9.109375" style="14"/>
    <col min="13310" max="13310" width="13.88671875" style="14" customWidth="1"/>
    <col min="13311" max="13311" width="53.109375" style="14" customWidth="1"/>
    <col min="13312" max="13317" width="12.109375" style="14" customWidth="1"/>
    <col min="13318" max="13565" width="9.109375" style="14"/>
    <col min="13566" max="13566" width="13.88671875" style="14" customWidth="1"/>
    <col min="13567" max="13567" width="53.109375" style="14" customWidth="1"/>
    <col min="13568" max="13573" width="12.109375" style="14" customWidth="1"/>
    <col min="13574" max="13821" width="9.109375" style="14"/>
    <col min="13822" max="13822" width="13.88671875" style="14" customWidth="1"/>
    <col min="13823" max="13823" width="53.109375" style="14" customWidth="1"/>
    <col min="13824" max="13829" width="12.109375" style="14" customWidth="1"/>
    <col min="13830" max="14077" width="9.109375" style="14"/>
    <col min="14078" max="14078" width="13.88671875" style="14" customWidth="1"/>
    <col min="14079" max="14079" width="53.109375" style="14" customWidth="1"/>
    <col min="14080" max="14085" width="12.109375" style="14" customWidth="1"/>
    <col min="14086" max="14333" width="9.109375" style="14"/>
    <col min="14334" max="14334" width="13.88671875" style="14" customWidth="1"/>
    <col min="14335" max="14335" width="53.109375" style="14" customWidth="1"/>
    <col min="14336" max="14341" width="12.109375" style="14" customWidth="1"/>
    <col min="14342" max="14589" width="9.109375" style="14"/>
    <col min="14590" max="14590" width="13.88671875" style="14" customWidth="1"/>
    <col min="14591" max="14591" width="53.109375" style="14" customWidth="1"/>
    <col min="14592" max="14597" width="12.109375" style="14" customWidth="1"/>
    <col min="14598" max="14845" width="9.109375" style="14"/>
    <col min="14846" max="14846" width="13.88671875" style="14" customWidth="1"/>
    <col min="14847" max="14847" width="53.109375" style="14" customWidth="1"/>
    <col min="14848" max="14853" width="12.109375" style="14" customWidth="1"/>
    <col min="14854" max="15101" width="9.109375" style="14"/>
    <col min="15102" max="15102" width="13.88671875" style="14" customWidth="1"/>
    <col min="15103" max="15103" width="53.109375" style="14" customWidth="1"/>
    <col min="15104" max="15109" width="12.109375" style="14" customWidth="1"/>
    <col min="15110" max="15357" width="9.109375" style="14"/>
    <col min="15358" max="15358" width="13.88671875" style="14" customWidth="1"/>
    <col min="15359" max="15359" width="53.109375" style="14" customWidth="1"/>
    <col min="15360" max="15365" width="12.109375" style="14" customWidth="1"/>
    <col min="15366" max="15613" width="9.109375" style="14"/>
    <col min="15614" max="15614" width="13.88671875" style="14" customWidth="1"/>
    <col min="15615" max="15615" width="53.109375" style="14" customWidth="1"/>
    <col min="15616" max="15621" width="12.109375" style="14" customWidth="1"/>
    <col min="15622" max="15869" width="9.109375" style="14"/>
    <col min="15870" max="15870" width="13.88671875" style="14" customWidth="1"/>
    <col min="15871" max="15871" width="53.109375" style="14" customWidth="1"/>
    <col min="15872" max="15877" width="12.109375" style="14" customWidth="1"/>
    <col min="15878" max="16125" width="9.109375" style="14"/>
    <col min="16126" max="16126" width="13.88671875" style="14" customWidth="1"/>
    <col min="16127" max="16127" width="53.109375" style="14" customWidth="1"/>
    <col min="16128" max="16133" width="12.109375" style="14" customWidth="1"/>
    <col min="16134" max="16384" width="9.109375" style="14"/>
  </cols>
  <sheetData>
    <row r="1" spans="1:10" s="3" customFormat="1" ht="16.5" customHeight="1" thickBot="1" x14ac:dyDescent="0.3">
      <c r="A1" s="1"/>
      <c r="B1" s="2"/>
      <c r="C1" s="922" t="s">
        <v>715</v>
      </c>
      <c r="D1" s="923"/>
      <c r="E1" s="923"/>
      <c r="F1" s="923"/>
      <c r="G1" s="923"/>
      <c r="H1" s="923"/>
    </row>
    <row r="2" spans="1:10" s="6" customFormat="1" ht="21" customHeight="1" thickBot="1" x14ac:dyDescent="0.35">
      <c r="A2" s="5" t="s">
        <v>0</v>
      </c>
      <c r="B2" s="920" t="s">
        <v>1</v>
      </c>
      <c r="C2" s="849" t="s">
        <v>2</v>
      </c>
      <c r="D2" s="850"/>
      <c r="E2" s="851"/>
      <c r="F2" s="849" t="s">
        <v>3</v>
      </c>
      <c r="G2" s="850"/>
      <c r="H2" s="851"/>
      <c r="J2" s="459" t="s">
        <v>556</v>
      </c>
    </row>
    <row r="3" spans="1:10" s="6" customFormat="1" ht="23.4" thickBot="1" x14ac:dyDescent="0.35">
      <c r="A3" s="5" t="s">
        <v>4</v>
      </c>
      <c r="B3" s="921"/>
      <c r="C3" s="852"/>
      <c r="D3" s="853"/>
      <c r="E3" s="854"/>
      <c r="F3" s="852"/>
      <c r="G3" s="853"/>
      <c r="H3" s="854"/>
    </row>
    <row r="4" spans="1:10" s="9" customFormat="1" ht="15.9" customHeight="1" thickBot="1" x14ac:dyDescent="0.35">
      <c r="A4" s="7"/>
      <c r="B4" s="7"/>
      <c r="C4" s="8"/>
      <c r="E4" s="8"/>
      <c r="F4" s="8"/>
      <c r="H4" s="8"/>
    </row>
    <row r="5" spans="1:10" ht="34.799999999999997" thickBot="1" x14ac:dyDescent="0.35">
      <c r="A5" s="10" t="s">
        <v>5</v>
      </c>
      <c r="B5" s="11" t="s">
        <v>6</v>
      </c>
      <c r="C5" s="12" t="s">
        <v>553</v>
      </c>
      <c r="D5" s="12" t="s">
        <v>554</v>
      </c>
      <c r="E5" s="13" t="s">
        <v>561</v>
      </c>
      <c r="F5" s="12" t="s">
        <v>553</v>
      </c>
      <c r="G5" s="12" t="s">
        <v>554</v>
      </c>
      <c r="H5" s="13" t="s">
        <v>561</v>
      </c>
    </row>
    <row r="6" spans="1:10" s="19" customFormat="1" ht="12.9" customHeight="1" thickBot="1" x14ac:dyDescent="0.35">
      <c r="A6" s="15" t="s">
        <v>7</v>
      </c>
      <c r="B6" s="16" t="s">
        <v>8</v>
      </c>
      <c r="C6" s="16" t="s">
        <v>9</v>
      </c>
      <c r="D6" s="17" t="s">
        <v>10</v>
      </c>
      <c r="E6" s="18" t="s">
        <v>325</v>
      </c>
      <c r="F6" s="16" t="s">
        <v>9</v>
      </c>
      <c r="G6" s="17" t="s">
        <v>10</v>
      </c>
      <c r="H6" s="18" t="s">
        <v>325</v>
      </c>
    </row>
    <row r="7" spans="1:10" s="19" customFormat="1" ht="15.9" customHeight="1" thickBot="1" x14ac:dyDescent="0.35">
      <c r="A7" s="10"/>
      <c r="B7" s="10" t="s">
        <v>11</v>
      </c>
      <c r="C7" s="20"/>
      <c r="D7" s="20"/>
      <c r="E7" s="21"/>
      <c r="F7" s="284"/>
      <c r="G7" s="284"/>
      <c r="H7" s="21"/>
    </row>
    <row r="8" spans="1:10" s="19" customFormat="1" ht="12" customHeight="1" thickBot="1" x14ac:dyDescent="0.35">
      <c r="A8" s="22" t="s">
        <v>12</v>
      </c>
      <c r="B8" s="23" t="s">
        <v>13</v>
      </c>
      <c r="C8" s="24">
        <f t="shared" ref="C8" si="0">+C9+C10+C11+C12+C13+C14</f>
        <v>0</v>
      </c>
      <c r="D8" s="25">
        <v>0</v>
      </c>
      <c r="E8" s="26"/>
      <c r="F8" s="24">
        <f t="shared" ref="F8" si="1">+F9+F10+F11+F12+F13+F14</f>
        <v>0</v>
      </c>
      <c r="G8" s="25">
        <v>0</v>
      </c>
      <c r="H8" s="26"/>
    </row>
    <row r="9" spans="1:10" s="32" customFormat="1" ht="12" customHeight="1" x14ac:dyDescent="0.2">
      <c r="A9" s="27" t="s">
        <v>14</v>
      </c>
      <c r="B9" s="28" t="s">
        <v>15</v>
      </c>
      <c r="C9" s="29"/>
      <c r="D9" s="30"/>
      <c r="E9" s="31"/>
      <c r="F9" s="29"/>
      <c r="G9" s="30"/>
      <c r="H9" s="31"/>
    </row>
    <row r="10" spans="1:10" s="38" customFormat="1" ht="12" customHeight="1" x14ac:dyDescent="0.2">
      <c r="A10" s="33" t="s">
        <v>16</v>
      </c>
      <c r="B10" s="34" t="s">
        <v>17</v>
      </c>
      <c r="C10" s="35"/>
      <c r="D10" s="36"/>
      <c r="E10" s="37"/>
      <c r="F10" s="35"/>
      <c r="G10" s="36"/>
      <c r="H10" s="37"/>
    </row>
    <row r="11" spans="1:10" s="38" customFormat="1" ht="12" customHeight="1" x14ac:dyDescent="0.2">
      <c r="A11" s="33" t="s">
        <v>18</v>
      </c>
      <c r="B11" s="34" t="s">
        <v>19</v>
      </c>
      <c r="C11" s="35"/>
      <c r="D11" s="36"/>
      <c r="E11" s="37"/>
      <c r="F11" s="35"/>
      <c r="G11" s="36"/>
      <c r="H11" s="37"/>
    </row>
    <row r="12" spans="1:10" s="38" customFormat="1" ht="12" customHeight="1" x14ac:dyDescent="0.2">
      <c r="A12" s="33" t="s">
        <v>20</v>
      </c>
      <c r="B12" s="34" t="s">
        <v>21</v>
      </c>
      <c r="C12" s="35"/>
      <c r="D12" s="36"/>
      <c r="E12" s="37"/>
      <c r="F12" s="35"/>
      <c r="G12" s="36"/>
      <c r="H12" s="37"/>
    </row>
    <row r="13" spans="1:10" s="38" customFormat="1" ht="12" customHeight="1" x14ac:dyDescent="0.2">
      <c r="A13" s="33" t="s">
        <v>22</v>
      </c>
      <c r="B13" s="34" t="s">
        <v>23</v>
      </c>
      <c r="C13" s="35"/>
      <c r="D13" s="36"/>
      <c r="E13" s="37"/>
      <c r="F13" s="35"/>
      <c r="G13" s="36"/>
      <c r="H13" s="37"/>
    </row>
    <row r="14" spans="1:10" s="32" customFormat="1" ht="12" customHeight="1" thickBot="1" x14ac:dyDescent="0.25">
      <c r="A14" s="39" t="s">
        <v>24</v>
      </c>
      <c r="B14" s="40" t="s">
        <v>25</v>
      </c>
      <c r="C14" s="35"/>
      <c r="D14" s="36"/>
      <c r="E14" s="37"/>
      <c r="F14" s="35"/>
      <c r="G14" s="36"/>
      <c r="H14" s="37"/>
    </row>
    <row r="15" spans="1:10" s="32" customFormat="1" ht="12" customHeight="1" thickBot="1" x14ac:dyDescent="0.35">
      <c r="A15" s="22" t="s">
        <v>26</v>
      </c>
      <c r="B15" s="41" t="s">
        <v>27</v>
      </c>
      <c r="C15" s="24">
        <f t="shared" ref="C15" si="2">+C16+C17+C18+C19+C20</f>
        <v>0</v>
      </c>
      <c r="D15" s="25"/>
      <c r="E15" s="26"/>
      <c r="F15" s="24">
        <f t="shared" ref="F15" si="3">+F16+F17+F18+F19+F20</f>
        <v>0</v>
      </c>
      <c r="G15" s="25"/>
      <c r="H15" s="26"/>
    </row>
    <row r="16" spans="1:10" s="32" customFormat="1" ht="12" customHeight="1" x14ac:dyDescent="0.2">
      <c r="A16" s="27" t="s">
        <v>28</v>
      </c>
      <c r="B16" s="28" t="s">
        <v>29</v>
      </c>
      <c r="C16" s="29"/>
      <c r="D16" s="30"/>
      <c r="E16" s="31"/>
      <c r="F16" s="29"/>
      <c r="G16" s="30"/>
      <c r="H16" s="31"/>
    </row>
    <row r="17" spans="1:8" s="32" customFormat="1" ht="12" customHeight="1" x14ac:dyDescent="0.2">
      <c r="A17" s="33" t="s">
        <v>30</v>
      </c>
      <c r="B17" s="34" t="s">
        <v>31</v>
      </c>
      <c r="C17" s="35"/>
      <c r="D17" s="36"/>
      <c r="E17" s="37"/>
      <c r="F17" s="35"/>
      <c r="G17" s="36"/>
      <c r="H17" s="37"/>
    </row>
    <row r="18" spans="1:8" s="32" customFormat="1" ht="12" customHeight="1" x14ac:dyDescent="0.2">
      <c r="A18" s="33" t="s">
        <v>32</v>
      </c>
      <c r="B18" s="34" t="s">
        <v>33</v>
      </c>
      <c r="C18" s="35"/>
      <c r="D18" s="36"/>
      <c r="E18" s="37"/>
      <c r="F18" s="35"/>
      <c r="G18" s="36"/>
      <c r="H18" s="37"/>
    </row>
    <row r="19" spans="1:8" s="32" customFormat="1" ht="12" customHeight="1" x14ac:dyDescent="0.2">
      <c r="A19" s="33" t="s">
        <v>34</v>
      </c>
      <c r="B19" s="34" t="s">
        <v>35</v>
      </c>
      <c r="C19" s="35"/>
      <c r="D19" s="36"/>
      <c r="E19" s="37"/>
      <c r="F19" s="35"/>
      <c r="G19" s="36"/>
      <c r="H19" s="37"/>
    </row>
    <row r="20" spans="1:8" s="32" customFormat="1" ht="12" customHeight="1" x14ac:dyDescent="0.2">
      <c r="A20" s="33" t="s">
        <v>36</v>
      </c>
      <c r="B20" s="34" t="s">
        <v>37</v>
      </c>
      <c r="C20" s="35"/>
      <c r="D20" s="36"/>
      <c r="E20" s="37"/>
      <c r="F20" s="35"/>
      <c r="G20" s="36"/>
      <c r="H20" s="37"/>
    </row>
    <row r="21" spans="1:8" s="38" customFormat="1" ht="14.25" customHeight="1" thickBot="1" x14ac:dyDescent="0.25">
      <c r="A21" s="39" t="s">
        <v>38</v>
      </c>
      <c r="B21" s="40" t="s">
        <v>39</v>
      </c>
      <c r="C21" s="42"/>
      <c r="D21" s="43"/>
      <c r="E21" s="44"/>
      <c r="F21" s="42"/>
      <c r="G21" s="43"/>
      <c r="H21" s="44"/>
    </row>
    <row r="22" spans="1:8" s="608" customFormat="1" ht="13.5" customHeight="1" thickBot="1" x14ac:dyDescent="0.35">
      <c r="A22" s="609" t="s">
        <v>40</v>
      </c>
      <c r="B22" s="604" t="s">
        <v>41</v>
      </c>
      <c r="C22" s="605">
        <f t="shared" ref="C22" si="4">+C23+C24+C25+C26+C27</f>
        <v>0</v>
      </c>
      <c r="D22" s="606"/>
      <c r="E22" s="607"/>
      <c r="F22" s="605">
        <f t="shared" ref="F22" si="5">+F23+F24+F25+F26+F27</f>
        <v>0</v>
      </c>
      <c r="G22" s="606"/>
      <c r="H22" s="607"/>
    </row>
    <row r="23" spans="1:8" s="38" customFormat="1" ht="12" customHeight="1" x14ac:dyDescent="0.2">
      <c r="A23" s="27" t="s">
        <v>42</v>
      </c>
      <c r="B23" s="28" t="s">
        <v>43</v>
      </c>
      <c r="C23" s="29"/>
      <c r="D23" s="30"/>
      <c r="E23" s="31"/>
      <c r="F23" s="29"/>
      <c r="G23" s="30"/>
      <c r="H23" s="31"/>
    </row>
    <row r="24" spans="1:8" s="32" customFormat="1" ht="12" customHeight="1" x14ac:dyDescent="0.2">
      <c r="A24" s="33" t="s">
        <v>44</v>
      </c>
      <c r="B24" s="34" t="s">
        <v>45</v>
      </c>
      <c r="C24" s="35"/>
      <c r="D24" s="36"/>
      <c r="E24" s="37"/>
      <c r="F24" s="35"/>
      <c r="G24" s="36"/>
      <c r="H24" s="37"/>
    </row>
    <row r="25" spans="1:8" s="38" customFormat="1" ht="12" customHeight="1" x14ac:dyDescent="0.2">
      <c r="A25" s="33" t="s">
        <v>46</v>
      </c>
      <c r="B25" s="34" t="s">
        <v>47</v>
      </c>
      <c r="C25" s="35"/>
      <c r="D25" s="36"/>
      <c r="E25" s="37"/>
      <c r="F25" s="35"/>
      <c r="G25" s="36"/>
      <c r="H25" s="37"/>
    </row>
    <row r="26" spans="1:8" s="38" customFormat="1" ht="12" customHeight="1" x14ac:dyDescent="0.2">
      <c r="A26" s="33" t="s">
        <v>48</v>
      </c>
      <c r="B26" s="34" t="s">
        <v>49</v>
      </c>
      <c r="C26" s="35"/>
      <c r="D26" s="36"/>
      <c r="E26" s="37"/>
      <c r="F26" s="35"/>
      <c r="G26" s="36"/>
      <c r="H26" s="37"/>
    </row>
    <row r="27" spans="1:8" s="38" customFormat="1" ht="12" customHeight="1" x14ac:dyDescent="0.2">
      <c r="A27" s="33" t="s">
        <v>50</v>
      </c>
      <c r="B27" s="34" t="s">
        <v>51</v>
      </c>
      <c r="C27" s="35"/>
      <c r="D27" s="36"/>
      <c r="E27" s="37"/>
      <c r="F27" s="35"/>
      <c r="G27" s="36"/>
      <c r="H27" s="37"/>
    </row>
    <row r="28" spans="1:8" s="38" customFormat="1" ht="12" customHeight="1" thickBot="1" x14ac:dyDescent="0.25">
      <c r="A28" s="39" t="s">
        <v>52</v>
      </c>
      <c r="B28" s="40" t="s">
        <v>53</v>
      </c>
      <c r="C28" s="42"/>
      <c r="D28" s="43"/>
      <c r="E28" s="44"/>
      <c r="F28" s="42"/>
      <c r="G28" s="43"/>
      <c r="H28" s="44"/>
    </row>
    <row r="29" spans="1:8" s="38" customFormat="1" ht="12" customHeight="1" thickBot="1" x14ac:dyDescent="0.35">
      <c r="A29" s="22" t="s">
        <v>54</v>
      </c>
      <c r="B29" s="23" t="s">
        <v>55</v>
      </c>
      <c r="C29" s="45">
        <f>C30+C31+C32+C33+C34+C35+C36</f>
        <v>0</v>
      </c>
      <c r="D29" s="45"/>
      <c r="E29" s="46"/>
      <c r="F29" s="45">
        <f>F30+F31+F32+F33+F34+F35+F36</f>
        <v>0</v>
      </c>
      <c r="G29" s="45"/>
      <c r="H29" s="46"/>
    </row>
    <row r="30" spans="1:8" s="38" customFormat="1" ht="12" customHeight="1" x14ac:dyDescent="0.2">
      <c r="A30" s="27" t="s">
        <v>56</v>
      </c>
      <c r="B30" s="28" t="s">
        <v>57</v>
      </c>
      <c r="C30" s="29"/>
      <c r="D30" s="29"/>
      <c r="E30" s="31"/>
      <c r="F30" s="29"/>
      <c r="G30" s="29"/>
      <c r="H30" s="31"/>
    </row>
    <row r="31" spans="1:8" s="38" customFormat="1" ht="12" customHeight="1" x14ac:dyDescent="0.2">
      <c r="A31" s="33" t="s">
        <v>58</v>
      </c>
      <c r="B31" s="34" t="s">
        <v>59</v>
      </c>
      <c r="C31" s="35"/>
      <c r="D31" s="35"/>
      <c r="E31" s="37"/>
      <c r="F31" s="35"/>
      <c r="G31" s="35"/>
      <c r="H31" s="37"/>
    </row>
    <row r="32" spans="1:8" s="38" customFormat="1" ht="12" customHeight="1" x14ac:dyDescent="0.2">
      <c r="A32" s="33" t="s">
        <v>60</v>
      </c>
      <c r="B32" s="34" t="s">
        <v>61</v>
      </c>
      <c r="C32" s="35"/>
      <c r="D32" s="35"/>
      <c r="E32" s="37"/>
      <c r="F32" s="35"/>
      <c r="G32" s="35"/>
      <c r="H32" s="37"/>
    </row>
    <row r="33" spans="1:8" s="38" customFormat="1" ht="12" customHeight="1" x14ac:dyDescent="0.2">
      <c r="A33" s="33" t="s">
        <v>62</v>
      </c>
      <c r="B33" s="34" t="s">
        <v>63</v>
      </c>
      <c r="C33" s="35"/>
      <c r="D33" s="35"/>
      <c r="E33" s="37"/>
      <c r="F33" s="35"/>
      <c r="G33" s="35"/>
      <c r="H33" s="37"/>
    </row>
    <row r="34" spans="1:8" s="38" customFormat="1" ht="12" customHeight="1" x14ac:dyDescent="0.2">
      <c r="A34" s="33" t="s">
        <v>64</v>
      </c>
      <c r="B34" s="34" t="s">
        <v>65</v>
      </c>
      <c r="C34" s="35"/>
      <c r="D34" s="35"/>
      <c r="E34" s="37"/>
      <c r="F34" s="35"/>
      <c r="G34" s="35"/>
      <c r="H34" s="37"/>
    </row>
    <row r="35" spans="1:8" s="38" customFormat="1" ht="12" customHeight="1" x14ac:dyDescent="0.2">
      <c r="A35" s="33" t="s">
        <v>66</v>
      </c>
      <c r="B35" s="34" t="s">
        <v>67</v>
      </c>
      <c r="C35" s="35"/>
      <c r="D35" s="35"/>
      <c r="E35" s="37"/>
      <c r="F35" s="35"/>
      <c r="G35" s="35"/>
      <c r="H35" s="37"/>
    </row>
    <row r="36" spans="1:8" s="38" customFormat="1" ht="12" customHeight="1" thickBot="1" x14ac:dyDescent="0.25">
      <c r="A36" s="39" t="s">
        <v>68</v>
      </c>
      <c r="B36" s="40" t="s">
        <v>69</v>
      </c>
      <c r="C36" s="42"/>
      <c r="D36" s="42"/>
      <c r="E36" s="44"/>
      <c r="F36" s="42"/>
      <c r="G36" s="42"/>
      <c r="H36" s="44"/>
    </row>
    <row r="37" spans="1:8" s="38" customFormat="1" ht="12" customHeight="1" thickBot="1" x14ac:dyDescent="0.35">
      <c r="A37" s="22" t="s">
        <v>70</v>
      </c>
      <c r="B37" s="23" t="s">
        <v>71</v>
      </c>
      <c r="C37" s="24">
        <f t="shared" ref="C37:E37" si="6">SUM(C38:C48)</f>
        <v>5246000</v>
      </c>
      <c r="D37" s="47">
        <f t="shared" si="6"/>
        <v>1646000</v>
      </c>
      <c r="E37" s="26">
        <f t="shared" si="6"/>
        <v>1284387</v>
      </c>
      <c r="F37" s="24">
        <f t="shared" ref="F37:H37" si="7">SUM(F38:F48)</f>
        <v>5246000</v>
      </c>
      <c r="G37" s="47">
        <f t="shared" si="7"/>
        <v>1646000</v>
      </c>
      <c r="H37" s="26">
        <f t="shared" si="7"/>
        <v>1284387</v>
      </c>
    </row>
    <row r="38" spans="1:8" s="38" customFormat="1" ht="12" customHeight="1" x14ac:dyDescent="0.2">
      <c r="A38" s="27" t="s">
        <v>72</v>
      </c>
      <c r="B38" s="28" t="s">
        <v>73</v>
      </c>
      <c r="C38" s="29"/>
      <c r="D38" s="30"/>
      <c r="E38" s="31"/>
      <c r="F38" s="29"/>
      <c r="G38" s="30"/>
      <c r="H38" s="31"/>
    </row>
    <row r="39" spans="1:8" s="38" customFormat="1" ht="12" customHeight="1" x14ac:dyDescent="0.2">
      <c r="A39" s="33" t="s">
        <v>74</v>
      </c>
      <c r="B39" s="34" t="s">
        <v>75</v>
      </c>
      <c r="C39" s="35">
        <v>420000</v>
      </c>
      <c r="D39" s="36">
        <v>420000</v>
      </c>
      <c r="E39" s="37">
        <v>22047</v>
      </c>
      <c r="F39" s="35">
        <v>420000</v>
      </c>
      <c r="G39" s="36">
        <v>420000</v>
      </c>
      <c r="H39" s="37">
        <v>22047</v>
      </c>
    </row>
    <row r="40" spans="1:8" s="38" customFormat="1" ht="12" customHeight="1" x14ac:dyDescent="0.2">
      <c r="A40" s="33" t="s">
        <v>76</v>
      </c>
      <c r="B40" s="34" t="s">
        <v>77</v>
      </c>
      <c r="C40" s="35"/>
      <c r="D40" s="36"/>
      <c r="E40" s="37"/>
      <c r="F40" s="35"/>
      <c r="G40" s="36"/>
      <c r="H40" s="37"/>
    </row>
    <row r="41" spans="1:8" s="38" customFormat="1" ht="12" customHeight="1" x14ac:dyDescent="0.2">
      <c r="A41" s="33" t="s">
        <v>78</v>
      </c>
      <c r="B41" s="34" t="s">
        <v>79</v>
      </c>
      <c r="C41" s="35"/>
      <c r="D41" s="36"/>
      <c r="E41" s="37">
        <v>545500</v>
      </c>
      <c r="F41" s="35"/>
      <c r="G41" s="36"/>
      <c r="H41" s="37">
        <v>545500</v>
      </c>
    </row>
    <row r="42" spans="1:8" s="38" customFormat="1" ht="12" customHeight="1" x14ac:dyDescent="0.2">
      <c r="A42" s="33" t="s">
        <v>80</v>
      </c>
      <c r="B42" s="34" t="s">
        <v>81</v>
      </c>
      <c r="C42" s="35">
        <v>3800000</v>
      </c>
      <c r="D42" s="36">
        <v>800000</v>
      </c>
      <c r="E42" s="37">
        <v>550299</v>
      </c>
      <c r="F42" s="35">
        <v>3800000</v>
      </c>
      <c r="G42" s="36">
        <v>800000</v>
      </c>
      <c r="H42" s="37">
        <v>550299</v>
      </c>
    </row>
    <row r="43" spans="1:8" s="38" customFormat="1" ht="12" customHeight="1" x14ac:dyDescent="0.2">
      <c r="A43" s="33" t="s">
        <v>82</v>
      </c>
      <c r="B43" s="34" t="s">
        <v>83</v>
      </c>
      <c r="C43" s="35">
        <v>1026000</v>
      </c>
      <c r="D43" s="36">
        <v>426000</v>
      </c>
      <c r="E43" s="37">
        <v>157085</v>
      </c>
      <c r="F43" s="35">
        <v>1026000</v>
      </c>
      <c r="G43" s="36">
        <v>426000</v>
      </c>
      <c r="H43" s="37">
        <v>157085</v>
      </c>
    </row>
    <row r="44" spans="1:8" s="38" customFormat="1" ht="12" customHeight="1" x14ac:dyDescent="0.2">
      <c r="A44" s="33" t="s">
        <v>84</v>
      </c>
      <c r="B44" s="34" t="s">
        <v>85</v>
      </c>
      <c r="C44" s="35"/>
      <c r="D44" s="36"/>
      <c r="E44" s="37"/>
      <c r="F44" s="35"/>
      <c r="G44" s="36"/>
      <c r="H44" s="37"/>
    </row>
    <row r="45" spans="1:8" s="38" customFormat="1" ht="12" customHeight="1" x14ac:dyDescent="0.2">
      <c r="A45" s="33" t="s">
        <v>86</v>
      </c>
      <c r="B45" s="34" t="s">
        <v>87</v>
      </c>
      <c r="C45" s="35"/>
      <c r="D45" s="36"/>
      <c r="E45" s="37">
        <v>5</v>
      </c>
      <c r="F45" s="35"/>
      <c r="G45" s="36"/>
      <c r="H45" s="37">
        <v>5</v>
      </c>
    </row>
    <row r="46" spans="1:8" s="38" customFormat="1" ht="12" customHeight="1" x14ac:dyDescent="0.2">
      <c r="A46" s="33" t="s">
        <v>88</v>
      </c>
      <c r="B46" s="34" t="s">
        <v>89</v>
      </c>
      <c r="C46" s="48"/>
      <c r="D46" s="49"/>
      <c r="E46" s="50"/>
      <c r="F46" s="48"/>
      <c r="G46" s="49"/>
      <c r="H46" s="50"/>
    </row>
    <row r="47" spans="1:8" s="38" customFormat="1" ht="12" customHeight="1" x14ac:dyDescent="0.2">
      <c r="A47" s="39" t="s">
        <v>90</v>
      </c>
      <c r="B47" s="40" t="s">
        <v>91</v>
      </c>
      <c r="C47" s="51"/>
      <c r="D47" s="52"/>
      <c r="E47" s="53"/>
      <c r="F47" s="51"/>
      <c r="G47" s="52"/>
      <c r="H47" s="53"/>
    </row>
    <row r="48" spans="1:8" s="38" customFormat="1" ht="12" customHeight="1" thickBot="1" x14ac:dyDescent="0.25">
      <c r="A48" s="39" t="s">
        <v>92</v>
      </c>
      <c r="B48" s="40" t="s">
        <v>93</v>
      </c>
      <c r="C48" s="51"/>
      <c r="D48" s="52"/>
      <c r="E48" s="53">
        <v>9451</v>
      </c>
      <c r="F48" s="51"/>
      <c r="G48" s="52"/>
      <c r="H48" s="53">
        <v>9451</v>
      </c>
    </row>
    <row r="49" spans="1:8" s="38" customFormat="1" ht="12" customHeight="1" thickBot="1" x14ac:dyDescent="0.35">
      <c r="A49" s="22" t="s">
        <v>94</v>
      </c>
      <c r="B49" s="23" t="s">
        <v>95</v>
      </c>
      <c r="C49" s="24">
        <f t="shared" ref="C49" si="8">SUM(C50:C54)</f>
        <v>0</v>
      </c>
      <c r="D49" s="25"/>
      <c r="E49" s="26"/>
      <c r="F49" s="24">
        <f t="shared" ref="F49" si="9">SUM(F50:F54)</f>
        <v>0</v>
      </c>
      <c r="G49" s="25"/>
      <c r="H49" s="26"/>
    </row>
    <row r="50" spans="1:8" s="38" customFormat="1" ht="12" customHeight="1" x14ac:dyDescent="0.2">
      <c r="A50" s="27" t="s">
        <v>96</v>
      </c>
      <c r="B50" s="28" t="s">
        <v>97</v>
      </c>
      <c r="C50" s="54"/>
      <c r="D50" s="55"/>
      <c r="E50" s="56"/>
      <c r="F50" s="54"/>
      <c r="G50" s="55"/>
      <c r="H50" s="56"/>
    </row>
    <row r="51" spans="1:8" s="38" customFormat="1" ht="12" customHeight="1" x14ac:dyDescent="0.2">
      <c r="A51" s="33" t="s">
        <v>98</v>
      </c>
      <c r="B51" s="34" t="s">
        <v>99</v>
      </c>
      <c r="C51" s="48"/>
      <c r="D51" s="49"/>
      <c r="E51" s="50"/>
      <c r="F51" s="48"/>
      <c r="G51" s="49"/>
      <c r="H51" s="50"/>
    </row>
    <row r="52" spans="1:8" s="38" customFormat="1" ht="12" customHeight="1" x14ac:dyDescent="0.2">
      <c r="A52" s="33" t="s">
        <v>100</v>
      </c>
      <c r="B52" s="34" t="s">
        <v>101</v>
      </c>
      <c r="C52" s="48"/>
      <c r="D52" s="49"/>
      <c r="E52" s="50"/>
      <c r="F52" s="48"/>
      <c r="G52" s="49"/>
      <c r="H52" s="50"/>
    </row>
    <row r="53" spans="1:8" s="38" customFormat="1" ht="12" customHeight="1" x14ac:dyDescent="0.2">
      <c r="A53" s="33" t="s">
        <v>102</v>
      </c>
      <c r="B53" s="34" t="s">
        <v>103</v>
      </c>
      <c r="C53" s="48"/>
      <c r="D53" s="49"/>
      <c r="E53" s="50"/>
      <c r="F53" s="48"/>
      <c r="G53" s="49"/>
      <c r="H53" s="50"/>
    </row>
    <row r="54" spans="1:8" s="38" customFormat="1" ht="12" customHeight="1" thickBot="1" x14ac:dyDescent="0.25">
      <c r="A54" s="39" t="s">
        <v>104</v>
      </c>
      <c r="B54" s="40" t="s">
        <v>105</v>
      </c>
      <c r="C54" s="51"/>
      <c r="D54" s="52"/>
      <c r="E54" s="53"/>
      <c r="F54" s="51"/>
      <c r="G54" s="52"/>
      <c r="H54" s="53"/>
    </row>
    <row r="55" spans="1:8" s="38" customFormat="1" ht="12" customHeight="1" thickBot="1" x14ac:dyDescent="0.35">
      <c r="A55" s="22" t="s">
        <v>106</v>
      </c>
      <c r="B55" s="23" t="s">
        <v>107</v>
      </c>
      <c r="C55" s="24">
        <f t="shared" ref="C55" si="10">SUM(C56:C58)</f>
        <v>0</v>
      </c>
      <c r="D55" s="25"/>
      <c r="E55" s="26"/>
      <c r="F55" s="24">
        <f t="shared" ref="F55" si="11">SUM(F56:F58)</f>
        <v>0</v>
      </c>
      <c r="G55" s="25"/>
      <c r="H55" s="26"/>
    </row>
    <row r="56" spans="1:8" s="38" customFormat="1" ht="12" customHeight="1" x14ac:dyDescent="0.2">
      <c r="A56" s="27" t="s">
        <v>108</v>
      </c>
      <c r="B56" s="28" t="s">
        <v>109</v>
      </c>
      <c r="C56" s="29"/>
      <c r="D56" s="30"/>
      <c r="E56" s="31"/>
      <c r="F56" s="29"/>
      <c r="G56" s="30"/>
      <c r="H56" s="31"/>
    </row>
    <row r="57" spans="1:8" s="38" customFormat="1" ht="12" customHeight="1" x14ac:dyDescent="0.2">
      <c r="A57" s="33" t="s">
        <v>110</v>
      </c>
      <c r="B57" s="34" t="s">
        <v>111</v>
      </c>
      <c r="C57" s="35"/>
      <c r="D57" s="36"/>
      <c r="E57" s="37"/>
      <c r="F57" s="35"/>
      <c r="G57" s="36"/>
      <c r="H57" s="37"/>
    </row>
    <row r="58" spans="1:8" s="38" customFormat="1" ht="12" customHeight="1" x14ac:dyDescent="0.2">
      <c r="A58" s="33" t="s">
        <v>112</v>
      </c>
      <c r="B58" s="34" t="s">
        <v>113</v>
      </c>
      <c r="C58" s="35"/>
      <c r="D58" s="36"/>
      <c r="E58" s="37"/>
      <c r="F58" s="35"/>
      <c r="G58" s="36"/>
      <c r="H58" s="37"/>
    </row>
    <row r="59" spans="1:8" s="38" customFormat="1" ht="12" customHeight="1" thickBot="1" x14ac:dyDescent="0.25">
      <c r="A59" s="39" t="s">
        <v>114</v>
      </c>
      <c r="B59" s="40" t="s">
        <v>115</v>
      </c>
      <c r="C59" s="42"/>
      <c r="D59" s="43"/>
      <c r="E59" s="44"/>
      <c r="F59" s="42"/>
      <c r="G59" s="43"/>
      <c r="H59" s="44"/>
    </row>
    <row r="60" spans="1:8" s="38" customFormat="1" ht="12" customHeight="1" thickBot="1" x14ac:dyDescent="0.35">
      <c r="A60" s="22" t="s">
        <v>116</v>
      </c>
      <c r="B60" s="41" t="s">
        <v>117</v>
      </c>
      <c r="C60" s="24">
        <f t="shared" ref="C60" si="12">SUM(C61:C63)</f>
        <v>0</v>
      </c>
      <c r="D60" s="25"/>
      <c r="E60" s="26"/>
      <c r="F60" s="24">
        <f t="shared" ref="F60" si="13">SUM(F61:F63)</f>
        <v>0</v>
      </c>
      <c r="G60" s="25"/>
      <c r="H60" s="26"/>
    </row>
    <row r="61" spans="1:8" s="38" customFormat="1" ht="12" customHeight="1" x14ac:dyDescent="0.2">
      <c r="A61" s="27" t="s">
        <v>118</v>
      </c>
      <c r="B61" s="28" t="s">
        <v>119</v>
      </c>
      <c r="C61" s="48"/>
      <c r="D61" s="49"/>
      <c r="E61" s="50"/>
      <c r="F61" s="48"/>
      <c r="G61" s="49"/>
      <c r="H61" s="50"/>
    </row>
    <row r="62" spans="1:8" s="38" customFormat="1" ht="12" customHeight="1" x14ac:dyDescent="0.2">
      <c r="A62" s="33" t="s">
        <v>120</v>
      </c>
      <c r="B62" s="34" t="s">
        <v>121</v>
      </c>
      <c r="C62" s="48"/>
      <c r="D62" s="49"/>
      <c r="E62" s="50"/>
      <c r="F62" s="48"/>
      <c r="G62" s="49"/>
      <c r="H62" s="50"/>
    </row>
    <row r="63" spans="1:8" s="38" customFormat="1" ht="12" customHeight="1" x14ac:dyDescent="0.2">
      <c r="A63" s="33" t="s">
        <v>122</v>
      </c>
      <c r="B63" s="34" t="s">
        <v>123</v>
      </c>
      <c r="C63" s="48"/>
      <c r="D63" s="49"/>
      <c r="E63" s="50"/>
      <c r="F63" s="48"/>
      <c r="G63" s="49"/>
      <c r="H63" s="50"/>
    </row>
    <row r="64" spans="1:8" s="38" customFormat="1" ht="12" customHeight="1" thickBot="1" x14ac:dyDescent="0.25">
      <c r="A64" s="39" t="s">
        <v>124</v>
      </c>
      <c r="B64" s="40" t="s">
        <v>125</v>
      </c>
      <c r="C64" s="48"/>
      <c r="D64" s="49"/>
      <c r="E64" s="50"/>
      <c r="F64" s="48"/>
      <c r="G64" s="49"/>
      <c r="H64" s="50"/>
    </row>
    <row r="65" spans="1:8" s="38" customFormat="1" ht="12" customHeight="1" thickBot="1" x14ac:dyDescent="0.35">
      <c r="A65" s="22" t="s">
        <v>126</v>
      </c>
      <c r="B65" s="23" t="s">
        <v>127</v>
      </c>
      <c r="C65" s="45">
        <f t="shared" ref="C65:E65" si="14">+C8+C15+C22+C29+C37+C49+C55+C60</f>
        <v>5246000</v>
      </c>
      <c r="D65" s="57">
        <f t="shared" si="14"/>
        <v>1646000</v>
      </c>
      <c r="E65" s="46">
        <f t="shared" si="14"/>
        <v>1284387</v>
      </c>
      <c r="F65" s="45">
        <f t="shared" ref="F65:H65" si="15">+F8+F15+F22+F29+F37+F49+F55+F60</f>
        <v>5246000</v>
      </c>
      <c r="G65" s="57">
        <f t="shared" si="15"/>
        <v>1646000</v>
      </c>
      <c r="H65" s="46">
        <f t="shared" si="15"/>
        <v>1284387</v>
      </c>
    </row>
    <row r="66" spans="1:8" s="38" customFormat="1" ht="12" customHeight="1" thickBot="1" x14ac:dyDescent="0.25">
      <c r="A66" s="58" t="s">
        <v>128</v>
      </c>
      <c r="B66" s="41" t="s">
        <v>129</v>
      </c>
      <c r="C66" s="24">
        <f t="shared" ref="C66" si="16">SUM(C67:C69)</f>
        <v>0</v>
      </c>
      <c r="D66" s="25"/>
      <c r="E66" s="26"/>
      <c r="F66" s="24">
        <f t="shared" ref="F66" si="17">SUM(F67:F69)</f>
        <v>0</v>
      </c>
      <c r="G66" s="25"/>
      <c r="H66" s="26"/>
    </row>
    <row r="67" spans="1:8" s="38" customFormat="1" ht="12" customHeight="1" x14ac:dyDescent="0.2">
      <c r="A67" s="27" t="s">
        <v>130</v>
      </c>
      <c r="B67" s="28" t="s">
        <v>131</v>
      </c>
      <c r="C67" s="48"/>
      <c r="D67" s="49"/>
      <c r="E67" s="50"/>
      <c r="F67" s="48"/>
      <c r="G67" s="49"/>
      <c r="H67" s="50"/>
    </row>
    <row r="68" spans="1:8" s="38" customFormat="1" ht="12" customHeight="1" x14ac:dyDescent="0.2">
      <c r="A68" s="33" t="s">
        <v>132</v>
      </c>
      <c r="B68" s="34" t="s">
        <v>133</v>
      </c>
      <c r="C68" s="48"/>
      <c r="D68" s="49"/>
      <c r="E68" s="50"/>
      <c r="F68" s="48"/>
      <c r="G68" s="49"/>
      <c r="H68" s="50"/>
    </row>
    <row r="69" spans="1:8" s="38" customFormat="1" ht="12" customHeight="1" thickBot="1" x14ac:dyDescent="0.25">
      <c r="A69" s="39" t="s">
        <v>134</v>
      </c>
      <c r="B69" s="59" t="s">
        <v>135</v>
      </c>
      <c r="C69" s="48"/>
      <c r="D69" s="60"/>
      <c r="E69" s="50"/>
      <c r="F69" s="48"/>
      <c r="G69" s="60"/>
      <c r="H69" s="50"/>
    </row>
    <row r="70" spans="1:8" s="38" customFormat="1" ht="12" customHeight="1" thickBot="1" x14ac:dyDescent="0.25">
      <c r="A70" s="58" t="s">
        <v>136</v>
      </c>
      <c r="B70" s="41" t="s">
        <v>137</v>
      </c>
      <c r="C70" s="24">
        <f t="shared" ref="C70:E70" si="18">SUM(C71:C74)</f>
        <v>0</v>
      </c>
      <c r="D70" s="24">
        <f t="shared" si="18"/>
        <v>0</v>
      </c>
      <c r="E70" s="26">
        <f t="shared" si="18"/>
        <v>0</v>
      </c>
      <c r="F70" s="24">
        <f t="shared" ref="F70:H70" si="19">SUM(F71:F74)</f>
        <v>0</v>
      </c>
      <c r="G70" s="24">
        <f t="shared" si="19"/>
        <v>0</v>
      </c>
      <c r="H70" s="26">
        <f t="shared" si="19"/>
        <v>0</v>
      </c>
    </row>
    <row r="71" spans="1:8" s="38" customFormat="1" ht="12" customHeight="1" x14ac:dyDescent="0.2">
      <c r="A71" s="27" t="s">
        <v>138</v>
      </c>
      <c r="B71" s="28" t="s">
        <v>139</v>
      </c>
      <c r="C71" s="48"/>
      <c r="D71" s="48"/>
      <c r="E71" s="50"/>
      <c r="F71" s="48"/>
      <c r="G71" s="48"/>
      <c r="H71" s="50"/>
    </row>
    <row r="72" spans="1:8" s="38" customFormat="1" ht="12" customHeight="1" x14ac:dyDescent="0.2">
      <c r="A72" s="33" t="s">
        <v>140</v>
      </c>
      <c r="B72" s="34" t="s">
        <v>141</v>
      </c>
      <c r="C72" s="48"/>
      <c r="D72" s="48"/>
      <c r="E72" s="50"/>
      <c r="F72" s="48"/>
      <c r="G72" s="48"/>
      <c r="H72" s="50"/>
    </row>
    <row r="73" spans="1:8" s="38" customFormat="1" ht="12" customHeight="1" x14ac:dyDescent="0.2">
      <c r="A73" s="33" t="s">
        <v>142</v>
      </c>
      <c r="B73" s="34" t="s">
        <v>143</v>
      </c>
      <c r="C73" s="48"/>
      <c r="D73" s="48"/>
      <c r="E73" s="50"/>
      <c r="F73" s="48"/>
      <c r="G73" s="48"/>
      <c r="H73" s="50"/>
    </row>
    <row r="74" spans="1:8" s="38" customFormat="1" ht="12" customHeight="1" thickBot="1" x14ac:dyDescent="0.25">
      <c r="A74" s="39" t="s">
        <v>144</v>
      </c>
      <c r="B74" s="40" t="s">
        <v>145</v>
      </c>
      <c r="C74" s="48"/>
      <c r="D74" s="48"/>
      <c r="E74" s="50"/>
      <c r="F74" s="48"/>
      <c r="G74" s="48"/>
      <c r="H74" s="50"/>
    </row>
    <row r="75" spans="1:8" s="38" customFormat="1" ht="12" customHeight="1" thickBot="1" x14ac:dyDescent="0.25">
      <c r="A75" s="58" t="s">
        <v>146</v>
      </c>
      <c r="B75" s="41" t="s">
        <v>147</v>
      </c>
      <c r="C75" s="24">
        <f t="shared" ref="C75:E75" si="20">SUM(C76:C77)</f>
        <v>171381</v>
      </c>
      <c r="D75" s="24">
        <f t="shared" si="20"/>
        <v>501881</v>
      </c>
      <c r="E75" s="26">
        <f t="shared" si="20"/>
        <v>501881</v>
      </c>
      <c r="F75" s="24">
        <f t="shared" ref="F75:H75" si="21">SUM(F76:F77)</f>
        <v>171381</v>
      </c>
      <c r="G75" s="24">
        <f t="shared" si="21"/>
        <v>501881</v>
      </c>
      <c r="H75" s="26">
        <f t="shared" si="21"/>
        <v>501881</v>
      </c>
    </row>
    <row r="76" spans="1:8" s="38" customFormat="1" ht="12" customHeight="1" x14ac:dyDescent="0.2">
      <c r="A76" s="27" t="s">
        <v>148</v>
      </c>
      <c r="B76" s="28" t="s">
        <v>149</v>
      </c>
      <c r="C76" s="48">
        <v>171381</v>
      </c>
      <c r="D76" s="48">
        <v>501881</v>
      </c>
      <c r="E76" s="50">
        <v>501881</v>
      </c>
      <c r="F76" s="48">
        <v>171381</v>
      </c>
      <c r="G76" s="48">
        <v>501881</v>
      </c>
      <c r="H76" s="50">
        <v>501881</v>
      </c>
    </row>
    <row r="77" spans="1:8" s="38" customFormat="1" ht="12" customHeight="1" thickBot="1" x14ac:dyDescent="0.25">
      <c r="A77" s="39" t="s">
        <v>150</v>
      </c>
      <c r="B77" s="40" t="s">
        <v>151</v>
      </c>
      <c r="C77" s="48"/>
      <c r="D77" s="48"/>
      <c r="E77" s="50"/>
      <c r="F77" s="48"/>
      <c r="G77" s="48"/>
      <c r="H77" s="50"/>
    </row>
    <row r="78" spans="1:8" s="32" customFormat="1" ht="12" customHeight="1" thickBot="1" x14ac:dyDescent="0.25">
      <c r="A78" s="58" t="s">
        <v>152</v>
      </c>
      <c r="B78" s="41" t="s">
        <v>153</v>
      </c>
      <c r="C78" s="24">
        <f t="shared" ref="C78:E78" si="22">SUM(C79:C82)</f>
        <v>80091270</v>
      </c>
      <c r="D78" s="24">
        <f t="shared" si="22"/>
        <v>77004558</v>
      </c>
      <c r="E78" s="26">
        <f t="shared" si="22"/>
        <v>76350380</v>
      </c>
      <c r="F78" s="24">
        <f t="shared" ref="F78:H78" si="23">SUM(F79:F82)</f>
        <v>80091270</v>
      </c>
      <c r="G78" s="24">
        <f t="shared" si="23"/>
        <v>77004558</v>
      </c>
      <c r="H78" s="26">
        <f t="shared" si="23"/>
        <v>76350380</v>
      </c>
    </row>
    <row r="79" spans="1:8" s="38" customFormat="1" ht="12" customHeight="1" x14ac:dyDescent="0.2">
      <c r="A79" s="27" t="s">
        <v>154</v>
      </c>
      <c r="B79" s="28" t="s">
        <v>155</v>
      </c>
      <c r="C79" s="48"/>
      <c r="D79" s="48"/>
      <c r="E79" s="50"/>
      <c r="F79" s="48"/>
      <c r="G79" s="48"/>
      <c r="H79" s="50"/>
    </row>
    <row r="80" spans="1:8" s="38" customFormat="1" ht="12" customHeight="1" x14ac:dyDescent="0.2">
      <c r="A80" s="33" t="s">
        <v>156</v>
      </c>
      <c r="B80" s="34" t="s">
        <v>157</v>
      </c>
      <c r="C80" s="48"/>
      <c r="D80" s="48"/>
      <c r="E80" s="50"/>
      <c r="F80" s="48"/>
      <c r="G80" s="48"/>
      <c r="H80" s="50"/>
    </row>
    <row r="81" spans="1:8" s="38" customFormat="1" ht="12" customHeight="1" x14ac:dyDescent="0.2">
      <c r="A81" s="39" t="s">
        <v>158</v>
      </c>
      <c r="B81" s="40" t="s">
        <v>159</v>
      </c>
      <c r="C81" s="48"/>
      <c r="D81" s="48"/>
      <c r="E81" s="50"/>
      <c r="F81" s="48"/>
      <c r="G81" s="48"/>
      <c r="H81" s="50"/>
    </row>
    <row r="82" spans="1:8" s="38" customFormat="1" ht="12" customHeight="1" thickBot="1" x14ac:dyDescent="0.25">
      <c r="A82" s="61" t="s">
        <v>160</v>
      </c>
      <c r="B82" s="62" t="s">
        <v>161</v>
      </c>
      <c r="C82" s="63">
        <v>80091270</v>
      </c>
      <c r="D82" s="63">
        <v>77004558</v>
      </c>
      <c r="E82" s="64">
        <v>76350380</v>
      </c>
      <c r="F82" s="63">
        <v>80091270</v>
      </c>
      <c r="G82" s="63">
        <v>77004558</v>
      </c>
      <c r="H82" s="64">
        <v>76350380</v>
      </c>
    </row>
    <row r="83" spans="1:8" s="38" customFormat="1" ht="12" customHeight="1" thickBot="1" x14ac:dyDescent="0.25">
      <c r="A83" s="58" t="s">
        <v>162</v>
      </c>
      <c r="B83" s="41" t="s">
        <v>163</v>
      </c>
      <c r="C83" s="24">
        <f t="shared" ref="C83" si="24">SUM(C84:C87)</f>
        <v>0</v>
      </c>
      <c r="D83" s="24"/>
      <c r="E83" s="26"/>
      <c r="F83" s="24">
        <f t="shared" ref="F83" si="25">SUM(F84:F87)</f>
        <v>0</v>
      </c>
      <c r="G83" s="24"/>
      <c r="H83" s="26"/>
    </row>
    <row r="84" spans="1:8" s="38" customFormat="1" ht="12" customHeight="1" x14ac:dyDescent="0.2">
      <c r="A84" s="65" t="s">
        <v>164</v>
      </c>
      <c r="B84" s="28" t="s">
        <v>165</v>
      </c>
      <c r="C84" s="48"/>
      <c r="D84" s="48"/>
      <c r="E84" s="50"/>
      <c r="F84" s="48"/>
      <c r="G84" s="48"/>
      <c r="H84" s="50"/>
    </row>
    <row r="85" spans="1:8" s="38" customFormat="1" ht="12" customHeight="1" x14ac:dyDescent="0.2">
      <c r="A85" s="66" t="s">
        <v>166</v>
      </c>
      <c r="B85" s="34" t="s">
        <v>167</v>
      </c>
      <c r="C85" s="48"/>
      <c r="D85" s="48"/>
      <c r="E85" s="50"/>
      <c r="F85" s="48"/>
      <c r="G85" s="48"/>
      <c r="H85" s="50"/>
    </row>
    <row r="86" spans="1:8" s="38" customFormat="1" ht="12" customHeight="1" x14ac:dyDescent="0.2">
      <c r="A86" s="66" t="s">
        <v>168</v>
      </c>
      <c r="B86" s="34" t="s">
        <v>169</v>
      </c>
      <c r="C86" s="48"/>
      <c r="D86" s="48"/>
      <c r="E86" s="50"/>
      <c r="F86" s="48"/>
      <c r="G86" s="48"/>
      <c r="H86" s="50"/>
    </row>
    <row r="87" spans="1:8" s="32" customFormat="1" ht="12" customHeight="1" thickBot="1" x14ac:dyDescent="0.25">
      <c r="A87" s="67" t="s">
        <v>170</v>
      </c>
      <c r="B87" s="40" t="s">
        <v>171</v>
      </c>
      <c r="C87" s="48"/>
      <c r="D87" s="48"/>
      <c r="E87" s="50"/>
      <c r="F87" s="48"/>
      <c r="G87" s="48"/>
      <c r="H87" s="50"/>
    </row>
    <row r="88" spans="1:8" s="32" customFormat="1" ht="12" customHeight="1" thickBot="1" x14ac:dyDescent="0.25">
      <c r="A88" s="58" t="s">
        <v>172</v>
      </c>
      <c r="B88" s="41" t="s">
        <v>173</v>
      </c>
      <c r="C88" s="68"/>
      <c r="D88" s="68"/>
      <c r="E88" s="26"/>
      <c r="F88" s="68"/>
      <c r="G88" s="68"/>
      <c r="H88" s="26"/>
    </row>
    <row r="89" spans="1:8" s="32" customFormat="1" ht="12" customHeight="1" thickBot="1" x14ac:dyDescent="0.25">
      <c r="A89" s="58" t="s">
        <v>174</v>
      </c>
      <c r="B89" s="41" t="s">
        <v>175</v>
      </c>
      <c r="C89" s="68"/>
      <c r="D89" s="68"/>
      <c r="E89" s="26"/>
      <c r="F89" s="68"/>
      <c r="G89" s="68"/>
      <c r="H89" s="26"/>
    </row>
    <row r="90" spans="1:8" s="32" customFormat="1" ht="12" customHeight="1" thickBot="1" x14ac:dyDescent="0.25">
      <c r="A90" s="58" t="s">
        <v>176</v>
      </c>
      <c r="B90" s="69" t="s">
        <v>177</v>
      </c>
      <c r="C90" s="45">
        <f t="shared" ref="C90:E90" si="26">+C66+C70+C75+C78+C83+C89+C88</f>
        <v>80262651</v>
      </c>
      <c r="D90" s="45">
        <f t="shared" si="26"/>
        <v>77506439</v>
      </c>
      <c r="E90" s="46">
        <f t="shared" si="26"/>
        <v>76852261</v>
      </c>
      <c r="F90" s="45">
        <f t="shared" ref="F90:H90" si="27">+F66+F70+F75+F78+F83+F89+F88</f>
        <v>80262651</v>
      </c>
      <c r="G90" s="45">
        <f t="shared" si="27"/>
        <v>77506439</v>
      </c>
      <c r="H90" s="46">
        <f t="shared" si="27"/>
        <v>76852261</v>
      </c>
    </row>
    <row r="91" spans="1:8" s="32" customFormat="1" ht="12" customHeight="1" thickBot="1" x14ac:dyDescent="0.25">
      <c r="A91" s="70" t="s">
        <v>178</v>
      </c>
      <c r="B91" s="71" t="s">
        <v>179</v>
      </c>
      <c r="C91" s="45">
        <f t="shared" ref="C91:E91" si="28">+C65+C90</f>
        <v>85508651</v>
      </c>
      <c r="D91" s="45">
        <f t="shared" si="28"/>
        <v>79152439</v>
      </c>
      <c r="E91" s="46">
        <f t="shared" si="28"/>
        <v>78136648</v>
      </c>
      <c r="F91" s="45">
        <f t="shared" ref="F91:H91" si="29">+F65+F90</f>
        <v>85508651</v>
      </c>
      <c r="G91" s="45">
        <f t="shared" si="29"/>
        <v>79152439</v>
      </c>
      <c r="H91" s="46">
        <f t="shared" si="29"/>
        <v>78136648</v>
      </c>
    </row>
    <row r="92" spans="1:8" s="38" customFormat="1" ht="15" customHeight="1" x14ac:dyDescent="0.3">
      <c r="A92" s="72"/>
      <c r="B92" s="73"/>
      <c r="C92" s="74"/>
      <c r="F92" s="74"/>
    </row>
    <row r="93" spans="1:8" s="19" customFormat="1" ht="16.5" customHeight="1" thickBot="1" x14ac:dyDescent="0.35">
      <c r="A93" s="75"/>
      <c r="B93" s="75" t="s">
        <v>180</v>
      </c>
      <c r="C93" s="75"/>
      <c r="D93" s="75"/>
      <c r="E93" s="75"/>
      <c r="F93" s="75"/>
      <c r="G93" s="75"/>
      <c r="H93" s="75"/>
    </row>
    <row r="94" spans="1:8" s="80" customFormat="1" ht="12" customHeight="1" thickBot="1" x14ac:dyDescent="0.35">
      <c r="A94" s="76" t="s">
        <v>12</v>
      </c>
      <c r="B94" s="77" t="s">
        <v>535</v>
      </c>
      <c r="C94" s="78">
        <f t="shared" ref="C94:H94" si="30">+C95+C96+C97+C98+C99+C112</f>
        <v>85208651</v>
      </c>
      <c r="D94" s="78">
        <f t="shared" si="30"/>
        <v>78312939</v>
      </c>
      <c r="E94" s="79">
        <f t="shared" si="30"/>
        <v>76545387</v>
      </c>
      <c r="F94" s="78">
        <f t="shared" si="30"/>
        <v>85208651</v>
      </c>
      <c r="G94" s="78">
        <f t="shared" si="30"/>
        <v>78312939</v>
      </c>
      <c r="H94" s="79">
        <f t="shared" si="30"/>
        <v>76545387</v>
      </c>
    </row>
    <row r="95" spans="1:8" ht="12" customHeight="1" x14ac:dyDescent="0.3">
      <c r="A95" s="81" t="s">
        <v>14</v>
      </c>
      <c r="B95" s="82" t="s">
        <v>181</v>
      </c>
      <c r="C95" s="83">
        <v>49761000</v>
      </c>
      <c r="D95" s="83">
        <v>48352173</v>
      </c>
      <c r="E95" s="84">
        <v>47790409</v>
      </c>
      <c r="F95" s="83">
        <v>49761000</v>
      </c>
      <c r="G95" s="83">
        <v>48352173</v>
      </c>
      <c r="H95" s="84">
        <v>47790409</v>
      </c>
    </row>
    <row r="96" spans="1:8" ht="12" customHeight="1" x14ac:dyDescent="0.3">
      <c r="A96" s="33" t="s">
        <v>16</v>
      </c>
      <c r="B96" s="85" t="s">
        <v>182</v>
      </c>
      <c r="C96" s="35">
        <v>11873400</v>
      </c>
      <c r="D96" s="35">
        <v>10863900</v>
      </c>
      <c r="E96" s="37">
        <v>10862363</v>
      </c>
      <c r="F96" s="35">
        <v>11873400</v>
      </c>
      <c r="G96" s="35">
        <v>10863900</v>
      </c>
      <c r="H96" s="37">
        <v>10862363</v>
      </c>
    </row>
    <row r="97" spans="1:8" ht="12" customHeight="1" x14ac:dyDescent="0.3">
      <c r="A97" s="33" t="s">
        <v>18</v>
      </c>
      <c r="B97" s="85" t="s">
        <v>183</v>
      </c>
      <c r="C97" s="42">
        <v>23574251</v>
      </c>
      <c r="D97" s="35">
        <v>19096866</v>
      </c>
      <c r="E97" s="44">
        <v>17892615</v>
      </c>
      <c r="F97" s="42">
        <v>23574251</v>
      </c>
      <c r="G97" s="35">
        <v>19096866</v>
      </c>
      <c r="H97" s="44">
        <v>17892615</v>
      </c>
    </row>
    <row r="98" spans="1:8" ht="12" customHeight="1" x14ac:dyDescent="0.3">
      <c r="A98" s="33" t="s">
        <v>20</v>
      </c>
      <c r="B98" s="86" t="s">
        <v>184</v>
      </c>
      <c r="C98" s="42"/>
      <c r="D98" s="43"/>
      <c r="E98" s="44"/>
      <c r="F98" s="42"/>
      <c r="G98" s="43"/>
      <c r="H98" s="44"/>
    </row>
    <row r="99" spans="1:8" ht="12" customHeight="1" x14ac:dyDescent="0.3">
      <c r="A99" s="33" t="s">
        <v>185</v>
      </c>
      <c r="B99" s="87" t="s">
        <v>186</v>
      </c>
      <c r="C99" s="42"/>
      <c r="D99" s="43"/>
      <c r="E99" s="44"/>
      <c r="F99" s="42"/>
      <c r="G99" s="43"/>
      <c r="H99" s="44"/>
    </row>
    <row r="100" spans="1:8" ht="12" customHeight="1" x14ac:dyDescent="0.3">
      <c r="A100" s="33" t="s">
        <v>24</v>
      </c>
      <c r="B100" s="85" t="s">
        <v>187</v>
      </c>
      <c r="C100" s="42"/>
      <c r="D100" s="43"/>
      <c r="E100" s="44"/>
      <c r="F100" s="42"/>
      <c r="G100" s="43"/>
      <c r="H100" s="44"/>
    </row>
    <row r="101" spans="1:8" ht="12" customHeight="1" x14ac:dyDescent="0.2">
      <c r="A101" s="33" t="s">
        <v>188</v>
      </c>
      <c r="B101" s="88" t="s">
        <v>189</v>
      </c>
      <c r="C101" s="42"/>
      <c r="D101" s="43"/>
      <c r="E101" s="44"/>
      <c r="F101" s="42"/>
      <c r="G101" s="43"/>
      <c r="H101" s="44"/>
    </row>
    <row r="102" spans="1:8" ht="12" customHeight="1" x14ac:dyDescent="0.2">
      <c r="A102" s="33" t="s">
        <v>190</v>
      </c>
      <c r="B102" s="88" t="s">
        <v>191</v>
      </c>
      <c r="C102" s="42"/>
      <c r="D102" s="43"/>
      <c r="E102" s="44"/>
      <c r="F102" s="42"/>
      <c r="G102" s="43"/>
      <c r="H102" s="44"/>
    </row>
    <row r="103" spans="1:8" ht="12" customHeight="1" x14ac:dyDescent="0.2">
      <c r="A103" s="33" t="s">
        <v>192</v>
      </c>
      <c r="B103" s="88" t="s">
        <v>193</v>
      </c>
      <c r="C103" s="42"/>
      <c r="D103" s="43"/>
      <c r="E103" s="44"/>
      <c r="F103" s="42"/>
      <c r="G103" s="43"/>
      <c r="H103" s="44"/>
    </row>
    <row r="104" spans="1:8" ht="12" customHeight="1" x14ac:dyDescent="0.3">
      <c r="A104" s="33" t="s">
        <v>194</v>
      </c>
      <c r="B104" s="89" t="s">
        <v>195</v>
      </c>
      <c r="C104" s="42"/>
      <c r="D104" s="43"/>
      <c r="E104" s="44"/>
      <c r="F104" s="42"/>
      <c r="G104" s="43"/>
      <c r="H104" s="44"/>
    </row>
    <row r="105" spans="1:8" ht="12" customHeight="1" x14ac:dyDescent="0.3">
      <c r="A105" s="33" t="s">
        <v>196</v>
      </c>
      <c r="B105" s="89" t="s">
        <v>197</v>
      </c>
      <c r="C105" s="42"/>
      <c r="D105" s="43"/>
      <c r="E105" s="44"/>
      <c r="F105" s="42"/>
      <c r="G105" s="43"/>
      <c r="H105" s="44"/>
    </row>
    <row r="106" spans="1:8" ht="12" customHeight="1" x14ac:dyDescent="0.2">
      <c r="A106" s="33" t="s">
        <v>198</v>
      </c>
      <c r="B106" s="88" t="s">
        <v>199</v>
      </c>
      <c r="C106" s="42"/>
      <c r="D106" s="43"/>
      <c r="E106" s="44"/>
      <c r="F106" s="42"/>
      <c r="G106" s="43"/>
      <c r="H106" s="44"/>
    </row>
    <row r="107" spans="1:8" ht="12" customHeight="1" x14ac:dyDescent="0.2">
      <c r="A107" s="33" t="s">
        <v>200</v>
      </c>
      <c r="B107" s="88" t="s">
        <v>201</v>
      </c>
      <c r="C107" s="42"/>
      <c r="D107" s="43"/>
      <c r="E107" s="44"/>
      <c r="F107" s="42"/>
      <c r="G107" s="43"/>
      <c r="H107" s="44"/>
    </row>
    <row r="108" spans="1:8" ht="12" customHeight="1" x14ac:dyDescent="0.3">
      <c r="A108" s="33" t="s">
        <v>202</v>
      </c>
      <c r="B108" s="89" t="s">
        <v>203</v>
      </c>
      <c r="C108" s="35"/>
      <c r="D108" s="43"/>
      <c r="E108" s="44"/>
      <c r="F108" s="35"/>
      <c r="G108" s="43"/>
      <c r="H108" s="44"/>
    </row>
    <row r="109" spans="1:8" ht="12" customHeight="1" x14ac:dyDescent="0.3">
      <c r="A109" s="90" t="s">
        <v>204</v>
      </c>
      <c r="B109" s="91" t="s">
        <v>205</v>
      </c>
      <c r="C109" s="42"/>
      <c r="D109" s="43"/>
      <c r="E109" s="44"/>
      <c r="F109" s="42"/>
      <c r="G109" s="43"/>
      <c r="H109" s="44"/>
    </row>
    <row r="110" spans="1:8" ht="12" customHeight="1" x14ac:dyDescent="0.3">
      <c r="A110" s="33" t="s">
        <v>206</v>
      </c>
      <c r="B110" s="91" t="s">
        <v>207</v>
      </c>
      <c r="C110" s="42"/>
      <c r="D110" s="43"/>
      <c r="E110" s="44"/>
      <c r="F110" s="42"/>
      <c r="G110" s="43"/>
      <c r="H110" s="44"/>
    </row>
    <row r="111" spans="1:8" ht="12" customHeight="1" x14ac:dyDescent="0.3">
      <c r="A111" s="33" t="s">
        <v>208</v>
      </c>
      <c r="B111" s="89" t="s">
        <v>209</v>
      </c>
      <c r="C111" s="35"/>
      <c r="D111" s="36"/>
      <c r="E111" s="37"/>
      <c r="F111" s="35"/>
      <c r="G111" s="36"/>
      <c r="H111" s="37"/>
    </row>
    <row r="112" spans="1:8" ht="12" customHeight="1" x14ac:dyDescent="0.3">
      <c r="A112" s="33" t="s">
        <v>210</v>
      </c>
      <c r="B112" s="86" t="s">
        <v>211</v>
      </c>
      <c r="C112" s="35"/>
      <c r="D112" s="36"/>
      <c r="E112" s="37"/>
      <c r="F112" s="35"/>
      <c r="G112" s="36"/>
      <c r="H112" s="37"/>
    </row>
    <row r="113" spans="1:8" ht="12" customHeight="1" x14ac:dyDescent="0.3">
      <c r="A113" s="39" t="s">
        <v>212</v>
      </c>
      <c r="B113" s="85" t="s">
        <v>213</v>
      </c>
      <c r="C113" s="42"/>
      <c r="D113" s="43"/>
      <c r="E113" s="44"/>
      <c r="F113" s="42"/>
      <c r="G113" s="43"/>
      <c r="H113" s="44"/>
    </row>
    <row r="114" spans="1:8" ht="12" customHeight="1" thickBot="1" x14ac:dyDescent="0.35">
      <c r="A114" s="61" t="s">
        <v>214</v>
      </c>
      <c r="B114" s="92" t="s">
        <v>215</v>
      </c>
      <c r="C114" s="93"/>
      <c r="D114" s="94"/>
      <c r="E114" s="95"/>
      <c r="F114" s="93"/>
      <c r="G114" s="94"/>
      <c r="H114" s="95"/>
    </row>
    <row r="115" spans="1:8" ht="12" customHeight="1" thickBot="1" x14ac:dyDescent="0.35">
      <c r="A115" s="22" t="s">
        <v>26</v>
      </c>
      <c r="B115" s="96" t="s">
        <v>536</v>
      </c>
      <c r="C115" s="24">
        <f t="shared" ref="C115:H115" si="31">+C116+C118+C120</f>
        <v>300000</v>
      </c>
      <c r="D115" s="25">
        <f t="shared" si="31"/>
        <v>839500</v>
      </c>
      <c r="E115" s="26">
        <f t="shared" si="31"/>
        <v>767748</v>
      </c>
      <c r="F115" s="24">
        <f t="shared" si="31"/>
        <v>300000</v>
      </c>
      <c r="G115" s="25">
        <f t="shared" si="31"/>
        <v>839500</v>
      </c>
      <c r="H115" s="26">
        <f t="shared" si="31"/>
        <v>767748</v>
      </c>
    </row>
    <row r="116" spans="1:8" ht="12" customHeight="1" x14ac:dyDescent="0.3">
      <c r="A116" s="27" t="s">
        <v>28</v>
      </c>
      <c r="B116" s="85" t="s">
        <v>216</v>
      </c>
      <c r="C116" s="29">
        <v>300000</v>
      </c>
      <c r="D116" s="30">
        <v>839500</v>
      </c>
      <c r="E116" s="31">
        <v>767748</v>
      </c>
      <c r="F116" s="29">
        <v>300000</v>
      </c>
      <c r="G116" s="30">
        <v>839500</v>
      </c>
      <c r="H116" s="31">
        <v>767748</v>
      </c>
    </row>
    <row r="117" spans="1:8" ht="12" customHeight="1" x14ac:dyDescent="0.3">
      <c r="A117" s="27" t="s">
        <v>30</v>
      </c>
      <c r="B117" s="97" t="s">
        <v>217</v>
      </c>
      <c r="C117" s="29"/>
      <c r="D117" s="30"/>
      <c r="E117" s="31"/>
      <c r="F117" s="29"/>
      <c r="G117" s="30"/>
      <c r="H117" s="31"/>
    </row>
    <row r="118" spans="1:8" ht="12" customHeight="1" x14ac:dyDescent="0.3">
      <c r="A118" s="27" t="s">
        <v>32</v>
      </c>
      <c r="B118" s="97" t="s">
        <v>218</v>
      </c>
      <c r="C118" s="35"/>
      <c r="D118" s="36"/>
      <c r="E118" s="37">
        <v>0</v>
      </c>
      <c r="F118" s="35"/>
      <c r="G118" s="36"/>
      <c r="H118" s="37">
        <v>0</v>
      </c>
    </row>
    <row r="119" spans="1:8" ht="12" customHeight="1" x14ac:dyDescent="0.3">
      <c r="A119" s="27" t="s">
        <v>34</v>
      </c>
      <c r="B119" s="97" t="s">
        <v>219</v>
      </c>
      <c r="C119" s="35"/>
      <c r="D119" s="36"/>
      <c r="E119" s="37"/>
      <c r="F119" s="35"/>
      <c r="G119" s="36"/>
      <c r="H119" s="37"/>
    </row>
    <row r="120" spans="1:8" ht="12" customHeight="1" x14ac:dyDescent="0.3">
      <c r="A120" s="27" t="s">
        <v>36</v>
      </c>
      <c r="B120" s="98" t="s">
        <v>220</v>
      </c>
      <c r="C120" s="35"/>
      <c r="D120" s="36"/>
      <c r="E120" s="37"/>
      <c r="F120" s="35"/>
      <c r="G120" s="36"/>
      <c r="H120" s="37"/>
    </row>
    <row r="121" spans="1:8" ht="12" customHeight="1" x14ac:dyDescent="0.3">
      <c r="A121" s="27" t="s">
        <v>38</v>
      </c>
      <c r="B121" s="99" t="s">
        <v>221</v>
      </c>
      <c r="C121" s="35"/>
      <c r="D121" s="36"/>
      <c r="E121" s="37"/>
      <c r="F121" s="35"/>
      <c r="G121" s="36"/>
      <c r="H121" s="37"/>
    </row>
    <row r="122" spans="1:8" ht="12" customHeight="1" x14ac:dyDescent="0.3">
      <c r="A122" s="27" t="s">
        <v>222</v>
      </c>
      <c r="B122" s="100" t="s">
        <v>223</v>
      </c>
      <c r="C122" s="35"/>
      <c r="D122" s="36"/>
      <c r="E122" s="37"/>
      <c r="F122" s="35"/>
      <c r="G122" s="36"/>
      <c r="H122" s="37"/>
    </row>
    <row r="123" spans="1:8" ht="12" customHeight="1" x14ac:dyDescent="0.3">
      <c r="A123" s="27" t="s">
        <v>224</v>
      </c>
      <c r="B123" s="89" t="s">
        <v>197</v>
      </c>
      <c r="C123" s="35"/>
      <c r="D123" s="36"/>
      <c r="E123" s="37"/>
      <c r="F123" s="35"/>
      <c r="G123" s="36"/>
      <c r="H123" s="37"/>
    </row>
    <row r="124" spans="1:8" ht="12" customHeight="1" x14ac:dyDescent="0.3">
      <c r="A124" s="27" t="s">
        <v>225</v>
      </c>
      <c r="B124" s="89" t="s">
        <v>226</v>
      </c>
      <c r="C124" s="35"/>
      <c r="D124" s="36"/>
      <c r="E124" s="37"/>
      <c r="F124" s="35"/>
      <c r="G124" s="36"/>
      <c r="H124" s="37"/>
    </row>
    <row r="125" spans="1:8" ht="12" customHeight="1" x14ac:dyDescent="0.3">
      <c r="A125" s="27" t="s">
        <v>227</v>
      </c>
      <c r="B125" s="89" t="s">
        <v>228</v>
      </c>
      <c r="C125" s="35"/>
      <c r="D125" s="36"/>
      <c r="E125" s="37"/>
      <c r="F125" s="35"/>
      <c r="G125" s="36"/>
      <c r="H125" s="37"/>
    </row>
    <row r="126" spans="1:8" ht="12" customHeight="1" x14ac:dyDescent="0.3">
      <c r="A126" s="27" t="s">
        <v>229</v>
      </c>
      <c r="B126" s="89" t="s">
        <v>203</v>
      </c>
      <c r="C126" s="35"/>
      <c r="D126" s="36"/>
      <c r="E126" s="37"/>
      <c r="F126" s="35"/>
      <c r="G126" s="36"/>
      <c r="H126" s="37"/>
    </row>
    <row r="127" spans="1:8" ht="12" customHeight="1" x14ac:dyDescent="0.3">
      <c r="A127" s="27" t="s">
        <v>230</v>
      </c>
      <c r="B127" s="89" t="s">
        <v>231</v>
      </c>
      <c r="C127" s="35"/>
      <c r="D127" s="36"/>
      <c r="E127" s="37"/>
      <c r="F127" s="35"/>
      <c r="G127" s="36"/>
      <c r="H127" s="37"/>
    </row>
    <row r="128" spans="1:8" ht="12" customHeight="1" thickBot="1" x14ac:dyDescent="0.35">
      <c r="A128" s="90" t="s">
        <v>232</v>
      </c>
      <c r="B128" s="89" t="s">
        <v>233</v>
      </c>
      <c r="C128" s="42"/>
      <c r="D128" s="43"/>
      <c r="E128" s="44"/>
      <c r="F128" s="42"/>
      <c r="G128" s="43"/>
      <c r="H128" s="44"/>
    </row>
    <row r="129" spans="1:8" ht="12" customHeight="1" thickBot="1" x14ac:dyDescent="0.35">
      <c r="A129" s="22" t="s">
        <v>40</v>
      </c>
      <c r="B129" s="101" t="s">
        <v>234</v>
      </c>
      <c r="C129" s="24">
        <f t="shared" ref="C129:H129" si="32">+C94+C115</f>
        <v>85508651</v>
      </c>
      <c r="D129" s="25">
        <f t="shared" si="32"/>
        <v>79152439</v>
      </c>
      <c r="E129" s="26">
        <f t="shared" si="32"/>
        <v>77313135</v>
      </c>
      <c r="F129" s="24">
        <f t="shared" si="32"/>
        <v>85508651</v>
      </c>
      <c r="G129" s="25">
        <f t="shared" si="32"/>
        <v>79152439</v>
      </c>
      <c r="H129" s="26">
        <f t="shared" si="32"/>
        <v>77313135</v>
      </c>
    </row>
    <row r="130" spans="1:8" ht="12" customHeight="1" thickBot="1" x14ac:dyDescent="0.35">
      <c r="A130" s="22" t="s">
        <v>235</v>
      </c>
      <c r="B130" s="101" t="s">
        <v>236</v>
      </c>
      <c r="C130" s="24">
        <f t="shared" ref="C130" si="33">+C131+C132+C133</f>
        <v>0</v>
      </c>
      <c r="D130" s="25"/>
      <c r="E130" s="26"/>
      <c r="F130" s="24">
        <f t="shared" ref="F130" si="34">+F131+F132+F133</f>
        <v>0</v>
      </c>
      <c r="G130" s="25"/>
      <c r="H130" s="26"/>
    </row>
    <row r="131" spans="1:8" s="80" customFormat="1" ht="12" customHeight="1" x14ac:dyDescent="0.3">
      <c r="A131" s="27" t="s">
        <v>56</v>
      </c>
      <c r="B131" s="102" t="s">
        <v>237</v>
      </c>
      <c r="C131" s="35"/>
      <c r="D131" s="36"/>
      <c r="E131" s="37"/>
      <c r="F131" s="35"/>
      <c r="G131" s="36"/>
      <c r="H131" s="37"/>
    </row>
    <row r="132" spans="1:8" ht="12" customHeight="1" x14ac:dyDescent="0.3">
      <c r="A132" s="27" t="s">
        <v>58</v>
      </c>
      <c r="B132" s="102" t="s">
        <v>238</v>
      </c>
      <c r="C132" s="35"/>
      <c r="D132" s="36"/>
      <c r="E132" s="37"/>
      <c r="F132" s="35"/>
      <c r="G132" s="36"/>
      <c r="H132" s="37"/>
    </row>
    <row r="133" spans="1:8" ht="12" customHeight="1" thickBot="1" x14ac:dyDescent="0.35">
      <c r="A133" s="90" t="s">
        <v>60</v>
      </c>
      <c r="B133" s="103" t="s">
        <v>239</v>
      </c>
      <c r="C133" s="35"/>
      <c r="D133" s="36"/>
      <c r="E133" s="37"/>
      <c r="F133" s="35"/>
      <c r="G133" s="36"/>
      <c r="H133" s="37"/>
    </row>
    <row r="134" spans="1:8" ht="12" customHeight="1" thickBot="1" x14ac:dyDescent="0.35">
      <c r="A134" s="22" t="s">
        <v>70</v>
      </c>
      <c r="B134" s="101" t="s">
        <v>240</v>
      </c>
      <c r="C134" s="24">
        <f t="shared" ref="C134" si="35">+C135+C136+C137+C138+C139+C140</f>
        <v>0</v>
      </c>
      <c r="D134" s="25"/>
      <c r="E134" s="26"/>
      <c r="F134" s="24">
        <f t="shared" ref="F134" si="36">+F135+F136+F137+F138+F139+F140</f>
        <v>0</v>
      </c>
      <c r="G134" s="25"/>
      <c r="H134" s="26"/>
    </row>
    <row r="135" spans="1:8" ht="12" customHeight="1" x14ac:dyDescent="0.3">
      <c r="A135" s="27" t="s">
        <v>72</v>
      </c>
      <c r="B135" s="102" t="s">
        <v>241</v>
      </c>
      <c r="C135" s="35"/>
      <c r="D135" s="36"/>
      <c r="E135" s="37"/>
      <c r="F135" s="35"/>
      <c r="G135" s="36"/>
      <c r="H135" s="37"/>
    </row>
    <row r="136" spans="1:8" ht="12" customHeight="1" x14ac:dyDescent="0.3">
      <c r="A136" s="27" t="s">
        <v>74</v>
      </c>
      <c r="B136" s="102" t="s">
        <v>242</v>
      </c>
      <c r="C136" s="35"/>
      <c r="D136" s="36"/>
      <c r="E136" s="37"/>
      <c r="F136" s="35"/>
      <c r="G136" s="36"/>
      <c r="H136" s="37"/>
    </row>
    <row r="137" spans="1:8" ht="12" customHeight="1" x14ac:dyDescent="0.3">
      <c r="A137" s="27" t="s">
        <v>76</v>
      </c>
      <c r="B137" s="102" t="s">
        <v>243</v>
      </c>
      <c r="C137" s="35"/>
      <c r="D137" s="36"/>
      <c r="E137" s="37"/>
      <c r="F137" s="35"/>
      <c r="G137" s="36"/>
      <c r="H137" s="37"/>
    </row>
    <row r="138" spans="1:8" ht="12" customHeight="1" x14ac:dyDescent="0.3">
      <c r="A138" s="27" t="s">
        <v>78</v>
      </c>
      <c r="B138" s="102" t="s">
        <v>244</v>
      </c>
      <c r="C138" s="35"/>
      <c r="D138" s="36"/>
      <c r="E138" s="37"/>
      <c r="F138" s="35"/>
      <c r="G138" s="36"/>
      <c r="H138" s="37"/>
    </row>
    <row r="139" spans="1:8" ht="12" customHeight="1" x14ac:dyDescent="0.3">
      <c r="A139" s="27" t="s">
        <v>80</v>
      </c>
      <c r="B139" s="102" t="s">
        <v>245</v>
      </c>
      <c r="C139" s="35"/>
      <c r="D139" s="36"/>
      <c r="E139" s="37"/>
      <c r="F139" s="35"/>
      <c r="G139" s="36"/>
      <c r="H139" s="37"/>
    </row>
    <row r="140" spans="1:8" s="80" customFormat="1" ht="12" customHeight="1" thickBot="1" x14ac:dyDescent="0.35">
      <c r="A140" s="90" t="s">
        <v>82</v>
      </c>
      <c r="B140" s="103" t="s">
        <v>246</v>
      </c>
      <c r="C140" s="35"/>
      <c r="D140" s="36"/>
      <c r="E140" s="37"/>
      <c r="F140" s="35"/>
      <c r="G140" s="36"/>
      <c r="H140" s="37"/>
    </row>
    <row r="141" spans="1:8" ht="12" customHeight="1" thickBot="1" x14ac:dyDescent="0.35">
      <c r="A141" s="22" t="s">
        <v>94</v>
      </c>
      <c r="B141" s="101" t="s">
        <v>247</v>
      </c>
      <c r="C141" s="45">
        <f t="shared" ref="C141" si="37">+C142+C143+C145+C146+C144</f>
        <v>0</v>
      </c>
      <c r="D141" s="57"/>
      <c r="E141" s="46"/>
      <c r="F141" s="45">
        <f t="shared" ref="F141" si="38">+F142+F143+F145+F146+F144</f>
        <v>0</v>
      </c>
      <c r="G141" s="57"/>
      <c r="H141" s="46"/>
    </row>
    <row r="142" spans="1:8" x14ac:dyDescent="0.3">
      <c r="A142" s="27" t="s">
        <v>96</v>
      </c>
      <c r="B142" s="102" t="s">
        <v>248</v>
      </c>
      <c r="C142" s="35"/>
      <c r="D142" s="36"/>
      <c r="E142" s="37"/>
      <c r="F142" s="35"/>
      <c r="G142" s="36"/>
      <c r="H142" s="37"/>
    </row>
    <row r="143" spans="1:8" ht="12" customHeight="1" x14ac:dyDescent="0.3">
      <c r="A143" s="27" t="s">
        <v>98</v>
      </c>
      <c r="B143" s="102" t="s">
        <v>249</v>
      </c>
      <c r="C143" s="35"/>
      <c r="D143" s="36"/>
      <c r="E143" s="37"/>
      <c r="F143" s="35"/>
      <c r="G143" s="36"/>
      <c r="H143" s="37"/>
    </row>
    <row r="144" spans="1:8" ht="12" customHeight="1" x14ac:dyDescent="0.3">
      <c r="A144" s="27" t="s">
        <v>100</v>
      </c>
      <c r="B144" s="102" t="s">
        <v>250</v>
      </c>
      <c r="C144" s="35"/>
      <c r="D144" s="36"/>
      <c r="E144" s="37"/>
      <c r="F144" s="35"/>
      <c r="G144" s="36"/>
      <c r="H144" s="37"/>
    </row>
    <row r="145" spans="1:8" s="80" customFormat="1" ht="12" customHeight="1" x14ac:dyDescent="0.3">
      <c r="A145" s="27" t="s">
        <v>102</v>
      </c>
      <c r="B145" s="102" t="s">
        <v>251</v>
      </c>
      <c r="C145" s="35"/>
      <c r="D145" s="36"/>
      <c r="E145" s="37"/>
      <c r="F145" s="35"/>
      <c r="G145" s="36"/>
      <c r="H145" s="37"/>
    </row>
    <row r="146" spans="1:8" s="80" customFormat="1" ht="12" customHeight="1" thickBot="1" x14ac:dyDescent="0.35">
      <c r="A146" s="90" t="s">
        <v>104</v>
      </c>
      <c r="B146" s="103" t="s">
        <v>252</v>
      </c>
      <c r="C146" s="35"/>
      <c r="D146" s="36"/>
      <c r="E146" s="37"/>
      <c r="F146" s="35"/>
      <c r="G146" s="36"/>
      <c r="H146" s="37"/>
    </row>
    <row r="147" spans="1:8" s="80" customFormat="1" ht="12" customHeight="1" thickBot="1" x14ac:dyDescent="0.35">
      <c r="A147" s="22" t="s">
        <v>253</v>
      </c>
      <c r="B147" s="101" t="s">
        <v>254</v>
      </c>
      <c r="C147" s="104">
        <f t="shared" ref="C147" si="39">+C148+C149+C150+C151+C152</f>
        <v>0</v>
      </c>
      <c r="D147" s="105"/>
      <c r="E147" s="106"/>
      <c r="F147" s="104">
        <f t="shared" ref="F147" si="40">+F148+F149+F150+F151+F152</f>
        <v>0</v>
      </c>
      <c r="G147" s="105"/>
      <c r="H147" s="106"/>
    </row>
    <row r="148" spans="1:8" s="80" customFormat="1" ht="12" customHeight="1" x14ac:dyDescent="0.3">
      <c r="A148" s="27" t="s">
        <v>108</v>
      </c>
      <c r="B148" s="102" t="s">
        <v>255</v>
      </c>
      <c r="C148" s="35"/>
      <c r="D148" s="36"/>
      <c r="E148" s="37"/>
      <c r="F148" s="35"/>
      <c r="G148" s="36"/>
      <c r="H148" s="37"/>
    </row>
    <row r="149" spans="1:8" s="80" customFormat="1" ht="12" customHeight="1" x14ac:dyDescent="0.3">
      <c r="A149" s="27" t="s">
        <v>110</v>
      </c>
      <c r="B149" s="102" t="s">
        <v>256</v>
      </c>
      <c r="C149" s="35"/>
      <c r="D149" s="36"/>
      <c r="E149" s="37"/>
      <c r="F149" s="35"/>
      <c r="G149" s="36"/>
      <c r="H149" s="37"/>
    </row>
    <row r="150" spans="1:8" s="80" customFormat="1" ht="12" customHeight="1" x14ac:dyDescent="0.3">
      <c r="A150" s="27" t="s">
        <v>112</v>
      </c>
      <c r="B150" s="102" t="s">
        <v>257</v>
      </c>
      <c r="C150" s="35"/>
      <c r="D150" s="36"/>
      <c r="E150" s="37"/>
      <c r="F150" s="35"/>
      <c r="G150" s="36"/>
      <c r="H150" s="37"/>
    </row>
    <row r="151" spans="1:8" s="80" customFormat="1" ht="12" customHeight="1" x14ac:dyDescent="0.3">
      <c r="A151" s="27" t="s">
        <v>114</v>
      </c>
      <c r="B151" s="102" t="s">
        <v>258</v>
      </c>
      <c r="C151" s="35"/>
      <c r="D151" s="36"/>
      <c r="E151" s="37"/>
      <c r="F151" s="35"/>
      <c r="G151" s="36"/>
      <c r="H151" s="37"/>
    </row>
    <row r="152" spans="1:8" ht="12.75" customHeight="1" thickBot="1" x14ac:dyDescent="0.35">
      <c r="A152" s="90" t="s">
        <v>259</v>
      </c>
      <c r="B152" s="103" t="s">
        <v>260</v>
      </c>
      <c r="C152" s="42"/>
      <c r="D152" s="43"/>
      <c r="E152" s="44"/>
      <c r="F152" s="42"/>
      <c r="G152" s="43"/>
      <c r="H152" s="44"/>
    </row>
    <row r="153" spans="1:8" ht="12.75" customHeight="1" thickBot="1" x14ac:dyDescent="0.35">
      <c r="A153" s="107" t="s">
        <v>116</v>
      </c>
      <c r="B153" s="101" t="s">
        <v>261</v>
      </c>
      <c r="C153" s="108"/>
      <c r="D153" s="109"/>
      <c r="E153" s="106"/>
      <c r="F153" s="108"/>
      <c r="G153" s="109"/>
      <c r="H153" s="106"/>
    </row>
    <row r="154" spans="1:8" ht="12.75" customHeight="1" thickBot="1" x14ac:dyDescent="0.35">
      <c r="A154" s="107" t="s">
        <v>126</v>
      </c>
      <c r="B154" s="101" t="s">
        <v>262</v>
      </c>
      <c r="C154" s="108"/>
      <c r="D154" s="109"/>
      <c r="E154" s="106"/>
      <c r="F154" s="108"/>
      <c r="G154" s="109"/>
      <c r="H154" s="106"/>
    </row>
    <row r="155" spans="1:8" ht="12" customHeight="1" thickBot="1" x14ac:dyDescent="0.35">
      <c r="A155" s="22" t="s">
        <v>263</v>
      </c>
      <c r="B155" s="101" t="s">
        <v>264</v>
      </c>
      <c r="C155" s="110">
        <f t="shared" ref="C155" si="41">+C130+C134+C141+C147+C153+C154</f>
        <v>0</v>
      </c>
      <c r="D155" s="111"/>
      <c r="E155" s="112"/>
      <c r="F155" s="110">
        <f t="shared" ref="F155" si="42">+F130+F134+F141+F147+F153+F154</f>
        <v>0</v>
      </c>
      <c r="G155" s="111"/>
      <c r="H155" s="112"/>
    </row>
    <row r="156" spans="1:8" ht="15" customHeight="1" thickBot="1" x14ac:dyDescent="0.35">
      <c r="A156" s="113" t="s">
        <v>265</v>
      </c>
      <c r="B156" s="114" t="s">
        <v>266</v>
      </c>
      <c r="C156" s="110">
        <f t="shared" ref="C156:H156" si="43">+C129+C155</f>
        <v>85508651</v>
      </c>
      <c r="D156" s="111">
        <f t="shared" si="43"/>
        <v>79152439</v>
      </c>
      <c r="E156" s="112">
        <f t="shared" si="43"/>
        <v>77313135</v>
      </c>
      <c r="F156" s="110">
        <f t="shared" si="43"/>
        <v>85508651</v>
      </c>
      <c r="G156" s="111">
        <f t="shared" si="43"/>
        <v>79152439</v>
      </c>
      <c r="H156" s="112">
        <f t="shared" si="43"/>
        <v>77313135</v>
      </c>
    </row>
    <row r="157" spans="1:8" x14ac:dyDescent="0.3">
      <c r="D157" s="117"/>
      <c r="E157" s="117"/>
      <c r="G157" s="117"/>
      <c r="H157" s="117"/>
    </row>
  </sheetData>
  <mergeCells count="4">
    <mergeCell ref="B2:B3"/>
    <mergeCell ref="C2:E3"/>
    <mergeCell ref="F2:H3"/>
    <mergeCell ref="C1:H1"/>
  </mergeCells>
  <pageMargins left="0.7" right="0.7" top="0.75" bottom="0.75" header="0.3" footer="0.3"/>
  <pageSetup paperSize="8" scale="95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fitToPage="1"/>
  </sheetPr>
  <dimension ref="A1:P258"/>
  <sheetViews>
    <sheetView workbookViewId="0">
      <selection sqref="A1:N1"/>
    </sheetView>
  </sheetViews>
  <sheetFormatPr defaultRowHeight="14.4" x14ac:dyDescent="0.3"/>
  <cols>
    <col min="1" max="1" width="13.88671875" style="115" customWidth="1"/>
    <col min="2" max="2" width="56" style="116" bestFit="1" customWidth="1"/>
    <col min="3" max="3" width="12.109375" style="348" customWidth="1"/>
    <col min="4" max="4" width="12.109375" style="352" customWidth="1"/>
    <col min="5" max="5" width="12.109375" style="349" customWidth="1"/>
    <col min="6" max="6" width="12.109375" style="348" customWidth="1"/>
    <col min="7" max="7" width="12.109375" style="352" customWidth="1"/>
    <col min="8" max="8" width="12.109375" style="349" customWidth="1"/>
    <col min="9" max="9" width="12.109375" style="348" customWidth="1"/>
    <col min="10" max="10" width="12.109375" style="352" customWidth="1"/>
    <col min="11" max="11" width="12.109375" style="349" customWidth="1"/>
    <col min="12" max="12" width="12.109375" style="348" customWidth="1"/>
    <col min="13" max="13" width="12.109375" style="352" customWidth="1"/>
    <col min="14" max="14" width="12.109375" style="349" customWidth="1"/>
    <col min="15" max="15" width="12.109375" style="14" customWidth="1"/>
    <col min="16" max="16" width="11.33203125" style="14" customWidth="1"/>
    <col min="17" max="257" width="9.109375" style="14"/>
    <col min="258" max="258" width="13.88671875" style="14" customWidth="1"/>
    <col min="259" max="259" width="53.109375" style="14" customWidth="1"/>
    <col min="260" max="271" width="12.109375" style="14" customWidth="1"/>
    <col min="272" max="513" width="9.109375" style="14"/>
    <col min="514" max="514" width="13.88671875" style="14" customWidth="1"/>
    <col min="515" max="515" width="53.109375" style="14" customWidth="1"/>
    <col min="516" max="527" width="12.109375" style="14" customWidth="1"/>
    <col min="528" max="769" width="9.109375" style="14"/>
    <col min="770" max="770" width="13.88671875" style="14" customWidth="1"/>
    <col min="771" max="771" width="53.109375" style="14" customWidth="1"/>
    <col min="772" max="783" width="12.109375" style="14" customWidth="1"/>
    <col min="784" max="1025" width="9.109375" style="14"/>
    <col min="1026" max="1026" width="13.88671875" style="14" customWidth="1"/>
    <col min="1027" max="1027" width="53.109375" style="14" customWidth="1"/>
    <col min="1028" max="1039" width="12.109375" style="14" customWidth="1"/>
    <col min="1040" max="1281" width="9.109375" style="14"/>
    <col min="1282" max="1282" width="13.88671875" style="14" customWidth="1"/>
    <col min="1283" max="1283" width="53.109375" style="14" customWidth="1"/>
    <col min="1284" max="1295" width="12.109375" style="14" customWidth="1"/>
    <col min="1296" max="1537" width="9.109375" style="14"/>
    <col min="1538" max="1538" width="13.88671875" style="14" customWidth="1"/>
    <col min="1539" max="1539" width="53.109375" style="14" customWidth="1"/>
    <col min="1540" max="1551" width="12.109375" style="14" customWidth="1"/>
    <col min="1552" max="1793" width="9.109375" style="14"/>
    <col min="1794" max="1794" width="13.88671875" style="14" customWidth="1"/>
    <col min="1795" max="1795" width="53.109375" style="14" customWidth="1"/>
    <col min="1796" max="1807" width="12.109375" style="14" customWidth="1"/>
    <col min="1808" max="2049" width="9.109375" style="14"/>
    <col min="2050" max="2050" width="13.88671875" style="14" customWidth="1"/>
    <col min="2051" max="2051" width="53.109375" style="14" customWidth="1"/>
    <col min="2052" max="2063" width="12.109375" style="14" customWidth="1"/>
    <col min="2064" max="2305" width="9.109375" style="14"/>
    <col min="2306" max="2306" width="13.88671875" style="14" customWidth="1"/>
    <col min="2307" max="2307" width="53.109375" style="14" customWidth="1"/>
    <col min="2308" max="2319" width="12.109375" style="14" customWidth="1"/>
    <col min="2320" max="2561" width="9.109375" style="14"/>
    <col min="2562" max="2562" width="13.88671875" style="14" customWidth="1"/>
    <col min="2563" max="2563" width="53.109375" style="14" customWidth="1"/>
    <col min="2564" max="2575" width="12.109375" style="14" customWidth="1"/>
    <col min="2576" max="2817" width="9.109375" style="14"/>
    <col min="2818" max="2818" width="13.88671875" style="14" customWidth="1"/>
    <col min="2819" max="2819" width="53.109375" style="14" customWidth="1"/>
    <col min="2820" max="2831" width="12.109375" style="14" customWidth="1"/>
    <col min="2832" max="3073" width="9.109375" style="14"/>
    <col min="3074" max="3074" width="13.88671875" style="14" customWidth="1"/>
    <col min="3075" max="3075" width="53.109375" style="14" customWidth="1"/>
    <col min="3076" max="3087" width="12.109375" style="14" customWidth="1"/>
    <col min="3088" max="3329" width="9.109375" style="14"/>
    <col min="3330" max="3330" width="13.88671875" style="14" customWidth="1"/>
    <col min="3331" max="3331" width="53.109375" style="14" customWidth="1"/>
    <col min="3332" max="3343" width="12.109375" style="14" customWidth="1"/>
    <col min="3344" max="3585" width="9.109375" style="14"/>
    <col min="3586" max="3586" width="13.88671875" style="14" customWidth="1"/>
    <col min="3587" max="3587" width="53.109375" style="14" customWidth="1"/>
    <col min="3588" max="3599" width="12.109375" style="14" customWidth="1"/>
    <col min="3600" max="3841" width="9.109375" style="14"/>
    <col min="3842" max="3842" width="13.88671875" style="14" customWidth="1"/>
    <col min="3843" max="3843" width="53.109375" style="14" customWidth="1"/>
    <col min="3844" max="3855" width="12.109375" style="14" customWidth="1"/>
    <col min="3856" max="4097" width="9.109375" style="14"/>
    <col min="4098" max="4098" width="13.88671875" style="14" customWidth="1"/>
    <col min="4099" max="4099" width="53.109375" style="14" customWidth="1"/>
    <col min="4100" max="4111" width="12.109375" style="14" customWidth="1"/>
    <col min="4112" max="4353" width="9.109375" style="14"/>
    <col min="4354" max="4354" width="13.88671875" style="14" customWidth="1"/>
    <col min="4355" max="4355" width="53.109375" style="14" customWidth="1"/>
    <col min="4356" max="4367" width="12.109375" style="14" customWidth="1"/>
    <col min="4368" max="4609" width="9.109375" style="14"/>
    <col min="4610" max="4610" width="13.88671875" style="14" customWidth="1"/>
    <col min="4611" max="4611" width="53.109375" style="14" customWidth="1"/>
    <col min="4612" max="4623" width="12.109375" style="14" customWidth="1"/>
    <col min="4624" max="4865" width="9.109375" style="14"/>
    <col min="4866" max="4866" width="13.88671875" style="14" customWidth="1"/>
    <col min="4867" max="4867" width="53.109375" style="14" customWidth="1"/>
    <col min="4868" max="4879" width="12.109375" style="14" customWidth="1"/>
    <col min="4880" max="5121" width="9.109375" style="14"/>
    <col min="5122" max="5122" width="13.88671875" style="14" customWidth="1"/>
    <col min="5123" max="5123" width="53.109375" style="14" customWidth="1"/>
    <col min="5124" max="5135" width="12.109375" style="14" customWidth="1"/>
    <col min="5136" max="5377" width="9.109375" style="14"/>
    <col min="5378" max="5378" width="13.88671875" style="14" customWidth="1"/>
    <col min="5379" max="5379" width="53.109375" style="14" customWidth="1"/>
    <col min="5380" max="5391" width="12.109375" style="14" customWidth="1"/>
    <col min="5392" max="5633" width="9.109375" style="14"/>
    <col min="5634" max="5634" width="13.88671875" style="14" customWidth="1"/>
    <col min="5635" max="5635" width="53.109375" style="14" customWidth="1"/>
    <col min="5636" max="5647" width="12.109375" style="14" customWidth="1"/>
    <col min="5648" max="5889" width="9.109375" style="14"/>
    <col min="5890" max="5890" width="13.88671875" style="14" customWidth="1"/>
    <col min="5891" max="5891" width="53.109375" style="14" customWidth="1"/>
    <col min="5892" max="5903" width="12.109375" style="14" customWidth="1"/>
    <col min="5904" max="6145" width="9.109375" style="14"/>
    <col min="6146" max="6146" width="13.88671875" style="14" customWidth="1"/>
    <col min="6147" max="6147" width="53.109375" style="14" customWidth="1"/>
    <col min="6148" max="6159" width="12.109375" style="14" customWidth="1"/>
    <col min="6160" max="6401" width="9.109375" style="14"/>
    <col min="6402" max="6402" width="13.88671875" style="14" customWidth="1"/>
    <col min="6403" max="6403" width="53.109375" style="14" customWidth="1"/>
    <col min="6404" max="6415" width="12.109375" style="14" customWidth="1"/>
    <col min="6416" max="6657" width="9.109375" style="14"/>
    <col min="6658" max="6658" width="13.88671875" style="14" customWidth="1"/>
    <col min="6659" max="6659" width="53.109375" style="14" customWidth="1"/>
    <col min="6660" max="6671" width="12.109375" style="14" customWidth="1"/>
    <col min="6672" max="6913" width="9.109375" style="14"/>
    <col min="6914" max="6914" width="13.88671875" style="14" customWidth="1"/>
    <col min="6915" max="6915" width="53.109375" style="14" customWidth="1"/>
    <col min="6916" max="6927" width="12.109375" style="14" customWidth="1"/>
    <col min="6928" max="7169" width="9.109375" style="14"/>
    <col min="7170" max="7170" width="13.88671875" style="14" customWidth="1"/>
    <col min="7171" max="7171" width="53.109375" style="14" customWidth="1"/>
    <col min="7172" max="7183" width="12.109375" style="14" customWidth="1"/>
    <col min="7184" max="7425" width="9.109375" style="14"/>
    <col min="7426" max="7426" width="13.88671875" style="14" customWidth="1"/>
    <col min="7427" max="7427" width="53.109375" style="14" customWidth="1"/>
    <col min="7428" max="7439" width="12.109375" style="14" customWidth="1"/>
    <col min="7440" max="7681" width="9.109375" style="14"/>
    <col min="7682" max="7682" width="13.88671875" style="14" customWidth="1"/>
    <col min="7683" max="7683" width="53.109375" style="14" customWidth="1"/>
    <col min="7684" max="7695" width="12.109375" style="14" customWidth="1"/>
    <col min="7696" max="7937" width="9.109375" style="14"/>
    <col min="7938" max="7938" width="13.88671875" style="14" customWidth="1"/>
    <col min="7939" max="7939" width="53.109375" style="14" customWidth="1"/>
    <col min="7940" max="7951" width="12.109375" style="14" customWidth="1"/>
    <col min="7952" max="8193" width="9.109375" style="14"/>
    <col min="8194" max="8194" width="13.88671875" style="14" customWidth="1"/>
    <col min="8195" max="8195" width="53.109375" style="14" customWidth="1"/>
    <col min="8196" max="8207" width="12.109375" style="14" customWidth="1"/>
    <col min="8208" max="8449" width="9.109375" style="14"/>
    <col min="8450" max="8450" width="13.88671875" style="14" customWidth="1"/>
    <col min="8451" max="8451" width="53.109375" style="14" customWidth="1"/>
    <col min="8452" max="8463" width="12.109375" style="14" customWidth="1"/>
    <col min="8464" max="8705" width="9.109375" style="14"/>
    <col min="8706" max="8706" width="13.88671875" style="14" customWidth="1"/>
    <col min="8707" max="8707" width="53.109375" style="14" customWidth="1"/>
    <col min="8708" max="8719" width="12.109375" style="14" customWidth="1"/>
    <col min="8720" max="8961" width="9.109375" style="14"/>
    <col min="8962" max="8962" width="13.88671875" style="14" customWidth="1"/>
    <col min="8963" max="8963" width="53.109375" style="14" customWidth="1"/>
    <col min="8964" max="8975" width="12.109375" style="14" customWidth="1"/>
    <col min="8976" max="9217" width="9.109375" style="14"/>
    <col min="9218" max="9218" width="13.88671875" style="14" customWidth="1"/>
    <col min="9219" max="9219" width="53.109375" style="14" customWidth="1"/>
    <col min="9220" max="9231" width="12.109375" style="14" customWidth="1"/>
    <col min="9232" max="9473" width="9.109375" style="14"/>
    <col min="9474" max="9474" width="13.88671875" style="14" customWidth="1"/>
    <col min="9475" max="9475" width="53.109375" style="14" customWidth="1"/>
    <col min="9476" max="9487" width="12.109375" style="14" customWidth="1"/>
    <col min="9488" max="9729" width="9.109375" style="14"/>
    <col min="9730" max="9730" width="13.88671875" style="14" customWidth="1"/>
    <col min="9731" max="9731" width="53.109375" style="14" customWidth="1"/>
    <col min="9732" max="9743" width="12.109375" style="14" customWidth="1"/>
    <col min="9744" max="9985" width="9.109375" style="14"/>
    <col min="9986" max="9986" width="13.88671875" style="14" customWidth="1"/>
    <col min="9987" max="9987" width="53.109375" style="14" customWidth="1"/>
    <col min="9988" max="9999" width="12.109375" style="14" customWidth="1"/>
    <col min="10000" max="10241" width="9.109375" style="14"/>
    <col min="10242" max="10242" width="13.88671875" style="14" customWidth="1"/>
    <col min="10243" max="10243" width="53.109375" style="14" customWidth="1"/>
    <col min="10244" max="10255" width="12.109375" style="14" customWidth="1"/>
    <col min="10256" max="10497" width="9.109375" style="14"/>
    <col min="10498" max="10498" width="13.88671875" style="14" customWidth="1"/>
    <col min="10499" max="10499" width="53.109375" style="14" customWidth="1"/>
    <col min="10500" max="10511" width="12.109375" style="14" customWidth="1"/>
    <col min="10512" max="10753" width="9.109375" style="14"/>
    <col min="10754" max="10754" width="13.88671875" style="14" customWidth="1"/>
    <col min="10755" max="10755" width="53.109375" style="14" customWidth="1"/>
    <col min="10756" max="10767" width="12.109375" style="14" customWidth="1"/>
    <col min="10768" max="11009" width="9.109375" style="14"/>
    <col min="11010" max="11010" width="13.88671875" style="14" customWidth="1"/>
    <col min="11011" max="11011" width="53.109375" style="14" customWidth="1"/>
    <col min="11012" max="11023" width="12.109375" style="14" customWidth="1"/>
    <col min="11024" max="11265" width="9.109375" style="14"/>
    <col min="11266" max="11266" width="13.88671875" style="14" customWidth="1"/>
    <col min="11267" max="11267" width="53.109375" style="14" customWidth="1"/>
    <col min="11268" max="11279" width="12.109375" style="14" customWidth="1"/>
    <col min="11280" max="11521" width="9.109375" style="14"/>
    <col min="11522" max="11522" width="13.88671875" style="14" customWidth="1"/>
    <col min="11523" max="11523" width="53.109375" style="14" customWidth="1"/>
    <col min="11524" max="11535" width="12.109375" style="14" customWidth="1"/>
    <col min="11536" max="11777" width="9.109375" style="14"/>
    <col min="11778" max="11778" width="13.88671875" style="14" customWidth="1"/>
    <col min="11779" max="11779" width="53.109375" style="14" customWidth="1"/>
    <col min="11780" max="11791" width="12.109375" style="14" customWidth="1"/>
    <col min="11792" max="12033" width="9.109375" style="14"/>
    <col min="12034" max="12034" width="13.88671875" style="14" customWidth="1"/>
    <col min="12035" max="12035" width="53.109375" style="14" customWidth="1"/>
    <col min="12036" max="12047" width="12.109375" style="14" customWidth="1"/>
    <col min="12048" max="12289" width="9.109375" style="14"/>
    <col min="12290" max="12290" width="13.88671875" style="14" customWidth="1"/>
    <col min="12291" max="12291" width="53.109375" style="14" customWidth="1"/>
    <col min="12292" max="12303" width="12.109375" style="14" customWidth="1"/>
    <col min="12304" max="12545" width="9.109375" style="14"/>
    <col min="12546" max="12546" width="13.88671875" style="14" customWidth="1"/>
    <col min="12547" max="12547" width="53.109375" style="14" customWidth="1"/>
    <col min="12548" max="12559" width="12.109375" style="14" customWidth="1"/>
    <col min="12560" max="12801" width="9.109375" style="14"/>
    <col min="12802" max="12802" width="13.88671875" style="14" customWidth="1"/>
    <col min="12803" max="12803" width="53.109375" style="14" customWidth="1"/>
    <col min="12804" max="12815" width="12.109375" style="14" customWidth="1"/>
    <col min="12816" max="13057" width="9.109375" style="14"/>
    <col min="13058" max="13058" width="13.88671875" style="14" customWidth="1"/>
    <col min="13059" max="13059" width="53.109375" style="14" customWidth="1"/>
    <col min="13060" max="13071" width="12.109375" style="14" customWidth="1"/>
    <col min="13072" max="13313" width="9.109375" style="14"/>
    <col min="13314" max="13314" width="13.88671875" style="14" customWidth="1"/>
    <col min="13315" max="13315" width="53.109375" style="14" customWidth="1"/>
    <col min="13316" max="13327" width="12.109375" style="14" customWidth="1"/>
    <col min="13328" max="13569" width="9.109375" style="14"/>
    <col min="13570" max="13570" width="13.88671875" style="14" customWidth="1"/>
    <col min="13571" max="13571" width="53.109375" style="14" customWidth="1"/>
    <col min="13572" max="13583" width="12.109375" style="14" customWidth="1"/>
    <col min="13584" max="13825" width="9.109375" style="14"/>
    <col min="13826" max="13826" width="13.88671875" style="14" customWidth="1"/>
    <col min="13827" max="13827" width="53.109375" style="14" customWidth="1"/>
    <col min="13828" max="13839" width="12.109375" style="14" customWidth="1"/>
    <col min="13840" max="14081" width="9.109375" style="14"/>
    <col min="14082" max="14082" width="13.88671875" style="14" customWidth="1"/>
    <col min="14083" max="14083" width="53.109375" style="14" customWidth="1"/>
    <col min="14084" max="14095" width="12.109375" style="14" customWidth="1"/>
    <col min="14096" max="14337" width="9.109375" style="14"/>
    <col min="14338" max="14338" width="13.88671875" style="14" customWidth="1"/>
    <col min="14339" max="14339" width="53.109375" style="14" customWidth="1"/>
    <col min="14340" max="14351" width="12.109375" style="14" customWidth="1"/>
    <col min="14352" max="14593" width="9.109375" style="14"/>
    <col min="14594" max="14594" width="13.88671875" style="14" customWidth="1"/>
    <col min="14595" max="14595" width="53.109375" style="14" customWidth="1"/>
    <col min="14596" max="14607" width="12.109375" style="14" customWidth="1"/>
    <col min="14608" max="14849" width="9.109375" style="14"/>
    <col min="14850" max="14850" width="13.88671875" style="14" customWidth="1"/>
    <col min="14851" max="14851" width="53.109375" style="14" customWidth="1"/>
    <col min="14852" max="14863" width="12.109375" style="14" customWidth="1"/>
    <col min="14864" max="15105" width="9.109375" style="14"/>
    <col min="15106" max="15106" width="13.88671875" style="14" customWidth="1"/>
    <col min="15107" max="15107" width="53.109375" style="14" customWidth="1"/>
    <col min="15108" max="15119" width="12.109375" style="14" customWidth="1"/>
    <col min="15120" max="15361" width="9.109375" style="14"/>
    <col min="15362" max="15362" width="13.88671875" style="14" customWidth="1"/>
    <col min="15363" max="15363" width="53.109375" style="14" customWidth="1"/>
    <col min="15364" max="15375" width="12.109375" style="14" customWidth="1"/>
    <col min="15376" max="15617" width="9.109375" style="14"/>
    <col min="15618" max="15618" width="13.88671875" style="14" customWidth="1"/>
    <col min="15619" max="15619" width="53.109375" style="14" customWidth="1"/>
    <col min="15620" max="15631" width="12.109375" style="14" customWidth="1"/>
    <col min="15632" max="15873" width="9.109375" style="14"/>
    <col min="15874" max="15874" width="13.88671875" style="14" customWidth="1"/>
    <col min="15875" max="15875" width="53.109375" style="14" customWidth="1"/>
    <col min="15876" max="15887" width="12.109375" style="14" customWidth="1"/>
    <col min="15888" max="16129" width="9.109375" style="14"/>
    <col min="16130" max="16130" width="13.88671875" style="14" customWidth="1"/>
    <col min="16131" max="16131" width="53.109375" style="14" customWidth="1"/>
    <col min="16132" max="16143" width="12.109375" style="14" customWidth="1"/>
    <col min="16144" max="16384" width="9.109375" style="14"/>
  </cols>
  <sheetData>
    <row r="1" spans="1:16" s="3" customFormat="1" ht="16.5" customHeight="1" thickBot="1" x14ac:dyDescent="0.35">
      <c r="A1" s="928" t="s">
        <v>716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4"/>
    </row>
    <row r="2" spans="1:16" s="6" customFormat="1" ht="21" customHeight="1" x14ac:dyDescent="0.3">
      <c r="A2" s="930" t="s">
        <v>4</v>
      </c>
      <c r="B2" s="920" t="s">
        <v>358</v>
      </c>
      <c r="C2" s="925" t="s">
        <v>359</v>
      </c>
      <c r="D2" s="926"/>
      <c r="E2" s="915"/>
      <c r="F2" s="925" t="s">
        <v>1</v>
      </c>
      <c r="G2" s="926"/>
      <c r="H2" s="915"/>
      <c r="I2" s="925" t="s">
        <v>357</v>
      </c>
      <c r="J2" s="926"/>
      <c r="K2" s="915"/>
      <c r="L2" s="925" t="s">
        <v>3</v>
      </c>
      <c r="M2" s="914"/>
      <c r="N2" s="915"/>
      <c r="O2" s="280"/>
      <c r="P2" s="460"/>
    </row>
    <row r="3" spans="1:16" s="6" customFormat="1" ht="7.5" customHeight="1" thickBot="1" x14ac:dyDescent="0.35">
      <c r="A3" s="931"/>
      <c r="B3" s="921"/>
      <c r="C3" s="927"/>
      <c r="D3" s="916"/>
      <c r="E3" s="917"/>
      <c r="F3" s="927"/>
      <c r="G3" s="916"/>
      <c r="H3" s="917"/>
      <c r="I3" s="927"/>
      <c r="J3" s="916"/>
      <c r="K3" s="917"/>
      <c r="L3" s="927"/>
      <c r="M3" s="916"/>
      <c r="N3" s="917"/>
      <c r="O3" s="280"/>
    </row>
    <row r="4" spans="1:16" ht="34.799999999999997" thickBot="1" x14ac:dyDescent="0.35">
      <c r="A4" s="10" t="s">
        <v>5</v>
      </c>
      <c r="B4" s="385" t="s">
        <v>6</v>
      </c>
      <c r="C4" s="355" t="s">
        <v>558</v>
      </c>
      <c r="D4" s="289" t="s">
        <v>559</v>
      </c>
      <c r="E4" s="356" t="s">
        <v>555</v>
      </c>
      <c r="F4" s="355" t="s">
        <v>558</v>
      </c>
      <c r="G4" s="289" t="s">
        <v>557</v>
      </c>
      <c r="H4" s="356" t="s">
        <v>555</v>
      </c>
      <c r="I4" s="355" t="s">
        <v>558</v>
      </c>
      <c r="J4" s="289" t="s">
        <v>557</v>
      </c>
      <c r="K4" s="356" t="s">
        <v>555</v>
      </c>
      <c r="L4" s="353" t="s">
        <v>558</v>
      </c>
      <c r="M4" s="431" t="s">
        <v>557</v>
      </c>
      <c r="N4" s="356" t="s">
        <v>555</v>
      </c>
      <c r="O4" s="273"/>
    </row>
    <row r="5" spans="1:16" s="19" customFormat="1" ht="15.9" customHeight="1" thickBot="1" x14ac:dyDescent="0.35">
      <c r="A5" s="932" t="s">
        <v>11</v>
      </c>
      <c r="B5" s="932"/>
      <c r="C5" s="291"/>
      <c r="D5" s="291"/>
      <c r="E5" s="291"/>
      <c r="F5" s="294"/>
      <c r="G5" s="392"/>
      <c r="H5" s="294"/>
      <c r="I5" s="294"/>
      <c r="J5" s="392"/>
      <c r="K5" s="294"/>
      <c r="L5" s="294"/>
      <c r="M5" s="392"/>
      <c r="N5" s="294"/>
    </row>
    <row r="6" spans="1:16" s="19" customFormat="1" ht="12" customHeight="1" thickBot="1" x14ac:dyDescent="0.35">
      <c r="A6" s="234" t="s">
        <v>12</v>
      </c>
      <c r="B6" s="434" t="s">
        <v>13</v>
      </c>
      <c r="C6" s="360">
        <f t="shared" ref="C6" si="0">+C7+C8+C9+C10+C11+C12</f>
        <v>0</v>
      </c>
      <c r="D6" s="305"/>
      <c r="E6" s="296"/>
      <c r="F6" s="305">
        <f t="shared" ref="F6" si="1">+F7+F8+F9+F10+F11+F12</f>
        <v>0</v>
      </c>
      <c r="G6" s="298">
        <v>0</v>
      </c>
      <c r="H6" s="297"/>
      <c r="I6" s="360">
        <f>SUM(I7:I12)</f>
        <v>145424734</v>
      </c>
      <c r="J6" s="305">
        <f>SUM(J7:J12)</f>
        <v>156872964</v>
      </c>
      <c r="K6" s="296">
        <f>SUM(K7:K12)</f>
        <v>156872964</v>
      </c>
      <c r="L6" s="305">
        <f>+L7+L8+L9+L10+L11+L12</f>
        <v>145424734</v>
      </c>
      <c r="M6" s="298">
        <f>+M7+M8+M9+M10+M11+M12</f>
        <v>156872964</v>
      </c>
      <c r="N6" s="296">
        <f>+N7+N8+N9+N10+N11+N12</f>
        <v>156872964</v>
      </c>
      <c r="O6" s="274"/>
    </row>
    <row r="7" spans="1:16" s="32" customFormat="1" ht="12" customHeight="1" x14ac:dyDescent="0.3">
      <c r="A7" s="27" t="s">
        <v>14</v>
      </c>
      <c r="B7" s="435" t="s">
        <v>15</v>
      </c>
      <c r="C7" s="361"/>
      <c r="D7" s="301"/>
      <c r="E7" s="299"/>
      <c r="F7" s="372"/>
      <c r="G7" s="301"/>
      <c r="H7" s="300"/>
      <c r="I7" s="361">
        <v>53938173</v>
      </c>
      <c r="J7" s="301">
        <v>55039646</v>
      </c>
      <c r="K7" s="299">
        <v>55039646</v>
      </c>
      <c r="L7" s="372">
        <f t="shared" ref="L7:L12" si="2">+C7+F7+I7</f>
        <v>53938173</v>
      </c>
      <c r="M7" s="301">
        <f t="shared" ref="M7:M12" si="3">+D7+G7+J7</f>
        <v>55039646</v>
      </c>
      <c r="N7" s="299">
        <f t="shared" ref="N7:N12" si="4">+E7+H7+K7</f>
        <v>55039646</v>
      </c>
      <c r="O7" s="275"/>
    </row>
    <row r="8" spans="1:16" s="38" customFormat="1" ht="12" customHeight="1" x14ac:dyDescent="0.3">
      <c r="A8" s="33" t="s">
        <v>16</v>
      </c>
      <c r="B8" s="436" t="s">
        <v>17</v>
      </c>
      <c r="C8" s="362"/>
      <c r="D8" s="304"/>
      <c r="E8" s="302"/>
      <c r="F8" s="373"/>
      <c r="G8" s="304"/>
      <c r="H8" s="303"/>
      <c r="I8" s="362">
        <v>54336157</v>
      </c>
      <c r="J8" s="304">
        <v>55131740</v>
      </c>
      <c r="K8" s="302">
        <v>55131740</v>
      </c>
      <c r="L8" s="373">
        <f t="shared" si="2"/>
        <v>54336157</v>
      </c>
      <c r="M8" s="304">
        <f t="shared" si="3"/>
        <v>55131740</v>
      </c>
      <c r="N8" s="302">
        <f t="shared" si="4"/>
        <v>55131740</v>
      </c>
      <c r="O8" s="275"/>
    </row>
    <row r="9" spans="1:16" s="38" customFormat="1" ht="12" customHeight="1" x14ac:dyDescent="0.3">
      <c r="A9" s="33" t="s">
        <v>18</v>
      </c>
      <c r="B9" s="436" t="s">
        <v>19</v>
      </c>
      <c r="C9" s="362"/>
      <c r="D9" s="304"/>
      <c r="E9" s="302"/>
      <c r="F9" s="373"/>
      <c r="G9" s="304"/>
      <c r="H9" s="303"/>
      <c r="I9" s="362">
        <v>33676824</v>
      </c>
      <c r="J9" s="304">
        <v>33706152</v>
      </c>
      <c r="K9" s="302">
        <v>33706152</v>
      </c>
      <c r="L9" s="373">
        <f t="shared" si="2"/>
        <v>33676824</v>
      </c>
      <c r="M9" s="304">
        <f t="shared" si="3"/>
        <v>33706152</v>
      </c>
      <c r="N9" s="302">
        <f t="shared" si="4"/>
        <v>33706152</v>
      </c>
      <c r="O9" s="275"/>
    </row>
    <row r="10" spans="1:16" s="38" customFormat="1" ht="12" customHeight="1" x14ac:dyDescent="0.3">
      <c r="A10" s="33" t="s">
        <v>20</v>
      </c>
      <c r="B10" s="436" t="s">
        <v>21</v>
      </c>
      <c r="C10" s="362"/>
      <c r="D10" s="304"/>
      <c r="E10" s="302"/>
      <c r="F10" s="373"/>
      <c r="G10" s="304"/>
      <c r="H10" s="303"/>
      <c r="I10" s="362">
        <v>3473580</v>
      </c>
      <c r="J10" s="304">
        <v>3473580</v>
      </c>
      <c r="K10" s="302">
        <v>3473580</v>
      </c>
      <c r="L10" s="373">
        <f t="shared" si="2"/>
        <v>3473580</v>
      </c>
      <c r="M10" s="304">
        <f t="shared" si="3"/>
        <v>3473580</v>
      </c>
      <c r="N10" s="302">
        <f t="shared" si="4"/>
        <v>3473580</v>
      </c>
      <c r="O10" s="275"/>
    </row>
    <row r="11" spans="1:16" s="38" customFormat="1" ht="12" customHeight="1" x14ac:dyDescent="0.3">
      <c r="A11" s="33" t="s">
        <v>22</v>
      </c>
      <c r="B11" s="436" t="s">
        <v>23</v>
      </c>
      <c r="C11" s="362"/>
      <c r="D11" s="304"/>
      <c r="E11" s="302"/>
      <c r="F11" s="373"/>
      <c r="G11" s="304"/>
      <c r="H11" s="303"/>
      <c r="I11" s="362"/>
      <c r="J11" s="304">
        <v>9342326</v>
      </c>
      <c r="K11" s="302">
        <v>9342326</v>
      </c>
      <c r="L11" s="373">
        <f t="shared" si="2"/>
        <v>0</v>
      </c>
      <c r="M11" s="304">
        <f t="shared" si="3"/>
        <v>9342326</v>
      </c>
      <c r="N11" s="302">
        <f t="shared" si="4"/>
        <v>9342326</v>
      </c>
      <c r="O11" s="275"/>
    </row>
    <row r="12" spans="1:16" s="32" customFormat="1" ht="12" customHeight="1" thickBot="1" x14ac:dyDescent="0.35">
      <c r="A12" s="39" t="s">
        <v>24</v>
      </c>
      <c r="B12" s="437" t="s">
        <v>25</v>
      </c>
      <c r="C12" s="362"/>
      <c r="D12" s="304"/>
      <c r="E12" s="302"/>
      <c r="F12" s="373"/>
      <c r="G12" s="304"/>
      <c r="H12" s="303"/>
      <c r="I12" s="362"/>
      <c r="J12" s="304">
        <v>179520</v>
      </c>
      <c r="K12" s="302">
        <v>179520</v>
      </c>
      <c r="L12" s="373">
        <f t="shared" si="2"/>
        <v>0</v>
      </c>
      <c r="M12" s="304">
        <f t="shared" si="3"/>
        <v>179520</v>
      </c>
      <c r="N12" s="302">
        <f t="shared" si="4"/>
        <v>179520</v>
      </c>
      <c r="O12" s="275"/>
    </row>
    <row r="13" spans="1:16" s="32" customFormat="1" ht="12" customHeight="1" thickBot="1" x14ac:dyDescent="0.35">
      <c r="A13" s="22" t="s">
        <v>26</v>
      </c>
      <c r="B13" s="438" t="s">
        <v>27</v>
      </c>
      <c r="C13" s="360">
        <f t="shared" ref="C13:F13" si="5">+C14+C15+C16+C17+C18</f>
        <v>0</v>
      </c>
      <c r="D13" s="305">
        <f t="shared" si="5"/>
        <v>0</v>
      </c>
      <c r="E13" s="296">
        <f t="shared" si="5"/>
        <v>0</v>
      </c>
      <c r="F13" s="305">
        <f t="shared" si="5"/>
        <v>0</v>
      </c>
      <c r="G13" s="305"/>
      <c r="H13" s="297"/>
      <c r="I13" s="360">
        <f t="shared" ref="I13:K13" si="6">+I14+I15+I16+I17+I18</f>
        <v>40000000</v>
      </c>
      <c r="J13" s="305">
        <f t="shared" si="6"/>
        <v>41017000</v>
      </c>
      <c r="K13" s="296">
        <f t="shared" si="6"/>
        <v>40120878</v>
      </c>
      <c r="L13" s="305">
        <f>C13+F13+I13</f>
        <v>40000000</v>
      </c>
      <c r="M13" s="305">
        <f>+D13+G13+J13</f>
        <v>41017000</v>
      </c>
      <c r="N13" s="296">
        <f>+E13+H13+K13</f>
        <v>40120878</v>
      </c>
      <c r="O13" s="274"/>
    </row>
    <row r="14" spans="1:16" s="32" customFormat="1" ht="12" customHeight="1" x14ac:dyDescent="0.3">
      <c r="A14" s="27" t="s">
        <v>28</v>
      </c>
      <c r="B14" s="435" t="s">
        <v>29</v>
      </c>
      <c r="C14" s="361"/>
      <c r="D14" s="301"/>
      <c r="E14" s="299"/>
      <c r="F14" s="372"/>
      <c r="G14" s="301"/>
      <c r="H14" s="300"/>
      <c r="I14" s="361"/>
      <c r="J14" s="301"/>
      <c r="K14" s="299"/>
      <c r="L14" s="372"/>
      <c r="M14" s="301"/>
      <c r="N14" s="299"/>
      <c r="O14" s="275"/>
    </row>
    <row r="15" spans="1:16" s="32" customFormat="1" ht="12" customHeight="1" x14ac:dyDescent="0.3">
      <c r="A15" s="33" t="s">
        <v>30</v>
      </c>
      <c r="B15" s="436" t="s">
        <v>31</v>
      </c>
      <c r="C15" s="362"/>
      <c r="D15" s="304"/>
      <c r="E15" s="302"/>
      <c r="F15" s="373"/>
      <c r="G15" s="304"/>
      <c r="H15" s="303"/>
      <c r="I15" s="362"/>
      <c r="J15" s="304"/>
      <c r="K15" s="302"/>
      <c r="L15" s="373"/>
      <c r="M15" s="304"/>
      <c r="N15" s="302"/>
      <c r="O15" s="275"/>
    </row>
    <row r="16" spans="1:16" s="32" customFormat="1" ht="12" customHeight="1" x14ac:dyDescent="0.3">
      <c r="A16" s="33" t="s">
        <v>32</v>
      </c>
      <c r="B16" s="436" t="s">
        <v>33</v>
      </c>
      <c r="C16" s="362"/>
      <c r="D16" s="304"/>
      <c r="E16" s="302"/>
      <c r="F16" s="373"/>
      <c r="G16" s="304"/>
      <c r="H16" s="303"/>
      <c r="I16" s="362"/>
      <c r="J16" s="304"/>
      <c r="K16" s="302"/>
      <c r="L16" s="373"/>
      <c r="M16" s="304"/>
      <c r="N16" s="302"/>
      <c r="O16" s="275"/>
    </row>
    <row r="17" spans="1:16" s="32" customFormat="1" ht="12" customHeight="1" x14ac:dyDescent="0.3">
      <c r="A17" s="33" t="s">
        <v>34</v>
      </c>
      <c r="B17" s="436" t="s">
        <v>35</v>
      </c>
      <c r="C17" s="362"/>
      <c r="D17" s="304"/>
      <c r="E17" s="302"/>
      <c r="F17" s="373"/>
      <c r="G17" s="304"/>
      <c r="H17" s="303"/>
      <c r="I17" s="362"/>
      <c r="J17" s="304"/>
      <c r="K17" s="302"/>
      <c r="L17" s="373"/>
      <c r="M17" s="304"/>
      <c r="N17" s="302"/>
      <c r="O17" s="275"/>
    </row>
    <row r="18" spans="1:16" s="32" customFormat="1" ht="12" customHeight="1" x14ac:dyDescent="0.3">
      <c r="A18" s="33" t="s">
        <v>36</v>
      </c>
      <c r="B18" s="436" t="s">
        <v>37</v>
      </c>
      <c r="C18" s="362"/>
      <c r="D18" s="304"/>
      <c r="E18" s="302"/>
      <c r="F18" s="373"/>
      <c r="G18" s="304"/>
      <c r="H18" s="303"/>
      <c r="I18" s="362">
        <v>40000000</v>
      </c>
      <c r="J18" s="304">
        <v>41017000</v>
      </c>
      <c r="K18" s="302">
        <v>40120878</v>
      </c>
      <c r="L18" s="373">
        <f>C18+F18+I18</f>
        <v>40000000</v>
      </c>
      <c r="M18" s="304">
        <f>+D18+G18+J18</f>
        <v>41017000</v>
      </c>
      <c r="N18" s="302">
        <f>+E18+H18+K18</f>
        <v>40120878</v>
      </c>
      <c r="O18" s="275"/>
      <c r="P18" s="627"/>
    </row>
    <row r="19" spans="1:16" s="38" customFormat="1" ht="12" customHeight="1" thickBot="1" x14ac:dyDescent="0.35">
      <c r="A19" s="39" t="s">
        <v>38</v>
      </c>
      <c r="B19" s="437" t="s">
        <v>39</v>
      </c>
      <c r="C19" s="363"/>
      <c r="D19" s="308"/>
      <c r="E19" s="306"/>
      <c r="F19" s="374"/>
      <c r="G19" s="308"/>
      <c r="H19" s="307"/>
      <c r="I19" s="363"/>
      <c r="J19" s="308"/>
      <c r="K19" s="306"/>
      <c r="L19" s="374"/>
      <c r="M19" s="308"/>
      <c r="N19" s="306"/>
      <c r="O19" s="275"/>
    </row>
    <row r="20" spans="1:16" s="38" customFormat="1" ht="12" customHeight="1" thickBot="1" x14ac:dyDescent="0.35">
      <c r="A20" s="22" t="s">
        <v>40</v>
      </c>
      <c r="B20" s="439" t="s">
        <v>41</v>
      </c>
      <c r="C20" s="360">
        <f>C21+C22+C23+C24+C25</f>
        <v>0</v>
      </c>
      <c r="D20" s="305"/>
      <c r="E20" s="296"/>
      <c r="F20" s="305">
        <f t="shared" ref="F20" si="7">+F21+F22+F23+F24+F25</f>
        <v>0</v>
      </c>
      <c r="G20" s="305"/>
      <c r="H20" s="297"/>
      <c r="I20" s="360">
        <f t="shared" ref="I20:K20" si="8">+I21+I22+I23+I24+I25</f>
        <v>5000000</v>
      </c>
      <c r="J20" s="305">
        <f t="shared" si="8"/>
        <v>199407219</v>
      </c>
      <c r="K20" s="296">
        <f t="shared" si="8"/>
        <v>199407219</v>
      </c>
      <c r="L20" s="305">
        <f>+C20+F20+I20</f>
        <v>5000000</v>
      </c>
      <c r="M20" s="305">
        <f>+D20+G20+J20</f>
        <v>199407219</v>
      </c>
      <c r="N20" s="296">
        <f>+E20+H20+K20</f>
        <v>199407219</v>
      </c>
      <c r="O20" s="274"/>
    </row>
    <row r="21" spans="1:16" s="38" customFormat="1" ht="12" customHeight="1" x14ac:dyDescent="0.3">
      <c r="A21" s="27" t="s">
        <v>42</v>
      </c>
      <c r="B21" s="435" t="s">
        <v>43</v>
      </c>
      <c r="C21" s="361"/>
      <c r="D21" s="301"/>
      <c r="E21" s="299"/>
      <c r="F21" s="372"/>
      <c r="G21" s="301"/>
      <c r="H21" s="300"/>
      <c r="I21" s="361"/>
      <c r="J21" s="301">
        <v>20394000</v>
      </c>
      <c r="K21" s="299">
        <v>20394000</v>
      </c>
      <c r="L21" s="372">
        <f t="shared" ref="L21:L26" si="9">+C21+F21+I21</f>
        <v>0</v>
      </c>
      <c r="M21" s="301">
        <f t="shared" ref="M21:M26" si="10">+D21+G21+J21</f>
        <v>20394000</v>
      </c>
      <c r="N21" s="299">
        <f t="shared" ref="N21:N26" si="11">+E21+H21+K21</f>
        <v>20394000</v>
      </c>
      <c r="O21" s="275"/>
    </row>
    <row r="22" spans="1:16" s="32" customFormat="1" ht="12" customHeight="1" x14ac:dyDescent="0.3">
      <c r="A22" s="33" t="s">
        <v>44</v>
      </c>
      <c r="B22" s="436" t="s">
        <v>45</v>
      </c>
      <c r="C22" s="362"/>
      <c r="D22" s="304"/>
      <c r="E22" s="302"/>
      <c r="F22" s="373"/>
      <c r="G22" s="304"/>
      <c r="H22" s="303"/>
      <c r="I22" s="362"/>
      <c r="J22" s="304"/>
      <c r="K22" s="302"/>
      <c r="L22" s="373">
        <f t="shared" si="9"/>
        <v>0</v>
      </c>
      <c r="M22" s="304">
        <f t="shared" si="10"/>
        <v>0</v>
      </c>
      <c r="N22" s="302">
        <f t="shared" si="11"/>
        <v>0</v>
      </c>
      <c r="O22" s="275"/>
    </row>
    <row r="23" spans="1:16" s="38" customFormat="1" ht="12" customHeight="1" x14ac:dyDescent="0.3">
      <c r="A23" s="33" t="s">
        <v>46</v>
      </c>
      <c r="B23" s="436" t="s">
        <v>47</v>
      </c>
      <c r="C23" s="362"/>
      <c r="D23" s="304"/>
      <c r="E23" s="302"/>
      <c r="F23" s="373"/>
      <c r="G23" s="304"/>
      <c r="H23" s="303"/>
      <c r="I23" s="362"/>
      <c r="J23" s="304"/>
      <c r="K23" s="302"/>
      <c r="L23" s="373">
        <f t="shared" si="9"/>
        <v>0</v>
      </c>
      <c r="M23" s="304">
        <f t="shared" si="10"/>
        <v>0</v>
      </c>
      <c r="N23" s="302">
        <f t="shared" si="11"/>
        <v>0</v>
      </c>
      <c r="O23" s="275"/>
    </row>
    <row r="24" spans="1:16" s="38" customFormat="1" ht="12" customHeight="1" x14ac:dyDescent="0.3">
      <c r="A24" s="33" t="s">
        <v>48</v>
      </c>
      <c r="B24" s="436" t="s">
        <v>49</v>
      </c>
      <c r="C24" s="362"/>
      <c r="D24" s="304"/>
      <c r="E24" s="302"/>
      <c r="F24" s="373"/>
      <c r="G24" s="304"/>
      <c r="H24" s="303"/>
      <c r="I24" s="362"/>
      <c r="J24" s="304"/>
      <c r="K24" s="302"/>
      <c r="L24" s="373">
        <f t="shared" si="9"/>
        <v>0</v>
      </c>
      <c r="M24" s="304">
        <f t="shared" si="10"/>
        <v>0</v>
      </c>
      <c r="N24" s="302">
        <f t="shared" si="11"/>
        <v>0</v>
      </c>
      <c r="O24" s="275"/>
    </row>
    <row r="25" spans="1:16" s="38" customFormat="1" ht="12" customHeight="1" x14ac:dyDescent="0.3">
      <c r="A25" s="33" t="s">
        <v>50</v>
      </c>
      <c r="B25" s="436" t="s">
        <v>51</v>
      </c>
      <c r="C25" s="362"/>
      <c r="D25" s="304"/>
      <c r="E25" s="302"/>
      <c r="F25" s="373"/>
      <c r="G25" s="304"/>
      <c r="H25" s="303"/>
      <c r="I25" s="362">
        <v>5000000</v>
      </c>
      <c r="J25" s="304">
        <v>179013219</v>
      </c>
      <c r="K25" s="302">
        <v>179013219</v>
      </c>
      <c r="L25" s="373">
        <f t="shared" si="9"/>
        <v>5000000</v>
      </c>
      <c r="M25" s="304">
        <f t="shared" si="10"/>
        <v>179013219</v>
      </c>
      <c r="N25" s="302">
        <f t="shared" si="11"/>
        <v>179013219</v>
      </c>
      <c r="O25" s="275"/>
    </row>
    <row r="26" spans="1:16" s="38" customFormat="1" ht="12" customHeight="1" thickBot="1" x14ac:dyDescent="0.35">
      <c r="A26" s="39" t="s">
        <v>52</v>
      </c>
      <c r="B26" s="437" t="s">
        <v>53</v>
      </c>
      <c r="C26" s="363"/>
      <c r="D26" s="308"/>
      <c r="E26" s="306"/>
      <c r="F26" s="374"/>
      <c r="G26" s="308"/>
      <c r="H26" s="307"/>
      <c r="I26" s="363"/>
      <c r="J26" s="308">
        <v>174013219</v>
      </c>
      <c r="K26" s="306">
        <v>174013219</v>
      </c>
      <c r="L26" s="374">
        <f t="shared" si="9"/>
        <v>0</v>
      </c>
      <c r="M26" s="308">
        <f t="shared" si="10"/>
        <v>174013219</v>
      </c>
      <c r="N26" s="306">
        <f t="shared" si="11"/>
        <v>174013219</v>
      </c>
      <c r="O26" s="275"/>
    </row>
    <row r="27" spans="1:16" s="38" customFormat="1" ht="12" customHeight="1" thickBot="1" x14ac:dyDescent="0.35">
      <c r="A27" s="22" t="s">
        <v>54</v>
      </c>
      <c r="B27" s="413" t="s">
        <v>55</v>
      </c>
      <c r="C27" s="364">
        <f t="shared" ref="C27" si="12">+C28+C29+C30+C31+C32+C33+C34</f>
        <v>0</v>
      </c>
      <c r="D27" s="312"/>
      <c r="E27" s="310"/>
      <c r="F27" s="312">
        <f>F28+F29+F30+F31+F32+F33+F34</f>
        <v>0</v>
      </c>
      <c r="G27" s="312"/>
      <c r="H27" s="311"/>
      <c r="I27" s="364">
        <f t="shared" ref="I27:K27" si="13">+I28+I29+I30+I31+I32+I33+I34</f>
        <v>64700000</v>
      </c>
      <c r="J27" s="312">
        <f t="shared" si="13"/>
        <v>86538000</v>
      </c>
      <c r="K27" s="310">
        <f t="shared" si="13"/>
        <v>78253734</v>
      </c>
      <c r="L27" s="312">
        <f>+L28+L29+L30+L31+L32+L33+L34</f>
        <v>64700000</v>
      </c>
      <c r="M27" s="312">
        <f>+M28+M29+M30+M31+M32+M33+M34</f>
        <v>86538000</v>
      </c>
      <c r="N27" s="310">
        <f>+N28+N29+N30+N31+N32+N33+N34</f>
        <v>78253734</v>
      </c>
      <c r="O27" s="276"/>
    </row>
    <row r="28" spans="1:16" s="38" customFormat="1" ht="12" customHeight="1" x14ac:dyDescent="0.3">
      <c r="A28" s="27" t="s">
        <v>56</v>
      </c>
      <c r="B28" s="435" t="s">
        <v>531</v>
      </c>
      <c r="C28" s="361"/>
      <c r="D28" s="301"/>
      <c r="E28" s="299"/>
      <c r="F28" s="372"/>
      <c r="G28" s="301"/>
      <c r="H28" s="300"/>
      <c r="I28" s="361">
        <v>7200000</v>
      </c>
      <c r="J28" s="301">
        <v>7200000</v>
      </c>
      <c r="K28" s="299">
        <v>7099572</v>
      </c>
      <c r="L28" s="372">
        <f t="shared" ref="L28:L34" si="14">+C28+F28+I28</f>
        <v>7200000</v>
      </c>
      <c r="M28" s="301">
        <f t="shared" ref="M28:M34" si="15">+D28+G28+J28</f>
        <v>7200000</v>
      </c>
      <c r="N28" s="299">
        <f t="shared" ref="N28:N34" si="16">+E28+H28+K28</f>
        <v>7099572</v>
      </c>
      <c r="O28" s="275"/>
    </row>
    <row r="29" spans="1:16" s="38" customFormat="1" ht="12" customHeight="1" x14ac:dyDescent="0.3">
      <c r="A29" s="33" t="s">
        <v>58</v>
      </c>
      <c r="B29" s="436" t="s">
        <v>59</v>
      </c>
      <c r="C29" s="362"/>
      <c r="D29" s="304"/>
      <c r="E29" s="302"/>
      <c r="F29" s="373"/>
      <c r="G29" s="304"/>
      <c r="H29" s="303"/>
      <c r="I29" s="362"/>
      <c r="J29" s="304"/>
      <c r="K29" s="302"/>
      <c r="L29" s="373">
        <f t="shared" si="14"/>
        <v>0</v>
      </c>
      <c r="M29" s="304">
        <f t="shared" si="15"/>
        <v>0</v>
      </c>
      <c r="N29" s="302">
        <f t="shared" si="16"/>
        <v>0</v>
      </c>
      <c r="O29" s="275"/>
    </row>
    <row r="30" spans="1:16" s="38" customFormat="1" ht="12" customHeight="1" x14ac:dyDescent="0.3">
      <c r="A30" s="33" t="s">
        <v>60</v>
      </c>
      <c r="B30" s="436" t="s">
        <v>61</v>
      </c>
      <c r="C30" s="362"/>
      <c r="D30" s="304"/>
      <c r="E30" s="302"/>
      <c r="F30" s="373"/>
      <c r="G30" s="304"/>
      <c r="H30" s="303"/>
      <c r="I30" s="362">
        <v>52000000</v>
      </c>
      <c r="J30" s="304">
        <v>72500000</v>
      </c>
      <c r="K30" s="302">
        <v>65412758</v>
      </c>
      <c r="L30" s="373">
        <f t="shared" si="14"/>
        <v>52000000</v>
      </c>
      <c r="M30" s="304">
        <f t="shared" si="15"/>
        <v>72500000</v>
      </c>
      <c r="N30" s="302">
        <f t="shared" si="16"/>
        <v>65412758</v>
      </c>
      <c r="O30" s="275"/>
    </row>
    <row r="31" spans="1:16" s="38" customFormat="1" ht="12" customHeight="1" x14ac:dyDescent="0.3">
      <c r="A31" s="33" t="s">
        <v>62</v>
      </c>
      <c r="B31" s="436" t="s">
        <v>63</v>
      </c>
      <c r="C31" s="362"/>
      <c r="D31" s="304"/>
      <c r="E31" s="302"/>
      <c r="F31" s="373"/>
      <c r="G31" s="304"/>
      <c r="H31" s="303"/>
      <c r="I31" s="362"/>
      <c r="J31" s="304"/>
      <c r="K31" s="302"/>
      <c r="L31" s="373">
        <f t="shared" si="14"/>
        <v>0</v>
      </c>
      <c r="M31" s="304">
        <f t="shared" si="15"/>
        <v>0</v>
      </c>
      <c r="N31" s="302">
        <f t="shared" si="16"/>
        <v>0</v>
      </c>
      <c r="O31" s="275"/>
    </row>
    <row r="32" spans="1:16" s="38" customFormat="1" ht="12" customHeight="1" x14ac:dyDescent="0.3">
      <c r="A32" s="33" t="s">
        <v>64</v>
      </c>
      <c r="B32" s="436" t="s">
        <v>65</v>
      </c>
      <c r="C32" s="362"/>
      <c r="D32" s="304"/>
      <c r="E32" s="302"/>
      <c r="F32" s="373"/>
      <c r="G32" s="304"/>
      <c r="H32" s="303"/>
      <c r="I32" s="362">
        <v>4500000</v>
      </c>
      <c r="J32" s="304">
        <v>5838000</v>
      </c>
      <c r="K32" s="302">
        <v>5320737</v>
      </c>
      <c r="L32" s="373">
        <f t="shared" si="14"/>
        <v>4500000</v>
      </c>
      <c r="M32" s="304">
        <f t="shared" si="15"/>
        <v>5838000</v>
      </c>
      <c r="N32" s="302">
        <f t="shared" si="16"/>
        <v>5320737</v>
      </c>
      <c r="O32" s="275"/>
    </row>
    <row r="33" spans="1:15" s="38" customFormat="1" ht="12" customHeight="1" x14ac:dyDescent="0.3">
      <c r="A33" s="33" t="s">
        <v>66</v>
      </c>
      <c r="B33" s="436" t="s">
        <v>67</v>
      </c>
      <c r="C33" s="362"/>
      <c r="D33" s="304"/>
      <c r="E33" s="302"/>
      <c r="F33" s="373"/>
      <c r="G33" s="304"/>
      <c r="H33" s="303"/>
      <c r="I33" s="362"/>
      <c r="J33" s="304"/>
      <c r="K33" s="302"/>
      <c r="L33" s="373">
        <f t="shared" si="14"/>
        <v>0</v>
      </c>
      <c r="M33" s="304">
        <f t="shared" si="15"/>
        <v>0</v>
      </c>
      <c r="N33" s="302">
        <f t="shared" si="16"/>
        <v>0</v>
      </c>
      <c r="O33" s="275"/>
    </row>
    <row r="34" spans="1:15" s="38" customFormat="1" ht="12" customHeight="1" thickBot="1" x14ac:dyDescent="0.35">
      <c r="A34" s="39" t="s">
        <v>68</v>
      </c>
      <c r="B34" s="437" t="s">
        <v>69</v>
      </c>
      <c r="C34" s="363"/>
      <c r="D34" s="308"/>
      <c r="E34" s="306"/>
      <c r="F34" s="374"/>
      <c r="G34" s="308"/>
      <c r="H34" s="307"/>
      <c r="I34" s="363">
        <v>1000000</v>
      </c>
      <c r="J34" s="308">
        <v>1000000</v>
      </c>
      <c r="K34" s="306">
        <v>420667</v>
      </c>
      <c r="L34" s="374">
        <f t="shared" si="14"/>
        <v>1000000</v>
      </c>
      <c r="M34" s="308">
        <f t="shared" si="15"/>
        <v>1000000</v>
      </c>
      <c r="N34" s="306">
        <f t="shared" si="16"/>
        <v>420667</v>
      </c>
      <c r="O34" s="275"/>
    </row>
    <row r="35" spans="1:15" s="38" customFormat="1" ht="12" customHeight="1" thickBot="1" x14ac:dyDescent="0.35">
      <c r="A35" s="22" t="s">
        <v>70</v>
      </c>
      <c r="B35" s="413" t="s">
        <v>71</v>
      </c>
      <c r="C35" s="360"/>
      <c r="D35" s="305"/>
      <c r="E35" s="296">
        <f t="shared" ref="E35" si="17">SUM(E36:E46)</f>
        <v>395721</v>
      </c>
      <c r="F35" s="305">
        <f t="shared" ref="F35:N35" si="18">SUM(F36:F46)</f>
        <v>5246000</v>
      </c>
      <c r="G35" s="305">
        <f t="shared" si="18"/>
        <v>1646000</v>
      </c>
      <c r="H35" s="297">
        <f t="shared" si="18"/>
        <v>1284387</v>
      </c>
      <c r="I35" s="360">
        <f t="shared" ref="I35:K35" si="19">SUM(I36:I46)</f>
        <v>5600000</v>
      </c>
      <c r="J35" s="305">
        <f t="shared" si="19"/>
        <v>7412999</v>
      </c>
      <c r="K35" s="296">
        <f t="shared" si="19"/>
        <v>11770263</v>
      </c>
      <c r="L35" s="305">
        <f t="shared" si="18"/>
        <v>10846000</v>
      </c>
      <c r="M35" s="305">
        <f t="shared" si="18"/>
        <v>9058999</v>
      </c>
      <c r="N35" s="296">
        <f t="shared" si="18"/>
        <v>13450371</v>
      </c>
      <c r="O35" s="274"/>
    </row>
    <row r="36" spans="1:15" s="38" customFormat="1" ht="12" customHeight="1" x14ac:dyDescent="0.3">
      <c r="A36" s="27" t="s">
        <v>72</v>
      </c>
      <c r="B36" s="435" t="s">
        <v>73</v>
      </c>
      <c r="C36" s="361"/>
      <c r="D36" s="301"/>
      <c r="E36" s="299"/>
      <c r="F36" s="372"/>
      <c r="G36" s="301"/>
      <c r="H36" s="300"/>
      <c r="I36" s="361"/>
      <c r="J36" s="301"/>
      <c r="K36" s="299">
        <v>1275510</v>
      </c>
      <c r="L36" s="372">
        <f t="shared" ref="L36:L46" si="20">+C36+F36+I36</f>
        <v>0</v>
      </c>
      <c r="M36" s="301">
        <f t="shared" ref="M36:M46" si="21">+D36+G36+J36</f>
        <v>0</v>
      </c>
      <c r="N36" s="299">
        <f t="shared" ref="N36:N46" si="22">+E36+H36+K36</f>
        <v>1275510</v>
      </c>
      <c r="O36" s="275"/>
    </row>
    <row r="37" spans="1:15" s="38" customFormat="1" ht="12" customHeight="1" x14ac:dyDescent="0.3">
      <c r="A37" s="33" t="s">
        <v>74</v>
      </c>
      <c r="B37" s="436" t="s">
        <v>75</v>
      </c>
      <c r="C37" s="362"/>
      <c r="D37" s="304"/>
      <c r="E37" s="302"/>
      <c r="F37" s="373">
        <v>420000</v>
      </c>
      <c r="G37" s="304">
        <v>420000</v>
      </c>
      <c r="H37" s="303">
        <v>22047</v>
      </c>
      <c r="I37" s="362"/>
      <c r="J37" s="304"/>
      <c r="K37" s="302">
        <v>30900</v>
      </c>
      <c r="L37" s="373">
        <f t="shared" si="20"/>
        <v>420000</v>
      </c>
      <c r="M37" s="304">
        <f t="shared" si="21"/>
        <v>420000</v>
      </c>
      <c r="N37" s="302">
        <f t="shared" si="22"/>
        <v>52947</v>
      </c>
      <c r="O37" s="275"/>
    </row>
    <row r="38" spans="1:15" s="38" customFormat="1" ht="12" customHeight="1" x14ac:dyDescent="0.3">
      <c r="A38" s="33" t="s">
        <v>76</v>
      </c>
      <c r="B38" s="436" t="s">
        <v>77</v>
      </c>
      <c r="C38" s="362"/>
      <c r="D38" s="304"/>
      <c r="E38" s="302">
        <v>395715</v>
      </c>
      <c r="F38" s="373"/>
      <c r="G38" s="304"/>
      <c r="H38" s="303"/>
      <c r="I38" s="362"/>
      <c r="J38" s="304"/>
      <c r="K38" s="302">
        <v>1055670</v>
      </c>
      <c r="L38" s="373">
        <f t="shared" si="20"/>
        <v>0</v>
      </c>
      <c r="M38" s="304">
        <f t="shared" si="21"/>
        <v>0</v>
      </c>
      <c r="N38" s="302">
        <f t="shared" si="22"/>
        <v>1451385</v>
      </c>
      <c r="O38" s="275"/>
    </row>
    <row r="39" spans="1:15" s="38" customFormat="1" ht="12" customHeight="1" x14ac:dyDescent="0.3">
      <c r="A39" s="33" t="s">
        <v>78</v>
      </c>
      <c r="B39" s="436" t="s">
        <v>79</v>
      </c>
      <c r="C39" s="362"/>
      <c r="D39" s="304"/>
      <c r="E39" s="302"/>
      <c r="F39" s="373"/>
      <c r="G39" s="304"/>
      <c r="H39" s="303">
        <v>545500</v>
      </c>
      <c r="I39" s="362">
        <v>2500000</v>
      </c>
      <c r="J39" s="304">
        <v>4312999</v>
      </c>
      <c r="K39" s="302">
        <v>4312283</v>
      </c>
      <c r="L39" s="373">
        <f t="shared" si="20"/>
        <v>2500000</v>
      </c>
      <c r="M39" s="304">
        <f t="shared" si="21"/>
        <v>4312999</v>
      </c>
      <c r="N39" s="302">
        <f t="shared" si="22"/>
        <v>4857783</v>
      </c>
      <c r="O39" s="275"/>
    </row>
    <row r="40" spans="1:15" s="38" customFormat="1" ht="12" customHeight="1" x14ac:dyDescent="0.3">
      <c r="A40" s="33" t="s">
        <v>80</v>
      </c>
      <c r="B40" s="436" t="s">
        <v>81</v>
      </c>
      <c r="C40" s="362"/>
      <c r="D40" s="304"/>
      <c r="E40" s="302"/>
      <c r="F40" s="373">
        <v>3800000</v>
      </c>
      <c r="G40" s="304">
        <v>800000</v>
      </c>
      <c r="H40" s="303">
        <v>550299</v>
      </c>
      <c r="I40" s="362"/>
      <c r="J40" s="304"/>
      <c r="K40" s="302"/>
      <c r="L40" s="373">
        <f t="shared" si="20"/>
        <v>3800000</v>
      </c>
      <c r="M40" s="304">
        <f t="shared" si="21"/>
        <v>800000</v>
      </c>
      <c r="N40" s="302">
        <f t="shared" si="22"/>
        <v>550299</v>
      </c>
      <c r="O40" s="275"/>
    </row>
    <row r="41" spans="1:15" s="38" customFormat="1" ht="12" customHeight="1" x14ac:dyDescent="0.3">
      <c r="A41" s="33" t="s">
        <v>82</v>
      </c>
      <c r="B41" s="436" t="s">
        <v>83</v>
      </c>
      <c r="C41" s="362"/>
      <c r="D41" s="304"/>
      <c r="E41" s="302"/>
      <c r="F41" s="373">
        <v>1026000</v>
      </c>
      <c r="G41" s="304">
        <v>426000</v>
      </c>
      <c r="H41" s="303">
        <v>157085</v>
      </c>
      <c r="I41" s="362"/>
      <c r="J41" s="304"/>
      <c r="K41" s="302">
        <v>3915</v>
      </c>
      <c r="L41" s="373">
        <f t="shared" si="20"/>
        <v>1026000</v>
      </c>
      <c r="M41" s="304">
        <f t="shared" si="21"/>
        <v>426000</v>
      </c>
      <c r="N41" s="302">
        <f t="shared" si="22"/>
        <v>161000</v>
      </c>
      <c r="O41" s="275"/>
    </row>
    <row r="42" spans="1:15" s="38" customFormat="1" ht="12" customHeight="1" x14ac:dyDescent="0.3">
      <c r="A42" s="33" t="s">
        <v>84</v>
      </c>
      <c r="B42" s="436" t="s">
        <v>85</v>
      </c>
      <c r="C42" s="362"/>
      <c r="D42" s="304"/>
      <c r="E42" s="302"/>
      <c r="F42" s="373"/>
      <c r="G42" s="304"/>
      <c r="H42" s="303"/>
      <c r="I42" s="362"/>
      <c r="J42" s="304"/>
      <c r="K42" s="302"/>
      <c r="L42" s="373">
        <f t="shared" si="20"/>
        <v>0</v>
      </c>
      <c r="M42" s="304">
        <f t="shared" si="21"/>
        <v>0</v>
      </c>
      <c r="N42" s="302">
        <f t="shared" si="22"/>
        <v>0</v>
      </c>
      <c r="O42" s="275">
        <f>SUM(O43:O53)</f>
        <v>0</v>
      </c>
    </row>
    <row r="43" spans="1:15" s="38" customFormat="1" ht="12" customHeight="1" x14ac:dyDescent="0.3">
      <c r="A43" s="33" t="s">
        <v>86</v>
      </c>
      <c r="B43" s="436" t="s">
        <v>87</v>
      </c>
      <c r="C43" s="362"/>
      <c r="D43" s="304"/>
      <c r="E43" s="302"/>
      <c r="F43" s="373"/>
      <c r="G43" s="304"/>
      <c r="H43" s="303">
        <v>5</v>
      </c>
      <c r="I43" s="362"/>
      <c r="J43" s="304"/>
      <c r="K43" s="302">
        <v>1033753</v>
      </c>
      <c r="L43" s="373">
        <f t="shared" si="20"/>
        <v>0</v>
      </c>
      <c r="M43" s="304">
        <f t="shared" si="21"/>
        <v>0</v>
      </c>
      <c r="N43" s="302">
        <f t="shared" si="22"/>
        <v>1033758</v>
      </c>
      <c r="O43" s="275"/>
    </row>
    <row r="44" spans="1:15" s="38" customFormat="1" ht="12" customHeight="1" x14ac:dyDescent="0.3">
      <c r="A44" s="33" t="s">
        <v>88</v>
      </c>
      <c r="B44" s="436" t="s">
        <v>89</v>
      </c>
      <c r="C44" s="365"/>
      <c r="D44" s="315"/>
      <c r="E44" s="313"/>
      <c r="F44" s="375"/>
      <c r="G44" s="315"/>
      <c r="H44" s="314"/>
      <c r="I44" s="365"/>
      <c r="J44" s="315"/>
      <c r="K44" s="313"/>
      <c r="L44" s="375">
        <f t="shared" si="20"/>
        <v>0</v>
      </c>
      <c r="M44" s="315">
        <f t="shared" si="21"/>
        <v>0</v>
      </c>
      <c r="N44" s="313">
        <f t="shared" si="22"/>
        <v>0</v>
      </c>
      <c r="O44" s="277"/>
    </row>
    <row r="45" spans="1:15" s="38" customFormat="1" ht="12" customHeight="1" x14ac:dyDescent="0.3">
      <c r="A45" s="39" t="s">
        <v>90</v>
      </c>
      <c r="B45" s="437" t="s">
        <v>91</v>
      </c>
      <c r="C45" s="366"/>
      <c r="D45" s="318"/>
      <c r="E45" s="316"/>
      <c r="F45" s="376"/>
      <c r="G45" s="318"/>
      <c r="H45" s="317"/>
      <c r="I45" s="366"/>
      <c r="J45" s="318"/>
      <c r="K45" s="316">
        <v>527715</v>
      </c>
      <c r="L45" s="376">
        <f t="shared" si="20"/>
        <v>0</v>
      </c>
      <c r="M45" s="318">
        <f t="shared" si="21"/>
        <v>0</v>
      </c>
      <c r="N45" s="316">
        <f t="shared" si="22"/>
        <v>527715</v>
      </c>
      <c r="O45" s="277"/>
    </row>
    <row r="46" spans="1:15" s="38" customFormat="1" ht="12" customHeight="1" thickBot="1" x14ac:dyDescent="0.35">
      <c r="A46" s="39" t="s">
        <v>92</v>
      </c>
      <c r="B46" s="437" t="s">
        <v>93</v>
      </c>
      <c r="C46" s="366"/>
      <c r="D46" s="318"/>
      <c r="E46" s="316">
        <v>6</v>
      </c>
      <c r="F46" s="376"/>
      <c r="G46" s="318"/>
      <c r="H46" s="317">
        <v>9451</v>
      </c>
      <c r="I46" s="366">
        <v>3100000</v>
      </c>
      <c r="J46" s="318">
        <v>3100000</v>
      </c>
      <c r="K46" s="316">
        <v>3530517</v>
      </c>
      <c r="L46" s="376">
        <f t="shared" si="20"/>
        <v>3100000</v>
      </c>
      <c r="M46" s="318">
        <f t="shared" si="21"/>
        <v>3100000</v>
      </c>
      <c r="N46" s="316">
        <f t="shared" si="22"/>
        <v>3539974</v>
      </c>
      <c r="O46" s="277"/>
    </row>
    <row r="47" spans="1:15" s="38" customFormat="1" ht="12" customHeight="1" thickBot="1" x14ac:dyDescent="0.35">
      <c r="A47" s="22" t="s">
        <v>94</v>
      </c>
      <c r="B47" s="413" t="s">
        <v>95</v>
      </c>
      <c r="C47" s="360">
        <f t="shared" ref="C47" si="23">SUM(C48:C52)</f>
        <v>0</v>
      </c>
      <c r="D47" s="305"/>
      <c r="E47" s="296"/>
      <c r="F47" s="305">
        <f t="shared" ref="F47" si="24">SUM(F48:F52)</f>
        <v>0</v>
      </c>
      <c r="G47" s="305"/>
      <c r="H47" s="297"/>
      <c r="I47" s="360">
        <f t="shared" ref="I47:K47" si="25">SUM(I48:I52)</f>
        <v>7500000</v>
      </c>
      <c r="J47" s="305">
        <f t="shared" si="25"/>
        <v>7920000</v>
      </c>
      <c r="K47" s="296">
        <f t="shared" si="25"/>
        <v>7920000</v>
      </c>
      <c r="L47" s="305">
        <f t="shared" ref="L47:N47" si="26">SUM(L48:L58)</f>
        <v>7500000</v>
      </c>
      <c r="M47" s="305">
        <f t="shared" si="26"/>
        <v>7920000</v>
      </c>
      <c r="N47" s="296">
        <f t="shared" si="26"/>
        <v>7920000</v>
      </c>
      <c r="O47" s="274"/>
    </row>
    <row r="48" spans="1:15" s="38" customFormat="1" ht="12" customHeight="1" x14ac:dyDescent="0.3">
      <c r="A48" s="27" t="s">
        <v>96</v>
      </c>
      <c r="B48" s="435" t="s">
        <v>97</v>
      </c>
      <c r="C48" s="367"/>
      <c r="D48" s="321"/>
      <c r="E48" s="319"/>
      <c r="F48" s="377"/>
      <c r="G48" s="321"/>
      <c r="H48" s="320"/>
      <c r="I48" s="367"/>
      <c r="J48" s="321"/>
      <c r="K48" s="319"/>
      <c r="L48" s="377">
        <f t="shared" ref="L48:L52" si="27">+C48+F48+I48</f>
        <v>0</v>
      </c>
      <c r="M48" s="321">
        <f t="shared" ref="M48:M52" si="28">+D48+G48+J48</f>
        <v>0</v>
      </c>
      <c r="N48" s="319">
        <f t="shared" ref="N48:N52" si="29">+E48+H48+K48</f>
        <v>0</v>
      </c>
      <c r="O48" s="277"/>
    </row>
    <row r="49" spans="1:15" s="38" customFormat="1" ht="12" customHeight="1" x14ac:dyDescent="0.3">
      <c r="A49" s="33" t="s">
        <v>98</v>
      </c>
      <c r="B49" s="436" t="s">
        <v>99</v>
      </c>
      <c r="C49" s="365"/>
      <c r="D49" s="315"/>
      <c r="E49" s="313"/>
      <c r="F49" s="375"/>
      <c r="G49" s="315"/>
      <c r="H49" s="314"/>
      <c r="I49" s="365">
        <v>7500000</v>
      </c>
      <c r="J49" s="315">
        <v>7500000</v>
      </c>
      <c r="K49" s="313">
        <v>7500000</v>
      </c>
      <c r="L49" s="375">
        <f t="shared" si="27"/>
        <v>7500000</v>
      </c>
      <c r="M49" s="315">
        <f t="shared" si="28"/>
        <v>7500000</v>
      </c>
      <c r="N49" s="313">
        <f t="shared" si="29"/>
        <v>7500000</v>
      </c>
      <c r="O49" s="277"/>
    </row>
    <row r="50" spans="1:15" s="38" customFormat="1" ht="12" customHeight="1" x14ac:dyDescent="0.3">
      <c r="A50" s="33" t="s">
        <v>100</v>
      </c>
      <c r="B50" s="436" t="s">
        <v>101</v>
      </c>
      <c r="C50" s="365"/>
      <c r="D50" s="315"/>
      <c r="E50" s="313"/>
      <c r="F50" s="375"/>
      <c r="G50" s="315"/>
      <c r="H50" s="314"/>
      <c r="I50" s="365"/>
      <c r="J50" s="315">
        <v>420000</v>
      </c>
      <c r="K50" s="313">
        <v>420000</v>
      </c>
      <c r="L50" s="375">
        <f t="shared" si="27"/>
        <v>0</v>
      </c>
      <c r="M50" s="315">
        <f t="shared" si="28"/>
        <v>420000</v>
      </c>
      <c r="N50" s="313">
        <f t="shared" si="29"/>
        <v>420000</v>
      </c>
      <c r="O50" s="277"/>
    </row>
    <row r="51" spans="1:15" s="38" customFormat="1" ht="12" customHeight="1" x14ac:dyDescent="0.3">
      <c r="A51" s="33" t="s">
        <v>102</v>
      </c>
      <c r="B51" s="436" t="s">
        <v>103</v>
      </c>
      <c r="C51" s="365"/>
      <c r="D51" s="315"/>
      <c r="E51" s="313"/>
      <c r="F51" s="375"/>
      <c r="G51" s="315"/>
      <c r="H51" s="314"/>
      <c r="I51" s="365"/>
      <c r="J51" s="315"/>
      <c r="K51" s="313"/>
      <c r="L51" s="375">
        <f t="shared" si="27"/>
        <v>0</v>
      </c>
      <c r="M51" s="315">
        <f t="shared" si="28"/>
        <v>0</v>
      </c>
      <c r="N51" s="313">
        <f t="shared" si="29"/>
        <v>0</v>
      </c>
      <c r="O51" s="277"/>
    </row>
    <row r="52" spans="1:15" s="38" customFormat="1" ht="12" customHeight="1" thickBot="1" x14ac:dyDescent="0.35">
      <c r="A52" s="39" t="s">
        <v>104</v>
      </c>
      <c r="B52" s="437" t="s">
        <v>105</v>
      </c>
      <c r="C52" s="366"/>
      <c r="D52" s="318"/>
      <c r="E52" s="316"/>
      <c r="F52" s="376"/>
      <c r="G52" s="318"/>
      <c r="H52" s="317"/>
      <c r="I52" s="366"/>
      <c r="J52" s="318"/>
      <c r="K52" s="316"/>
      <c r="L52" s="376">
        <f t="shared" si="27"/>
        <v>0</v>
      </c>
      <c r="M52" s="318">
        <f t="shared" si="28"/>
        <v>0</v>
      </c>
      <c r="N52" s="316">
        <f t="shared" si="29"/>
        <v>0</v>
      </c>
      <c r="O52" s="277"/>
    </row>
    <row r="53" spans="1:15" s="38" customFormat="1" ht="12" customHeight="1" thickBot="1" x14ac:dyDescent="0.35">
      <c r="A53" s="22" t="s">
        <v>106</v>
      </c>
      <c r="B53" s="413" t="s">
        <v>107</v>
      </c>
      <c r="C53" s="360">
        <f t="shared" ref="C53" si="30">SUM(C54:C56)</f>
        <v>0</v>
      </c>
      <c r="D53" s="305"/>
      <c r="E53" s="296"/>
      <c r="F53" s="305">
        <f t="shared" ref="F53" si="31">SUM(F54:F56)</f>
        <v>0</v>
      </c>
      <c r="G53" s="305"/>
      <c r="H53" s="297"/>
      <c r="I53" s="360"/>
      <c r="J53" s="305"/>
      <c r="K53" s="296"/>
      <c r="L53" s="305"/>
      <c r="M53" s="305"/>
      <c r="N53" s="296"/>
      <c r="O53" s="274"/>
    </row>
    <row r="54" spans="1:15" s="38" customFormat="1" ht="12" customHeight="1" x14ac:dyDescent="0.3">
      <c r="A54" s="27" t="s">
        <v>108</v>
      </c>
      <c r="B54" s="435" t="s">
        <v>109</v>
      </c>
      <c r="C54" s="361"/>
      <c r="D54" s="301"/>
      <c r="E54" s="299"/>
      <c r="F54" s="372"/>
      <c r="G54" s="301"/>
      <c r="H54" s="300"/>
      <c r="I54" s="361"/>
      <c r="J54" s="301"/>
      <c r="K54" s="299"/>
      <c r="L54" s="372">
        <f t="shared" ref="L54:L57" si="32">+C54+F54+I54</f>
        <v>0</v>
      </c>
      <c r="M54" s="301">
        <f t="shared" ref="M54:M57" si="33">+D54+G54+J54</f>
        <v>0</v>
      </c>
      <c r="N54" s="299">
        <f t="shared" ref="N54:N57" si="34">+E54+H54+K54</f>
        <v>0</v>
      </c>
      <c r="O54" s="275"/>
    </row>
    <row r="55" spans="1:15" s="38" customFormat="1" ht="12" customHeight="1" x14ac:dyDescent="0.3">
      <c r="A55" s="33" t="s">
        <v>110</v>
      </c>
      <c r="B55" s="436" t="s">
        <v>111</v>
      </c>
      <c r="C55" s="362"/>
      <c r="D55" s="304"/>
      <c r="E55" s="302"/>
      <c r="F55" s="373"/>
      <c r="G55" s="304"/>
      <c r="H55" s="303"/>
      <c r="I55" s="362"/>
      <c r="J55" s="304"/>
      <c r="K55" s="302"/>
      <c r="L55" s="373">
        <f t="shared" si="32"/>
        <v>0</v>
      </c>
      <c r="M55" s="304">
        <f t="shared" si="33"/>
        <v>0</v>
      </c>
      <c r="N55" s="302">
        <f t="shared" si="34"/>
        <v>0</v>
      </c>
      <c r="O55" s="275"/>
    </row>
    <row r="56" spans="1:15" s="38" customFormat="1" ht="12" customHeight="1" x14ac:dyDescent="0.3">
      <c r="A56" s="33" t="s">
        <v>112</v>
      </c>
      <c r="B56" s="436" t="s">
        <v>113</v>
      </c>
      <c r="C56" s="362"/>
      <c r="D56" s="304"/>
      <c r="E56" s="302"/>
      <c r="F56" s="373"/>
      <c r="G56" s="304"/>
      <c r="H56" s="303"/>
      <c r="I56" s="362"/>
      <c r="J56" s="304"/>
      <c r="K56" s="302"/>
      <c r="L56" s="373">
        <f t="shared" si="32"/>
        <v>0</v>
      </c>
      <c r="M56" s="304">
        <f t="shared" si="33"/>
        <v>0</v>
      </c>
      <c r="N56" s="302">
        <f t="shared" si="34"/>
        <v>0</v>
      </c>
      <c r="O56" s="275"/>
    </row>
    <row r="57" spans="1:15" s="38" customFormat="1" ht="12" customHeight="1" thickBot="1" x14ac:dyDescent="0.35">
      <c r="A57" s="39" t="s">
        <v>114</v>
      </c>
      <c r="B57" s="437" t="s">
        <v>115</v>
      </c>
      <c r="C57" s="363"/>
      <c r="D57" s="308"/>
      <c r="E57" s="306"/>
      <c r="F57" s="374"/>
      <c r="G57" s="308"/>
      <c r="H57" s="307"/>
      <c r="I57" s="363"/>
      <c r="J57" s="308"/>
      <c r="K57" s="306"/>
      <c r="L57" s="374">
        <f t="shared" si="32"/>
        <v>0</v>
      </c>
      <c r="M57" s="308">
        <f t="shared" si="33"/>
        <v>0</v>
      </c>
      <c r="N57" s="306">
        <f t="shared" si="34"/>
        <v>0</v>
      </c>
      <c r="O57" s="275"/>
    </row>
    <row r="58" spans="1:15" s="38" customFormat="1" ht="12" customHeight="1" thickBot="1" x14ac:dyDescent="0.35">
      <c r="A58" s="22" t="s">
        <v>116</v>
      </c>
      <c r="B58" s="438" t="s">
        <v>117</v>
      </c>
      <c r="C58" s="360">
        <f t="shared" ref="C58" si="35">SUM(C59:C61)</f>
        <v>0</v>
      </c>
      <c r="D58" s="305"/>
      <c r="E58" s="296"/>
      <c r="F58" s="305">
        <f t="shared" ref="F58" si="36">SUM(F59:F61)</f>
        <v>0</v>
      </c>
      <c r="G58" s="305"/>
      <c r="H58" s="297"/>
      <c r="I58" s="360"/>
      <c r="J58" s="305"/>
      <c r="K58" s="296"/>
      <c r="L58" s="305"/>
      <c r="M58" s="305">
        <f>SUM(M59:M62)</f>
        <v>0</v>
      </c>
      <c r="N58" s="296">
        <f>SUM(N59:N62)</f>
        <v>0</v>
      </c>
      <c r="O58" s="274"/>
    </row>
    <row r="59" spans="1:15" s="38" customFormat="1" ht="12" customHeight="1" x14ac:dyDescent="0.3">
      <c r="A59" s="27" t="s">
        <v>118</v>
      </c>
      <c r="B59" s="435" t="s">
        <v>119</v>
      </c>
      <c r="C59" s="365"/>
      <c r="D59" s="315"/>
      <c r="E59" s="313"/>
      <c r="F59" s="375"/>
      <c r="G59" s="315"/>
      <c r="H59" s="314"/>
      <c r="I59" s="365"/>
      <c r="J59" s="315"/>
      <c r="K59" s="313"/>
      <c r="L59" s="375">
        <f t="shared" ref="L59:L62" si="37">+C59+F59+I59</f>
        <v>0</v>
      </c>
      <c r="M59" s="315">
        <f t="shared" ref="M59:M62" si="38">+D59+G59+J59</f>
        <v>0</v>
      </c>
      <c r="N59" s="313">
        <f t="shared" ref="N59:N62" si="39">+E59+H59+K59</f>
        <v>0</v>
      </c>
      <c r="O59" s="277"/>
    </row>
    <row r="60" spans="1:15" s="38" customFormat="1" ht="12" customHeight="1" x14ac:dyDescent="0.3">
      <c r="A60" s="33" t="s">
        <v>120</v>
      </c>
      <c r="B60" s="436" t="s">
        <v>121</v>
      </c>
      <c r="C60" s="365"/>
      <c r="D60" s="315"/>
      <c r="E60" s="313"/>
      <c r="F60" s="375"/>
      <c r="G60" s="315"/>
      <c r="H60" s="314"/>
      <c r="I60" s="365"/>
      <c r="J60" s="315"/>
      <c r="K60" s="313"/>
      <c r="L60" s="375">
        <f t="shared" si="37"/>
        <v>0</v>
      </c>
      <c r="M60" s="315">
        <f t="shared" si="38"/>
        <v>0</v>
      </c>
      <c r="N60" s="313">
        <f t="shared" si="39"/>
        <v>0</v>
      </c>
      <c r="O60" s="277"/>
    </row>
    <row r="61" spans="1:15" s="38" customFormat="1" ht="12" customHeight="1" x14ac:dyDescent="0.3">
      <c r="A61" s="33" t="s">
        <v>122</v>
      </c>
      <c r="B61" s="436" t="s">
        <v>123</v>
      </c>
      <c r="C61" s="365"/>
      <c r="D61" s="315"/>
      <c r="E61" s="313"/>
      <c r="F61" s="375"/>
      <c r="G61" s="315"/>
      <c r="H61" s="314"/>
      <c r="I61" s="365"/>
      <c r="J61" s="315"/>
      <c r="K61" s="313"/>
      <c r="L61" s="375">
        <f t="shared" si="37"/>
        <v>0</v>
      </c>
      <c r="M61" s="315">
        <f t="shared" si="38"/>
        <v>0</v>
      </c>
      <c r="N61" s="313">
        <f t="shared" si="39"/>
        <v>0</v>
      </c>
      <c r="O61" s="277"/>
    </row>
    <row r="62" spans="1:15" s="38" customFormat="1" ht="12" customHeight="1" thickBot="1" x14ac:dyDescent="0.35">
      <c r="A62" s="39" t="s">
        <v>124</v>
      </c>
      <c r="B62" s="437" t="s">
        <v>125</v>
      </c>
      <c r="C62" s="365"/>
      <c r="D62" s="315"/>
      <c r="E62" s="313"/>
      <c r="F62" s="375"/>
      <c r="G62" s="315"/>
      <c r="H62" s="314"/>
      <c r="I62" s="365"/>
      <c r="J62" s="315"/>
      <c r="K62" s="313"/>
      <c r="L62" s="375">
        <f t="shared" si="37"/>
        <v>0</v>
      </c>
      <c r="M62" s="315">
        <f t="shared" si="38"/>
        <v>0</v>
      </c>
      <c r="N62" s="313">
        <f t="shared" si="39"/>
        <v>0</v>
      </c>
      <c r="O62" s="277"/>
    </row>
    <row r="63" spans="1:15" s="38" customFormat="1" ht="12" customHeight="1" thickBot="1" x14ac:dyDescent="0.35">
      <c r="A63" s="22" t="s">
        <v>126</v>
      </c>
      <c r="B63" s="413" t="s">
        <v>127</v>
      </c>
      <c r="C63" s="364"/>
      <c r="D63" s="312"/>
      <c r="E63" s="310">
        <f t="shared" ref="E63:N63" si="40">+E6+E13+E20+E27+E35+E47+E53+E58</f>
        <v>395721</v>
      </c>
      <c r="F63" s="312">
        <f t="shared" si="40"/>
        <v>5246000</v>
      </c>
      <c r="G63" s="312">
        <f t="shared" si="40"/>
        <v>1646000</v>
      </c>
      <c r="H63" s="311">
        <f t="shared" si="40"/>
        <v>1284387</v>
      </c>
      <c r="I63" s="364">
        <f t="shared" si="40"/>
        <v>268224734</v>
      </c>
      <c r="J63" s="312">
        <f t="shared" si="40"/>
        <v>499168182</v>
      </c>
      <c r="K63" s="310">
        <f t="shared" si="40"/>
        <v>494345058</v>
      </c>
      <c r="L63" s="312">
        <f t="shared" si="40"/>
        <v>273470734</v>
      </c>
      <c r="M63" s="312">
        <f t="shared" si="40"/>
        <v>500814182</v>
      </c>
      <c r="N63" s="310">
        <f t="shared" si="40"/>
        <v>496025166</v>
      </c>
      <c r="O63" s="276"/>
    </row>
    <row r="64" spans="1:15" s="38" customFormat="1" ht="12" customHeight="1" thickBot="1" x14ac:dyDescent="0.35">
      <c r="A64" s="235" t="s">
        <v>263</v>
      </c>
      <c r="B64" s="438" t="s">
        <v>129</v>
      </c>
      <c r="C64" s="360">
        <f t="shared" ref="C64" si="41">SUM(C65:C67)</f>
        <v>0</v>
      </c>
      <c r="D64" s="305"/>
      <c r="E64" s="296"/>
      <c r="F64" s="305">
        <f t="shared" ref="F64" si="42">SUM(F65:F67)</f>
        <v>0</v>
      </c>
      <c r="G64" s="305"/>
      <c r="H64" s="297"/>
      <c r="I64" s="360"/>
      <c r="J64" s="305"/>
      <c r="K64" s="296"/>
      <c r="L64" s="305"/>
      <c r="M64" s="305"/>
      <c r="N64" s="296"/>
      <c r="O64" s="274"/>
    </row>
    <row r="65" spans="1:15" s="38" customFormat="1" ht="12" customHeight="1" x14ac:dyDescent="0.3">
      <c r="A65" s="27" t="s">
        <v>130</v>
      </c>
      <c r="B65" s="435" t="s">
        <v>131</v>
      </c>
      <c r="C65" s="365"/>
      <c r="D65" s="315"/>
      <c r="E65" s="313"/>
      <c r="F65" s="375"/>
      <c r="G65" s="315"/>
      <c r="H65" s="314"/>
      <c r="I65" s="365"/>
      <c r="J65" s="315"/>
      <c r="K65" s="313"/>
      <c r="L65" s="375">
        <f t="shared" ref="L65:L67" si="43">+C65+F65+I65</f>
        <v>0</v>
      </c>
      <c r="M65" s="315">
        <f t="shared" ref="M65:M67" si="44">+D65+G65+J65</f>
        <v>0</v>
      </c>
      <c r="N65" s="313">
        <f t="shared" ref="N65:N67" si="45">+E65+H65+K65</f>
        <v>0</v>
      </c>
      <c r="O65" s="277"/>
    </row>
    <row r="66" spans="1:15" s="38" customFormat="1" ht="12" customHeight="1" x14ac:dyDescent="0.3">
      <c r="A66" s="33" t="s">
        <v>132</v>
      </c>
      <c r="B66" s="436" t="s">
        <v>133</v>
      </c>
      <c r="C66" s="365"/>
      <c r="D66" s="315"/>
      <c r="E66" s="313"/>
      <c r="F66" s="375"/>
      <c r="G66" s="315"/>
      <c r="H66" s="314"/>
      <c r="I66" s="365"/>
      <c r="J66" s="315"/>
      <c r="K66" s="313"/>
      <c r="L66" s="375">
        <f t="shared" si="43"/>
        <v>0</v>
      </c>
      <c r="M66" s="315">
        <f t="shared" si="44"/>
        <v>0</v>
      </c>
      <c r="N66" s="313">
        <f t="shared" si="45"/>
        <v>0</v>
      </c>
      <c r="O66" s="277"/>
    </row>
    <row r="67" spans="1:15" s="38" customFormat="1" ht="12" customHeight="1" thickBot="1" x14ac:dyDescent="0.35">
      <c r="A67" s="39" t="s">
        <v>134</v>
      </c>
      <c r="B67" s="437" t="s">
        <v>362</v>
      </c>
      <c r="C67" s="365"/>
      <c r="D67" s="315"/>
      <c r="E67" s="313"/>
      <c r="F67" s="375"/>
      <c r="G67" s="315"/>
      <c r="H67" s="314"/>
      <c r="I67" s="365"/>
      <c r="J67" s="315"/>
      <c r="K67" s="313"/>
      <c r="L67" s="375">
        <f t="shared" si="43"/>
        <v>0</v>
      </c>
      <c r="M67" s="315">
        <f t="shared" si="44"/>
        <v>0</v>
      </c>
      <c r="N67" s="313">
        <f t="shared" si="45"/>
        <v>0</v>
      </c>
      <c r="O67" s="277"/>
    </row>
    <row r="68" spans="1:15" s="38" customFormat="1" ht="12" customHeight="1" thickBot="1" x14ac:dyDescent="0.35">
      <c r="A68" s="235" t="s">
        <v>265</v>
      </c>
      <c r="B68" s="438" t="s">
        <v>137</v>
      </c>
      <c r="C68" s="360">
        <f t="shared" ref="C68" si="46">SUM(C69:C72)</f>
        <v>0</v>
      </c>
      <c r="D68" s="305">
        <f>SUM(D69:D72)</f>
        <v>0</v>
      </c>
      <c r="E68" s="296">
        <f>SUM(E69:E72)</f>
        <v>0</v>
      </c>
      <c r="F68" s="305">
        <f t="shared" ref="F68" si="47">SUM(F69:F72)</f>
        <v>0</v>
      </c>
      <c r="G68" s="305">
        <f t="shared" ref="G68:N68" si="48">SUM(G69:G72)</f>
        <v>0</v>
      </c>
      <c r="H68" s="297">
        <f t="shared" si="48"/>
        <v>0</v>
      </c>
      <c r="I68" s="360">
        <f t="shared" si="48"/>
        <v>44000000</v>
      </c>
      <c r="J68" s="305">
        <f t="shared" si="48"/>
        <v>89000000</v>
      </c>
      <c r="K68" s="296">
        <f t="shared" si="48"/>
        <v>89000000</v>
      </c>
      <c r="L68" s="305">
        <f t="shared" si="48"/>
        <v>44000000</v>
      </c>
      <c r="M68" s="305">
        <f t="shared" si="48"/>
        <v>89000000</v>
      </c>
      <c r="N68" s="296">
        <f t="shared" si="48"/>
        <v>89000000</v>
      </c>
      <c r="O68" s="274"/>
    </row>
    <row r="69" spans="1:15" s="38" customFormat="1" ht="12" customHeight="1" x14ac:dyDescent="0.3">
      <c r="A69" s="27" t="s">
        <v>138</v>
      </c>
      <c r="B69" s="435" t="s">
        <v>139</v>
      </c>
      <c r="C69" s="365"/>
      <c r="D69" s="315"/>
      <c r="E69" s="313"/>
      <c r="F69" s="375"/>
      <c r="G69" s="315"/>
      <c r="H69" s="314"/>
      <c r="I69" s="365">
        <v>44000000</v>
      </c>
      <c r="J69" s="315"/>
      <c r="K69" s="313"/>
      <c r="L69" s="375">
        <f t="shared" ref="L69:L72" si="49">+C69+F69+I69</f>
        <v>44000000</v>
      </c>
      <c r="M69" s="315">
        <f t="shared" ref="M69:M72" si="50">+D69+G69+J69</f>
        <v>0</v>
      </c>
      <c r="N69" s="313">
        <f t="shared" ref="N69:N72" si="51">+E69+H69+K69</f>
        <v>0</v>
      </c>
      <c r="O69" s="277"/>
    </row>
    <row r="70" spans="1:15" s="38" customFormat="1" ht="12" customHeight="1" x14ac:dyDescent="0.3">
      <c r="A70" s="33" t="s">
        <v>140</v>
      </c>
      <c r="B70" s="436" t="s">
        <v>141</v>
      </c>
      <c r="C70" s="365"/>
      <c r="D70" s="315"/>
      <c r="E70" s="313"/>
      <c r="F70" s="375"/>
      <c r="G70" s="315"/>
      <c r="H70" s="314"/>
      <c r="I70" s="365"/>
      <c r="J70" s="315"/>
      <c r="K70" s="313"/>
      <c r="L70" s="375">
        <f t="shared" si="49"/>
        <v>0</v>
      </c>
      <c r="M70" s="315">
        <f t="shared" si="50"/>
        <v>0</v>
      </c>
      <c r="N70" s="313">
        <f t="shared" si="51"/>
        <v>0</v>
      </c>
      <c r="O70" s="277"/>
    </row>
    <row r="71" spans="1:15" s="38" customFormat="1" ht="12" customHeight="1" x14ac:dyDescent="0.3">
      <c r="A71" s="33" t="s">
        <v>142</v>
      </c>
      <c r="B71" s="436" t="s">
        <v>143</v>
      </c>
      <c r="C71" s="365"/>
      <c r="D71" s="315"/>
      <c r="E71" s="313"/>
      <c r="F71" s="375"/>
      <c r="G71" s="315"/>
      <c r="H71" s="314"/>
      <c r="I71" s="365"/>
      <c r="J71" s="315">
        <v>89000000</v>
      </c>
      <c r="K71" s="313">
        <v>89000000</v>
      </c>
      <c r="L71" s="375">
        <f t="shared" si="49"/>
        <v>0</v>
      </c>
      <c r="M71" s="315">
        <f t="shared" si="50"/>
        <v>89000000</v>
      </c>
      <c r="N71" s="313">
        <f t="shared" si="51"/>
        <v>89000000</v>
      </c>
      <c r="O71" s="277">
        <f>+O14+O21+O28+O35+O43+O55+O61+O66</f>
        <v>0</v>
      </c>
    </row>
    <row r="72" spans="1:15" s="38" customFormat="1" ht="12" customHeight="1" thickBot="1" x14ac:dyDescent="0.35">
      <c r="A72" s="39" t="s">
        <v>144</v>
      </c>
      <c r="B72" s="437" t="s">
        <v>145</v>
      </c>
      <c r="C72" s="365"/>
      <c r="D72" s="315"/>
      <c r="E72" s="313"/>
      <c r="F72" s="375"/>
      <c r="G72" s="315"/>
      <c r="H72" s="314"/>
      <c r="I72" s="365"/>
      <c r="J72" s="315"/>
      <c r="K72" s="313"/>
      <c r="L72" s="375">
        <f t="shared" si="49"/>
        <v>0</v>
      </c>
      <c r="M72" s="315">
        <f t="shared" si="50"/>
        <v>0</v>
      </c>
      <c r="N72" s="313">
        <f t="shared" si="51"/>
        <v>0</v>
      </c>
      <c r="O72" s="277"/>
    </row>
    <row r="73" spans="1:15" s="38" customFormat="1" ht="12" customHeight="1" thickBot="1" x14ac:dyDescent="0.35">
      <c r="A73" s="235" t="s">
        <v>279</v>
      </c>
      <c r="B73" s="438" t="s">
        <v>147</v>
      </c>
      <c r="C73" s="360">
        <f t="shared" ref="C73:H73" si="52">SUM(C74:C75)</f>
        <v>195892</v>
      </c>
      <c r="D73" s="305">
        <f t="shared" si="52"/>
        <v>238552</v>
      </c>
      <c r="E73" s="296">
        <f t="shared" si="52"/>
        <v>238552</v>
      </c>
      <c r="F73" s="305">
        <f t="shared" si="52"/>
        <v>171381</v>
      </c>
      <c r="G73" s="305">
        <f t="shared" si="52"/>
        <v>501881</v>
      </c>
      <c r="H73" s="297">
        <f t="shared" si="52"/>
        <v>501881</v>
      </c>
      <c r="I73" s="360">
        <f t="shared" ref="I73:N73" si="53">SUM(I74:I75)</f>
        <v>91545086</v>
      </c>
      <c r="J73" s="305">
        <f t="shared" si="53"/>
        <v>35537594</v>
      </c>
      <c r="K73" s="296">
        <f t="shared" si="53"/>
        <v>35537594</v>
      </c>
      <c r="L73" s="305">
        <f t="shared" si="53"/>
        <v>91912359</v>
      </c>
      <c r="M73" s="305">
        <f t="shared" si="53"/>
        <v>36278027</v>
      </c>
      <c r="N73" s="296">
        <f t="shared" si="53"/>
        <v>36278027</v>
      </c>
      <c r="O73" s="274"/>
    </row>
    <row r="74" spans="1:15" s="38" customFormat="1" ht="12" customHeight="1" x14ac:dyDescent="0.3">
      <c r="A74" s="27" t="s">
        <v>148</v>
      </c>
      <c r="B74" s="435" t="s">
        <v>149</v>
      </c>
      <c r="C74" s="365">
        <v>195892</v>
      </c>
      <c r="D74" s="315">
        <v>238552</v>
      </c>
      <c r="E74" s="313">
        <v>238552</v>
      </c>
      <c r="F74" s="375">
        <v>171381</v>
      </c>
      <c r="G74" s="315">
        <v>501881</v>
      </c>
      <c r="H74" s="314">
        <v>501881</v>
      </c>
      <c r="I74" s="365">
        <v>91545086</v>
      </c>
      <c r="J74" s="315">
        <v>35537594</v>
      </c>
      <c r="K74" s="313">
        <v>35537594</v>
      </c>
      <c r="L74" s="375">
        <f t="shared" ref="L74:L75" si="54">+C74+F74+I74</f>
        <v>91912359</v>
      </c>
      <c r="M74" s="315">
        <f t="shared" ref="M74:M75" si="55">+D74+G74+J74</f>
        <v>36278027</v>
      </c>
      <c r="N74" s="313">
        <f t="shared" ref="N74:N75" si="56">+E74+H74+K74</f>
        <v>36278027</v>
      </c>
      <c r="O74" s="277"/>
    </row>
    <row r="75" spans="1:15" s="38" customFormat="1" ht="12" customHeight="1" thickBot="1" x14ac:dyDescent="0.35">
      <c r="A75" s="39" t="s">
        <v>150</v>
      </c>
      <c r="B75" s="437" t="s">
        <v>151</v>
      </c>
      <c r="C75" s="365"/>
      <c r="D75" s="315"/>
      <c r="E75" s="313"/>
      <c r="F75" s="375"/>
      <c r="G75" s="315"/>
      <c r="H75" s="314"/>
      <c r="I75" s="365"/>
      <c r="J75" s="315"/>
      <c r="K75" s="313"/>
      <c r="L75" s="375">
        <f t="shared" si="54"/>
        <v>0</v>
      </c>
      <c r="M75" s="315">
        <f t="shared" si="55"/>
        <v>0</v>
      </c>
      <c r="N75" s="313">
        <f t="shared" si="56"/>
        <v>0</v>
      </c>
      <c r="O75" s="277"/>
    </row>
    <row r="76" spans="1:15" s="32" customFormat="1" ht="12" customHeight="1" thickBot="1" x14ac:dyDescent="0.35">
      <c r="A76" s="236" t="s">
        <v>282</v>
      </c>
      <c r="B76" s="440" t="s">
        <v>363</v>
      </c>
      <c r="C76" s="360">
        <f t="shared" ref="C76:H76" si="57">SUM(C77:C80)</f>
        <v>44161750</v>
      </c>
      <c r="D76" s="305">
        <f t="shared" si="57"/>
        <v>40001750</v>
      </c>
      <c r="E76" s="296">
        <f t="shared" si="57"/>
        <v>38634576</v>
      </c>
      <c r="F76" s="305">
        <f t="shared" si="57"/>
        <v>80091270</v>
      </c>
      <c r="G76" s="305">
        <f t="shared" si="57"/>
        <v>77004558</v>
      </c>
      <c r="H76" s="297">
        <f t="shared" si="57"/>
        <v>76350380</v>
      </c>
      <c r="I76" s="360">
        <f t="shared" ref="I76:K76" si="58">SUM(I77:I80)</f>
        <v>0</v>
      </c>
      <c r="J76" s="305">
        <f t="shared" si="58"/>
        <v>0</v>
      </c>
      <c r="K76" s="296">
        <f t="shared" si="58"/>
        <v>5486454</v>
      </c>
      <c r="L76" s="305">
        <f>SUM(L77:L80)</f>
        <v>124253020</v>
      </c>
      <c r="M76" s="305">
        <f>SUM(M77:M80)</f>
        <v>117006308</v>
      </c>
      <c r="N76" s="296">
        <f>SUM(N77:N80)</f>
        <v>120471410</v>
      </c>
      <c r="O76" s="274"/>
    </row>
    <row r="77" spans="1:15" s="38" customFormat="1" ht="12" customHeight="1" x14ac:dyDescent="0.3">
      <c r="A77" s="27" t="s">
        <v>154</v>
      </c>
      <c r="B77" s="435" t="s">
        <v>155</v>
      </c>
      <c r="C77" s="365"/>
      <c r="D77" s="315"/>
      <c r="E77" s="313"/>
      <c r="F77" s="375"/>
      <c r="G77" s="315"/>
      <c r="H77" s="314"/>
      <c r="I77" s="365"/>
      <c r="J77" s="315"/>
      <c r="K77" s="313">
        <v>5486454</v>
      </c>
      <c r="L77" s="375">
        <f t="shared" ref="L77:L80" si="59">+C77+F77+I77</f>
        <v>0</v>
      </c>
      <c r="M77" s="315">
        <f t="shared" ref="M77:M80" si="60">+D77+G77+J77</f>
        <v>0</v>
      </c>
      <c r="N77" s="313">
        <v>5486454</v>
      </c>
      <c r="O77" s="277"/>
    </row>
    <row r="78" spans="1:15" s="38" customFormat="1" ht="12" customHeight="1" x14ac:dyDescent="0.3">
      <c r="A78" s="33" t="s">
        <v>156</v>
      </c>
      <c r="B78" s="436" t="s">
        <v>157</v>
      </c>
      <c r="C78" s="365"/>
      <c r="D78" s="315"/>
      <c r="E78" s="313"/>
      <c r="F78" s="375"/>
      <c r="G78" s="315"/>
      <c r="H78" s="314"/>
      <c r="I78" s="365"/>
      <c r="J78" s="315"/>
      <c r="K78" s="313"/>
      <c r="L78" s="375">
        <f t="shared" si="59"/>
        <v>0</v>
      </c>
      <c r="M78" s="315">
        <f t="shared" si="60"/>
        <v>0</v>
      </c>
      <c r="N78" s="313">
        <f t="shared" ref="N78:N80" si="61">+E78+H78+K78</f>
        <v>0</v>
      </c>
      <c r="O78" s="277"/>
    </row>
    <row r="79" spans="1:15" s="38" customFormat="1" ht="12" customHeight="1" x14ac:dyDescent="0.3">
      <c r="A79" s="33" t="s">
        <v>158</v>
      </c>
      <c r="B79" s="437" t="s">
        <v>159</v>
      </c>
      <c r="C79" s="365"/>
      <c r="D79" s="315"/>
      <c r="E79" s="313"/>
      <c r="F79" s="375"/>
      <c r="G79" s="315"/>
      <c r="H79" s="314"/>
      <c r="I79" s="365"/>
      <c r="J79" s="315"/>
      <c r="K79" s="313"/>
      <c r="L79" s="375">
        <f t="shared" si="59"/>
        <v>0</v>
      </c>
      <c r="M79" s="315">
        <f t="shared" si="60"/>
        <v>0</v>
      </c>
      <c r="N79" s="313">
        <f t="shared" si="61"/>
        <v>0</v>
      </c>
      <c r="O79" s="277"/>
    </row>
    <row r="80" spans="1:15" s="38" customFormat="1" ht="12" customHeight="1" thickBot="1" x14ac:dyDescent="0.35">
      <c r="A80" s="237" t="s">
        <v>160</v>
      </c>
      <c r="B80" s="437" t="s">
        <v>161</v>
      </c>
      <c r="C80" s="368">
        <v>44161750</v>
      </c>
      <c r="D80" s="325">
        <v>40001750</v>
      </c>
      <c r="E80" s="322">
        <v>38634576</v>
      </c>
      <c r="F80" s="324">
        <v>80091270</v>
      </c>
      <c r="G80" s="325">
        <v>77004558</v>
      </c>
      <c r="H80" s="323">
        <v>76350380</v>
      </c>
      <c r="I80" s="368"/>
      <c r="J80" s="325"/>
      <c r="K80" s="322"/>
      <c r="L80" s="324">
        <f t="shared" si="59"/>
        <v>124253020</v>
      </c>
      <c r="M80" s="325">
        <f t="shared" si="60"/>
        <v>117006308</v>
      </c>
      <c r="N80" s="322">
        <f t="shared" si="61"/>
        <v>114984956</v>
      </c>
      <c r="O80" s="277"/>
    </row>
    <row r="81" spans="1:15" s="38" customFormat="1" ht="12" customHeight="1" thickBot="1" x14ac:dyDescent="0.35">
      <c r="A81" s="236" t="s">
        <v>285</v>
      </c>
      <c r="B81" s="440" t="s">
        <v>163</v>
      </c>
      <c r="C81" s="360">
        <f t="shared" ref="C81" si="62">SUM(C82:C85)</f>
        <v>0</v>
      </c>
      <c r="D81" s="305"/>
      <c r="E81" s="296"/>
      <c r="F81" s="305">
        <f t="shared" ref="F81" si="63">SUM(F82:F85)</f>
        <v>0</v>
      </c>
      <c r="G81" s="305"/>
      <c r="H81" s="297"/>
      <c r="I81" s="360"/>
      <c r="J81" s="305"/>
      <c r="K81" s="296"/>
      <c r="L81" s="305"/>
      <c r="M81" s="305"/>
      <c r="N81" s="296"/>
      <c r="O81" s="274"/>
    </row>
    <row r="82" spans="1:15" s="38" customFormat="1" ht="12" customHeight="1" x14ac:dyDescent="0.3">
      <c r="A82" s="238" t="s">
        <v>364</v>
      </c>
      <c r="B82" s="435" t="s">
        <v>165</v>
      </c>
      <c r="C82" s="365"/>
      <c r="D82" s="315"/>
      <c r="E82" s="313"/>
      <c r="F82" s="375"/>
      <c r="G82" s="315"/>
      <c r="H82" s="314"/>
      <c r="I82" s="365"/>
      <c r="J82" s="315"/>
      <c r="K82" s="313"/>
      <c r="L82" s="375">
        <f t="shared" ref="L82:L85" si="64">+C82+F82+I82</f>
        <v>0</v>
      </c>
      <c r="M82" s="315">
        <f t="shared" ref="M82:M85" si="65">+D82+G82+J82</f>
        <v>0</v>
      </c>
      <c r="N82" s="313">
        <f t="shared" ref="N82:N85" si="66">+E82+H82+K82</f>
        <v>0</v>
      </c>
      <c r="O82" s="277"/>
    </row>
    <row r="83" spans="1:15" s="38" customFormat="1" ht="12" customHeight="1" x14ac:dyDescent="0.3">
      <c r="A83" s="239" t="s">
        <v>365</v>
      </c>
      <c r="B83" s="436" t="s">
        <v>167</v>
      </c>
      <c r="C83" s="365"/>
      <c r="D83" s="315"/>
      <c r="E83" s="313"/>
      <c r="F83" s="375"/>
      <c r="G83" s="315"/>
      <c r="H83" s="314"/>
      <c r="I83" s="365"/>
      <c r="J83" s="315"/>
      <c r="K83" s="313"/>
      <c r="L83" s="375">
        <f t="shared" si="64"/>
        <v>0</v>
      </c>
      <c r="M83" s="315">
        <f t="shared" si="65"/>
        <v>0</v>
      </c>
      <c r="N83" s="313">
        <f t="shared" si="66"/>
        <v>0</v>
      </c>
      <c r="O83" s="277"/>
    </row>
    <row r="84" spans="1:15" s="38" customFormat="1" ht="12" customHeight="1" x14ac:dyDescent="0.3">
      <c r="A84" s="239" t="s">
        <v>366</v>
      </c>
      <c r="B84" s="436" t="s">
        <v>169</v>
      </c>
      <c r="C84" s="365"/>
      <c r="D84" s="315"/>
      <c r="E84" s="313"/>
      <c r="F84" s="375"/>
      <c r="G84" s="315"/>
      <c r="H84" s="314"/>
      <c r="I84" s="365"/>
      <c r="J84" s="315"/>
      <c r="K84" s="313"/>
      <c r="L84" s="375">
        <f t="shared" si="64"/>
        <v>0</v>
      </c>
      <c r="M84" s="315">
        <f t="shared" si="65"/>
        <v>0</v>
      </c>
      <c r="N84" s="313">
        <f t="shared" si="66"/>
        <v>0</v>
      </c>
      <c r="O84" s="277"/>
    </row>
    <row r="85" spans="1:15" s="32" customFormat="1" ht="12" customHeight="1" thickBot="1" x14ac:dyDescent="0.35">
      <c r="A85" s="240" t="s">
        <v>367</v>
      </c>
      <c r="B85" s="437" t="s">
        <v>171</v>
      </c>
      <c r="C85" s="365"/>
      <c r="D85" s="315"/>
      <c r="E85" s="313"/>
      <c r="F85" s="375"/>
      <c r="G85" s="315"/>
      <c r="H85" s="314"/>
      <c r="I85" s="365"/>
      <c r="J85" s="315"/>
      <c r="K85" s="313"/>
      <c r="L85" s="375">
        <f t="shared" si="64"/>
        <v>0</v>
      </c>
      <c r="M85" s="315">
        <f t="shared" si="65"/>
        <v>0</v>
      </c>
      <c r="N85" s="313">
        <f t="shared" si="66"/>
        <v>0</v>
      </c>
      <c r="O85" s="277"/>
    </row>
    <row r="86" spans="1:15" s="32" customFormat="1" ht="12" customHeight="1" thickBot="1" x14ac:dyDescent="0.35">
      <c r="A86" s="235" t="s">
        <v>288</v>
      </c>
      <c r="B86" s="438" t="s">
        <v>173</v>
      </c>
      <c r="C86" s="369"/>
      <c r="D86" s="305"/>
      <c r="E86" s="296"/>
      <c r="F86" s="378"/>
      <c r="G86" s="305"/>
      <c r="H86" s="297"/>
      <c r="I86" s="369"/>
      <c r="J86" s="305"/>
      <c r="K86" s="296"/>
      <c r="L86" s="378"/>
      <c r="M86" s="305"/>
      <c r="N86" s="296"/>
      <c r="O86" s="274"/>
    </row>
    <row r="87" spans="1:15" s="32" customFormat="1" ht="12" customHeight="1" thickBot="1" x14ac:dyDescent="0.35">
      <c r="A87" s="235" t="s">
        <v>291</v>
      </c>
      <c r="B87" s="438" t="s">
        <v>175</v>
      </c>
      <c r="C87" s="369"/>
      <c r="D87" s="305"/>
      <c r="E87" s="296"/>
      <c r="F87" s="378"/>
      <c r="G87" s="305"/>
      <c r="H87" s="297"/>
      <c r="I87" s="369"/>
      <c r="J87" s="305"/>
      <c r="K87" s="296"/>
      <c r="L87" s="378"/>
      <c r="M87" s="305"/>
      <c r="N87" s="296"/>
      <c r="O87" s="274"/>
    </row>
    <row r="88" spans="1:15" s="32" customFormat="1" ht="12" customHeight="1" thickBot="1" x14ac:dyDescent="0.35">
      <c r="A88" s="235" t="s">
        <v>294</v>
      </c>
      <c r="B88" s="438" t="s">
        <v>177</v>
      </c>
      <c r="C88" s="364">
        <f t="shared" ref="C88:N88" si="67">+C64+C68+C73+C76+C81+C87+C86</f>
        <v>44357642</v>
      </c>
      <c r="D88" s="312">
        <f t="shared" si="67"/>
        <v>40240302</v>
      </c>
      <c r="E88" s="310">
        <f t="shared" si="67"/>
        <v>38873128</v>
      </c>
      <c r="F88" s="312">
        <f t="shared" si="67"/>
        <v>80262651</v>
      </c>
      <c r="G88" s="312">
        <f t="shared" si="67"/>
        <v>77506439</v>
      </c>
      <c r="H88" s="311">
        <f t="shared" si="67"/>
        <v>76852261</v>
      </c>
      <c r="I88" s="364">
        <f t="shared" si="67"/>
        <v>135545086</v>
      </c>
      <c r="J88" s="312">
        <f t="shared" si="67"/>
        <v>124537594</v>
      </c>
      <c r="K88" s="310">
        <f t="shared" si="67"/>
        <v>130024048</v>
      </c>
      <c r="L88" s="312">
        <f t="shared" si="67"/>
        <v>260165379</v>
      </c>
      <c r="M88" s="312">
        <f t="shared" si="67"/>
        <v>242284335</v>
      </c>
      <c r="N88" s="310">
        <f t="shared" si="67"/>
        <v>245749437</v>
      </c>
      <c r="O88" s="276"/>
    </row>
    <row r="89" spans="1:15" s="32" customFormat="1" ht="12" customHeight="1" thickBot="1" x14ac:dyDescent="0.35">
      <c r="A89" s="113" t="s">
        <v>297</v>
      </c>
      <c r="B89" s="441" t="s">
        <v>179</v>
      </c>
      <c r="C89" s="364">
        <f t="shared" ref="C89:N89" si="68">+C63+C88</f>
        <v>44357642</v>
      </c>
      <c r="D89" s="309">
        <f t="shared" si="68"/>
        <v>40240302</v>
      </c>
      <c r="E89" s="310">
        <f t="shared" si="68"/>
        <v>39268849</v>
      </c>
      <c r="F89" s="312">
        <f t="shared" si="68"/>
        <v>85508651</v>
      </c>
      <c r="G89" s="309">
        <f t="shared" si="68"/>
        <v>79152439</v>
      </c>
      <c r="H89" s="311">
        <f t="shared" si="68"/>
        <v>78136648</v>
      </c>
      <c r="I89" s="364">
        <f t="shared" si="68"/>
        <v>403769820</v>
      </c>
      <c r="J89" s="309">
        <f t="shared" si="68"/>
        <v>623705776</v>
      </c>
      <c r="K89" s="310">
        <f t="shared" si="68"/>
        <v>624369106</v>
      </c>
      <c r="L89" s="312">
        <f t="shared" si="68"/>
        <v>533636113</v>
      </c>
      <c r="M89" s="309">
        <f t="shared" si="68"/>
        <v>743098517</v>
      </c>
      <c r="N89" s="310">
        <f t="shared" si="68"/>
        <v>741774603</v>
      </c>
      <c r="O89" s="276"/>
    </row>
    <row r="90" spans="1:15" s="32" customFormat="1" ht="12" customHeight="1" x14ac:dyDescent="0.3">
      <c r="A90" s="624"/>
      <c r="B90" s="625"/>
      <c r="C90" s="626"/>
      <c r="D90" s="626"/>
      <c r="E90" s="626"/>
      <c r="F90" s="626"/>
      <c r="G90" s="626"/>
      <c r="H90" s="626"/>
      <c r="I90" s="626"/>
      <c r="J90" s="626"/>
      <c r="K90" s="626"/>
      <c r="L90" s="626"/>
      <c r="M90" s="626"/>
      <c r="N90" s="626"/>
      <c r="O90" s="276"/>
    </row>
    <row r="91" spans="1:15" s="32" customFormat="1" ht="12" customHeight="1" x14ac:dyDescent="0.3">
      <c r="A91" s="624"/>
      <c r="B91" s="625"/>
      <c r="C91" s="626"/>
      <c r="D91" s="626"/>
      <c r="E91" s="626"/>
      <c r="F91" s="626"/>
      <c r="G91" s="626"/>
      <c r="H91" s="626"/>
      <c r="I91" s="626"/>
      <c r="J91" s="626"/>
      <c r="K91" s="626"/>
      <c r="L91" s="626"/>
      <c r="M91" s="626"/>
      <c r="N91" s="626"/>
      <c r="O91" s="276"/>
    </row>
    <row r="92" spans="1:15" s="19" customFormat="1" ht="16.5" customHeight="1" thickBot="1" x14ac:dyDescent="0.35">
      <c r="A92" s="924" t="s">
        <v>180</v>
      </c>
      <c r="B92" s="924"/>
      <c r="C92" s="329"/>
      <c r="D92" s="329"/>
      <c r="E92" s="329"/>
      <c r="F92" s="294"/>
      <c r="G92" s="330"/>
      <c r="H92" s="294"/>
      <c r="I92" s="294"/>
      <c r="J92" s="330"/>
      <c r="K92" s="294"/>
      <c r="L92" s="294"/>
      <c r="M92" s="330"/>
      <c r="N92" s="294"/>
    </row>
    <row r="93" spans="1:15" s="80" customFormat="1" ht="12" customHeight="1" thickBot="1" x14ac:dyDescent="0.35">
      <c r="A93" s="76" t="s">
        <v>12</v>
      </c>
      <c r="B93" s="412" t="s">
        <v>535</v>
      </c>
      <c r="C93" s="455">
        <f t="shared" ref="C93:H93" si="69">+C94+C95+C96+C97+C98+C111</f>
        <v>43257642</v>
      </c>
      <c r="D93" s="452">
        <f t="shared" si="69"/>
        <v>40140302</v>
      </c>
      <c r="E93" s="332">
        <f t="shared" si="69"/>
        <v>38835351</v>
      </c>
      <c r="F93" s="452">
        <f t="shared" si="69"/>
        <v>85208651</v>
      </c>
      <c r="G93" s="333">
        <f t="shared" si="69"/>
        <v>78312939</v>
      </c>
      <c r="H93" s="432">
        <f t="shared" si="69"/>
        <v>76545387</v>
      </c>
      <c r="I93" s="455">
        <f t="shared" ref="I93:N93" si="70">I94+I95+I96+I97+I98</f>
        <v>190913428</v>
      </c>
      <c r="J93" s="452">
        <f t="shared" si="70"/>
        <v>178057482</v>
      </c>
      <c r="K93" s="332">
        <f t="shared" si="70"/>
        <v>147595085</v>
      </c>
      <c r="L93" s="452">
        <f t="shared" si="70"/>
        <v>319379721</v>
      </c>
      <c r="M93" s="333">
        <f t="shared" si="70"/>
        <v>296510723</v>
      </c>
      <c r="N93" s="332">
        <f t="shared" si="70"/>
        <v>262975823</v>
      </c>
      <c r="O93" s="274"/>
    </row>
    <row r="94" spans="1:15" ht="12" customHeight="1" x14ac:dyDescent="0.3">
      <c r="A94" s="81" t="s">
        <v>14</v>
      </c>
      <c r="B94" s="442" t="s">
        <v>181</v>
      </c>
      <c r="C94" s="456">
        <v>27829835</v>
      </c>
      <c r="D94" s="336">
        <v>27634235</v>
      </c>
      <c r="E94" s="334">
        <v>27287987</v>
      </c>
      <c r="F94" s="453">
        <v>49761000</v>
      </c>
      <c r="G94" s="336">
        <v>48352173</v>
      </c>
      <c r="H94" s="335">
        <v>47790409</v>
      </c>
      <c r="I94" s="456">
        <v>66418312</v>
      </c>
      <c r="J94" s="336">
        <v>58254431</v>
      </c>
      <c r="K94" s="334">
        <v>50067799</v>
      </c>
      <c r="L94" s="453">
        <f t="shared" ref="L94:L110" si="71">+C94+F94+I94</f>
        <v>144009147</v>
      </c>
      <c r="M94" s="336">
        <f t="shared" ref="M94:M113" si="72">+D94+G94+J94</f>
        <v>134240839</v>
      </c>
      <c r="N94" s="334">
        <f t="shared" ref="N94:N113" si="73">+E94+H94+K94</f>
        <v>125146195</v>
      </c>
      <c r="O94" s="275"/>
    </row>
    <row r="95" spans="1:15" ht="12" customHeight="1" x14ac:dyDescent="0.3">
      <c r="A95" s="33" t="s">
        <v>16</v>
      </c>
      <c r="B95" s="443" t="s">
        <v>182</v>
      </c>
      <c r="C95" s="362">
        <v>7552807</v>
      </c>
      <c r="D95" s="304">
        <v>6288407</v>
      </c>
      <c r="E95" s="302">
        <v>6281112</v>
      </c>
      <c r="F95" s="373">
        <v>11873400</v>
      </c>
      <c r="G95" s="304">
        <v>10863900</v>
      </c>
      <c r="H95" s="303">
        <v>10862363</v>
      </c>
      <c r="I95" s="362">
        <v>12385317</v>
      </c>
      <c r="J95" s="304">
        <v>10855318</v>
      </c>
      <c r="K95" s="302">
        <v>8325377</v>
      </c>
      <c r="L95" s="373">
        <f t="shared" si="71"/>
        <v>31811524</v>
      </c>
      <c r="M95" s="304">
        <f t="shared" si="72"/>
        <v>28007625</v>
      </c>
      <c r="N95" s="302">
        <f t="shared" si="73"/>
        <v>25468852</v>
      </c>
      <c r="O95" s="275"/>
    </row>
    <row r="96" spans="1:15" ht="12" customHeight="1" x14ac:dyDescent="0.3">
      <c r="A96" s="33" t="s">
        <v>18</v>
      </c>
      <c r="B96" s="443" t="s">
        <v>183</v>
      </c>
      <c r="C96" s="363">
        <v>7875000</v>
      </c>
      <c r="D96" s="308">
        <v>6217660</v>
      </c>
      <c r="E96" s="306">
        <v>5266252</v>
      </c>
      <c r="F96" s="374">
        <v>23574251</v>
      </c>
      <c r="G96" s="308">
        <v>19096866</v>
      </c>
      <c r="H96" s="307">
        <v>17892615</v>
      </c>
      <c r="I96" s="363">
        <v>55715440</v>
      </c>
      <c r="J96" s="308">
        <v>73649337</v>
      </c>
      <c r="K96" s="306">
        <v>56638186</v>
      </c>
      <c r="L96" s="374">
        <f t="shared" si="71"/>
        <v>87164691</v>
      </c>
      <c r="M96" s="308">
        <f t="shared" si="72"/>
        <v>98963863</v>
      </c>
      <c r="N96" s="306">
        <f t="shared" si="73"/>
        <v>79797053</v>
      </c>
      <c r="O96" s="275"/>
    </row>
    <row r="97" spans="1:15" ht="12" customHeight="1" x14ac:dyDescent="0.3">
      <c r="A97" s="33" t="s">
        <v>20</v>
      </c>
      <c r="B97" s="444" t="s">
        <v>184</v>
      </c>
      <c r="C97" s="363"/>
      <c r="D97" s="308"/>
      <c r="E97" s="306"/>
      <c r="F97" s="374"/>
      <c r="G97" s="308"/>
      <c r="H97" s="307"/>
      <c r="I97" s="363">
        <v>23337000</v>
      </c>
      <c r="J97" s="308">
        <v>4859002</v>
      </c>
      <c r="K97" s="306">
        <v>4858615</v>
      </c>
      <c r="L97" s="374">
        <f t="shared" si="71"/>
        <v>23337000</v>
      </c>
      <c r="M97" s="308">
        <f t="shared" si="72"/>
        <v>4859002</v>
      </c>
      <c r="N97" s="306">
        <f t="shared" si="73"/>
        <v>4858615</v>
      </c>
      <c r="O97" s="275"/>
    </row>
    <row r="98" spans="1:15" ht="12" customHeight="1" x14ac:dyDescent="0.3">
      <c r="A98" s="33" t="s">
        <v>185</v>
      </c>
      <c r="B98" s="241" t="s">
        <v>186</v>
      </c>
      <c r="C98" s="363"/>
      <c r="D98" s="308"/>
      <c r="E98" s="306"/>
      <c r="F98" s="374"/>
      <c r="G98" s="433"/>
      <c r="H98" s="307"/>
      <c r="I98" s="363">
        <v>33057359</v>
      </c>
      <c r="J98" s="308">
        <v>30439394</v>
      </c>
      <c r="K98" s="306">
        <v>27705108</v>
      </c>
      <c r="L98" s="374">
        <f t="shared" si="71"/>
        <v>33057359</v>
      </c>
      <c r="M98" s="308">
        <f t="shared" si="72"/>
        <v>30439394</v>
      </c>
      <c r="N98" s="306">
        <f t="shared" si="73"/>
        <v>27705108</v>
      </c>
      <c r="O98" s="275"/>
    </row>
    <row r="99" spans="1:15" ht="12" customHeight="1" x14ac:dyDescent="0.3">
      <c r="A99" s="33" t="s">
        <v>24</v>
      </c>
      <c r="B99" s="443" t="s">
        <v>187</v>
      </c>
      <c r="C99" s="363"/>
      <c r="D99" s="308"/>
      <c r="E99" s="306"/>
      <c r="F99" s="374"/>
      <c r="G99" s="308"/>
      <c r="H99" s="307"/>
      <c r="I99" s="363"/>
      <c r="J99" s="308"/>
      <c r="K99" s="306"/>
      <c r="L99" s="374">
        <f t="shared" si="71"/>
        <v>0</v>
      </c>
      <c r="M99" s="308">
        <f t="shared" si="72"/>
        <v>0</v>
      </c>
      <c r="N99" s="306">
        <f t="shared" si="73"/>
        <v>0</v>
      </c>
      <c r="O99" s="275"/>
    </row>
    <row r="100" spans="1:15" ht="12" customHeight="1" x14ac:dyDescent="0.3">
      <c r="A100" s="33" t="s">
        <v>188</v>
      </c>
      <c r="B100" s="445" t="s">
        <v>189</v>
      </c>
      <c r="C100" s="363"/>
      <c r="D100" s="308"/>
      <c r="E100" s="306"/>
      <c r="F100" s="374"/>
      <c r="G100" s="308"/>
      <c r="H100" s="307"/>
      <c r="I100" s="363"/>
      <c r="J100" s="308"/>
      <c r="K100" s="306"/>
      <c r="L100" s="374">
        <f t="shared" si="71"/>
        <v>0</v>
      </c>
      <c r="M100" s="308">
        <f t="shared" si="72"/>
        <v>0</v>
      </c>
      <c r="N100" s="306">
        <f t="shared" si="73"/>
        <v>0</v>
      </c>
      <c r="O100" s="275"/>
    </row>
    <row r="101" spans="1:15" ht="12" customHeight="1" x14ac:dyDescent="0.3">
      <c r="A101" s="33" t="s">
        <v>190</v>
      </c>
      <c r="B101" s="445" t="s">
        <v>191</v>
      </c>
      <c r="C101" s="363"/>
      <c r="D101" s="308"/>
      <c r="E101" s="306"/>
      <c r="F101" s="374"/>
      <c r="G101" s="308"/>
      <c r="H101" s="307"/>
      <c r="I101" s="363">
        <v>5000000</v>
      </c>
      <c r="J101" s="308">
        <v>2047500</v>
      </c>
      <c r="K101" s="306">
        <v>1838248</v>
      </c>
      <c r="L101" s="374">
        <f t="shared" si="71"/>
        <v>5000000</v>
      </c>
      <c r="M101" s="308">
        <f t="shared" si="72"/>
        <v>2047500</v>
      </c>
      <c r="N101" s="306">
        <f t="shared" si="73"/>
        <v>1838248</v>
      </c>
      <c r="O101" s="275"/>
    </row>
    <row r="102" spans="1:15" ht="12" customHeight="1" x14ac:dyDescent="0.3">
      <c r="A102" s="33" t="s">
        <v>192</v>
      </c>
      <c r="B102" s="445" t="s">
        <v>193</v>
      </c>
      <c r="C102" s="363"/>
      <c r="D102" s="308"/>
      <c r="E102" s="306"/>
      <c r="F102" s="374"/>
      <c r="G102" s="308"/>
      <c r="H102" s="307"/>
      <c r="I102" s="363"/>
      <c r="J102" s="308"/>
      <c r="K102" s="306"/>
      <c r="L102" s="374">
        <f t="shared" si="71"/>
        <v>0</v>
      </c>
      <c r="M102" s="308">
        <f t="shared" si="72"/>
        <v>0</v>
      </c>
      <c r="N102" s="306">
        <f t="shared" si="73"/>
        <v>0</v>
      </c>
      <c r="O102" s="275"/>
    </row>
    <row r="103" spans="1:15" ht="12" customHeight="1" x14ac:dyDescent="0.3">
      <c r="A103" s="33" t="s">
        <v>194</v>
      </c>
      <c r="B103" s="443" t="s">
        <v>195</v>
      </c>
      <c r="C103" s="363"/>
      <c r="D103" s="308"/>
      <c r="E103" s="306"/>
      <c r="F103" s="374"/>
      <c r="G103" s="308"/>
      <c r="H103" s="307"/>
      <c r="I103" s="363"/>
      <c r="J103" s="308"/>
      <c r="K103" s="306"/>
      <c r="L103" s="374">
        <f t="shared" si="71"/>
        <v>0</v>
      </c>
      <c r="M103" s="308">
        <f t="shared" si="72"/>
        <v>0</v>
      </c>
      <c r="N103" s="306">
        <f t="shared" si="73"/>
        <v>0</v>
      </c>
      <c r="O103" s="275"/>
    </row>
    <row r="104" spans="1:15" ht="12" customHeight="1" x14ac:dyDescent="0.3">
      <c r="A104" s="33" t="s">
        <v>196</v>
      </c>
      <c r="B104" s="443" t="s">
        <v>197</v>
      </c>
      <c r="C104" s="363"/>
      <c r="D104" s="308"/>
      <c r="E104" s="306"/>
      <c r="F104" s="374"/>
      <c r="G104" s="308"/>
      <c r="H104" s="307"/>
      <c r="I104" s="363"/>
      <c r="J104" s="308"/>
      <c r="K104" s="306"/>
      <c r="L104" s="374">
        <f t="shared" si="71"/>
        <v>0</v>
      </c>
      <c r="M104" s="308">
        <f t="shared" si="72"/>
        <v>0</v>
      </c>
      <c r="N104" s="306">
        <f t="shared" si="73"/>
        <v>0</v>
      </c>
      <c r="O104" s="275"/>
    </row>
    <row r="105" spans="1:15" ht="12" customHeight="1" x14ac:dyDescent="0.3">
      <c r="A105" s="33" t="s">
        <v>198</v>
      </c>
      <c r="B105" s="445" t="s">
        <v>199</v>
      </c>
      <c r="C105" s="363"/>
      <c r="D105" s="308"/>
      <c r="E105" s="306"/>
      <c r="F105" s="374"/>
      <c r="G105" s="308"/>
      <c r="H105" s="307"/>
      <c r="I105" s="363"/>
      <c r="J105" s="308">
        <v>18655998</v>
      </c>
      <c r="K105" s="306">
        <v>18655998</v>
      </c>
      <c r="L105" s="374">
        <f t="shared" si="71"/>
        <v>0</v>
      </c>
      <c r="M105" s="308">
        <f t="shared" si="72"/>
        <v>18655998</v>
      </c>
      <c r="N105" s="306">
        <f t="shared" si="73"/>
        <v>18655998</v>
      </c>
      <c r="O105" s="275"/>
    </row>
    <row r="106" spans="1:15" ht="12" customHeight="1" x14ac:dyDescent="0.3">
      <c r="A106" s="33" t="s">
        <v>200</v>
      </c>
      <c r="B106" s="445" t="s">
        <v>201</v>
      </c>
      <c r="C106" s="363"/>
      <c r="D106" s="308"/>
      <c r="E106" s="306"/>
      <c r="F106" s="374"/>
      <c r="G106" s="308"/>
      <c r="H106" s="307"/>
      <c r="I106" s="363"/>
      <c r="J106" s="308"/>
      <c r="K106" s="306"/>
      <c r="L106" s="374">
        <f t="shared" si="71"/>
        <v>0</v>
      </c>
      <c r="M106" s="308">
        <f t="shared" si="72"/>
        <v>0</v>
      </c>
      <c r="N106" s="306">
        <f t="shared" si="73"/>
        <v>0</v>
      </c>
      <c r="O106" s="275"/>
    </row>
    <row r="107" spans="1:15" ht="12" customHeight="1" x14ac:dyDescent="0.3">
      <c r="A107" s="33" t="s">
        <v>202</v>
      </c>
      <c r="B107" s="443" t="s">
        <v>203</v>
      </c>
      <c r="C107" s="362"/>
      <c r="D107" s="308"/>
      <c r="E107" s="306"/>
      <c r="F107" s="373"/>
      <c r="G107" s="308"/>
      <c r="H107" s="307"/>
      <c r="I107" s="362"/>
      <c r="J107" s="308"/>
      <c r="K107" s="306"/>
      <c r="L107" s="373">
        <f t="shared" si="71"/>
        <v>0</v>
      </c>
      <c r="M107" s="308">
        <f t="shared" si="72"/>
        <v>0</v>
      </c>
      <c r="N107" s="306">
        <f t="shared" si="73"/>
        <v>0</v>
      </c>
      <c r="O107" s="275"/>
    </row>
    <row r="108" spans="1:15" ht="12" customHeight="1" x14ac:dyDescent="0.3">
      <c r="A108" s="90" t="s">
        <v>204</v>
      </c>
      <c r="B108" s="446" t="s">
        <v>205</v>
      </c>
      <c r="C108" s="363"/>
      <c r="D108" s="308"/>
      <c r="E108" s="306"/>
      <c r="F108" s="374"/>
      <c r="G108" s="308"/>
      <c r="H108" s="307"/>
      <c r="I108" s="363"/>
      <c r="J108" s="308"/>
      <c r="K108" s="306"/>
      <c r="L108" s="374">
        <f t="shared" si="71"/>
        <v>0</v>
      </c>
      <c r="M108" s="308">
        <f t="shared" si="72"/>
        <v>0</v>
      </c>
      <c r="N108" s="306">
        <f t="shared" si="73"/>
        <v>0</v>
      </c>
      <c r="O108" s="275"/>
    </row>
    <row r="109" spans="1:15" ht="12" customHeight="1" x14ac:dyDescent="0.3">
      <c r="A109" s="33" t="s">
        <v>206</v>
      </c>
      <c r="B109" s="446" t="s">
        <v>207</v>
      </c>
      <c r="C109" s="363"/>
      <c r="D109" s="308"/>
      <c r="E109" s="306"/>
      <c r="F109" s="374"/>
      <c r="G109" s="308"/>
      <c r="H109" s="307"/>
      <c r="I109" s="363"/>
      <c r="J109" s="308"/>
      <c r="K109" s="306"/>
      <c r="L109" s="374">
        <f t="shared" si="71"/>
        <v>0</v>
      </c>
      <c r="M109" s="308">
        <f t="shared" si="72"/>
        <v>0</v>
      </c>
      <c r="N109" s="306">
        <f t="shared" si="73"/>
        <v>0</v>
      </c>
      <c r="O109" s="275"/>
    </row>
    <row r="110" spans="1:15" ht="12" customHeight="1" x14ac:dyDescent="0.3">
      <c r="A110" s="33" t="s">
        <v>208</v>
      </c>
      <c r="B110" s="443" t="s">
        <v>209</v>
      </c>
      <c r="C110" s="362"/>
      <c r="D110" s="304"/>
      <c r="E110" s="302"/>
      <c r="F110" s="373"/>
      <c r="G110" s="304"/>
      <c r="H110" s="303"/>
      <c r="I110" s="362">
        <v>11235896</v>
      </c>
      <c r="J110" s="304">
        <v>9735896</v>
      </c>
      <c r="K110" s="302">
        <v>7210862</v>
      </c>
      <c r="L110" s="373">
        <f t="shared" si="71"/>
        <v>11235896</v>
      </c>
      <c r="M110" s="304">
        <f t="shared" si="72"/>
        <v>9735896</v>
      </c>
      <c r="N110" s="302">
        <f t="shared" si="73"/>
        <v>7210862</v>
      </c>
      <c r="O110" s="275"/>
    </row>
    <row r="111" spans="1:15" ht="12" customHeight="1" x14ac:dyDescent="0.3">
      <c r="A111" s="33" t="s">
        <v>210</v>
      </c>
      <c r="B111" s="444" t="s">
        <v>211</v>
      </c>
      <c r="C111" s="362"/>
      <c r="D111" s="304"/>
      <c r="E111" s="302"/>
      <c r="F111" s="373"/>
      <c r="G111" s="304"/>
      <c r="H111" s="303"/>
      <c r="I111" s="362">
        <v>16821463</v>
      </c>
      <c r="J111" s="304"/>
      <c r="K111" s="302"/>
      <c r="L111" s="373">
        <f>+C111+F111+I111</f>
        <v>16821463</v>
      </c>
      <c r="M111" s="304">
        <f t="shared" si="72"/>
        <v>0</v>
      </c>
      <c r="N111" s="302">
        <f t="shared" si="73"/>
        <v>0</v>
      </c>
      <c r="O111" s="275"/>
    </row>
    <row r="112" spans="1:15" ht="12" customHeight="1" x14ac:dyDescent="0.3">
      <c r="A112" s="39" t="s">
        <v>212</v>
      </c>
      <c r="B112" s="443" t="s">
        <v>213</v>
      </c>
      <c r="C112" s="363"/>
      <c r="D112" s="308"/>
      <c r="E112" s="306"/>
      <c r="F112" s="374"/>
      <c r="G112" s="308"/>
      <c r="H112" s="307"/>
      <c r="I112" s="363"/>
      <c r="J112" s="308"/>
      <c r="K112" s="306"/>
      <c r="L112" s="374">
        <v>5147632</v>
      </c>
      <c r="M112" s="308">
        <f t="shared" si="72"/>
        <v>0</v>
      </c>
      <c r="N112" s="306">
        <f t="shared" si="73"/>
        <v>0</v>
      </c>
      <c r="O112" s="275"/>
    </row>
    <row r="113" spans="1:15" ht="12" customHeight="1" thickBot="1" x14ac:dyDescent="0.35">
      <c r="A113" s="61" t="s">
        <v>214</v>
      </c>
      <c r="B113" s="447" t="s">
        <v>215</v>
      </c>
      <c r="C113" s="457"/>
      <c r="D113" s="339"/>
      <c r="E113" s="337"/>
      <c r="F113" s="454"/>
      <c r="G113" s="339"/>
      <c r="H113" s="338"/>
      <c r="I113" s="457"/>
      <c r="J113" s="339"/>
      <c r="K113" s="337"/>
      <c r="L113" s="454">
        <v>11673831</v>
      </c>
      <c r="M113" s="339">
        <f t="shared" si="72"/>
        <v>0</v>
      </c>
      <c r="N113" s="337">
        <f t="shared" si="73"/>
        <v>0</v>
      </c>
      <c r="O113" s="275"/>
    </row>
    <row r="114" spans="1:15" ht="12" customHeight="1" thickBot="1" x14ac:dyDescent="0.35">
      <c r="A114" s="22" t="s">
        <v>26</v>
      </c>
      <c r="B114" s="413" t="s">
        <v>536</v>
      </c>
      <c r="C114" s="360">
        <f t="shared" ref="C114:N114" si="74">+C115+C117+C119</f>
        <v>1100000</v>
      </c>
      <c r="D114" s="305">
        <f t="shared" si="74"/>
        <v>100000</v>
      </c>
      <c r="E114" s="296">
        <f t="shared" si="74"/>
        <v>50890</v>
      </c>
      <c r="F114" s="305">
        <f t="shared" si="74"/>
        <v>300000</v>
      </c>
      <c r="G114" s="305">
        <f t="shared" si="74"/>
        <v>839500</v>
      </c>
      <c r="H114" s="297">
        <f t="shared" si="74"/>
        <v>767748</v>
      </c>
      <c r="I114" s="360">
        <f>SUM(I115:I127)</f>
        <v>79800000</v>
      </c>
      <c r="J114" s="305">
        <f>SUM(J115:J127)</f>
        <v>278538614</v>
      </c>
      <c r="K114" s="296">
        <f>SUM(K115:K127)</f>
        <v>55876589</v>
      </c>
      <c r="L114" s="305">
        <f t="shared" si="74"/>
        <v>81200000</v>
      </c>
      <c r="M114" s="305">
        <f t="shared" si="74"/>
        <v>279478114</v>
      </c>
      <c r="N114" s="296">
        <f t="shared" si="74"/>
        <v>56695227</v>
      </c>
      <c r="O114" s="274"/>
    </row>
    <row r="115" spans="1:15" ht="12" customHeight="1" x14ac:dyDescent="0.3">
      <c r="A115" s="27" t="s">
        <v>28</v>
      </c>
      <c r="B115" s="443" t="s">
        <v>216</v>
      </c>
      <c r="C115" s="361">
        <v>1100000</v>
      </c>
      <c r="D115" s="301">
        <v>100000</v>
      </c>
      <c r="E115" s="299">
        <v>50890</v>
      </c>
      <c r="F115" s="372">
        <v>300000</v>
      </c>
      <c r="G115" s="301">
        <v>839500</v>
      </c>
      <c r="H115" s="300">
        <v>767748</v>
      </c>
      <c r="I115" s="361">
        <v>25400000</v>
      </c>
      <c r="J115" s="301">
        <v>57594000</v>
      </c>
      <c r="K115" s="299">
        <v>45880994</v>
      </c>
      <c r="L115" s="372">
        <f t="shared" ref="L115:L127" si="75">+C115+F115+I115</f>
        <v>26800000</v>
      </c>
      <c r="M115" s="301">
        <f t="shared" ref="M115:M127" si="76">+D115+G115+J115</f>
        <v>58533500</v>
      </c>
      <c r="N115" s="299">
        <f t="shared" ref="N115:N127" si="77">+E115+H115+K115</f>
        <v>46699632</v>
      </c>
      <c r="O115" s="275"/>
    </row>
    <row r="116" spans="1:15" ht="12" customHeight="1" x14ac:dyDescent="0.3">
      <c r="A116" s="27" t="s">
        <v>30</v>
      </c>
      <c r="B116" s="446" t="s">
        <v>217</v>
      </c>
      <c r="C116" s="361"/>
      <c r="D116" s="301"/>
      <c r="E116" s="299"/>
      <c r="F116" s="372"/>
      <c r="G116" s="301"/>
      <c r="H116" s="300"/>
      <c r="I116" s="361"/>
      <c r="J116" s="301"/>
      <c r="K116" s="299"/>
      <c r="L116" s="372">
        <f t="shared" si="75"/>
        <v>0</v>
      </c>
      <c r="M116" s="301">
        <f t="shared" si="76"/>
        <v>0</v>
      </c>
      <c r="N116" s="299">
        <f t="shared" si="77"/>
        <v>0</v>
      </c>
      <c r="O116" s="275"/>
    </row>
    <row r="117" spans="1:15" ht="12" customHeight="1" x14ac:dyDescent="0.3">
      <c r="A117" s="27" t="s">
        <v>32</v>
      </c>
      <c r="B117" s="446" t="s">
        <v>218</v>
      </c>
      <c r="C117" s="362"/>
      <c r="D117" s="304"/>
      <c r="E117" s="302"/>
      <c r="F117" s="373"/>
      <c r="G117" s="304"/>
      <c r="H117" s="303">
        <v>0</v>
      </c>
      <c r="I117" s="362">
        <v>54400000</v>
      </c>
      <c r="J117" s="304">
        <v>216613219</v>
      </c>
      <c r="K117" s="302">
        <v>5664200</v>
      </c>
      <c r="L117" s="373">
        <f t="shared" si="75"/>
        <v>54400000</v>
      </c>
      <c r="M117" s="304">
        <f t="shared" si="76"/>
        <v>216613219</v>
      </c>
      <c r="N117" s="302">
        <f t="shared" si="77"/>
        <v>5664200</v>
      </c>
      <c r="O117" s="275"/>
    </row>
    <row r="118" spans="1:15" ht="12" customHeight="1" x14ac:dyDescent="0.3">
      <c r="A118" s="27" t="s">
        <v>34</v>
      </c>
      <c r="B118" s="446" t="s">
        <v>219</v>
      </c>
      <c r="C118" s="362"/>
      <c r="D118" s="304"/>
      <c r="E118" s="302"/>
      <c r="F118" s="373"/>
      <c r="G118" s="304"/>
      <c r="H118" s="303"/>
      <c r="I118" s="362"/>
      <c r="J118" s="304"/>
      <c r="K118" s="302"/>
      <c r="L118" s="373">
        <f t="shared" si="75"/>
        <v>0</v>
      </c>
      <c r="M118" s="304">
        <f t="shared" si="76"/>
        <v>0</v>
      </c>
      <c r="N118" s="302">
        <f t="shared" si="77"/>
        <v>0</v>
      </c>
      <c r="O118" s="275"/>
    </row>
    <row r="119" spans="1:15" ht="12" customHeight="1" x14ac:dyDescent="0.3">
      <c r="A119" s="27" t="s">
        <v>36</v>
      </c>
      <c r="B119" s="437" t="s">
        <v>220</v>
      </c>
      <c r="C119" s="362"/>
      <c r="D119" s="304"/>
      <c r="E119" s="302"/>
      <c r="F119" s="373"/>
      <c r="G119" s="304"/>
      <c r="H119" s="303"/>
      <c r="I119" s="362"/>
      <c r="J119" s="304">
        <v>4331395</v>
      </c>
      <c r="K119" s="302">
        <v>4331395</v>
      </c>
      <c r="L119" s="373">
        <f t="shared" si="75"/>
        <v>0</v>
      </c>
      <c r="M119" s="304">
        <f t="shared" si="76"/>
        <v>4331395</v>
      </c>
      <c r="N119" s="302">
        <f t="shared" si="77"/>
        <v>4331395</v>
      </c>
      <c r="O119" s="275"/>
    </row>
    <row r="120" spans="1:15" ht="12" customHeight="1" x14ac:dyDescent="0.3">
      <c r="A120" s="27" t="s">
        <v>38</v>
      </c>
      <c r="B120" s="436" t="s">
        <v>221</v>
      </c>
      <c r="C120" s="362"/>
      <c r="D120" s="304"/>
      <c r="E120" s="302"/>
      <c r="F120" s="373"/>
      <c r="G120" s="304"/>
      <c r="H120" s="303"/>
      <c r="I120" s="362"/>
      <c r="J120" s="304"/>
      <c r="K120" s="302"/>
      <c r="L120" s="373">
        <f t="shared" si="75"/>
        <v>0</v>
      </c>
      <c r="M120" s="304">
        <f t="shared" si="76"/>
        <v>0</v>
      </c>
      <c r="N120" s="302">
        <f t="shared" si="77"/>
        <v>0</v>
      </c>
      <c r="O120" s="275"/>
    </row>
    <row r="121" spans="1:15" ht="12" customHeight="1" x14ac:dyDescent="0.3">
      <c r="A121" s="27" t="s">
        <v>222</v>
      </c>
      <c r="B121" s="448" t="s">
        <v>223</v>
      </c>
      <c r="C121" s="362"/>
      <c r="D121" s="304"/>
      <c r="E121" s="302"/>
      <c r="F121" s="373"/>
      <c r="G121" s="304"/>
      <c r="H121" s="303"/>
      <c r="I121" s="362"/>
      <c r="J121" s="304"/>
      <c r="K121" s="302"/>
      <c r="L121" s="373">
        <f t="shared" si="75"/>
        <v>0</v>
      </c>
      <c r="M121" s="304">
        <f t="shared" si="76"/>
        <v>0</v>
      </c>
      <c r="N121" s="302">
        <f t="shared" si="77"/>
        <v>0</v>
      </c>
      <c r="O121" s="275"/>
    </row>
    <row r="122" spans="1:15" ht="12" customHeight="1" x14ac:dyDescent="0.3">
      <c r="A122" s="27" t="s">
        <v>224</v>
      </c>
      <c r="B122" s="443" t="s">
        <v>197</v>
      </c>
      <c r="C122" s="362"/>
      <c r="D122" s="304"/>
      <c r="E122" s="302"/>
      <c r="F122" s="373"/>
      <c r="G122" s="304"/>
      <c r="H122" s="303"/>
      <c r="I122" s="362"/>
      <c r="J122" s="304"/>
      <c r="K122" s="302"/>
      <c r="L122" s="373">
        <f t="shared" si="75"/>
        <v>0</v>
      </c>
      <c r="M122" s="304">
        <f t="shared" si="76"/>
        <v>0</v>
      </c>
      <c r="N122" s="302">
        <f t="shared" si="77"/>
        <v>0</v>
      </c>
      <c r="O122" s="275"/>
    </row>
    <row r="123" spans="1:15" ht="12" customHeight="1" x14ac:dyDescent="0.3">
      <c r="A123" s="27" t="s">
        <v>225</v>
      </c>
      <c r="B123" s="443" t="s">
        <v>226</v>
      </c>
      <c r="C123" s="362"/>
      <c r="D123" s="304"/>
      <c r="E123" s="302"/>
      <c r="F123" s="373"/>
      <c r="G123" s="304"/>
      <c r="H123" s="303"/>
      <c r="I123" s="362"/>
      <c r="J123" s="304"/>
      <c r="K123" s="302"/>
      <c r="L123" s="373">
        <f t="shared" si="75"/>
        <v>0</v>
      </c>
      <c r="M123" s="304">
        <f t="shared" si="76"/>
        <v>0</v>
      </c>
      <c r="N123" s="302">
        <f t="shared" si="77"/>
        <v>0</v>
      </c>
      <c r="O123" s="275"/>
    </row>
    <row r="124" spans="1:15" ht="12" customHeight="1" x14ac:dyDescent="0.3">
      <c r="A124" s="27" t="s">
        <v>227</v>
      </c>
      <c r="B124" s="443" t="s">
        <v>228</v>
      </c>
      <c r="C124" s="362"/>
      <c r="D124" s="304"/>
      <c r="E124" s="302"/>
      <c r="F124" s="373"/>
      <c r="G124" s="304"/>
      <c r="H124" s="303"/>
      <c r="I124" s="362"/>
      <c r="J124" s="304"/>
      <c r="K124" s="302"/>
      <c r="L124" s="373">
        <f t="shared" si="75"/>
        <v>0</v>
      </c>
      <c r="M124" s="304">
        <f t="shared" si="76"/>
        <v>0</v>
      </c>
      <c r="N124" s="302">
        <f t="shared" si="77"/>
        <v>0</v>
      </c>
      <c r="O124" s="275"/>
    </row>
    <row r="125" spans="1:15" ht="12" customHeight="1" x14ac:dyDescent="0.3">
      <c r="A125" s="27" t="s">
        <v>229</v>
      </c>
      <c r="B125" s="443" t="s">
        <v>203</v>
      </c>
      <c r="C125" s="362"/>
      <c r="D125" s="304"/>
      <c r="E125" s="302"/>
      <c r="F125" s="373"/>
      <c r="G125" s="304"/>
      <c r="H125" s="303"/>
      <c r="I125" s="362"/>
      <c r="J125" s="304"/>
      <c r="K125" s="302"/>
      <c r="L125" s="373">
        <f t="shared" si="75"/>
        <v>0</v>
      </c>
      <c r="M125" s="304">
        <f t="shared" si="76"/>
        <v>0</v>
      </c>
      <c r="N125" s="302">
        <f t="shared" si="77"/>
        <v>0</v>
      </c>
      <c r="O125" s="275"/>
    </row>
    <row r="126" spans="1:15" ht="12" customHeight="1" x14ac:dyDescent="0.3">
      <c r="A126" s="27" t="s">
        <v>230</v>
      </c>
      <c r="B126" s="443" t="s">
        <v>231</v>
      </c>
      <c r="C126" s="362"/>
      <c r="D126" s="304"/>
      <c r="E126" s="302"/>
      <c r="F126" s="373"/>
      <c r="G126" s="304"/>
      <c r="H126" s="303"/>
      <c r="I126" s="362"/>
      <c r="J126" s="304"/>
      <c r="K126" s="302"/>
      <c r="L126" s="373">
        <f t="shared" si="75"/>
        <v>0</v>
      </c>
      <c r="M126" s="304">
        <f t="shared" si="76"/>
        <v>0</v>
      </c>
      <c r="N126" s="302">
        <f t="shared" si="77"/>
        <v>0</v>
      </c>
      <c r="O126" s="275"/>
    </row>
    <row r="127" spans="1:15" ht="12" customHeight="1" thickBot="1" x14ac:dyDescent="0.35">
      <c r="A127" s="90" t="s">
        <v>232</v>
      </c>
      <c r="B127" s="443" t="s">
        <v>233</v>
      </c>
      <c r="C127" s="363"/>
      <c r="D127" s="308"/>
      <c r="E127" s="306"/>
      <c r="F127" s="374"/>
      <c r="G127" s="308"/>
      <c r="H127" s="307"/>
      <c r="I127" s="363"/>
      <c r="J127" s="308"/>
      <c r="K127" s="306"/>
      <c r="L127" s="374">
        <f t="shared" si="75"/>
        <v>0</v>
      </c>
      <c r="M127" s="308">
        <f t="shared" si="76"/>
        <v>0</v>
      </c>
      <c r="N127" s="306">
        <f t="shared" si="77"/>
        <v>0</v>
      </c>
      <c r="O127" s="275"/>
    </row>
    <row r="128" spans="1:15" ht="12" customHeight="1" thickBot="1" x14ac:dyDescent="0.35">
      <c r="A128" s="22" t="s">
        <v>40</v>
      </c>
      <c r="B128" s="449" t="s">
        <v>234</v>
      </c>
      <c r="C128" s="360">
        <f t="shared" ref="C128:N128" si="78">+C93+C114</f>
        <v>44357642</v>
      </c>
      <c r="D128" s="305">
        <f t="shared" si="78"/>
        <v>40240302</v>
      </c>
      <c r="E128" s="296">
        <f t="shared" si="78"/>
        <v>38886241</v>
      </c>
      <c r="F128" s="305">
        <f t="shared" si="78"/>
        <v>85508651</v>
      </c>
      <c r="G128" s="305">
        <f t="shared" si="78"/>
        <v>79152439</v>
      </c>
      <c r="H128" s="297">
        <f t="shared" si="78"/>
        <v>77313135</v>
      </c>
      <c r="I128" s="360">
        <f t="shared" si="78"/>
        <v>270713428</v>
      </c>
      <c r="J128" s="305">
        <f t="shared" si="78"/>
        <v>456596096</v>
      </c>
      <c r="K128" s="296">
        <f t="shared" si="78"/>
        <v>203471674</v>
      </c>
      <c r="L128" s="305">
        <f t="shared" si="78"/>
        <v>400579721</v>
      </c>
      <c r="M128" s="305">
        <f t="shared" si="78"/>
        <v>575988837</v>
      </c>
      <c r="N128" s="296">
        <f t="shared" si="78"/>
        <v>319671050</v>
      </c>
      <c r="O128" s="274"/>
    </row>
    <row r="129" spans="1:15" ht="12" customHeight="1" thickBot="1" x14ac:dyDescent="0.35">
      <c r="A129" s="22" t="s">
        <v>235</v>
      </c>
      <c r="B129" s="449" t="s">
        <v>236</v>
      </c>
      <c r="C129" s="360">
        <f t="shared" ref="C129" si="79">+C130+C131+C132</f>
        <v>0</v>
      </c>
      <c r="D129" s="305"/>
      <c r="E129" s="296"/>
      <c r="F129" s="305">
        <f t="shared" ref="F129" si="80">+F130+F131+F132</f>
        <v>0</v>
      </c>
      <c r="G129" s="305"/>
      <c r="H129" s="297"/>
      <c r="I129" s="360"/>
      <c r="J129" s="305"/>
      <c r="K129" s="296"/>
      <c r="L129" s="305"/>
      <c r="M129" s="305"/>
      <c r="N129" s="296"/>
      <c r="O129" s="274"/>
    </row>
    <row r="130" spans="1:15" s="80" customFormat="1" ht="12" customHeight="1" x14ac:dyDescent="0.3">
      <c r="A130" s="27" t="s">
        <v>56</v>
      </c>
      <c r="B130" s="448" t="s">
        <v>237</v>
      </c>
      <c r="C130" s="362"/>
      <c r="D130" s="304"/>
      <c r="E130" s="302"/>
      <c r="F130" s="373"/>
      <c r="G130" s="304"/>
      <c r="H130" s="303"/>
      <c r="I130" s="362"/>
      <c r="J130" s="304"/>
      <c r="K130" s="302"/>
      <c r="L130" s="373">
        <f t="shared" ref="L130:L132" si="81">+C130+F130+I130</f>
        <v>0</v>
      </c>
      <c r="M130" s="304">
        <f t="shared" ref="M130:M132" si="82">+D130+G130+J130</f>
        <v>0</v>
      </c>
      <c r="N130" s="302">
        <f t="shared" ref="N130:N132" si="83">+E130+H130+K130</f>
        <v>0</v>
      </c>
      <c r="O130" s="275"/>
    </row>
    <row r="131" spans="1:15" ht="12" customHeight="1" x14ac:dyDescent="0.3">
      <c r="A131" s="27" t="s">
        <v>58</v>
      </c>
      <c r="B131" s="448" t="s">
        <v>238</v>
      </c>
      <c r="C131" s="362"/>
      <c r="D131" s="304"/>
      <c r="E131" s="302"/>
      <c r="F131" s="373"/>
      <c r="G131" s="304"/>
      <c r="H131" s="303"/>
      <c r="I131" s="362"/>
      <c r="J131" s="304"/>
      <c r="K131" s="302"/>
      <c r="L131" s="373">
        <f t="shared" si="81"/>
        <v>0</v>
      </c>
      <c r="M131" s="304">
        <f t="shared" si="82"/>
        <v>0</v>
      </c>
      <c r="N131" s="302">
        <f t="shared" si="83"/>
        <v>0</v>
      </c>
      <c r="O131" s="275"/>
    </row>
    <row r="132" spans="1:15" ht="12" customHeight="1" thickBot="1" x14ac:dyDescent="0.35">
      <c r="A132" s="90" t="s">
        <v>60</v>
      </c>
      <c r="B132" s="450" t="s">
        <v>239</v>
      </c>
      <c r="C132" s="362"/>
      <c r="D132" s="304"/>
      <c r="E132" s="302"/>
      <c r="F132" s="373"/>
      <c r="G132" s="304"/>
      <c r="H132" s="303"/>
      <c r="I132" s="362"/>
      <c r="J132" s="304"/>
      <c r="K132" s="302"/>
      <c r="L132" s="373">
        <f t="shared" si="81"/>
        <v>0</v>
      </c>
      <c r="M132" s="304">
        <f t="shared" si="82"/>
        <v>0</v>
      </c>
      <c r="N132" s="302">
        <f t="shared" si="83"/>
        <v>0</v>
      </c>
      <c r="O132" s="275"/>
    </row>
    <row r="133" spans="1:15" ht="12" customHeight="1" thickBot="1" x14ac:dyDescent="0.35">
      <c r="A133" s="22" t="s">
        <v>70</v>
      </c>
      <c r="B133" s="449" t="s">
        <v>240</v>
      </c>
      <c r="C133" s="360">
        <f t="shared" ref="C133" si="84">+C134+C135+C136+C137+C138+C139</f>
        <v>0</v>
      </c>
      <c r="D133" s="305"/>
      <c r="E133" s="296"/>
      <c r="F133" s="305">
        <f t="shared" ref="F133" si="85">+F134+F135+F136+F137+F138+F139</f>
        <v>0</v>
      </c>
      <c r="G133" s="305"/>
      <c r="H133" s="297"/>
      <c r="I133" s="360">
        <f t="shared" ref="I133:N133" si="86">SUM(I134:I139)</f>
        <v>3700000</v>
      </c>
      <c r="J133" s="305">
        <f t="shared" si="86"/>
        <v>45000000</v>
      </c>
      <c r="K133" s="296">
        <f t="shared" si="86"/>
        <v>45000000</v>
      </c>
      <c r="L133" s="305">
        <f t="shared" si="86"/>
        <v>3700000</v>
      </c>
      <c r="M133" s="305">
        <f t="shared" si="86"/>
        <v>45000000</v>
      </c>
      <c r="N133" s="296">
        <f t="shared" si="86"/>
        <v>45000000</v>
      </c>
      <c r="O133" s="274"/>
    </row>
    <row r="134" spans="1:15" ht="12" customHeight="1" x14ac:dyDescent="0.3">
      <c r="A134" s="27" t="s">
        <v>72</v>
      </c>
      <c r="B134" s="448" t="s">
        <v>241</v>
      </c>
      <c r="C134" s="362"/>
      <c r="D134" s="304"/>
      <c r="E134" s="302"/>
      <c r="F134" s="373"/>
      <c r="G134" s="304"/>
      <c r="H134" s="303"/>
      <c r="I134" s="362">
        <v>3700000</v>
      </c>
      <c r="J134" s="304">
        <v>45000000</v>
      </c>
      <c r="K134" s="302">
        <v>45000000</v>
      </c>
      <c r="L134" s="373">
        <f t="shared" ref="L134:L139" si="87">+C134+F134+I134</f>
        <v>3700000</v>
      </c>
      <c r="M134" s="304">
        <f t="shared" ref="M134:M139" si="88">+D134+G134+J134</f>
        <v>45000000</v>
      </c>
      <c r="N134" s="302">
        <f t="shared" ref="N134:N139" si="89">+E134+H134+K134</f>
        <v>45000000</v>
      </c>
      <c r="O134" s="275"/>
    </row>
    <row r="135" spans="1:15" ht="12" customHeight="1" x14ac:dyDescent="0.3">
      <c r="A135" s="27" t="s">
        <v>74</v>
      </c>
      <c r="B135" s="448" t="s">
        <v>242</v>
      </c>
      <c r="C135" s="362"/>
      <c r="D135" s="304"/>
      <c r="E135" s="302"/>
      <c r="F135" s="373"/>
      <c r="G135" s="304"/>
      <c r="H135" s="303"/>
      <c r="I135" s="362"/>
      <c r="J135" s="304"/>
      <c r="K135" s="302"/>
      <c r="L135" s="373">
        <f t="shared" si="87"/>
        <v>0</v>
      </c>
      <c r="M135" s="304">
        <f t="shared" si="88"/>
        <v>0</v>
      </c>
      <c r="N135" s="302">
        <f t="shared" si="89"/>
        <v>0</v>
      </c>
      <c r="O135" s="275"/>
    </row>
    <row r="136" spans="1:15" ht="12" customHeight="1" x14ac:dyDescent="0.3">
      <c r="A136" s="27" t="s">
        <v>76</v>
      </c>
      <c r="B136" s="448" t="s">
        <v>243</v>
      </c>
      <c r="C136" s="362"/>
      <c r="D136" s="304"/>
      <c r="E136" s="302"/>
      <c r="F136" s="373"/>
      <c r="G136" s="304"/>
      <c r="H136" s="303"/>
      <c r="I136" s="362"/>
      <c r="J136" s="304"/>
      <c r="K136" s="302"/>
      <c r="L136" s="373">
        <f t="shared" si="87"/>
        <v>0</v>
      </c>
      <c r="M136" s="304">
        <f t="shared" si="88"/>
        <v>0</v>
      </c>
      <c r="N136" s="302">
        <f t="shared" si="89"/>
        <v>0</v>
      </c>
      <c r="O136" s="275"/>
    </row>
    <row r="137" spans="1:15" ht="12" customHeight="1" x14ac:dyDescent="0.3">
      <c r="A137" s="27" t="s">
        <v>78</v>
      </c>
      <c r="B137" s="448" t="s">
        <v>244</v>
      </c>
      <c r="C137" s="362"/>
      <c r="D137" s="304"/>
      <c r="E137" s="302"/>
      <c r="F137" s="373"/>
      <c r="G137" s="304"/>
      <c r="H137" s="303"/>
      <c r="I137" s="362"/>
      <c r="J137" s="304"/>
      <c r="K137" s="302"/>
      <c r="L137" s="373">
        <f t="shared" si="87"/>
        <v>0</v>
      </c>
      <c r="M137" s="304">
        <f t="shared" si="88"/>
        <v>0</v>
      </c>
      <c r="N137" s="302">
        <f t="shared" si="89"/>
        <v>0</v>
      </c>
      <c r="O137" s="275"/>
    </row>
    <row r="138" spans="1:15" ht="12" customHeight="1" x14ac:dyDescent="0.3">
      <c r="A138" s="27" t="s">
        <v>80</v>
      </c>
      <c r="B138" s="448" t="s">
        <v>245</v>
      </c>
      <c r="C138" s="362"/>
      <c r="D138" s="304"/>
      <c r="E138" s="302"/>
      <c r="F138" s="373"/>
      <c r="G138" s="304"/>
      <c r="H138" s="303"/>
      <c r="I138" s="362"/>
      <c r="J138" s="304"/>
      <c r="K138" s="302"/>
      <c r="L138" s="373">
        <f t="shared" si="87"/>
        <v>0</v>
      </c>
      <c r="M138" s="304">
        <f t="shared" si="88"/>
        <v>0</v>
      </c>
      <c r="N138" s="302">
        <f t="shared" si="89"/>
        <v>0</v>
      </c>
      <c r="O138" s="275"/>
    </row>
    <row r="139" spans="1:15" s="80" customFormat="1" ht="12" customHeight="1" thickBot="1" x14ac:dyDescent="0.35">
      <c r="A139" s="90" t="s">
        <v>82</v>
      </c>
      <c r="B139" s="450" t="s">
        <v>246</v>
      </c>
      <c r="C139" s="362"/>
      <c r="D139" s="304"/>
      <c r="E139" s="302"/>
      <c r="F139" s="373"/>
      <c r="G139" s="304"/>
      <c r="H139" s="303"/>
      <c r="I139" s="362"/>
      <c r="J139" s="304"/>
      <c r="K139" s="302"/>
      <c r="L139" s="373">
        <f t="shared" si="87"/>
        <v>0</v>
      </c>
      <c r="M139" s="304">
        <f t="shared" si="88"/>
        <v>0</v>
      </c>
      <c r="N139" s="302">
        <f t="shared" si="89"/>
        <v>0</v>
      </c>
      <c r="O139" s="275"/>
    </row>
    <row r="140" spans="1:15" ht="12" customHeight="1" thickBot="1" x14ac:dyDescent="0.35">
      <c r="A140" s="22" t="s">
        <v>94</v>
      </c>
      <c r="B140" s="449" t="s">
        <v>247</v>
      </c>
      <c r="C140" s="364">
        <f t="shared" ref="C140" si="90">+C141+C142+C144+C145+C143</f>
        <v>0</v>
      </c>
      <c r="D140" s="312"/>
      <c r="E140" s="310"/>
      <c r="F140" s="312">
        <f t="shared" ref="F140" si="91">+F141+F142+F144+F145+F143</f>
        <v>0</v>
      </c>
      <c r="G140" s="312"/>
      <c r="H140" s="311"/>
      <c r="I140" s="364">
        <f t="shared" ref="I140:K140" si="92">+I141+I142+I144+I145+I143</f>
        <v>129356392</v>
      </c>
      <c r="J140" s="312">
        <f t="shared" si="92"/>
        <v>122109680</v>
      </c>
      <c r="K140" s="310">
        <f t="shared" si="92"/>
        <v>120088328</v>
      </c>
      <c r="L140" s="312">
        <f t="shared" ref="L140:N140" si="93">SUM(L141:L145)</f>
        <v>129356392</v>
      </c>
      <c r="M140" s="312">
        <f t="shared" si="93"/>
        <v>122109680</v>
      </c>
      <c r="N140" s="310">
        <f t="shared" si="93"/>
        <v>120088328</v>
      </c>
      <c r="O140" s="276"/>
    </row>
    <row r="141" spans="1:15" x14ac:dyDescent="0.3">
      <c r="A141" s="27" t="s">
        <v>96</v>
      </c>
      <c r="B141" s="448" t="s">
        <v>248</v>
      </c>
      <c r="C141" s="362"/>
      <c r="D141" s="304"/>
      <c r="E141" s="302"/>
      <c r="F141" s="373"/>
      <c r="G141" s="304"/>
      <c r="H141" s="303"/>
      <c r="I141" s="362">
        <v>5103372</v>
      </c>
      <c r="J141" s="304">
        <v>5103372</v>
      </c>
      <c r="K141" s="302">
        <v>5103372</v>
      </c>
      <c r="L141" s="373">
        <f t="shared" ref="L141:L145" si="94">+C141+F141+I141</f>
        <v>5103372</v>
      </c>
      <c r="M141" s="304">
        <f t="shared" ref="M141:M145" si="95">+D141+G141+J141</f>
        <v>5103372</v>
      </c>
      <c r="N141" s="302">
        <f t="shared" ref="N141:N145" si="96">+E141+H141+K141</f>
        <v>5103372</v>
      </c>
      <c r="O141" s="275"/>
    </row>
    <row r="142" spans="1:15" ht="12" customHeight="1" x14ac:dyDescent="0.3">
      <c r="A142" s="27" t="s">
        <v>98</v>
      </c>
      <c r="B142" s="448" t="s">
        <v>249</v>
      </c>
      <c r="C142" s="362"/>
      <c r="D142" s="304"/>
      <c r="E142" s="302"/>
      <c r="F142" s="373"/>
      <c r="G142" s="304"/>
      <c r="H142" s="303"/>
      <c r="I142" s="362"/>
      <c r="J142" s="304"/>
      <c r="K142" s="302"/>
      <c r="L142" s="373">
        <f t="shared" si="94"/>
        <v>0</v>
      </c>
      <c r="M142" s="304">
        <f t="shared" si="95"/>
        <v>0</v>
      </c>
      <c r="N142" s="302">
        <f t="shared" si="96"/>
        <v>0</v>
      </c>
      <c r="O142" s="275"/>
    </row>
    <row r="143" spans="1:15" ht="12" customHeight="1" x14ac:dyDescent="0.3">
      <c r="A143" s="27" t="s">
        <v>100</v>
      </c>
      <c r="B143" s="448" t="s">
        <v>250</v>
      </c>
      <c r="C143" s="362"/>
      <c r="D143" s="304"/>
      <c r="E143" s="302"/>
      <c r="F143" s="373"/>
      <c r="G143" s="304"/>
      <c r="H143" s="303"/>
      <c r="I143" s="362">
        <v>124253020</v>
      </c>
      <c r="J143" s="304">
        <v>117006308</v>
      </c>
      <c r="K143" s="302">
        <v>114984956</v>
      </c>
      <c r="L143" s="373">
        <f t="shared" si="94"/>
        <v>124253020</v>
      </c>
      <c r="M143" s="304">
        <f t="shared" si="95"/>
        <v>117006308</v>
      </c>
      <c r="N143" s="302">
        <f t="shared" si="96"/>
        <v>114984956</v>
      </c>
      <c r="O143" s="275"/>
    </row>
    <row r="144" spans="1:15" s="80" customFormat="1" ht="12" customHeight="1" x14ac:dyDescent="0.3">
      <c r="A144" s="27" t="s">
        <v>102</v>
      </c>
      <c r="B144" s="448" t="s">
        <v>251</v>
      </c>
      <c r="C144" s="362"/>
      <c r="D144" s="304"/>
      <c r="E144" s="302"/>
      <c r="F144" s="373"/>
      <c r="G144" s="304"/>
      <c r="H144" s="303"/>
      <c r="I144" s="362"/>
      <c r="J144" s="304"/>
      <c r="K144" s="302"/>
      <c r="L144" s="373">
        <f t="shared" si="94"/>
        <v>0</v>
      </c>
      <c r="M144" s="304">
        <f t="shared" si="95"/>
        <v>0</v>
      </c>
      <c r="N144" s="302">
        <f t="shared" si="96"/>
        <v>0</v>
      </c>
      <c r="O144" s="275"/>
    </row>
    <row r="145" spans="1:15" s="80" customFormat="1" ht="12" customHeight="1" thickBot="1" x14ac:dyDescent="0.35">
      <c r="A145" s="90" t="s">
        <v>104</v>
      </c>
      <c r="B145" s="450" t="s">
        <v>252</v>
      </c>
      <c r="C145" s="362"/>
      <c r="D145" s="304"/>
      <c r="E145" s="302"/>
      <c r="F145" s="373"/>
      <c r="G145" s="304"/>
      <c r="H145" s="303"/>
      <c r="I145" s="362"/>
      <c r="J145" s="304"/>
      <c r="K145" s="302"/>
      <c r="L145" s="373">
        <f t="shared" si="94"/>
        <v>0</v>
      </c>
      <c r="M145" s="304">
        <f t="shared" si="95"/>
        <v>0</v>
      </c>
      <c r="N145" s="302">
        <f t="shared" si="96"/>
        <v>0</v>
      </c>
      <c r="O145" s="275"/>
    </row>
    <row r="146" spans="1:15" s="80" customFormat="1" ht="12" customHeight="1" thickBot="1" x14ac:dyDescent="0.35">
      <c r="A146" s="22" t="s">
        <v>253</v>
      </c>
      <c r="B146" s="449" t="s">
        <v>254</v>
      </c>
      <c r="C146" s="414">
        <f t="shared" ref="C146" si="97">+C147+C148+C149+C150+C151</f>
        <v>0</v>
      </c>
      <c r="D146" s="343"/>
      <c r="E146" s="341"/>
      <c r="F146" s="343">
        <f t="shared" ref="F146" si="98">+F147+F148+F149+F150+F151</f>
        <v>0</v>
      </c>
      <c r="G146" s="343"/>
      <c r="H146" s="342"/>
      <c r="I146" s="414"/>
      <c r="J146" s="343"/>
      <c r="K146" s="341"/>
      <c r="L146" s="343"/>
      <c r="M146" s="343"/>
      <c r="N146" s="341"/>
      <c r="O146" s="278"/>
    </row>
    <row r="147" spans="1:15" s="80" customFormat="1" ht="12" customHeight="1" x14ac:dyDescent="0.3">
      <c r="A147" s="27" t="s">
        <v>108</v>
      </c>
      <c r="B147" s="448" t="s">
        <v>255</v>
      </c>
      <c r="C147" s="362"/>
      <c r="D147" s="304"/>
      <c r="E147" s="302"/>
      <c r="F147" s="373"/>
      <c r="G147" s="304"/>
      <c r="H147" s="303"/>
      <c r="I147" s="362"/>
      <c r="J147" s="304"/>
      <c r="K147" s="302"/>
      <c r="L147" s="373">
        <f t="shared" ref="L147:L151" si="99">+C147+F147+I147</f>
        <v>0</v>
      </c>
      <c r="M147" s="304">
        <f t="shared" ref="M147:M151" si="100">+D147+G147+J147</f>
        <v>0</v>
      </c>
      <c r="N147" s="302">
        <f t="shared" ref="N147:N151" si="101">+E147+H147+K147</f>
        <v>0</v>
      </c>
      <c r="O147" s="275"/>
    </row>
    <row r="148" spans="1:15" s="80" customFormat="1" ht="12" customHeight="1" x14ac:dyDescent="0.3">
      <c r="A148" s="27" t="s">
        <v>110</v>
      </c>
      <c r="B148" s="448" t="s">
        <v>256</v>
      </c>
      <c r="C148" s="362"/>
      <c r="D148" s="304"/>
      <c r="E148" s="302"/>
      <c r="F148" s="373"/>
      <c r="G148" s="304"/>
      <c r="H148" s="303"/>
      <c r="I148" s="362"/>
      <c r="J148" s="304"/>
      <c r="K148" s="302"/>
      <c r="L148" s="373">
        <f t="shared" si="99"/>
        <v>0</v>
      </c>
      <c r="M148" s="304">
        <f t="shared" si="100"/>
        <v>0</v>
      </c>
      <c r="N148" s="302">
        <f t="shared" si="101"/>
        <v>0</v>
      </c>
      <c r="O148" s="275"/>
    </row>
    <row r="149" spans="1:15" s="80" customFormat="1" ht="12" customHeight="1" x14ac:dyDescent="0.3">
      <c r="A149" s="27" t="s">
        <v>112</v>
      </c>
      <c r="B149" s="448" t="s">
        <v>257</v>
      </c>
      <c r="C149" s="362"/>
      <c r="D149" s="304"/>
      <c r="E149" s="302"/>
      <c r="F149" s="373"/>
      <c r="G149" s="304"/>
      <c r="H149" s="303"/>
      <c r="I149" s="362"/>
      <c r="J149" s="304"/>
      <c r="K149" s="302"/>
      <c r="L149" s="373">
        <f t="shared" si="99"/>
        <v>0</v>
      </c>
      <c r="M149" s="304">
        <f t="shared" si="100"/>
        <v>0</v>
      </c>
      <c r="N149" s="302">
        <f t="shared" si="101"/>
        <v>0</v>
      </c>
      <c r="O149" s="275"/>
    </row>
    <row r="150" spans="1:15" s="80" customFormat="1" ht="12" customHeight="1" x14ac:dyDescent="0.3">
      <c r="A150" s="27" t="s">
        <v>114</v>
      </c>
      <c r="B150" s="448" t="s">
        <v>258</v>
      </c>
      <c r="C150" s="362"/>
      <c r="D150" s="304"/>
      <c r="E150" s="302"/>
      <c r="F150" s="373"/>
      <c r="G150" s="304"/>
      <c r="H150" s="303"/>
      <c r="I150" s="362"/>
      <c r="J150" s="304"/>
      <c r="K150" s="302"/>
      <c r="L150" s="373">
        <f t="shared" si="99"/>
        <v>0</v>
      </c>
      <c r="M150" s="304">
        <f t="shared" si="100"/>
        <v>0</v>
      </c>
      <c r="N150" s="302">
        <f t="shared" si="101"/>
        <v>0</v>
      </c>
      <c r="O150" s="275"/>
    </row>
    <row r="151" spans="1:15" ht="12.75" customHeight="1" thickBot="1" x14ac:dyDescent="0.35">
      <c r="A151" s="90" t="s">
        <v>259</v>
      </c>
      <c r="B151" s="450" t="s">
        <v>260</v>
      </c>
      <c r="C151" s="363"/>
      <c r="D151" s="308"/>
      <c r="E151" s="306"/>
      <c r="F151" s="374"/>
      <c r="G151" s="308"/>
      <c r="H151" s="307"/>
      <c r="I151" s="363"/>
      <c r="J151" s="308"/>
      <c r="K151" s="306"/>
      <c r="L151" s="374">
        <f t="shared" si="99"/>
        <v>0</v>
      </c>
      <c r="M151" s="308">
        <f t="shared" si="100"/>
        <v>0</v>
      </c>
      <c r="N151" s="306">
        <f t="shared" si="101"/>
        <v>0</v>
      </c>
      <c r="O151" s="275"/>
    </row>
    <row r="152" spans="1:15" ht="12.75" customHeight="1" thickBot="1" x14ac:dyDescent="0.35">
      <c r="A152" s="107" t="s">
        <v>116</v>
      </c>
      <c r="B152" s="449" t="s">
        <v>261</v>
      </c>
      <c r="C152" s="416"/>
      <c r="D152" s="343"/>
      <c r="E152" s="341"/>
      <c r="F152" s="417"/>
      <c r="G152" s="343"/>
      <c r="H152" s="342"/>
      <c r="I152" s="416"/>
      <c r="J152" s="343"/>
      <c r="K152" s="341"/>
      <c r="L152" s="417"/>
      <c r="M152" s="343"/>
      <c r="N152" s="341"/>
      <c r="O152" s="278"/>
    </row>
    <row r="153" spans="1:15" ht="12.75" customHeight="1" thickBot="1" x14ac:dyDescent="0.35">
      <c r="A153" s="107" t="s">
        <v>126</v>
      </c>
      <c r="B153" s="449" t="s">
        <v>262</v>
      </c>
      <c r="C153" s="416"/>
      <c r="D153" s="343"/>
      <c r="E153" s="341"/>
      <c r="F153" s="417"/>
      <c r="G153" s="343"/>
      <c r="H153" s="342"/>
      <c r="I153" s="416"/>
      <c r="J153" s="343"/>
      <c r="K153" s="341"/>
      <c r="L153" s="417"/>
      <c r="M153" s="343"/>
      <c r="N153" s="341"/>
      <c r="O153" s="278"/>
    </row>
    <row r="154" spans="1:15" ht="12" customHeight="1" thickBot="1" x14ac:dyDescent="0.35">
      <c r="A154" s="22" t="s">
        <v>263</v>
      </c>
      <c r="B154" s="449" t="s">
        <v>264</v>
      </c>
      <c r="C154" s="426">
        <f t="shared" ref="C154" si="102">+C129+C133+C140+C146+C152+C153</f>
        <v>0</v>
      </c>
      <c r="D154" s="347"/>
      <c r="E154" s="345"/>
      <c r="F154" s="347">
        <f t="shared" ref="F154" si="103">+F129+F133+F140+F146+F152+F153</f>
        <v>0</v>
      </c>
      <c r="G154" s="347"/>
      <c r="H154" s="346"/>
      <c r="I154" s="426">
        <f>I140+I133</f>
        <v>133056392</v>
      </c>
      <c r="J154" s="347">
        <f>J140+J133</f>
        <v>167109680</v>
      </c>
      <c r="K154" s="345">
        <f>K140+K133</f>
        <v>165088328</v>
      </c>
      <c r="L154" s="347">
        <f t="shared" ref="L154:N154" si="104">+L129+L133+L140+L146+L152+L153</f>
        <v>133056392</v>
      </c>
      <c r="M154" s="347">
        <f t="shared" si="104"/>
        <v>167109680</v>
      </c>
      <c r="N154" s="345">
        <f t="shared" si="104"/>
        <v>165088328</v>
      </c>
      <c r="O154" s="279"/>
    </row>
    <row r="155" spans="1:15" ht="15" customHeight="1" thickBot="1" x14ac:dyDescent="0.35">
      <c r="A155" s="113" t="s">
        <v>265</v>
      </c>
      <c r="B155" s="451" t="s">
        <v>266</v>
      </c>
      <c r="C155" s="426">
        <f t="shared" ref="C155:N155" si="105">+C128+C154</f>
        <v>44357642</v>
      </c>
      <c r="D155" s="344">
        <f t="shared" si="105"/>
        <v>40240302</v>
      </c>
      <c r="E155" s="345">
        <f t="shared" si="105"/>
        <v>38886241</v>
      </c>
      <c r="F155" s="347">
        <f t="shared" si="105"/>
        <v>85508651</v>
      </c>
      <c r="G155" s="344">
        <f t="shared" si="105"/>
        <v>79152439</v>
      </c>
      <c r="H155" s="346">
        <f t="shared" si="105"/>
        <v>77313135</v>
      </c>
      <c r="I155" s="426">
        <f t="shared" si="105"/>
        <v>403769820</v>
      </c>
      <c r="J155" s="344">
        <f t="shared" si="105"/>
        <v>623705776</v>
      </c>
      <c r="K155" s="345">
        <f t="shared" si="105"/>
        <v>368560002</v>
      </c>
      <c r="L155" s="347">
        <f t="shared" si="105"/>
        <v>533636113</v>
      </c>
      <c r="M155" s="344">
        <f t="shared" si="105"/>
        <v>743098517</v>
      </c>
      <c r="N155" s="345">
        <f t="shared" si="105"/>
        <v>484759378</v>
      </c>
      <c r="O155" s="279"/>
    </row>
    <row r="156" spans="1:15" ht="15" thickBot="1" x14ac:dyDescent="0.35">
      <c r="D156" s="350"/>
      <c r="E156" s="348"/>
      <c r="F156" s="350"/>
      <c r="G156" s="350"/>
      <c r="H156" s="348"/>
      <c r="J156" s="350"/>
      <c r="K156" s="348"/>
      <c r="M156" s="350"/>
      <c r="N156" s="348"/>
      <c r="O156" s="117"/>
    </row>
    <row r="157" spans="1:15" s="807" customFormat="1" ht="18.75" customHeight="1" thickBot="1" x14ac:dyDescent="0.35">
      <c r="A157" s="803" t="s">
        <v>703</v>
      </c>
      <c r="B157" s="804"/>
      <c r="C157" s="805">
        <v>9</v>
      </c>
      <c r="D157" s="805"/>
      <c r="E157" s="806">
        <v>9</v>
      </c>
      <c r="F157" s="805">
        <v>17</v>
      </c>
      <c r="G157" s="805"/>
      <c r="H157" s="806">
        <v>17</v>
      </c>
      <c r="I157" s="805">
        <v>16</v>
      </c>
      <c r="J157" s="805"/>
      <c r="K157" s="806">
        <v>15</v>
      </c>
      <c r="L157" s="805">
        <v>42</v>
      </c>
      <c r="M157" s="805">
        <v>-1</v>
      </c>
      <c r="N157" s="806">
        <v>41</v>
      </c>
    </row>
    <row r="158" spans="1:15" s="807" customFormat="1" ht="19.5" customHeight="1" thickBot="1" x14ac:dyDescent="0.35">
      <c r="A158" s="803" t="s">
        <v>702</v>
      </c>
      <c r="B158" s="804"/>
      <c r="C158" s="805"/>
      <c r="D158" s="805"/>
      <c r="E158" s="806"/>
      <c r="F158" s="805"/>
      <c r="G158" s="805"/>
      <c r="H158" s="806"/>
      <c r="I158" s="805">
        <v>30</v>
      </c>
      <c r="J158" s="805"/>
      <c r="K158" s="806"/>
      <c r="L158" s="805">
        <v>30</v>
      </c>
      <c r="M158" s="805">
        <v>-7</v>
      </c>
      <c r="N158" s="806">
        <v>23</v>
      </c>
    </row>
    <row r="159" spans="1:15" s="283" customFormat="1" ht="3" customHeight="1" x14ac:dyDescent="0.3">
      <c r="A159" s="281"/>
      <c r="B159" s="282"/>
      <c r="C159" s="350"/>
      <c r="D159" s="351"/>
      <c r="E159" s="351"/>
      <c r="F159" s="350"/>
      <c r="G159" s="351"/>
      <c r="H159" s="351"/>
      <c r="I159" s="350"/>
      <c r="J159" s="351"/>
      <c r="K159" s="351"/>
      <c r="L159" s="350"/>
      <c r="M159" s="351"/>
      <c r="N159" s="351"/>
    </row>
    <row r="160" spans="1:15" s="283" customFormat="1" x14ac:dyDescent="0.3">
      <c r="A160" s="281"/>
      <c r="B160" s="282"/>
      <c r="C160" s="350"/>
      <c r="D160" s="351"/>
      <c r="E160" s="351"/>
      <c r="F160" s="350"/>
      <c r="G160" s="351"/>
      <c r="H160" s="351"/>
      <c r="I160" s="350"/>
      <c r="J160" s="351"/>
      <c r="K160" s="351"/>
      <c r="L160" s="350"/>
      <c r="M160" s="351"/>
      <c r="N160" s="351"/>
    </row>
    <row r="161" spans="1:14" s="283" customFormat="1" x14ac:dyDescent="0.3">
      <c r="A161" s="281"/>
      <c r="B161" s="282"/>
      <c r="C161" s="350"/>
      <c r="D161" s="351"/>
      <c r="E161" s="351"/>
      <c r="F161" s="350"/>
      <c r="G161" s="351"/>
      <c r="H161" s="351"/>
      <c r="I161" s="350"/>
      <c r="J161" s="351"/>
      <c r="K161" s="351"/>
      <c r="L161" s="350"/>
      <c r="M161" s="351"/>
      <c r="N161" s="351"/>
    </row>
    <row r="162" spans="1:14" s="283" customFormat="1" x14ac:dyDescent="0.3">
      <c r="A162" s="281"/>
      <c r="B162" s="282"/>
      <c r="C162" s="350"/>
      <c r="D162" s="351"/>
      <c r="E162" s="351"/>
      <c r="F162" s="350"/>
      <c r="G162" s="351"/>
      <c r="H162" s="351"/>
      <c r="I162" s="350"/>
      <c r="J162" s="351"/>
      <c r="K162" s="351"/>
      <c r="L162" s="350"/>
      <c r="M162" s="351"/>
      <c r="N162" s="351"/>
    </row>
    <row r="163" spans="1:14" s="283" customFormat="1" x14ac:dyDescent="0.3">
      <c r="A163" s="281"/>
      <c r="B163" s="282"/>
      <c r="C163" s="350"/>
      <c r="D163" s="351"/>
      <c r="E163" s="351"/>
      <c r="F163" s="350"/>
      <c r="G163" s="351"/>
      <c r="H163" s="351"/>
      <c r="I163" s="350"/>
      <c r="J163" s="351"/>
      <c r="K163" s="351"/>
      <c r="L163" s="350"/>
      <c r="M163" s="351"/>
      <c r="N163" s="351"/>
    </row>
    <row r="164" spans="1:14" s="283" customFormat="1" x14ac:dyDescent="0.3">
      <c r="A164" s="281"/>
      <c r="B164" s="282"/>
      <c r="C164" s="350"/>
      <c r="D164" s="351"/>
      <c r="E164" s="351"/>
      <c r="F164" s="350"/>
      <c r="G164" s="351"/>
      <c r="H164" s="351"/>
      <c r="I164" s="350"/>
      <c r="J164" s="351"/>
      <c r="K164" s="351"/>
      <c r="L164" s="350"/>
      <c r="M164" s="351"/>
      <c r="N164" s="351"/>
    </row>
    <row r="165" spans="1:14" s="283" customFormat="1" x14ac:dyDescent="0.3">
      <c r="A165" s="281"/>
      <c r="B165" s="282"/>
      <c r="C165" s="350"/>
      <c r="D165" s="351"/>
      <c r="E165" s="351"/>
      <c r="F165" s="350"/>
      <c r="G165" s="351"/>
      <c r="H165" s="351"/>
      <c r="I165" s="350"/>
      <c r="J165" s="351"/>
      <c r="K165" s="351"/>
      <c r="L165" s="350"/>
      <c r="M165" s="351"/>
      <c r="N165" s="351"/>
    </row>
    <row r="166" spans="1:14" s="283" customFormat="1" x14ac:dyDescent="0.3">
      <c r="A166" s="281"/>
      <c r="B166" s="282"/>
      <c r="C166" s="350"/>
      <c r="D166" s="351"/>
      <c r="E166" s="351"/>
      <c r="F166" s="350"/>
      <c r="G166" s="351"/>
      <c r="H166" s="351"/>
      <c r="I166" s="350"/>
      <c r="J166" s="351"/>
      <c r="K166" s="351"/>
      <c r="L166" s="350"/>
      <c r="M166" s="351"/>
      <c r="N166" s="351"/>
    </row>
    <row r="167" spans="1:14" s="283" customFormat="1" x14ac:dyDescent="0.3">
      <c r="A167" s="281"/>
      <c r="B167" s="282"/>
      <c r="C167" s="350"/>
      <c r="D167" s="351"/>
      <c r="E167" s="351"/>
      <c r="F167" s="350"/>
      <c r="G167" s="351"/>
      <c r="H167" s="351"/>
      <c r="I167" s="350"/>
      <c r="J167" s="351"/>
      <c r="K167" s="351"/>
      <c r="L167" s="350"/>
      <c r="M167" s="351"/>
      <c r="N167" s="351"/>
    </row>
    <row r="168" spans="1:14" s="283" customFormat="1" x14ac:dyDescent="0.3">
      <c r="A168" s="281"/>
      <c r="B168" s="282"/>
      <c r="C168" s="350"/>
      <c r="D168" s="351"/>
      <c r="E168" s="351"/>
      <c r="F168" s="350"/>
      <c r="G168" s="351"/>
      <c r="H168" s="351"/>
      <c r="I168" s="350"/>
      <c r="J168" s="351"/>
      <c r="K168" s="351"/>
      <c r="L168" s="350"/>
      <c r="M168" s="351"/>
      <c r="N168" s="351"/>
    </row>
    <row r="169" spans="1:14" s="283" customFormat="1" x14ac:dyDescent="0.3">
      <c r="A169" s="281"/>
      <c r="B169" s="282"/>
      <c r="C169" s="350"/>
      <c r="D169" s="351"/>
      <c r="E169" s="351"/>
      <c r="F169" s="350"/>
      <c r="G169" s="351"/>
      <c r="H169" s="351"/>
      <c r="I169" s="350"/>
      <c r="J169" s="351"/>
      <c r="K169" s="351"/>
      <c r="L169" s="350"/>
      <c r="M169" s="351"/>
      <c r="N169" s="351"/>
    </row>
    <row r="170" spans="1:14" s="283" customFormat="1" x14ac:dyDescent="0.3">
      <c r="A170" s="281"/>
      <c r="B170" s="282"/>
      <c r="C170" s="350"/>
      <c r="D170" s="351"/>
      <c r="E170" s="351"/>
      <c r="F170" s="350"/>
      <c r="G170" s="351"/>
      <c r="H170" s="351"/>
      <c r="I170" s="350"/>
      <c r="J170" s="351"/>
      <c r="K170" s="351"/>
      <c r="L170" s="350"/>
      <c r="M170" s="351"/>
      <c r="N170" s="351"/>
    </row>
    <row r="171" spans="1:14" s="283" customFormat="1" x14ac:dyDescent="0.3">
      <c r="A171" s="281"/>
      <c r="B171" s="282"/>
      <c r="C171" s="350"/>
      <c r="D171" s="351"/>
      <c r="E171" s="351"/>
      <c r="F171" s="350"/>
      <c r="G171" s="351"/>
      <c r="H171" s="351"/>
      <c r="I171" s="350"/>
      <c r="J171" s="351"/>
      <c r="K171" s="351"/>
      <c r="L171" s="350"/>
      <c r="M171" s="351"/>
      <c r="N171" s="351"/>
    </row>
    <row r="172" spans="1:14" s="283" customFormat="1" x14ac:dyDescent="0.3">
      <c r="A172" s="281"/>
      <c r="B172" s="282"/>
      <c r="C172" s="350"/>
      <c r="D172" s="351"/>
      <c r="E172" s="351"/>
      <c r="F172" s="350"/>
      <c r="G172" s="351"/>
      <c r="H172" s="351"/>
      <c r="I172" s="350"/>
      <c r="J172" s="351"/>
      <c r="K172" s="351"/>
      <c r="L172" s="350"/>
      <c r="M172" s="351"/>
      <c r="N172" s="351"/>
    </row>
    <row r="173" spans="1:14" s="283" customFormat="1" x14ac:dyDescent="0.3">
      <c r="A173" s="281"/>
      <c r="B173" s="282"/>
      <c r="C173" s="350"/>
      <c r="D173" s="351"/>
      <c r="E173" s="351"/>
      <c r="F173" s="350"/>
      <c r="G173" s="351"/>
      <c r="H173" s="351"/>
      <c r="I173" s="350"/>
      <c r="J173" s="351"/>
      <c r="K173" s="351"/>
      <c r="L173" s="350"/>
      <c r="M173" s="351"/>
      <c r="N173" s="351"/>
    </row>
    <row r="174" spans="1:14" s="283" customFormat="1" x14ac:dyDescent="0.3">
      <c r="A174" s="281"/>
      <c r="B174" s="282"/>
      <c r="C174" s="350"/>
      <c r="D174" s="351"/>
      <c r="E174" s="351"/>
      <c r="F174" s="350"/>
      <c r="G174" s="351"/>
      <c r="H174" s="351"/>
      <c r="I174" s="350"/>
      <c r="J174" s="351"/>
      <c r="K174" s="351"/>
      <c r="L174" s="350"/>
      <c r="M174" s="351"/>
      <c r="N174" s="351"/>
    </row>
    <row r="175" spans="1:14" s="283" customFormat="1" x14ac:dyDescent="0.3">
      <c r="A175" s="281"/>
      <c r="B175" s="282"/>
      <c r="C175" s="350"/>
      <c r="D175" s="351"/>
      <c r="E175" s="351"/>
      <c r="F175" s="350"/>
      <c r="G175" s="351"/>
      <c r="H175" s="351"/>
      <c r="I175" s="350"/>
      <c r="J175" s="351"/>
      <c r="K175" s="351"/>
      <c r="L175" s="350"/>
      <c r="M175" s="351"/>
      <c r="N175" s="351"/>
    </row>
    <row r="176" spans="1:14" s="283" customFormat="1" x14ac:dyDescent="0.3">
      <c r="A176" s="281"/>
      <c r="B176" s="282"/>
      <c r="C176" s="350"/>
      <c r="D176" s="351"/>
      <c r="E176" s="351"/>
      <c r="F176" s="350"/>
      <c r="G176" s="351"/>
      <c r="H176" s="351"/>
      <c r="I176" s="350"/>
      <c r="J176" s="351"/>
      <c r="K176" s="351"/>
      <c r="L176" s="350"/>
      <c r="M176" s="351"/>
      <c r="N176" s="351"/>
    </row>
    <row r="177" spans="1:14" s="283" customFormat="1" x14ac:dyDescent="0.3">
      <c r="A177" s="281"/>
      <c r="B177" s="282"/>
      <c r="C177" s="350"/>
      <c r="D177" s="351"/>
      <c r="E177" s="351"/>
      <c r="F177" s="350"/>
      <c r="G177" s="351"/>
      <c r="H177" s="351"/>
      <c r="I177" s="350"/>
      <c r="J177" s="351"/>
      <c r="K177" s="351"/>
      <c r="L177" s="350"/>
      <c r="M177" s="351"/>
      <c r="N177" s="351"/>
    </row>
    <row r="178" spans="1:14" s="283" customFormat="1" x14ac:dyDescent="0.3">
      <c r="A178" s="281"/>
      <c r="B178" s="282"/>
      <c r="C178" s="350"/>
      <c r="D178" s="351"/>
      <c r="E178" s="351"/>
      <c r="F178" s="350"/>
      <c r="G178" s="351"/>
      <c r="H178" s="351"/>
      <c r="I178" s="350"/>
      <c r="J178" s="351"/>
      <c r="K178" s="351"/>
      <c r="L178" s="350"/>
      <c r="M178" s="351"/>
      <c r="N178" s="351"/>
    </row>
    <row r="179" spans="1:14" s="283" customFormat="1" x14ac:dyDescent="0.3">
      <c r="A179" s="281"/>
      <c r="B179" s="282"/>
      <c r="C179" s="350"/>
      <c r="D179" s="351"/>
      <c r="E179" s="351"/>
      <c r="F179" s="350"/>
      <c r="G179" s="351"/>
      <c r="H179" s="351"/>
      <c r="I179" s="350"/>
      <c r="J179" s="351"/>
      <c r="K179" s="351"/>
      <c r="L179" s="350"/>
      <c r="M179" s="351"/>
      <c r="N179" s="351"/>
    </row>
    <row r="180" spans="1:14" s="283" customFormat="1" x14ac:dyDescent="0.3">
      <c r="A180" s="281"/>
      <c r="B180" s="282"/>
      <c r="C180" s="350"/>
      <c r="D180" s="351"/>
      <c r="E180" s="351"/>
      <c r="F180" s="350"/>
      <c r="G180" s="351"/>
      <c r="H180" s="351"/>
      <c r="I180" s="350"/>
      <c r="J180" s="351"/>
      <c r="K180" s="351"/>
      <c r="L180" s="350"/>
      <c r="M180" s="351"/>
      <c r="N180" s="351"/>
    </row>
    <row r="181" spans="1:14" s="283" customFormat="1" x14ac:dyDescent="0.3">
      <c r="A181" s="281"/>
      <c r="B181" s="282"/>
      <c r="C181" s="350"/>
      <c r="D181" s="351"/>
      <c r="E181" s="351"/>
      <c r="F181" s="350"/>
      <c r="G181" s="351"/>
      <c r="H181" s="351"/>
      <c r="I181" s="350"/>
      <c r="J181" s="351"/>
      <c r="K181" s="351"/>
      <c r="L181" s="350"/>
      <c r="M181" s="351"/>
      <c r="N181" s="351"/>
    </row>
    <row r="182" spans="1:14" s="283" customFormat="1" x14ac:dyDescent="0.3">
      <c r="A182" s="281"/>
      <c r="B182" s="282"/>
      <c r="C182" s="350"/>
      <c r="D182" s="351"/>
      <c r="E182" s="351"/>
      <c r="F182" s="350"/>
      <c r="G182" s="351"/>
      <c r="H182" s="351"/>
      <c r="I182" s="350"/>
      <c r="J182" s="351"/>
      <c r="K182" s="351"/>
      <c r="L182" s="350"/>
      <c r="M182" s="351"/>
      <c r="N182" s="351"/>
    </row>
    <row r="183" spans="1:14" s="283" customFormat="1" x14ac:dyDescent="0.3">
      <c r="A183" s="281"/>
      <c r="B183" s="282"/>
      <c r="C183" s="350"/>
      <c r="D183" s="351"/>
      <c r="E183" s="351"/>
      <c r="F183" s="350"/>
      <c r="G183" s="351"/>
      <c r="H183" s="351"/>
      <c r="I183" s="350"/>
      <c r="J183" s="351"/>
      <c r="K183" s="351"/>
      <c r="L183" s="350"/>
      <c r="M183" s="351"/>
      <c r="N183" s="351"/>
    </row>
    <row r="184" spans="1:14" s="283" customFormat="1" x14ac:dyDescent="0.3">
      <c r="A184" s="281"/>
      <c r="B184" s="282"/>
      <c r="C184" s="350"/>
      <c r="D184" s="351"/>
      <c r="E184" s="351"/>
      <c r="F184" s="350"/>
      <c r="G184" s="351"/>
      <c r="H184" s="351"/>
      <c r="I184" s="350"/>
      <c r="J184" s="351"/>
      <c r="K184" s="351"/>
      <c r="L184" s="350"/>
      <c r="M184" s="351"/>
      <c r="N184" s="351"/>
    </row>
    <row r="185" spans="1:14" s="283" customFormat="1" x14ac:dyDescent="0.3">
      <c r="A185" s="281"/>
      <c r="B185" s="282"/>
      <c r="C185" s="350"/>
      <c r="D185" s="351"/>
      <c r="E185" s="351"/>
      <c r="F185" s="350"/>
      <c r="G185" s="351"/>
      <c r="H185" s="351"/>
      <c r="I185" s="350"/>
      <c r="J185" s="351"/>
      <c r="K185" s="351"/>
      <c r="L185" s="350"/>
      <c r="M185" s="351"/>
      <c r="N185" s="351"/>
    </row>
    <row r="186" spans="1:14" s="283" customFormat="1" x14ac:dyDescent="0.3">
      <c r="A186" s="281"/>
      <c r="B186" s="282"/>
      <c r="C186" s="350"/>
      <c r="D186" s="351"/>
      <c r="E186" s="351"/>
      <c r="F186" s="350"/>
      <c r="G186" s="351"/>
      <c r="H186" s="351"/>
      <c r="I186" s="350"/>
      <c r="J186" s="351"/>
      <c r="K186" s="351"/>
      <c r="L186" s="350"/>
      <c r="M186" s="351"/>
      <c r="N186" s="351"/>
    </row>
    <row r="187" spans="1:14" s="283" customFormat="1" x14ac:dyDescent="0.3">
      <c r="A187" s="281"/>
      <c r="B187" s="282"/>
      <c r="C187" s="350"/>
      <c r="D187" s="351"/>
      <c r="E187" s="351"/>
      <c r="F187" s="350"/>
      <c r="G187" s="351"/>
      <c r="H187" s="351"/>
      <c r="I187" s="350"/>
      <c r="J187" s="351"/>
      <c r="K187" s="351"/>
      <c r="L187" s="350"/>
      <c r="M187" s="351"/>
      <c r="N187" s="351"/>
    </row>
    <row r="188" spans="1:14" s="283" customFormat="1" x14ac:dyDescent="0.3">
      <c r="A188" s="281"/>
      <c r="B188" s="282"/>
      <c r="C188" s="350"/>
      <c r="D188" s="351"/>
      <c r="E188" s="351"/>
      <c r="F188" s="350"/>
      <c r="G188" s="351"/>
      <c r="H188" s="351"/>
      <c r="I188" s="350"/>
      <c r="J188" s="351"/>
      <c r="K188" s="351"/>
      <c r="L188" s="350"/>
      <c r="M188" s="351"/>
      <c r="N188" s="351"/>
    </row>
    <row r="189" spans="1:14" s="283" customFormat="1" x14ac:dyDescent="0.3">
      <c r="A189" s="281"/>
      <c r="B189" s="282"/>
      <c r="C189" s="350"/>
      <c r="D189" s="351"/>
      <c r="E189" s="351"/>
      <c r="F189" s="350"/>
      <c r="G189" s="351"/>
      <c r="H189" s="351"/>
      <c r="I189" s="350"/>
      <c r="J189" s="351"/>
      <c r="K189" s="351"/>
      <c r="L189" s="350"/>
      <c r="M189" s="351"/>
      <c r="N189" s="351"/>
    </row>
    <row r="190" spans="1:14" s="283" customFormat="1" x14ac:dyDescent="0.3">
      <c r="A190" s="281"/>
      <c r="B190" s="282"/>
      <c r="C190" s="350"/>
      <c r="D190" s="351"/>
      <c r="E190" s="351"/>
      <c r="F190" s="350"/>
      <c r="G190" s="351"/>
      <c r="H190" s="351"/>
      <c r="I190" s="350"/>
      <c r="J190" s="351"/>
      <c r="K190" s="351"/>
      <c r="L190" s="350"/>
      <c r="M190" s="351"/>
      <c r="N190" s="351"/>
    </row>
    <row r="191" spans="1:14" s="283" customFormat="1" x14ac:dyDescent="0.3">
      <c r="A191" s="281"/>
      <c r="B191" s="282"/>
      <c r="C191" s="350"/>
      <c r="D191" s="351"/>
      <c r="E191" s="351"/>
      <c r="F191" s="350"/>
      <c r="G191" s="351"/>
      <c r="H191" s="351"/>
      <c r="I191" s="350"/>
      <c r="J191" s="351"/>
      <c r="K191" s="351"/>
      <c r="L191" s="350"/>
      <c r="M191" s="351"/>
      <c r="N191" s="351"/>
    </row>
    <row r="192" spans="1:14" s="283" customFormat="1" x14ac:dyDescent="0.3">
      <c r="A192" s="281"/>
      <c r="B192" s="282"/>
      <c r="C192" s="350"/>
      <c r="D192" s="351"/>
      <c r="E192" s="351"/>
      <c r="F192" s="350"/>
      <c r="G192" s="351"/>
      <c r="H192" s="351"/>
      <c r="I192" s="350"/>
      <c r="J192" s="351"/>
      <c r="K192" s="351"/>
      <c r="L192" s="350"/>
      <c r="M192" s="351"/>
      <c r="N192" s="351"/>
    </row>
    <row r="193" spans="1:14" s="283" customFormat="1" x14ac:dyDescent="0.3">
      <c r="A193" s="281"/>
      <c r="B193" s="282"/>
      <c r="C193" s="350"/>
      <c r="D193" s="351"/>
      <c r="E193" s="351"/>
      <c r="F193" s="350"/>
      <c r="G193" s="351"/>
      <c r="H193" s="351"/>
      <c r="I193" s="350"/>
      <c r="J193" s="351"/>
      <c r="K193" s="351"/>
      <c r="L193" s="350"/>
      <c r="M193" s="351"/>
      <c r="N193" s="351"/>
    </row>
    <row r="194" spans="1:14" s="283" customFormat="1" x14ac:dyDescent="0.3">
      <c r="A194" s="281"/>
      <c r="B194" s="282"/>
      <c r="C194" s="350"/>
      <c r="D194" s="351"/>
      <c r="E194" s="351"/>
      <c r="F194" s="350"/>
      <c r="G194" s="351"/>
      <c r="H194" s="351"/>
      <c r="I194" s="350"/>
      <c r="J194" s="351"/>
      <c r="K194" s="351"/>
      <c r="L194" s="350"/>
      <c r="M194" s="351"/>
      <c r="N194" s="351"/>
    </row>
    <row r="195" spans="1:14" s="283" customFormat="1" x14ac:dyDescent="0.3">
      <c r="A195" s="281"/>
      <c r="B195" s="282"/>
      <c r="C195" s="350"/>
      <c r="D195" s="351"/>
      <c r="E195" s="351"/>
      <c r="F195" s="350"/>
      <c r="G195" s="351"/>
      <c r="H195" s="351"/>
      <c r="I195" s="350"/>
      <c r="J195" s="351"/>
      <c r="K195" s="351"/>
      <c r="L195" s="350"/>
      <c r="M195" s="351"/>
      <c r="N195" s="351"/>
    </row>
    <row r="196" spans="1:14" s="283" customFormat="1" x14ac:dyDescent="0.3">
      <c r="A196" s="281"/>
      <c r="B196" s="282"/>
      <c r="C196" s="350"/>
      <c r="D196" s="351"/>
      <c r="E196" s="351"/>
      <c r="F196" s="350"/>
      <c r="G196" s="351"/>
      <c r="H196" s="351"/>
      <c r="I196" s="350"/>
      <c r="J196" s="351"/>
      <c r="K196" s="351"/>
      <c r="L196" s="350"/>
      <c r="M196" s="351"/>
      <c r="N196" s="351"/>
    </row>
    <row r="197" spans="1:14" s="283" customFormat="1" x14ac:dyDescent="0.3">
      <c r="A197" s="281"/>
      <c r="B197" s="282"/>
      <c r="C197" s="350"/>
      <c r="D197" s="351"/>
      <c r="E197" s="351"/>
      <c r="F197" s="350"/>
      <c r="G197" s="351"/>
      <c r="H197" s="351"/>
      <c r="I197" s="350"/>
      <c r="J197" s="351"/>
      <c r="K197" s="351"/>
      <c r="L197" s="350"/>
      <c r="M197" s="351"/>
      <c r="N197" s="351"/>
    </row>
    <row r="198" spans="1:14" s="283" customFormat="1" x14ac:dyDescent="0.3">
      <c r="A198" s="281"/>
      <c r="B198" s="282"/>
      <c r="C198" s="350"/>
      <c r="D198" s="351"/>
      <c r="E198" s="351"/>
      <c r="F198" s="350"/>
      <c r="G198" s="351"/>
      <c r="H198" s="351"/>
      <c r="I198" s="350"/>
      <c r="J198" s="351"/>
      <c r="K198" s="351"/>
      <c r="L198" s="350"/>
      <c r="M198" s="351"/>
      <c r="N198" s="351"/>
    </row>
    <row r="199" spans="1:14" s="283" customFormat="1" x14ac:dyDescent="0.3">
      <c r="A199" s="281"/>
      <c r="B199" s="282"/>
      <c r="C199" s="350"/>
      <c r="D199" s="351"/>
      <c r="E199" s="351"/>
      <c r="F199" s="350"/>
      <c r="G199" s="351"/>
      <c r="H199" s="351"/>
      <c r="I199" s="350"/>
      <c r="J199" s="351"/>
      <c r="K199" s="351"/>
      <c r="L199" s="350"/>
      <c r="M199" s="351"/>
      <c r="N199" s="351"/>
    </row>
    <row r="200" spans="1:14" s="283" customFormat="1" x14ac:dyDescent="0.3">
      <c r="A200" s="281"/>
      <c r="B200" s="282"/>
      <c r="C200" s="350"/>
      <c r="D200" s="351"/>
      <c r="E200" s="351"/>
      <c r="F200" s="350"/>
      <c r="G200" s="351"/>
      <c r="H200" s="351"/>
      <c r="I200" s="350"/>
      <c r="J200" s="351"/>
      <c r="K200" s="351"/>
      <c r="L200" s="350"/>
      <c r="M200" s="351"/>
      <c r="N200" s="351"/>
    </row>
    <row r="201" spans="1:14" s="283" customFormat="1" x14ac:dyDescent="0.3">
      <c r="A201" s="281"/>
      <c r="B201" s="282"/>
      <c r="C201" s="350"/>
      <c r="D201" s="351"/>
      <c r="E201" s="351"/>
      <c r="F201" s="350"/>
      <c r="G201" s="351"/>
      <c r="H201" s="351"/>
      <c r="I201" s="350"/>
      <c r="J201" s="351"/>
      <c r="K201" s="351"/>
      <c r="L201" s="350"/>
      <c r="M201" s="351"/>
      <c r="N201" s="351"/>
    </row>
    <row r="202" spans="1:14" s="283" customFormat="1" x14ac:dyDescent="0.3">
      <c r="A202" s="281"/>
      <c r="B202" s="282"/>
      <c r="C202" s="350"/>
      <c r="D202" s="351"/>
      <c r="E202" s="351"/>
      <c r="F202" s="350"/>
      <c r="G202" s="351"/>
      <c r="H202" s="351"/>
      <c r="I202" s="350"/>
      <c r="J202" s="351"/>
      <c r="K202" s="351"/>
      <c r="L202" s="350"/>
      <c r="M202" s="351"/>
      <c r="N202" s="351"/>
    </row>
    <row r="203" spans="1:14" s="283" customFormat="1" x14ac:dyDescent="0.3">
      <c r="A203" s="281"/>
      <c r="B203" s="282"/>
      <c r="C203" s="350"/>
      <c r="D203" s="351"/>
      <c r="E203" s="351"/>
      <c r="F203" s="350"/>
      <c r="G203" s="351"/>
      <c r="H203" s="351"/>
      <c r="I203" s="350"/>
      <c r="J203" s="351"/>
      <c r="K203" s="351"/>
      <c r="L203" s="350"/>
      <c r="M203" s="351"/>
      <c r="N203" s="351"/>
    </row>
    <row r="204" spans="1:14" s="283" customFormat="1" x14ac:dyDescent="0.3">
      <c r="A204" s="281"/>
      <c r="B204" s="282"/>
      <c r="C204" s="350"/>
      <c r="D204" s="351"/>
      <c r="E204" s="351"/>
      <c r="F204" s="350"/>
      <c r="G204" s="351"/>
      <c r="H204" s="351"/>
      <c r="I204" s="350"/>
      <c r="J204" s="351"/>
      <c r="K204" s="351"/>
      <c r="L204" s="350"/>
      <c r="M204" s="351"/>
      <c r="N204" s="351"/>
    </row>
    <row r="205" spans="1:14" s="283" customFormat="1" x14ac:dyDescent="0.3">
      <c r="A205" s="281"/>
      <c r="B205" s="282"/>
      <c r="C205" s="350"/>
      <c r="D205" s="351"/>
      <c r="E205" s="351"/>
      <c r="F205" s="350"/>
      <c r="G205" s="351"/>
      <c r="H205" s="351"/>
      <c r="I205" s="350"/>
      <c r="J205" s="351"/>
      <c r="K205" s="351"/>
      <c r="L205" s="350"/>
      <c r="M205" s="351"/>
      <c r="N205" s="351"/>
    </row>
    <row r="206" spans="1:14" s="283" customFormat="1" x14ac:dyDescent="0.3">
      <c r="A206" s="281"/>
      <c r="B206" s="282"/>
      <c r="C206" s="350"/>
      <c r="D206" s="351"/>
      <c r="E206" s="351"/>
      <c r="F206" s="350"/>
      <c r="G206" s="351"/>
      <c r="H206" s="351"/>
      <c r="I206" s="350"/>
      <c r="J206" s="351"/>
      <c r="K206" s="351"/>
      <c r="L206" s="350"/>
      <c r="M206" s="351"/>
      <c r="N206" s="351"/>
    </row>
    <row r="207" spans="1:14" s="283" customFormat="1" x14ac:dyDescent="0.3">
      <c r="A207" s="281"/>
      <c r="B207" s="282"/>
      <c r="C207" s="350"/>
      <c r="D207" s="351"/>
      <c r="E207" s="351"/>
      <c r="F207" s="350"/>
      <c r="G207" s="351"/>
      <c r="H207" s="351"/>
      <c r="I207" s="350"/>
      <c r="J207" s="351"/>
      <c r="K207" s="351"/>
      <c r="L207" s="350"/>
      <c r="M207" s="351"/>
      <c r="N207" s="351"/>
    </row>
    <row r="208" spans="1:14" s="283" customFormat="1" x14ac:dyDescent="0.3">
      <c r="A208" s="281"/>
      <c r="B208" s="282"/>
      <c r="C208" s="350"/>
      <c r="D208" s="351"/>
      <c r="E208" s="351"/>
      <c r="F208" s="350"/>
      <c r="G208" s="351"/>
      <c r="H208" s="351"/>
      <c r="I208" s="350"/>
      <c r="J208" s="351"/>
      <c r="K208" s="351"/>
      <c r="L208" s="350"/>
      <c r="M208" s="351"/>
      <c r="N208" s="351"/>
    </row>
    <row r="209" spans="1:14" s="283" customFormat="1" x14ac:dyDescent="0.3">
      <c r="A209" s="281"/>
      <c r="B209" s="282"/>
      <c r="C209" s="350"/>
      <c r="D209" s="351"/>
      <c r="E209" s="351"/>
      <c r="F209" s="350"/>
      <c r="G209" s="351"/>
      <c r="H209" s="351"/>
      <c r="I209" s="350"/>
      <c r="J209" s="351"/>
      <c r="K209" s="351"/>
      <c r="L209" s="350"/>
      <c r="M209" s="351"/>
      <c r="N209" s="351"/>
    </row>
    <row r="210" spans="1:14" s="283" customFormat="1" x14ac:dyDescent="0.3">
      <c r="A210" s="281"/>
      <c r="B210" s="282"/>
      <c r="C210" s="350"/>
      <c r="D210" s="351"/>
      <c r="E210" s="351"/>
      <c r="F210" s="350"/>
      <c r="G210" s="351"/>
      <c r="H210" s="351"/>
      <c r="I210" s="350"/>
      <c r="J210" s="351"/>
      <c r="K210" s="351"/>
      <c r="L210" s="350"/>
      <c r="M210" s="351"/>
      <c r="N210" s="351"/>
    </row>
    <row r="211" spans="1:14" s="283" customFormat="1" x14ac:dyDescent="0.3">
      <c r="A211" s="281"/>
      <c r="B211" s="282"/>
      <c r="C211" s="350"/>
      <c r="D211" s="351"/>
      <c r="E211" s="351"/>
      <c r="F211" s="350"/>
      <c r="G211" s="351"/>
      <c r="H211" s="351"/>
      <c r="I211" s="350"/>
      <c r="J211" s="351"/>
      <c r="K211" s="351"/>
      <c r="L211" s="350"/>
      <c r="M211" s="351"/>
      <c r="N211" s="351"/>
    </row>
    <row r="212" spans="1:14" s="283" customFormat="1" x14ac:dyDescent="0.3">
      <c r="A212" s="281"/>
      <c r="B212" s="282"/>
      <c r="C212" s="350"/>
      <c r="D212" s="351"/>
      <c r="E212" s="351"/>
      <c r="F212" s="350"/>
      <c r="G212" s="351"/>
      <c r="H212" s="351"/>
      <c r="I212" s="350"/>
      <c r="J212" s="351"/>
      <c r="K212" s="351"/>
      <c r="L212" s="350"/>
      <c r="M212" s="351"/>
      <c r="N212" s="351"/>
    </row>
    <row r="213" spans="1:14" s="283" customFormat="1" x14ac:dyDescent="0.3">
      <c r="A213" s="281"/>
      <c r="B213" s="282"/>
      <c r="C213" s="350"/>
      <c r="D213" s="351"/>
      <c r="E213" s="351"/>
      <c r="F213" s="350"/>
      <c r="G213" s="351"/>
      <c r="H213" s="351"/>
      <c r="I213" s="350"/>
      <c r="J213" s="351"/>
      <c r="K213" s="351"/>
      <c r="L213" s="350"/>
      <c r="M213" s="351"/>
      <c r="N213" s="351"/>
    </row>
    <row r="214" spans="1:14" s="283" customFormat="1" x14ac:dyDescent="0.3">
      <c r="A214" s="281"/>
      <c r="B214" s="282"/>
      <c r="C214" s="350"/>
      <c r="D214" s="351"/>
      <c r="E214" s="351"/>
      <c r="F214" s="350"/>
      <c r="G214" s="351"/>
      <c r="H214" s="351"/>
      <c r="I214" s="350"/>
      <c r="J214" s="351"/>
      <c r="K214" s="351"/>
      <c r="L214" s="350"/>
      <c r="M214" s="351"/>
      <c r="N214" s="351"/>
    </row>
    <row r="215" spans="1:14" s="283" customFormat="1" x14ac:dyDescent="0.3">
      <c r="A215" s="281"/>
      <c r="B215" s="282"/>
      <c r="C215" s="350"/>
      <c r="D215" s="351"/>
      <c r="E215" s="351"/>
      <c r="F215" s="350"/>
      <c r="G215" s="351"/>
      <c r="H215" s="351"/>
      <c r="I215" s="350"/>
      <c r="J215" s="351"/>
      <c r="K215" s="351"/>
      <c r="L215" s="350"/>
      <c r="M215" s="351"/>
      <c r="N215" s="351"/>
    </row>
    <row r="216" spans="1:14" s="283" customFormat="1" x14ac:dyDescent="0.3">
      <c r="A216" s="281"/>
      <c r="B216" s="282"/>
      <c r="C216" s="350"/>
      <c r="D216" s="351"/>
      <c r="E216" s="351"/>
      <c r="F216" s="350"/>
      <c r="G216" s="351"/>
      <c r="H216" s="351"/>
      <c r="I216" s="350"/>
      <c r="J216" s="351"/>
      <c r="K216" s="351"/>
      <c r="L216" s="350"/>
      <c r="M216" s="351"/>
      <c r="N216" s="351"/>
    </row>
    <row r="217" spans="1:14" s="283" customFormat="1" x14ac:dyDescent="0.3">
      <c r="A217" s="281"/>
      <c r="B217" s="282"/>
      <c r="C217" s="350"/>
      <c r="D217" s="351"/>
      <c r="E217" s="351"/>
      <c r="F217" s="350"/>
      <c r="G217" s="351"/>
      <c r="H217" s="351"/>
      <c r="I217" s="350"/>
      <c r="J217" s="351"/>
      <c r="K217" s="351"/>
      <c r="L217" s="350"/>
      <c r="M217" s="351"/>
      <c r="N217" s="351"/>
    </row>
    <row r="218" spans="1:14" s="283" customFormat="1" x14ac:dyDescent="0.3">
      <c r="A218" s="281"/>
      <c r="B218" s="282"/>
      <c r="C218" s="350"/>
      <c r="D218" s="351"/>
      <c r="E218" s="351"/>
      <c r="F218" s="350"/>
      <c r="G218" s="351"/>
      <c r="H218" s="351"/>
      <c r="I218" s="350"/>
      <c r="J218" s="351"/>
      <c r="K218" s="351"/>
      <c r="L218" s="350"/>
      <c r="M218" s="351"/>
      <c r="N218" s="351"/>
    </row>
    <row r="219" spans="1:14" s="283" customFormat="1" x14ac:dyDescent="0.3">
      <c r="A219" s="281"/>
      <c r="B219" s="282"/>
      <c r="C219" s="350"/>
      <c r="D219" s="351"/>
      <c r="E219" s="351"/>
      <c r="F219" s="350"/>
      <c r="G219" s="351"/>
      <c r="H219" s="351"/>
      <c r="I219" s="350"/>
      <c r="J219" s="351"/>
      <c r="K219" s="351"/>
      <c r="L219" s="350"/>
      <c r="M219" s="351"/>
      <c r="N219" s="351"/>
    </row>
    <row r="220" spans="1:14" s="283" customFormat="1" x14ac:dyDescent="0.3">
      <c r="A220" s="281"/>
      <c r="B220" s="282"/>
      <c r="C220" s="350"/>
      <c r="D220" s="351"/>
      <c r="E220" s="351"/>
      <c r="F220" s="350"/>
      <c r="G220" s="351"/>
      <c r="H220" s="351"/>
      <c r="I220" s="350"/>
      <c r="J220" s="351"/>
      <c r="K220" s="351"/>
      <c r="L220" s="350"/>
      <c r="M220" s="351"/>
      <c r="N220" s="351"/>
    </row>
    <row r="221" spans="1:14" s="283" customFormat="1" x14ac:dyDescent="0.3">
      <c r="A221" s="281"/>
      <c r="B221" s="282"/>
      <c r="C221" s="350"/>
      <c r="D221" s="351"/>
      <c r="E221" s="351"/>
      <c r="F221" s="350"/>
      <c r="G221" s="351"/>
      <c r="H221" s="351"/>
      <c r="I221" s="350"/>
      <c r="J221" s="351"/>
      <c r="K221" s="351"/>
      <c r="L221" s="350"/>
      <c r="M221" s="351"/>
      <c r="N221" s="351"/>
    </row>
    <row r="222" spans="1:14" s="283" customFormat="1" x14ac:dyDescent="0.3">
      <c r="A222" s="281"/>
      <c r="B222" s="282"/>
      <c r="C222" s="350"/>
      <c r="D222" s="351"/>
      <c r="E222" s="351"/>
      <c r="F222" s="350"/>
      <c r="G222" s="351"/>
      <c r="H222" s="351"/>
      <c r="I222" s="350"/>
      <c r="J222" s="351"/>
      <c r="K222" s="351"/>
      <c r="L222" s="350"/>
      <c r="M222" s="351"/>
      <c r="N222" s="351"/>
    </row>
    <row r="223" spans="1:14" s="283" customFormat="1" x14ac:dyDescent="0.3">
      <c r="A223" s="281"/>
      <c r="B223" s="282"/>
      <c r="C223" s="350"/>
      <c r="D223" s="351"/>
      <c r="E223" s="351"/>
      <c r="F223" s="350"/>
      <c r="G223" s="351"/>
      <c r="H223" s="351"/>
      <c r="I223" s="350"/>
      <c r="J223" s="351"/>
      <c r="K223" s="351"/>
      <c r="L223" s="350"/>
      <c r="M223" s="351"/>
      <c r="N223" s="351"/>
    </row>
    <row r="224" spans="1:14" s="283" customFormat="1" x14ac:dyDescent="0.3">
      <c r="A224" s="281"/>
      <c r="B224" s="282"/>
      <c r="C224" s="350"/>
      <c r="D224" s="351"/>
      <c r="E224" s="351"/>
      <c r="F224" s="350"/>
      <c r="G224" s="351"/>
      <c r="H224" s="351"/>
      <c r="I224" s="350"/>
      <c r="J224" s="351"/>
      <c r="K224" s="351"/>
      <c r="L224" s="350"/>
      <c r="M224" s="351"/>
      <c r="N224" s="351"/>
    </row>
    <row r="225" spans="1:14" s="283" customFormat="1" x14ac:dyDescent="0.3">
      <c r="A225" s="281"/>
      <c r="B225" s="282"/>
      <c r="C225" s="350"/>
      <c r="D225" s="351"/>
      <c r="E225" s="351"/>
      <c r="F225" s="350"/>
      <c r="G225" s="351"/>
      <c r="H225" s="351"/>
      <c r="I225" s="350"/>
      <c r="J225" s="351"/>
      <c r="K225" s="351"/>
      <c r="L225" s="350"/>
      <c r="M225" s="351"/>
      <c r="N225" s="351"/>
    </row>
    <row r="226" spans="1:14" s="283" customFormat="1" x14ac:dyDescent="0.3">
      <c r="A226" s="281"/>
      <c r="B226" s="282"/>
      <c r="C226" s="350"/>
      <c r="D226" s="351"/>
      <c r="E226" s="351"/>
      <c r="F226" s="350"/>
      <c r="G226" s="351"/>
      <c r="H226" s="351"/>
      <c r="I226" s="350"/>
      <c r="J226" s="351"/>
      <c r="K226" s="351"/>
      <c r="L226" s="350"/>
      <c r="M226" s="351"/>
      <c r="N226" s="351"/>
    </row>
    <row r="227" spans="1:14" s="283" customFormat="1" x14ac:dyDescent="0.3">
      <c r="A227" s="281"/>
      <c r="B227" s="282"/>
      <c r="C227" s="350"/>
      <c r="D227" s="351"/>
      <c r="E227" s="351"/>
      <c r="F227" s="350"/>
      <c r="G227" s="351"/>
      <c r="H227" s="351"/>
      <c r="I227" s="350"/>
      <c r="J227" s="351"/>
      <c r="K227" s="351"/>
      <c r="L227" s="350"/>
      <c r="M227" s="351"/>
      <c r="N227" s="351"/>
    </row>
    <row r="228" spans="1:14" s="283" customFormat="1" x14ac:dyDescent="0.3">
      <c r="A228" s="281"/>
      <c r="B228" s="282"/>
      <c r="C228" s="350"/>
      <c r="D228" s="351"/>
      <c r="E228" s="351"/>
      <c r="F228" s="350"/>
      <c r="G228" s="351"/>
      <c r="H228" s="351"/>
      <c r="I228" s="350"/>
      <c r="J228" s="351"/>
      <c r="K228" s="351"/>
      <c r="L228" s="350"/>
      <c r="M228" s="351"/>
      <c r="N228" s="351"/>
    </row>
    <row r="229" spans="1:14" s="283" customFormat="1" x14ac:dyDescent="0.3">
      <c r="A229" s="281"/>
      <c r="B229" s="282"/>
      <c r="C229" s="350"/>
      <c r="D229" s="351"/>
      <c r="E229" s="351"/>
      <c r="F229" s="350"/>
      <c r="G229" s="351"/>
      <c r="H229" s="351"/>
      <c r="I229" s="350"/>
      <c r="J229" s="351"/>
      <c r="K229" s="351"/>
      <c r="L229" s="350"/>
      <c r="M229" s="351"/>
      <c r="N229" s="351"/>
    </row>
    <row r="230" spans="1:14" s="283" customFormat="1" x14ac:dyDescent="0.3">
      <c r="A230" s="281"/>
      <c r="B230" s="282"/>
      <c r="C230" s="350"/>
      <c r="D230" s="351"/>
      <c r="E230" s="351"/>
      <c r="F230" s="350"/>
      <c r="G230" s="351"/>
      <c r="H230" s="351"/>
      <c r="I230" s="350"/>
      <c r="J230" s="351"/>
      <c r="K230" s="351"/>
      <c r="L230" s="350"/>
      <c r="M230" s="351"/>
      <c r="N230" s="351"/>
    </row>
    <row r="231" spans="1:14" s="283" customFormat="1" x14ac:dyDescent="0.3">
      <c r="A231" s="281"/>
      <c r="B231" s="282"/>
      <c r="C231" s="350"/>
      <c r="D231" s="351"/>
      <c r="E231" s="351"/>
      <c r="F231" s="350"/>
      <c r="G231" s="351"/>
      <c r="H231" s="351"/>
      <c r="I231" s="350"/>
      <c r="J231" s="351"/>
      <c r="K231" s="351"/>
      <c r="L231" s="350"/>
      <c r="M231" s="351"/>
      <c r="N231" s="351"/>
    </row>
    <row r="232" spans="1:14" s="283" customFormat="1" x14ac:dyDescent="0.3">
      <c r="A232" s="281"/>
      <c r="B232" s="282"/>
      <c r="C232" s="350"/>
      <c r="D232" s="351"/>
      <c r="E232" s="351"/>
      <c r="F232" s="350"/>
      <c r="G232" s="351"/>
      <c r="H232" s="351"/>
      <c r="I232" s="350"/>
      <c r="J232" s="351"/>
      <c r="K232" s="351"/>
      <c r="L232" s="350"/>
      <c r="M232" s="351"/>
      <c r="N232" s="351"/>
    </row>
    <row r="233" spans="1:14" s="283" customFormat="1" x14ac:dyDescent="0.3">
      <c r="A233" s="281"/>
      <c r="B233" s="282"/>
      <c r="C233" s="350"/>
      <c r="D233" s="351"/>
      <c r="E233" s="351"/>
      <c r="F233" s="350"/>
      <c r="G233" s="351"/>
      <c r="H233" s="351"/>
      <c r="I233" s="350"/>
      <c r="J233" s="351"/>
      <c r="K233" s="351"/>
      <c r="L233" s="350"/>
      <c r="M233" s="351"/>
      <c r="N233" s="351"/>
    </row>
    <row r="234" spans="1:14" s="283" customFormat="1" x14ac:dyDescent="0.3">
      <c r="A234" s="281"/>
      <c r="B234" s="282"/>
      <c r="C234" s="350"/>
      <c r="D234" s="351"/>
      <c r="E234" s="351"/>
      <c r="F234" s="350"/>
      <c r="G234" s="351"/>
      <c r="H234" s="351"/>
      <c r="I234" s="350"/>
      <c r="J234" s="351"/>
      <c r="K234" s="351"/>
      <c r="L234" s="350"/>
      <c r="M234" s="351"/>
      <c r="N234" s="351"/>
    </row>
    <row r="235" spans="1:14" s="283" customFormat="1" x14ac:dyDescent="0.3">
      <c r="A235" s="281"/>
      <c r="B235" s="282"/>
      <c r="C235" s="350"/>
      <c r="D235" s="351"/>
      <c r="E235" s="351"/>
      <c r="F235" s="350"/>
      <c r="G235" s="351"/>
      <c r="H235" s="351"/>
      <c r="I235" s="350"/>
      <c r="J235" s="351"/>
      <c r="K235" s="351"/>
      <c r="L235" s="350"/>
      <c r="M235" s="351"/>
      <c r="N235" s="351"/>
    </row>
    <row r="236" spans="1:14" s="283" customFormat="1" x14ac:dyDescent="0.3">
      <c r="A236" s="281"/>
      <c r="B236" s="282"/>
      <c r="C236" s="350"/>
      <c r="D236" s="351"/>
      <c r="E236" s="351"/>
      <c r="F236" s="350"/>
      <c r="G236" s="351"/>
      <c r="H236" s="351"/>
      <c r="I236" s="350"/>
      <c r="J236" s="351"/>
      <c r="K236" s="351"/>
      <c r="L236" s="350"/>
      <c r="M236" s="351"/>
      <c r="N236" s="351"/>
    </row>
    <row r="237" spans="1:14" s="283" customFormat="1" x14ac:dyDescent="0.3">
      <c r="A237" s="281"/>
      <c r="B237" s="282"/>
      <c r="C237" s="350"/>
      <c r="D237" s="351"/>
      <c r="E237" s="351"/>
      <c r="F237" s="350"/>
      <c r="G237" s="351"/>
      <c r="H237" s="351"/>
      <c r="I237" s="350"/>
      <c r="J237" s="351"/>
      <c r="K237" s="351"/>
      <c r="L237" s="350"/>
      <c r="M237" s="351"/>
      <c r="N237" s="351"/>
    </row>
    <row r="238" spans="1:14" s="283" customFormat="1" x14ac:dyDescent="0.3">
      <c r="A238" s="281"/>
      <c r="B238" s="282"/>
      <c r="C238" s="350"/>
      <c r="D238" s="351"/>
      <c r="E238" s="351"/>
      <c r="F238" s="350"/>
      <c r="G238" s="351"/>
      <c r="H238" s="351"/>
      <c r="I238" s="350"/>
      <c r="J238" s="351"/>
      <c r="K238" s="351"/>
      <c r="L238" s="350"/>
      <c r="M238" s="351"/>
      <c r="N238" s="351"/>
    </row>
    <row r="239" spans="1:14" s="283" customFormat="1" x14ac:dyDescent="0.3">
      <c r="A239" s="281"/>
      <c r="B239" s="282"/>
      <c r="C239" s="350"/>
      <c r="D239" s="351"/>
      <c r="E239" s="351"/>
      <c r="F239" s="350"/>
      <c r="G239" s="351"/>
      <c r="H239" s="351"/>
      <c r="I239" s="350"/>
      <c r="J239" s="351"/>
      <c r="K239" s="351"/>
      <c r="L239" s="350"/>
      <c r="M239" s="351"/>
      <c r="N239" s="351"/>
    </row>
    <row r="240" spans="1:14" s="283" customFormat="1" x14ac:dyDescent="0.3">
      <c r="A240" s="281"/>
      <c r="B240" s="282"/>
      <c r="C240" s="350"/>
      <c r="D240" s="351"/>
      <c r="E240" s="351"/>
      <c r="F240" s="350"/>
      <c r="G240" s="351"/>
      <c r="H240" s="351"/>
      <c r="I240" s="350"/>
      <c r="J240" s="351"/>
      <c r="K240" s="351"/>
      <c r="L240" s="350"/>
      <c r="M240" s="351"/>
      <c r="N240" s="351"/>
    </row>
    <row r="241" spans="1:14" s="283" customFormat="1" x14ac:dyDescent="0.3">
      <c r="A241" s="281"/>
      <c r="B241" s="282"/>
      <c r="C241" s="350"/>
      <c r="D241" s="351"/>
      <c r="E241" s="351"/>
      <c r="F241" s="350"/>
      <c r="G241" s="351"/>
      <c r="H241" s="351"/>
      <c r="I241" s="350"/>
      <c r="J241" s="351"/>
      <c r="K241" s="351"/>
      <c r="L241" s="350"/>
      <c r="M241" s="351"/>
      <c r="N241" s="351"/>
    </row>
    <row r="242" spans="1:14" s="283" customFormat="1" x14ac:dyDescent="0.3">
      <c r="A242" s="281"/>
      <c r="B242" s="282"/>
      <c r="C242" s="350"/>
      <c r="D242" s="351"/>
      <c r="E242" s="351"/>
      <c r="F242" s="350"/>
      <c r="G242" s="351"/>
      <c r="H242" s="351"/>
      <c r="I242" s="350"/>
      <c r="J242" s="351"/>
      <c r="K242" s="351"/>
      <c r="L242" s="350"/>
      <c r="M242" s="351"/>
      <c r="N242" s="351"/>
    </row>
    <row r="243" spans="1:14" s="283" customFormat="1" x14ac:dyDescent="0.3">
      <c r="A243" s="281"/>
      <c r="B243" s="282"/>
      <c r="C243" s="350"/>
      <c r="D243" s="351"/>
      <c r="E243" s="351"/>
      <c r="F243" s="350"/>
      <c r="G243" s="351"/>
      <c r="H243" s="351"/>
      <c r="I243" s="350"/>
      <c r="J243" s="351"/>
      <c r="K243" s="351"/>
      <c r="L243" s="350"/>
      <c r="M243" s="351"/>
      <c r="N243" s="351"/>
    </row>
    <row r="244" spans="1:14" s="283" customFormat="1" x14ac:dyDescent="0.3">
      <c r="A244" s="281"/>
      <c r="B244" s="282"/>
      <c r="C244" s="350"/>
      <c r="D244" s="351"/>
      <c r="E244" s="351"/>
      <c r="F244" s="350"/>
      <c r="G244" s="351"/>
      <c r="H244" s="351"/>
      <c r="I244" s="350"/>
      <c r="J244" s="351"/>
      <c r="K244" s="351"/>
      <c r="L244" s="350"/>
      <c r="M244" s="351"/>
      <c r="N244" s="351"/>
    </row>
    <row r="245" spans="1:14" s="283" customFormat="1" x14ac:dyDescent="0.3">
      <c r="A245" s="281"/>
      <c r="B245" s="282"/>
      <c r="C245" s="350"/>
      <c r="D245" s="351"/>
      <c r="E245" s="351"/>
      <c r="F245" s="350"/>
      <c r="G245" s="351"/>
      <c r="H245" s="351"/>
      <c r="I245" s="350"/>
      <c r="J245" s="351"/>
      <c r="K245" s="351"/>
      <c r="L245" s="350"/>
      <c r="M245" s="351"/>
      <c r="N245" s="351"/>
    </row>
    <row r="246" spans="1:14" s="283" customFormat="1" x14ac:dyDescent="0.3">
      <c r="A246" s="281"/>
      <c r="B246" s="282"/>
      <c r="C246" s="350"/>
      <c r="D246" s="351"/>
      <c r="E246" s="351"/>
      <c r="F246" s="350"/>
      <c r="G246" s="351"/>
      <c r="H246" s="351"/>
      <c r="I246" s="350"/>
      <c r="J246" s="351"/>
      <c r="K246" s="351"/>
      <c r="L246" s="350"/>
      <c r="M246" s="351"/>
      <c r="N246" s="351"/>
    </row>
    <row r="247" spans="1:14" s="283" customFormat="1" x14ac:dyDescent="0.3">
      <c r="A247" s="281"/>
      <c r="B247" s="282"/>
      <c r="C247" s="350"/>
      <c r="D247" s="351"/>
      <c r="E247" s="351"/>
      <c r="F247" s="350"/>
      <c r="G247" s="351"/>
      <c r="H247" s="351"/>
      <c r="I247" s="350"/>
      <c r="J247" s="351"/>
      <c r="K247" s="351"/>
      <c r="L247" s="350"/>
      <c r="M247" s="351"/>
      <c r="N247" s="351"/>
    </row>
    <row r="248" spans="1:14" s="283" customFormat="1" x14ac:dyDescent="0.3">
      <c r="A248" s="281"/>
      <c r="B248" s="282"/>
      <c r="C248" s="350"/>
      <c r="D248" s="351"/>
      <c r="E248" s="351"/>
      <c r="F248" s="350"/>
      <c r="G248" s="351"/>
      <c r="H248" s="351"/>
      <c r="I248" s="350"/>
      <c r="J248" s="351"/>
      <c r="K248" s="351"/>
      <c r="L248" s="350"/>
      <c r="M248" s="351"/>
      <c r="N248" s="351"/>
    </row>
    <row r="249" spans="1:14" s="283" customFormat="1" x14ac:dyDescent="0.3">
      <c r="A249" s="281"/>
      <c r="B249" s="282"/>
      <c r="C249" s="350"/>
      <c r="D249" s="351"/>
      <c r="E249" s="351"/>
      <c r="F249" s="350"/>
      <c r="G249" s="351"/>
      <c r="H249" s="351"/>
      <c r="I249" s="350"/>
      <c r="J249" s="351"/>
      <c r="K249" s="351"/>
      <c r="L249" s="350"/>
      <c r="M249" s="351"/>
      <c r="N249" s="351"/>
    </row>
    <row r="250" spans="1:14" s="283" customFormat="1" x14ac:dyDescent="0.3">
      <c r="A250" s="281"/>
      <c r="B250" s="282"/>
      <c r="C250" s="350"/>
      <c r="D250" s="351"/>
      <c r="E250" s="351"/>
      <c r="F250" s="350"/>
      <c r="G250" s="351"/>
      <c r="H250" s="351"/>
      <c r="I250" s="350"/>
      <c r="J250" s="351"/>
      <c r="K250" s="351"/>
      <c r="L250" s="350"/>
      <c r="M250" s="351"/>
      <c r="N250" s="351"/>
    </row>
    <row r="251" spans="1:14" s="283" customFormat="1" x14ac:dyDescent="0.3">
      <c r="A251" s="281"/>
      <c r="B251" s="282"/>
      <c r="C251" s="350"/>
      <c r="D251" s="351"/>
      <c r="E251" s="351"/>
      <c r="F251" s="350"/>
      <c r="G251" s="351"/>
      <c r="H251" s="351"/>
      <c r="I251" s="350"/>
      <c r="J251" s="351"/>
      <c r="K251" s="351"/>
      <c r="L251" s="350"/>
      <c r="M251" s="351"/>
      <c r="N251" s="351"/>
    </row>
    <row r="252" spans="1:14" s="283" customFormat="1" x14ac:dyDescent="0.3">
      <c r="A252" s="281"/>
      <c r="B252" s="282"/>
      <c r="C252" s="350"/>
      <c r="D252" s="351"/>
      <c r="E252" s="351"/>
      <c r="F252" s="350"/>
      <c r="G252" s="351"/>
      <c r="H252" s="351"/>
      <c r="I252" s="350"/>
      <c r="J252" s="351"/>
      <c r="K252" s="351"/>
      <c r="L252" s="350"/>
      <c r="M252" s="351"/>
      <c r="N252" s="351"/>
    </row>
    <row r="253" spans="1:14" s="283" customFormat="1" x14ac:dyDescent="0.3">
      <c r="A253" s="281"/>
      <c r="B253" s="282"/>
      <c r="C253" s="350"/>
      <c r="D253" s="351"/>
      <c r="E253" s="351"/>
      <c r="F253" s="350"/>
      <c r="G253" s="351"/>
      <c r="H253" s="351"/>
      <c r="I253" s="350"/>
      <c r="J253" s="351"/>
      <c r="K253" s="351"/>
      <c r="L253" s="350"/>
      <c r="M253" s="351"/>
      <c r="N253" s="351"/>
    </row>
    <row r="254" spans="1:14" s="283" customFormat="1" x14ac:dyDescent="0.3">
      <c r="A254" s="281"/>
      <c r="B254" s="282"/>
      <c r="C254" s="350"/>
      <c r="D254" s="351"/>
      <c r="E254" s="351"/>
      <c r="F254" s="350"/>
      <c r="G254" s="351"/>
      <c r="H254" s="351"/>
      <c r="I254" s="350"/>
      <c r="J254" s="351"/>
      <c r="K254" s="351"/>
      <c r="L254" s="350"/>
      <c r="M254" s="351"/>
      <c r="N254" s="351"/>
    </row>
    <row r="255" spans="1:14" s="283" customFormat="1" x14ac:dyDescent="0.3">
      <c r="A255" s="281"/>
      <c r="B255" s="282"/>
      <c r="C255" s="350"/>
      <c r="D255" s="351"/>
      <c r="E255" s="351"/>
      <c r="F255" s="350"/>
      <c r="G255" s="351"/>
      <c r="H255" s="351"/>
      <c r="I255" s="350"/>
      <c r="J255" s="351"/>
      <c r="K255" s="351"/>
      <c r="L255" s="350"/>
      <c r="M255" s="351"/>
      <c r="N255" s="351"/>
    </row>
    <row r="256" spans="1:14" s="283" customFormat="1" x14ac:dyDescent="0.3">
      <c r="A256" s="281"/>
      <c r="B256" s="282"/>
      <c r="C256" s="350"/>
      <c r="D256" s="351"/>
      <c r="E256" s="351"/>
      <c r="F256" s="350"/>
      <c r="G256" s="351"/>
      <c r="H256" s="351"/>
      <c r="I256" s="350"/>
      <c r="J256" s="351"/>
      <c r="K256" s="351"/>
      <c r="L256" s="350"/>
      <c r="M256" s="351"/>
      <c r="N256" s="351"/>
    </row>
    <row r="257" spans="1:14" s="283" customFormat="1" x14ac:dyDescent="0.3">
      <c r="A257" s="281"/>
      <c r="B257" s="282"/>
      <c r="C257" s="350"/>
      <c r="D257" s="351"/>
      <c r="E257" s="351"/>
      <c r="F257" s="350"/>
      <c r="G257" s="351"/>
      <c r="H257" s="351"/>
      <c r="I257" s="350"/>
      <c r="J257" s="351"/>
      <c r="K257" s="351"/>
      <c r="L257" s="350"/>
      <c r="M257" s="351"/>
      <c r="N257" s="351"/>
    </row>
    <row r="258" spans="1:14" s="283" customFormat="1" x14ac:dyDescent="0.3">
      <c r="A258" s="281"/>
      <c r="B258" s="282"/>
      <c r="C258" s="350"/>
      <c r="D258" s="351"/>
      <c r="E258" s="351"/>
      <c r="F258" s="350"/>
      <c r="G258" s="351"/>
      <c r="H258" s="351"/>
      <c r="I258" s="350"/>
      <c r="J258" s="351"/>
      <c r="K258" s="351"/>
      <c r="L258" s="350"/>
      <c r="M258" s="351"/>
      <c r="N258" s="351"/>
    </row>
  </sheetData>
  <mergeCells count="9">
    <mergeCell ref="A92:B92"/>
    <mergeCell ref="C2:E3"/>
    <mergeCell ref="F2:H3"/>
    <mergeCell ref="I2:K3"/>
    <mergeCell ref="A1:N1"/>
    <mergeCell ref="L2:N3"/>
    <mergeCell ref="A2:A3"/>
    <mergeCell ref="B2:B3"/>
    <mergeCell ref="A5:B5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I39"/>
  <sheetViews>
    <sheetView workbookViewId="0">
      <selection activeCell="C1" sqref="C1:G1"/>
    </sheetView>
  </sheetViews>
  <sheetFormatPr defaultColWidth="9.109375" defaultRowHeight="14.4" x14ac:dyDescent="0.3"/>
  <cols>
    <col min="1" max="1" width="6" style="259" customWidth="1"/>
    <col min="2" max="2" width="27.44140625" style="260" customWidth="1"/>
    <col min="3" max="3" width="14.109375" style="260" customWidth="1"/>
    <col min="4" max="5" width="10.109375" style="260" customWidth="1"/>
    <col min="6" max="6" width="13" style="260" customWidth="1"/>
    <col min="7" max="7" width="13.109375" style="260" customWidth="1"/>
    <col min="8" max="16384" width="9.109375" style="260"/>
  </cols>
  <sheetData>
    <row r="1" spans="1:9" x14ac:dyDescent="0.3">
      <c r="C1" s="933" t="s">
        <v>717</v>
      </c>
      <c r="D1" s="933"/>
      <c r="E1" s="933"/>
      <c r="F1" s="934"/>
      <c r="G1" s="934"/>
    </row>
    <row r="2" spans="1:9" x14ac:dyDescent="0.3">
      <c r="C2" s="821"/>
      <c r="D2" s="821"/>
      <c r="E2" s="821"/>
      <c r="F2" s="822"/>
      <c r="G2" s="822"/>
    </row>
    <row r="3" spans="1:9" x14ac:dyDescent="0.3">
      <c r="A3" s="943" t="s">
        <v>705</v>
      </c>
      <c r="B3" s="944"/>
      <c r="C3" s="944"/>
      <c r="D3" s="944"/>
      <c r="E3" s="944"/>
      <c r="F3" s="944"/>
      <c r="G3" s="944"/>
    </row>
    <row r="4" spans="1:9" ht="15" thickBot="1" x14ac:dyDescent="0.35">
      <c r="A4" s="828"/>
      <c r="B4" s="829"/>
      <c r="C4" s="829"/>
      <c r="D4" s="829"/>
      <c r="E4" s="829"/>
      <c r="F4" s="829"/>
      <c r="G4" s="829"/>
    </row>
    <row r="5" spans="1:9" ht="15" thickBot="1" x14ac:dyDescent="0.35">
      <c r="A5" s="939" t="s">
        <v>389</v>
      </c>
      <c r="B5" s="941" t="s">
        <v>390</v>
      </c>
      <c r="C5" s="941" t="s">
        <v>547</v>
      </c>
      <c r="D5" s="941" t="s">
        <v>391</v>
      </c>
      <c r="E5" s="935" t="s">
        <v>392</v>
      </c>
      <c r="F5" s="935"/>
      <c r="G5" s="936"/>
      <c r="I5" s="461"/>
    </row>
    <row r="6" spans="1:9" s="261" customFormat="1" ht="40.200000000000003" thickBot="1" x14ac:dyDescent="0.35">
      <c r="A6" s="940"/>
      <c r="B6" s="942"/>
      <c r="C6" s="942"/>
      <c r="D6" s="942"/>
      <c r="E6" s="819" t="s">
        <v>393</v>
      </c>
      <c r="F6" s="819" t="s">
        <v>548</v>
      </c>
      <c r="G6" s="820" t="s">
        <v>704</v>
      </c>
    </row>
    <row r="7" spans="1:9" s="263" customFormat="1" ht="13.8" thickBot="1" x14ac:dyDescent="0.35">
      <c r="A7" s="15" t="s">
        <v>7</v>
      </c>
      <c r="B7" s="16" t="s">
        <v>8</v>
      </c>
      <c r="C7" s="16" t="s">
        <v>9</v>
      </c>
      <c r="D7" s="16" t="s">
        <v>10</v>
      </c>
      <c r="E7" s="16" t="s">
        <v>394</v>
      </c>
      <c r="F7" s="16" t="s">
        <v>326</v>
      </c>
      <c r="G7" s="262" t="s">
        <v>269</v>
      </c>
    </row>
    <row r="8" spans="1:9" x14ac:dyDescent="0.3">
      <c r="A8" s="264" t="s">
        <v>12</v>
      </c>
      <c r="B8" s="817" t="s">
        <v>357</v>
      </c>
      <c r="C8" s="265">
        <v>255809104</v>
      </c>
      <c r="D8" s="265"/>
      <c r="E8" s="266">
        <f>C8+D8</f>
        <v>255809104</v>
      </c>
      <c r="F8" s="265"/>
      <c r="G8" s="267">
        <v>255809104</v>
      </c>
    </row>
    <row r="9" spans="1:9" ht="26.4" x14ac:dyDescent="0.3">
      <c r="A9" s="268" t="s">
        <v>26</v>
      </c>
      <c r="B9" s="818" t="s">
        <v>1</v>
      </c>
      <c r="C9" s="186">
        <v>823513</v>
      </c>
      <c r="D9" s="186"/>
      <c r="E9" s="266">
        <f>C9+D9</f>
        <v>823513</v>
      </c>
      <c r="F9" s="186"/>
      <c r="G9" s="270">
        <v>823513</v>
      </c>
    </row>
    <row r="10" spans="1:9" x14ac:dyDescent="0.3">
      <c r="A10" s="268" t="s">
        <v>40</v>
      </c>
      <c r="B10" s="818" t="s">
        <v>359</v>
      </c>
      <c r="C10" s="186">
        <v>382608</v>
      </c>
      <c r="D10" s="186"/>
      <c r="E10" s="266">
        <f>C10+D10</f>
        <v>382608</v>
      </c>
      <c r="F10" s="186"/>
      <c r="G10" s="270">
        <v>382608</v>
      </c>
    </row>
    <row r="11" spans="1:9" x14ac:dyDescent="0.3">
      <c r="A11" s="268" t="s">
        <v>235</v>
      </c>
      <c r="B11" s="818"/>
      <c r="C11" s="186"/>
      <c r="D11" s="186"/>
      <c r="E11" s="266">
        <f t="shared" ref="E11:E38" si="0">C11+D11</f>
        <v>0</v>
      </c>
      <c r="F11" s="186"/>
      <c r="G11" s="270"/>
    </row>
    <row r="12" spans="1:9" x14ac:dyDescent="0.3">
      <c r="A12" s="268" t="s">
        <v>70</v>
      </c>
      <c r="B12" s="269"/>
      <c r="C12" s="186"/>
      <c r="D12" s="186"/>
      <c r="E12" s="266">
        <f t="shared" si="0"/>
        <v>0</v>
      </c>
      <c r="F12" s="186"/>
      <c r="G12" s="270"/>
    </row>
    <row r="13" spans="1:9" x14ac:dyDescent="0.3">
      <c r="A13" s="268" t="s">
        <v>94</v>
      </c>
      <c r="B13" s="269"/>
      <c r="C13" s="186"/>
      <c r="D13" s="186"/>
      <c r="E13" s="266">
        <f t="shared" si="0"/>
        <v>0</v>
      </c>
      <c r="F13" s="186"/>
      <c r="G13" s="270"/>
    </row>
    <row r="14" spans="1:9" x14ac:dyDescent="0.3">
      <c r="A14" s="268" t="s">
        <v>253</v>
      </c>
      <c r="B14" s="269"/>
      <c r="C14" s="186"/>
      <c r="D14" s="186"/>
      <c r="E14" s="266">
        <f t="shared" si="0"/>
        <v>0</v>
      </c>
      <c r="F14" s="186"/>
      <c r="G14" s="270"/>
    </row>
    <row r="15" spans="1:9" x14ac:dyDescent="0.3">
      <c r="A15" s="268" t="s">
        <v>116</v>
      </c>
      <c r="B15" s="269"/>
      <c r="C15" s="186"/>
      <c r="D15" s="186"/>
      <c r="E15" s="266">
        <f t="shared" si="0"/>
        <v>0</v>
      </c>
      <c r="F15" s="186"/>
      <c r="G15" s="270"/>
    </row>
    <row r="16" spans="1:9" x14ac:dyDescent="0.3">
      <c r="A16" s="268" t="s">
        <v>126</v>
      </c>
      <c r="B16" s="269"/>
      <c r="C16" s="186"/>
      <c r="D16" s="186"/>
      <c r="E16" s="266">
        <f t="shared" si="0"/>
        <v>0</v>
      </c>
      <c r="F16" s="186"/>
      <c r="G16" s="270"/>
    </row>
    <row r="17" spans="1:7" x14ac:dyDescent="0.3">
      <c r="A17" s="268" t="s">
        <v>263</v>
      </c>
      <c r="B17" s="269"/>
      <c r="C17" s="186"/>
      <c r="D17" s="186"/>
      <c r="E17" s="266">
        <f t="shared" si="0"/>
        <v>0</v>
      </c>
      <c r="F17" s="186"/>
      <c r="G17" s="270"/>
    </row>
    <row r="18" spans="1:7" x14ac:dyDescent="0.3">
      <c r="A18" s="268" t="s">
        <v>265</v>
      </c>
      <c r="B18" s="269"/>
      <c r="C18" s="186"/>
      <c r="D18" s="186"/>
      <c r="E18" s="266">
        <f t="shared" si="0"/>
        <v>0</v>
      </c>
      <c r="F18" s="186"/>
      <c r="G18" s="270"/>
    </row>
    <row r="19" spans="1:7" x14ac:dyDescent="0.3">
      <c r="A19" s="268" t="s">
        <v>279</v>
      </c>
      <c r="B19" s="269"/>
      <c r="C19" s="186"/>
      <c r="D19" s="186"/>
      <c r="E19" s="266">
        <f t="shared" si="0"/>
        <v>0</v>
      </c>
      <c r="F19" s="186"/>
      <c r="G19" s="270"/>
    </row>
    <row r="20" spans="1:7" x14ac:dyDescent="0.3">
      <c r="A20" s="268" t="s">
        <v>282</v>
      </c>
      <c r="B20" s="269"/>
      <c r="C20" s="186"/>
      <c r="D20" s="186"/>
      <c r="E20" s="266">
        <f t="shared" si="0"/>
        <v>0</v>
      </c>
      <c r="F20" s="186"/>
      <c r="G20" s="270"/>
    </row>
    <row r="21" spans="1:7" x14ac:dyDescent="0.3">
      <c r="A21" s="268" t="s">
        <v>285</v>
      </c>
      <c r="B21" s="269"/>
      <c r="C21" s="186"/>
      <c r="D21" s="186"/>
      <c r="E21" s="266">
        <f t="shared" si="0"/>
        <v>0</v>
      </c>
      <c r="F21" s="186"/>
      <c r="G21" s="270"/>
    </row>
    <row r="22" spans="1:7" x14ac:dyDescent="0.3">
      <c r="A22" s="268" t="s">
        <v>288</v>
      </c>
      <c r="B22" s="269"/>
      <c r="C22" s="186"/>
      <c r="D22" s="186"/>
      <c r="E22" s="266">
        <f t="shared" si="0"/>
        <v>0</v>
      </c>
      <c r="F22" s="186"/>
      <c r="G22" s="270"/>
    </row>
    <row r="23" spans="1:7" x14ac:dyDescent="0.3">
      <c r="A23" s="268" t="s">
        <v>291</v>
      </c>
      <c r="B23" s="269"/>
      <c r="C23" s="186"/>
      <c r="D23" s="186"/>
      <c r="E23" s="266">
        <f t="shared" si="0"/>
        <v>0</v>
      </c>
      <c r="F23" s="186"/>
      <c r="G23" s="270"/>
    </row>
    <row r="24" spans="1:7" x14ac:dyDescent="0.3">
      <c r="A24" s="268" t="s">
        <v>294</v>
      </c>
      <c r="B24" s="269"/>
      <c r="C24" s="186"/>
      <c r="D24" s="186"/>
      <c r="E24" s="266">
        <f t="shared" si="0"/>
        <v>0</v>
      </c>
      <c r="F24" s="186"/>
      <c r="G24" s="270"/>
    </row>
    <row r="25" spans="1:7" x14ac:dyDescent="0.3">
      <c r="A25" s="268" t="s">
        <v>297</v>
      </c>
      <c r="B25" s="269"/>
      <c r="C25" s="186"/>
      <c r="D25" s="186"/>
      <c r="E25" s="266">
        <f t="shared" si="0"/>
        <v>0</v>
      </c>
      <c r="F25" s="186"/>
      <c r="G25" s="270"/>
    </row>
    <row r="26" spans="1:7" x14ac:dyDescent="0.3">
      <c r="A26" s="268" t="s">
        <v>300</v>
      </c>
      <c r="B26" s="269"/>
      <c r="C26" s="186"/>
      <c r="D26" s="186"/>
      <c r="E26" s="266">
        <f t="shared" si="0"/>
        <v>0</v>
      </c>
      <c r="F26" s="186"/>
      <c r="G26" s="270"/>
    </row>
    <row r="27" spans="1:7" x14ac:dyDescent="0.3">
      <c r="A27" s="268" t="s">
        <v>303</v>
      </c>
      <c r="B27" s="269"/>
      <c r="C27" s="186"/>
      <c r="D27" s="186"/>
      <c r="E27" s="266">
        <f t="shared" si="0"/>
        <v>0</v>
      </c>
      <c r="F27" s="186"/>
      <c r="G27" s="270"/>
    </row>
    <row r="28" spans="1:7" x14ac:dyDescent="0.3">
      <c r="A28" s="268" t="s">
        <v>305</v>
      </c>
      <c r="B28" s="269"/>
      <c r="C28" s="186"/>
      <c r="D28" s="186"/>
      <c r="E28" s="266">
        <f t="shared" si="0"/>
        <v>0</v>
      </c>
      <c r="F28" s="186"/>
      <c r="G28" s="270"/>
    </row>
    <row r="29" spans="1:7" x14ac:dyDescent="0.3">
      <c r="A29" s="268" t="s">
        <v>307</v>
      </c>
      <c r="B29" s="269"/>
      <c r="C29" s="186"/>
      <c r="D29" s="186"/>
      <c r="E29" s="266">
        <f t="shared" si="0"/>
        <v>0</v>
      </c>
      <c r="F29" s="186"/>
      <c r="G29" s="270"/>
    </row>
    <row r="30" spans="1:7" x14ac:dyDescent="0.3">
      <c r="A30" s="268" t="s">
        <v>309</v>
      </c>
      <c r="B30" s="269"/>
      <c r="C30" s="186"/>
      <c r="D30" s="186"/>
      <c r="E30" s="266">
        <f t="shared" si="0"/>
        <v>0</v>
      </c>
      <c r="F30" s="186"/>
      <c r="G30" s="270"/>
    </row>
    <row r="31" spans="1:7" x14ac:dyDescent="0.3">
      <c r="A31" s="268" t="s">
        <v>311</v>
      </c>
      <c r="B31" s="269"/>
      <c r="C31" s="186"/>
      <c r="D31" s="186"/>
      <c r="E31" s="266">
        <f t="shared" si="0"/>
        <v>0</v>
      </c>
      <c r="F31" s="186"/>
      <c r="G31" s="270"/>
    </row>
    <row r="32" spans="1:7" x14ac:dyDescent="0.3">
      <c r="A32" s="268" t="s">
        <v>313</v>
      </c>
      <c r="B32" s="269"/>
      <c r="C32" s="186"/>
      <c r="D32" s="186"/>
      <c r="E32" s="266">
        <f t="shared" si="0"/>
        <v>0</v>
      </c>
      <c r="F32" s="186"/>
      <c r="G32" s="270"/>
    </row>
    <row r="33" spans="1:7" x14ac:dyDescent="0.3">
      <c r="A33" s="268" t="s">
        <v>315</v>
      </c>
      <c r="B33" s="269"/>
      <c r="C33" s="186"/>
      <c r="D33" s="186"/>
      <c r="E33" s="266"/>
      <c r="F33" s="186"/>
      <c r="G33" s="270"/>
    </row>
    <row r="34" spans="1:7" x14ac:dyDescent="0.3">
      <c r="A34" s="268" t="s">
        <v>318</v>
      </c>
      <c r="B34" s="269"/>
      <c r="C34" s="186"/>
      <c r="D34" s="186"/>
      <c r="E34" s="266">
        <f t="shared" si="0"/>
        <v>0</v>
      </c>
      <c r="F34" s="186"/>
      <c r="G34" s="270"/>
    </row>
    <row r="35" spans="1:7" x14ac:dyDescent="0.3">
      <c r="A35" s="268" t="s">
        <v>321</v>
      </c>
      <c r="B35" s="269"/>
      <c r="C35" s="186"/>
      <c r="D35" s="186"/>
      <c r="E35" s="266">
        <f t="shared" si="0"/>
        <v>0</v>
      </c>
      <c r="F35" s="186"/>
      <c r="G35" s="270"/>
    </row>
    <row r="36" spans="1:7" x14ac:dyDescent="0.3">
      <c r="A36" s="268" t="s">
        <v>395</v>
      </c>
      <c r="B36" s="269"/>
      <c r="C36" s="186"/>
      <c r="D36" s="186"/>
      <c r="E36" s="266">
        <f t="shared" si="0"/>
        <v>0</v>
      </c>
      <c r="F36" s="186"/>
      <c r="G36" s="270"/>
    </row>
    <row r="37" spans="1:7" x14ac:dyDescent="0.3">
      <c r="A37" s="268" t="s">
        <v>396</v>
      </c>
      <c r="B37" s="269"/>
      <c r="C37" s="186"/>
      <c r="D37" s="186"/>
      <c r="E37" s="266">
        <f t="shared" si="0"/>
        <v>0</v>
      </c>
      <c r="F37" s="186"/>
      <c r="G37" s="270"/>
    </row>
    <row r="38" spans="1:7" ht="15" customHeight="1" thickBot="1" x14ac:dyDescent="0.35">
      <c r="A38" s="268" t="s">
        <v>397</v>
      </c>
      <c r="B38" s="271"/>
      <c r="C38" s="188"/>
      <c r="D38" s="188"/>
      <c r="E38" s="266">
        <f t="shared" si="0"/>
        <v>0</v>
      </c>
      <c r="F38" s="188"/>
      <c r="G38" s="272"/>
    </row>
    <row r="39" spans="1:7" ht="15" customHeight="1" thickBot="1" x14ac:dyDescent="0.35">
      <c r="A39" s="937" t="s">
        <v>356</v>
      </c>
      <c r="B39" s="938"/>
      <c r="C39" s="189">
        <f>SUM(C8:C38)</f>
        <v>257015225</v>
      </c>
      <c r="D39" s="189">
        <f>SUM(D8:D38)</f>
        <v>0</v>
      </c>
      <c r="E39" s="189">
        <f>SUM(E8:E38)</f>
        <v>257015225</v>
      </c>
      <c r="F39" s="189">
        <f>SUM(F8:F38)</f>
        <v>0</v>
      </c>
      <c r="G39" s="190">
        <f>SUM(G8:G38)</f>
        <v>257015225</v>
      </c>
    </row>
  </sheetData>
  <mergeCells count="8">
    <mergeCell ref="C1:G1"/>
    <mergeCell ref="E5:G5"/>
    <mergeCell ref="A39:B39"/>
    <mergeCell ref="A5:A6"/>
    <mergeCell ref="B5:B6"/>
    <mergeCell ref="C5:C6"/>
    <mergeCell ref="D5:D6"/>
    <mergeCell ref="A3:G3"/>
  </mergeCells>
  <pageMargins left="0.7" right="0.7" top="0.75" bottom="0.75" header="0.3" footer="0.3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fitToPage="1"/>
  </sheetPr>
  <dimension ref="A1:H74"/>
  <sheetViews>
    <sheetView workbookViewId="0">
      <selection sqref="A1:C69"/>
    </sheetView>
  </sheetViews>
  <sheetFormatPr defaultColWidth="10.33203125" defaultRowHeight="15.6" x14ac:dyDescent="0.3"/>
  <cols>
    <col min="1" max="1" width="57.5546875" style="462" customWidth="1"/>
    <col min="2" max="2" width="5.33203125" style="463" customWidth="1"/>
    <col min="3" max="3" width="12.88671875" style="462" customWidth="1"/>
    <col min="4" max="254" width="10.33203125" style="462"/>
    <col min="255" max="255" width="57.5546875" style="462" customWidth="1"/>
    <col min="256" max="256" width="5.33203125" style="462" customWidth="1"/>
    <col min="257" max="259" width="10.44140625" style="462" customWidth="1"/>
    <col min="260" max="510" width="10.33203125" style="462"/>
    <col min="511" max="511" width="57.5546875" style="462" customWidth="1"/>
    <col min="512" max="512" width="5.33203125" style="462" customWidth="1"/>
    <col min="513" max="515" width="10.44140625" style="462" customWidth="1"/>
    <col min="516" max="766" width="10.33203125" style="462"/>
    <col min="767" max="767" width="57.5546875" style="462" customWidth="1"/>
    <col min="768" max="768" width="5.33203125" style="462" customWidth="1"/>
    <col min="769" max="771" width="10.44140625" style="462" customWidth="1"/>
    <col min="772" max="1022" width="10.33203125" style="462"/>
    <col min="1023" max="1023" width="57.5546875" style="462" customWidth="1"/>
    <col min="1024" max="1024" width="5.33203125" style="462" customWidth="1"/>
    <col min="1025" max="1027" width="10.44140625" style="462" customWidth="1"/>
    <col min="1028" max="1278" width="10.33203125" style="462"/>
    <col min="1279" max="1279" width="57.5546875" style="462" customWidth="1"/>
    <col min="1280" max="1280" width="5.33203125" style="462" customWidth="1"/>
    <col min="1281" max="1283" width="10.44140625" style="462" customWidth="1"/>
    <col min="1284" max="1534" width="10.33203125" style="462"/>
    <col min="1535" max="1535" width="57.5546875" style="462" customWidth="1"/>
    <col min="1536" max="1536" width="5.33203125" style="462" customWidth="1"/>
    <col min="1537" max="1539" width="10.44140625" style="462" customWidth="1"/>
    <col min="1540" max="1790" width="10.33203125" style="462"/>
    <col min="1791" max="1791" width="57.5546875" style="462" customWidth="1"/>
    <col min="1792" max="1792" width="5.33203125" style="462" customWidth="1"/>
    <col min="1793" max="1795" width="10.44140625" style="462" customWidth="1"/>
    <col min="1796" max="2046" width="10.33203125" style="462"/>
    <col min="2047" max="2047" width="57.5546875" style="462" customWidth="1"/>
    <col min="2048" max="2048" width="5.33203125" style="462" customWidth="1"/>
    <col min="2049" max="2051" width="10.44140625" style="462" customWidth="1"/>
    <col min="2052" max="2302" width="10.33203125" style="462"/>
    <col min="2303" max="2303" width="57.5546875" style="462" customWidth="1"/>
    <col min="2304" max="2304" width="5.33203125" style="462" customWidth="1"/>
    <col min="2305" max="2307" width="10.44140625" style="462" customWidth="1"/>
    <col min="2308" max="2558" width="10.33203125" style="462"/>
    <col min="2559" max="2559" width="57.5546875" style="462" customWidth="1"/>
    <col min="2560" max="2560" width="5.33203125" style="462" customWidth="1"/>
    <col min="2561" max="2563" width="10.44140625" style="462" customWidth="1"/>
    <col min="2564" max="2814" width="10.33203125" style="462"/>
    <col min="2815" max="2815" width="57.5546875" style="462" customWidth="1"/>
    <col min="2816" max="2816" width="5.33203125" style="462" customWidth="1"/>
    <col min="2817" max="2819" width="10.44140625" style="462" customWidth="1"/>
    <col min="2820" max="3070" width="10.33203125" style="462"/>
    <col min="3071" max="3071" width="57.5546875" style="462" customWidth="1"/>
    <col min="3072" max="3072" width="5.33203125" style="462" customWidth="1"/>
    <col min="3073" max="3075" width="10.44140625" style="462" customWidth="1"/>
    <col min="3076" max="3326" width="10.33203125" style="462"/>
    <col min="3327" max="3327" width="57.5546875" style="462" customWidth="1"/>
    <col min="3328" max="3328" width="5.33203125" style="462" customWidth="1"/>
    <col min="3329" max="3331" width="10.44140625" style="462" customWidth="1"/>
    <col min="3332" max="3582" width="10.33203125" style="462"/>
    <col min="3583" max="3583" width="57.5546875" style="462" customWidth="1"/>
    <col min="3584" max="3584" width="5.33203125" style="462" customWidth="1"/>
    <col min="3585" max="3587" width="10.44140625" style="462" customWidth="1"/>
    <col min="3588" max="3838" width="10.33203125" style="462"/>
    <col min="3839" max="3839" width="57.5546875" style="462" customWidth="1"/>
    <col min="3840" max="3840" width="5.33203125" style="462" customWidth="1"/>
    <col min="3841" max="3843" width="10.44140625" style="462" customWidth="1"/>
    <col min="3844" max="4094" width="10.33203125" style="462"/>
    <col min="4095" max="4095" width="57.5546875" style="462" customWidth="1"/>
    <col min="4096" max="4096" width="5.33203125" style="462" customWidth="1"/>
    <col min="4097" max="4099" width="10.44140625" style="462" customWidth="1"/>
    <col min="4100" max="4350" width="10.33203125" style="462"/>
    <col min="4351" max="4351" width="57.5546875" style="462" customWidth="1"/>
    <col min="4352" max="4352" width="5.33203125" style="462" customWidth="1"/>
    <col min="4353" max="4355" width="10.44140625" style="462" customWidth="1"/>
    <col min="4356" max="4606" width="10.33203125" style="462"/>
    <col min="4607" max="4607" width="57.5546875" style="462" customWidth="1"/>
    <col min="4608" max="4608" width="5.33203125" style="462" customWidth="1"/>
    <col min="4609" max="4611" width="10.44140625" style="462" customWidth="1"/>
    <col min="4612" max="4862" width="10.33203125" style="462"/>
    <col min="4863" max="4863" width="57.5546875" style="462" customWidth="1"/>
    <col min="4864" max="4864" width="5.33203125" style="462" customWidth="1"/>
    <col min="4865" max="4867" width="10.44140625" style="462" customWidth="1"/>
    <col min="4868" max="5118" width="10.33203125" style="462"/>
    <col min="5119" max="5119" width="57.5546875" style="462" customWidth="1"/>
    <col min="5120" max="5120" width="5.33203125" style="462" customWidth="1"/>
    <col min="5121" max="5123" width="10.44140625" style="462" customWidth="1"/>
    <col min="5124" max="5374" width="10.33203125" style="462"/>
    <col min="5375" max="5375" width="57.5546875" style="462" customWidth="1"/>
    <col min="5376" max="5376" width="5.33203125" style="462" customWidth="1"/>
    <col min="5377" max="5379" width="10.44140625" style="462" customWidth="1"/>
    <col min="5380" max="5630" width="10.33203125" style="462"/>
    <col min="5631" max="5631" width="57.5546875" style="462" customWidth="1"/>
    <col min="5632" max="5632" width="5.33203125" style="462" customWidth="1"/>
    <col min="5633" max="5635" width="10.44140625" style="462" customWidth="1"/>
    <col min="5636" max="5886" width="10.33203125" style="462"/>
    <col min="5887" max="5887" width="57.5546875" style="462" customWidth="1"/>
    <col min="5888" max="5888" width="5.33203125" style="462" customWidth="1"/>
    <col min="5889" max="5891" width="10.44140625" style="462" customWidth="1"/>
    <col min="5892" max="6142" width="10.33203125" style="462"/>
    <col min="6143" max="6143" width="57.5546875" style="462" customWidth="1"/>
    <col min="6144" max="6144" width="5.33203125" style="462" customWidth="1"/>
    <col min="6145" max="6147" width="10.44140625" style="462" customWidth="1"/>
    <col min="6148" max="6398" width="10.33203125" style="462"/>
    <col min="6399" max="6399" width="57.5546875" style="462" customWidth="1"/>
    <col min="6400" max="6400" width="5.33203125" style="462" customWidth="1"/>
    <col min="6401" max="6403" width="10.44140625" style="462" customWidth="1"/>
    <col min="6404" max="6654" width="10.33203125" style="462"/>
    <col min="6655" max="6655" width="57.5546875" style="462" customWidth="1"/>
    <col min="6656" max="6656" width="5.33203125" style="462" customWidth="1"/>
    <col min="6657" max="6659" width="10.44140625" style="462" customWidth="1"/>
    <col min="6660" max="6910" width="10.33203125" style="462"/>
    <col min="6911" max="6911" width="57.5546875" style="462" customWidth="1"/>
    <col min="6912" max="6912" width="5.33203125" style="462" customWidth="1"/>
    <col min="6913" max="6915" width="10.44140625" style="462" customWidth="1"/>
    <col min="6916" max="7166" width="10.33203125" style="462"/>
    <col min="7167" max="7167" width="57.5546875" style="462" customWidth="1"/>
    <col min="7168" max="7168" width="5.33203125" style="462" customWidth="1"/>
    <col min="7169" max="7171" width="10.44140625" style="462" customWidth="1"/>
    <col min="7172" max="7422" width="10.33203125" style="462"/>
    <col min="7423" max="7423" width="57.5546875" style="462" customWidth="1"/>
    <col min="7424" max="7424" width="5.33203125" style="462" customWidth="1"/>
    <col min="7425" max="7427" width="10.44140625" style="462" customWidth="1"/>
    <col min="7428" max="7678" width="10.33203125" style="462"/>
    <col min="7679" max="7679" width="57.5546875" style="462" customWidth="1"/>
    <col min="7680" max="7680" width="5.33203125" style="462" customWidth="1"/>
    <col min="7681" max="7683" width="10.44140625" style="462" customWidth="1"/>
    <col min="7684" max="7934" width="10.33203125" style="462"/>
    <col min="7935" max="7935" width="57.5546875" style="462" customWidth="1"/>
    <col min="7936" max="7936" width="5.33203125" style="462" customWidth="1"/>
    <col min="7937" max="7939" width="10.44140625" style="462" customWidth="1"/>
    <col min="7940" max="8190" width="10.33203125" style="462"/>
    <col min="8191" max="8191" width="57.5546875" style="462" customWidth="1"/>
    <col min="8192" max="8192" width="5.33203125" style="462" customWidth="1"/>
    <col min="8193" max="8195" width="10.44140625" style="462" customWidth="1"/>
    <col min="8196" max="8446" width="10.33203125" style="462"/>
    <col min="8447" max="8447" width="57.5546875" style="462" customWidth="1"/>
    <col min="8448" max="8448" width="5.33203125" style="462" customWidth="1"/>
    <col min="8449" max="8451" width="10.44140625" style="462" customWidth="1"/>
    <col min="8452" max="8702" width="10.33203125" style="462"/>
    <col min="8703" max="8703" width="57.5546875" style="462" customWidth="1"/>
    <col min="8704" max="8704" width="5.33203125" style="462" customWidth="1"/>
    <col min="8705" max="8707" width="10.44140625" style="462" customWidth="1"/>
    <col min="8708" max="8958" width="10.33203125" style="462"/>
    <col min="8959" max="8959" width="57.5546875" style="462" customWidth="1"/>
    <col min="8960" max="8960" width="5.33203125" style="462" customWidth="1"/>
    <col min="8961" max="8963" width="10.44140625" style="462" customWidth="1"/>
    <col min="8964" max="9214" width="10.33203125" style="462"/>
    <col min="9215" max="9215" width="57.5546875" style="462" customWidth="1"/>
    <col min="9216" max="9216" width="5.33203125" style="462" customWidth="1"/>
    <col min="9217" max="9219" width="10.44140625" style="462" customWidth="1"/>
    <col min="9220" max="9470" width="10.33203125" style="462"/>
    <col min="9471" max="9471" width="57.5546875" style="462" customWidth="1"/>
    <col min="9472" max="9472" width="5.33203125" style="462" customWidth="1"/>
    <col min="9473" max="9475" width="10.44140625" style="462" customWidth="1"/>
    <col min="9476" max="9726" width="10.33203125" style="462"/>
    <col min="9727" max="9727" width="57.5546875" style="462" customWidth="1"/>
    <col min="9728" max="9728" width="5.33203125" style="462" customWidth="1"/>
    <col min="9729" max="9731" width="10.44140625" style="462" customWidth="1"/>
    <col min="9732" max="9982" width="10.33203125" style="462"/>
    <col min="9983" max="9983" width="57.5546875" style="462" customWidth="1"/>
    <col min="9984" max="9984" width="5.33203125" style="462" customWidth="1"/>
    <col min="9985" max="9987" width="10.44140625" style="462" customWidth="1"/>
    <col min="9988" max="10238" width="10.33203125" style="462"/>
    <col min="10239" max="10239" width="57.5546875" style="462" customWidth="1"/>
    <col min="10240" max="10240" width="5.33203125" style="462" customWidth="1"/>
    <col min="10241" max="10243" width="10.44140625" style="462" customWidth="1"/>
    <col min="10244" max="10494" width="10.33203125" style="462"/>
    <col min="10495" max="10495" width="57.5546875" style="462" customWidth="1"/>
    <col min="10496" max="10496" width="5.33203125" style="462" customWidth="1"/>
    <col min="10497" max="10499" width="10.44140625" style="462" customWidth="1"/>
    <col min="10500" max="10750" width="10.33203125" style="462"/>
    <col min="10751" max="10751" width="57.5546875" style="462" customWidth="1"/>
    <col min="10752" max="10752" width="5.33203125" style="462" customWidth="1"/>
    <col min="10753" max="10755" width="10.44140625" style="462" customWidth="1"/>
    <col min="10756" max="11006" width="10.33203125" style="462"/>
    <col min="11007" max="11007" width="57.5546875" style="462" customWidth="1"/>
    <col min="11008" max="11008" width="5.33203125" style="462" customWidth="1"/>
    <col min="11009" max="11011" width="10.44140625" style="462" customWidth="1"/>
    <col min="11012" max="11262" width="10.33203125" style="462"/>
    <col min="11263" max="11263" width="57.5546875" style="462" customWidth="1"/>
    <col min="11264" max="11264" width="5.33203125" style="462" customWidth="1"/>
    <col min="11265" max="11267" width="10.44140625" style="462" customWidth="1"/>
    <col min="11268" max="11518" width="10.33203125" style="462"/>
    <col min="11519" max="11519" width="57.5546875" style="462" customWidth="1"/>
    <col min="11520" max="11520" width="5.33203125" style="462" customWidth="1"/>
    <col min="11521" max="11523" width="10.44140625" style="462" customWidth="1"/>
    <col min="11524" max="11774" width="10.33203125" style="462"/>
    <col min="11775" max="11775" width="57.5546875" style="462" customWidth="1"/>
    <col min="11776" max="11776" width="5.33203125" style="462" customWidth="1"/>
    <col min="11777" max="11779" width="10.44140625" style="462" customWidth="1"/>
    <col min="11780" max="12030" width="10.33203125" style="462"/>
    <col min="12031" max="12031" width="57.5546875" style="462" customWidth="1"/>
    <col min="12032" max="12032" width="5.33203125" style="462" customWidth="1"/>
    <col min="12033" max="12035" width="10.44140625" style="462" customWidth="1"/>
    <col min="12036" max="12286" width="10.33203125" style="462"/>
    <col min="12287" max="12287" width="57.5546875" style="462" customWidth="1"/>
    <col min="12288" max="12288" width="5.33203125" style="462" customWidth="1"/>
    <col min="12289" max="12291" width="10.44140625" style="462" customWidth="1"/>
    <col min="12292" max="12542" width="10.33203125" style="462"/>
    <col min="12543" max="12543" width="57.5546875" style="462" customWidth="1"/>
    <col min="12544" max="12544" width="5.33203125" style="462" customWidth="1"/>
    <col min="12545" max="12547" width="10.44140625" style="462" customWidth="1"/>
    <col min="12548" max="12798" width="10.33203125" style="462"/>
    <col min="12799" max="12799" width="57.5546875" style="462" customWidth="1"/>
    <col min="12800" max="12800" width="5.33203125" style="462" customWidth="1"/>
    <col min="12801" max="12803" width="10.44140625" style="462" customWidth="1"/>
    <col min="12804" max="13054" width="10.33203125" style="462"/>
    <col min="13055" max="13055" width="57.5546875" style="462" customWidth="1"/>
    <col min="13056" max="13056" width="5.33203125" style="462" customWidth="1"/>
    <col min="13057" max="13059" width="10.44140625" style="462" customWidth="1"/>
    <col min="13060" max="13310" width="10.33203125" style="462"/>
    <col min="13311" max="13311" width="57.5546875" style="462" customWidth="1"/>
    <col min="13312" max="13312" width="5.33203125" style="462" customWidth="1"/>
    <col min="13313" max="13315" width="10.44140625" style="462" customWidth="1"/>
    <col min="13316" max="13566" width="10.33203125" style="462"/>
    <col min="13567" max="13567" width="57.5546875" style="462" customWidth="1"/>
    <col min="13568" max="13568" width="5.33203125" style="462" customWidth="1"/>
    <col min="13569" max="13571" width="10.44140625" style="462" customWidth="1"/>
    <col min="13572" max="13822" width="10.33203125" style="462"/>
    <col min="13823" max="13823" width="57.5546875" style="462" customWidth="1"/>
    <col min="13824" max="13824" width="5.33203125" style="462" customWidth="1"/>
    <col min="13825" max="13827" width="10.44140625" style="462" customWidth="1"/>
    <col min="13828" max="14078" width="10.33203125" style="462"/>
    <col min="14079" max="14079" width="57.5546875" style="462" customWidth="1"/>
    <col min="14080" max="14080" width="5.33203125" style="462" customWidth="1"/>
    <col min="14081" max="14083" width="10.44140625" style="462" customWidth="1"/>
    <col min="14084" max="14334" width="10.33203125" style="462"/>
    <col min="14335" max="14335" width="57.5546875" style="462" customWidth="1"/>
    <col min="14336" max="14336" width="5.33203125" style="462" customWidth="1"/>
    <col min="14337" max="14339" width="10.44140625" style="462" customWidth="1"/>
    <col min="14340" max="14590" width="10.33203125" style="462"/>
    <col min="14591" max="14591" width="57.5546875" style="462" customWidth="1"/>
    <col min="14592" max="14592" width="5.33203125" style="462" customWidth="1"/>
    <col min="14593" max="14595" width="10.44140625" style="462" customWidth="1"/>
    <col min="14596" max="14846" width="10.33203125" style="462"/>
    <col min="14847" max="14847" width="57.5546875" style="462" customWidth="1"/>
    <col min="14848" max="14848" width="5.33203125" style="462" customWidth="1"/>
    <col min="14849" max="14851" width="10.44140625" style="462" customWidth="1"/>
    <col min="14852" max="15102" width="10.33203125" style="462"/>
    <col min="15103" max="15103" width="57.5546875" style="462" customWidth="1"/>
    <col min="15104" max="15104" width="5.33203125" style="462" customWidth="1"/>
    <col min="15105" max="15107" width="10.44140625" style="462" customWidth="1"/>
    <col min="15108" max="15358" width="10.33203125" style="462"/>
    <col min="15359" max="15359" width="57.5546875" style="462" customWidth="1"/>
    <col min="15360" max="15360" width="5.33203125" style="462" customWidth="1"/>
    <col min="15361" max="15363" width="10.44140625" style="462" customWidth="1"/>
    <col min="15364" max="15614" width="10.33203125" style="462"/>
    <col min="15615" max="15615" width="57.5546875" style="462" customWidth="1"/>
    <col min="15616" max="15616" width="5.33203125" style="462" customWidth="1"/>
    <col min="15617" max="15619" width="10.44140625" style="462" customWidth="1"/>
    <col min="15620" max="15870" width="10.33203125" style="462"/>
    <col min="15871" max="15871" width="57.5546875" style="462" customWidth="1"/>
    <col min="15872" max="15872" width="5.33203125" style="462" customWidth="1"/>
    <col min="15873" max="15875" width="10.44140625" style="462" customWidth="1"/>
    <col min="15876" max="16126" width="10.33203125" style="462"/>
    <col min="16127" max="16127" width="57.5546875" style="462" customWidth="1"/>
    <col min="16128" max="16128" width="5.33203125" style="462" customWidth="1"/>
    <col min="16129" max="16131" width="10.44140625" style="462" customWidth="1"/>
    <col min="16132" max="16384" width="10.33203125" style="462"/>
  </cols>
  <sheetData>
    <row r="1" spans="1:5" x14ac:dyDescent="0.3">
      <c r="A1" s="945" t="s">
        <v>718</v>
      </c>
      <c r="B1" s="945"/>
      <c r="C1" s="945"/>
    </row>
    <row r="2" spans="1:5" ht="49.5" customHeight="1" x14ac:dyDescent="0.3">
      <c r="A2" s="947" t="str">
        <f>+CONCATENATE("VAGYONKIMUTATÁS",CHAR(10),"a könyvviteli mérlegben értékkel szereplő eszközökről",CHAR(10),LEFT([3]ÖSSZEFÜGGÉSEK!A4,4),".")</f>
        <v>VAGYONKIMUTATÁS
a könyvviteli mérlegben értékkel szereplő eszközökről
2015.</v>
      </c>
      <c r="B2" s="948"/>
      <c r="C2" s="948"/>
    </row>
    <row r="3" spans="1:5" ht="16.2" thickBot="1" x14ac:dyDescent="0.35">
      <c r="C3" s="610" t="s">
        <v>550</v>
      </c>
      <c r="E3" s="620"/>
    </row>
    <row r="4" spans="1:5" ht="15.75" customHeight="1" x14ac:dyDescent="0.3">
      <c r="A4" s="949" t="s">
        <v>399</v>
      </c>
      <c r="B4" s="952" t="s">
        <v>400</v>
      </c>
      <c r="C4" s="955" t="s">
        <v>549</v>
      </c>
    </row>
    <row r="5" spans="1:5" ht="11.25" customHeight="1" x14ac:dyDescent="0.3">
      <c r="A5" s="950"/>
      <c r="B5" s="953"/>
      <c r="C5" s="956"/>
    </row>
    <row r="6" spans="1:5" ht="15.75" customHeight="1" x14ac:dyDescent="0.3">
      <c r="A6" s="951"/>
      <c r="B6" s="954"/>
      <c r="C6" s="611"/>
    </row>
    <row r="7" spans="1:5" s="466" customFormat="1" ht="16.2" thickBot="1" x14ac:dyDescent="0.35">
      <c r="A7" s="464" t="s">
        <v>401</v>
      </c>
      <c r="B7" s="465" t="s">
        <v>8</v>
      </c>
      <c r="C7" s="465" t="s">
        <v>10</v>
      </c>
    </row>
    <row r="8" spans="1:5" s="470" customFormat="1" x14ac:dyDescent="0.3">
      <c r="A8" s="467" t="s">
        <v>402</v>
      </c>
      <c r="B8" s="468" t="s">
        <v>403</v>
      </c>
      <c r="C8" s="469"/>
    </row>
    <row r="9" spans="1:5" s="470" customFormat="1" x14ac:dyDescent="0.3">
      <c r="A9" s="471" t="s">
        <v>404</v>
      </c>
      <c r="B9" s="472" t="s">
        <v>405</v>
      </c>
      <c r="C9" s="473">
        <f>+C10+C15+C20+C25+C30</f>
        <v>1959953176</v>
      </c>
    </row>
    <row r="10" spans="1:5" s="470" customFormat="1" x14ac:dyDescent="0.3">
      <c r="A10" s="471" t="s">
        <v>406</v>
      </c>
      <c r="B10" s="472" t="s">
        <v>407</v>
      </c>
      <c r="C10" s="473">
        <v>1868134767</v>
      </c>
    </row>
    <row r="11" spans="1:5" s="470" customFormat="1" x14ac:dyDescent="0.3">
      <c r="A11" s="474" t="s">
        <v>408</v>
      </c>
      <c r="B11" s="472" t="s">
        <v>409</v>
      </c>
      <c r="C11" s="475"/>
    </row>
    <row r="12" spans="1:5" s="470" customFormat="1" ht="26.25" customHeight="1" x14ac:dyDescent="0.3">
      <c r="A12" s="474" t="s">
        <v>410</v>
      </c>
      <c r="B12" s="472" t="s">
        <v>411</v>
      </c>
      <c r="C12" s="476"/>
    </row>
    <row r="13" spans="1:5" s="470" customFormat="1" x14ac:dyDescent="0.3">
      <c r="A13" s="474" t="s">
        <v>412</v>
      </c>
      <c r="B13" s="472" t="s">
        <v>413</v>
      </c>
      <c r="C13" s="476"/>
    </row>
    <row r="14" spans="1:5" s="470" customFormat="1" x14ac:dyDescent="0.3">
      <c r="A14" s="474" t="s">
        <v>414</v>
      </c>
      <c r="B14" s="472" t="s">
        <v>415</v>
      </c>
      <c r="C14" s="476"/>
    </row>
    <row r="15" spans="1:5" s="470" customFormat="1" x14ac:dyDescent="0.3">
      <c r="A15" s="471" t="s">
        <v>416</v>
      </c>
      <c r="B15" s="472" t="s">
        <v>417</v>
      </c>
      <c r="C15" s="477">
        <v>87358409</v>
      </c>
    </row>
    <row r="16" spans="1:5" s="470" customFormat="1" x14ac:dyDescent="0.3">
      <c r="A16" s="474" t="s">
        <v>530</v>
      </c>
      <c r="B16" s="472" t="s">
        <v>418</v>
      </c>
      <c r="C16" s="476">
        <v>87358409</v>
      </c>
    </row>
    <row r="17" spans="1:3" s="470" customFormat="1" ht="20.399999999999999" x14ac:dyDescent="0.3">
      <c r="A17" s="474" t="s">
        <v>419</v>
      </c>
      <c r="B17" s="472" t="s">
        <v>263</v>
      </c>
      <c r="C17" s="476"/>
    </row>
    <row r="18" spans="1:3" s="470" customFormat="1" x14ac:dyDescent="0.3">
      <c r="A18" s="474" t="s">
        <v>420</v>
      </c>
      <c r="B18" s="472" t="s">
        <v>265</v>
      </c>
      <c r="C18" s="476"/>
    </row>
    <row r="19" spans="1:3" s="470" customFormat="1" x14ac:dyDescent="0.3">
      <c r="A19" s="474" t="s">
        <v>421</v>
      </c>
      <c r="B19" s="472" t="s">
        <v>279</v>
      </c>
      <c r="C19" s="476"/>
    </row>
    <row r="20" spans="1:3" s="470" customFormat="1" x14ac:dyDescent="0.3">
      <c r="A20" s="471" t="s">
        <v>422</v>
      </c>
      <c r="B20" s="472" t="s">
        <v>282</v>
      </c>
      <c r="C20" s="477">
        <f>+C21+C22+C23+C24</f>
        <v>0</v>
      </c>
    </row>
    <row r="21" spans="1:3" s="470" customFormat="1" x14ac:dyDescent="0.3">
      <c r="A21" s="474" t="s">
        <v>423</v>
      </c>
      <c r="B21" s="472" t="s">
        <v>285</v>
      </c>
      <c r="C21" s="476"/>
    </row>
    <row r="22" spans="1:3" s="470" customFormat="1" x14ac:dyDescent="0.3">
      <c r="A22" s="474" t="s">
        <v>424</v>
      </c>
      <c r="B22" s="472" t="s">
        <v>288</v>
      </c>
      <c r="C22" s="476"/>
    </row>
    <row r="23" spans="1:3" s="470" customFormat="1" x14ac:dyDescent="0.3">
      <c r="A23" s="474" t="s">
        <v>425</v>
      </c>
      <c r="B23" s="472" t="s">
        <v>291</v>
      </c>
      <c r="C23" s="476"/>
    </row>
    <row r="24" spans="1:3" s="470" customFormat="1" x14ac:dyDescent="0.3">
      <c r="A24" s="474" t="s">
        <v>426</v>
      </c>
      <c r="B24" s="472" t="s">
        <v>294</v>
      </c>
      <c r="C24" s="476"/>
    </row>
    <row r="25" spans="1:3" s="470" customFormat="1" x14ac:dyDescent="0.3">
      <c r="A25" s="471" t="s">
        <v>427</v>
      </c>
      <c r="B25" s="472" t="s">
        <v>297</v>
      </c>
      <c r="C25" s="477">
        <v>4460000</v>
      </c>
    </row>
    <row r="26" spans="1:3" s="470" customFormat="1" x14ac:dyDescent="0.3">
      <c r="A26" s="474" t="s">
        <v>428</v>
      </c>
      <c r="B26" s="472" t="s">
        <v>300</v>
      </c>
      <c r="C26" s="476"/>
    </row>
    <row r="27" spans="1:3" s="470" customFormat="1" x14ac:dyDescent="0.3">
      <c r="A27" s="474" t="s">
        <v>429</v>
      </c>
      <c r="B27" s="472" t="s">
        <v>303</v>
      </c>
      <c r="C27" s="476"/>
    </row>
    <row r="28" spans="1:3" s="470" customFormat="1" x14ac:dyDescent="0.3">
      <c r="A28" s="474" t="s">
        <v>430</v>
      </c>
      <c r="B28" s="472" t="s">
        <v>305</v>
      </c>
      <c r="C28" s="476"/>
    </row>
    <row r="29" spans="1:3" s="470" customFormat="1" x14ac:dyDescent="0.3">
      <c r="A29" s="474" t="s">
        <v>431</v>
      </c>
      <c r="B29" s="472" t="s">
        <v>307</v>
      </c>
      <c r="C29" s="476"/>
    </row>
    <row r="30" spans="1:3" s="470" customFormat="1" x14ac:dyDescent="0.3">
      <c r="A30" s="471" t="s">
        <v>432</v>
      </c>
      <c r="B30" s="472" t="s">
        <v>309</v>
      </c>
      <c r="C30" s="477">
        <f>+C31+C32+C33+C34</f>
        <v>0</v>
      </c>
    </row>
    <row r="31" spans="1:3" s="470" customFormat="1" x14ac:dyDescent="0.3">
      <c r="A31" s="474" t="s">
        <v>433</v>
      </c>
      <c r="B31" s="472" t="s">
        <v>311</v>
      </c>
      <c r="C31" s="476"/>
    </row>
    <row r="32" spans="1:3" s="470" customFormat="1" ht="20.399999999999999" x14ac:dyDescent="0.3">
      <c r="A32" s="474" t="s">
        <v>434</v>
      </c>
      <c r="B32" s="472" t="s">
        <v>313</v>
      </c>
      <c r="C32" s="476"/>
    </row>
    <row r="33" spans="1:8" s="470" customFormat="1" x14ac:dyDescent="0.3">
      <c r="A33" s="474" t="s">
        <v>435</v>
      </c>
      <c r="B33" s="472" t="s">
        <v>315</v>
      </c>
      <c r="C33" s="476"/>
    </row>
    <row r="34" spans="1:8" s="470" customFormat="1" x14ac:dyDescent="0.3">
      <c r="A34" s="474" t="s">
        <v>436</v>
      </c>
      <c r="B34" s="472" t="s">
        <v>318</v>
      </c>
      <c r="C34" s="476"/>
    </row>
    <row r="35" spans="1:8" s="470" customFormat="1" x14ac:dyDescent="0.3">
      <c r="A35" s="471" t="s">
        <v>437</v>
      </c>
      <c r="B35" s="472" t="s">
        <v>321</v>
      </c>
      <c r="C35" s="477">
        <v>250000</v>
      </c>
    </row>
    <row r="36" spans="1:8" s="470" customFormat="1" x14ac:dyDescent="0.3">
      <c r="A36" s="471" t="s">
        <v>438</v>
      </c>
      <c r="B36" s="472" t="s">
        <v>395</v>
      </c>
      <c r="C36" s="477">
        <v>250000</v>
      </c>
    </row>
    <row r="37" spans="1:8" s="470" customFormat="1" x14ac:dyDescent="0.3">
      <c r="A37" s="474" t="s">
        <v>439</v>
      </c>
      <c r="B37" s="472" t="s">
        <v>396</v>
      </c>
      <c r="C37" s="476">
        <v>250000</v>
      </c>
    </row>
    <row r="38" spans="1:8" s="470" customFormat="1" x14ac:dyDescent="0.3">
      <c r="A38" s="474" t="s">
        <v>440</v>
      </c>
      <c r="B38" s="472" t="s">
        <v>397</v>
      </c>
      <c r="C38" s="476"/>
    </row>
    <row r="39" spans="1:8" s="470" customFormat="1" x14ac:dyDescent="0.3">
      <c r="A39" s="474" t="s">
        <v>441</v>
      </c>
      <c r="B39" s="472" t="s">
        <v>442</v>
      </c>
      <c r="C39" s="476"/>
      <c r="H39" s="470" t="s">
        <v>534</v>
      </c>
    </row>
    <row r="40" spans="1:8" s="470" customFormat="1" x14ac:dyDescent="0.3">
      <c r="A40" s="474" t="s">
        <v>443</v>
      </c>
      <c r="B40" s="472" t="s">
        <v>444</v>
      </c>
      <c r="C40" s="476"/>
    </row>
    <row r="41" spans="1:8" s="470" customFormat="1" x14ac:dyDescent="0.3">
      <c r="A41" s="471" t="s">
        <v>445</v>
      </c>
      <c r="B41" s="472" t="s">
        <v>446</v>
      </c>
      <c r="C41" s="477">
        <f>+C42+C43+C44+C45</f>
        <v>0</v>
      </c>
    </row>
    <row r="42" spans="1:8" s="470" customFormat="1" x14ac:dyDescent="0.3">
      <c r="A42" s="474" t="s">
        <v>447</v>
      </c>
      <c r="B42" s="472" t="s">
        <v>448</v>
      </c>
      <c r="C42" s="476"/>
    </row>
    <row r="43" spans="1:8" s="470" customFormat="1" ht="20.399999999999999" x14ac:dyDescent="0.3">
      <c r="A43" s="474" t="s">
        <v>449</v>
      </c>
      <c r="B43" s="472" t="s">
        <v>450</v>
      </c>
      <c r="C43" s="476"/>
    </row>
    <row r="44" spans="1:8" s="470" customFormat="1" x14ac:dyDescent="0.3">
      <c r="A44" s="474" t="s">
        <v>451</v>
      </c>
      <c r="B44" s="472" t="s">
        <v>452</v>
      </c>
      <c r="C44" s="476"/>
    </row>
    <row r="45" spans="1:8" s="470" customFormat="1" x14ac:dyDescent="0.3">
      <c r="A45" s="474" t="s">
        <v>453</v>
      </c>
      <c r="B45" s="472" t="s">
        <v>454</v>
      </c>
      <c r="C45" s="476"/>
    </row>
    <row r="46" spans="1:8" s="470" customFormat="1" x14ac:dyDescent="0.3">
      <c r="A46" s="471" t="s">
        <v>455</v>
      </c>
      <c r="B46" s="472" t="s">
        <v>456</v>
      </c>
      <c r="C46" s="477">
        <f>+C47+C48+C49+C50</f>
        <v>0</v>
      </c>
    </row>
    <row r="47" spans="1:8" s="470" customFormat="1" x14ac:dyDescent="0.3">
      <c r="A47" s="474" t="s">
        <v>457</v>
      </c>
      <c r="B47" s="472" t="s">
        <v>458</v>
      </c>
      <c r="C47" s="476"/>
    </row>
    <row r="48" spans="1:8" s="470" customFormat="1" ht="20.399999999999999" x14ac:dyDescent="0.3">
      <c r="A48" s="474" t="s">
        <v>459</v>
      </c>
      <c r="B48" s="472" t="s">
        <v>460</v>
      </c>
      <c r="C48" s="476"/>
    </row>
    <row r="49" spans="1:3" s="470" customFormat="1" x14ac:dyDescent="0.3">
      <c r="A49" s="474" t="s">
        <v>461</v>
      </c>
      <c r="B49" s="472" t="s">
        <v>462</v>
      </c>
      <c r="C49" s="476"/>
    </row>
    <row r="50" spans="1:3" s="470" customFormat="1" x14ac:dyDescent="0.3">
      <c r="A50" s="474" t="s">
        <v>463</v>
      </c>
      <c r="B50" s="472" t="s">
        <v>464</v>
      </c>
      <c r="C50" s="476"/>
    </row>
    <row r="51" spans="1:3" s="470" customFormat="1" x14ac:dyDescent="0.3">
      <c r="A51" s="471" t="s">
        <v>465</v>
      </c>
      <c r="B51" s="472" t="s">
        <v>466</v>
      </c>
      <c r="C51" s="476">
        <v>0</v>
      </c>
    </row>
    <row r="52" spans="1:3" s="470" customFormat="1" ht="20.399999999999999" x14ac:dyDescent="0.3">
      <c r="A52" s="471" t="s">
        <v>467</v>
      </c>
      <c r="B52" s="472" t="s">
        <v>468</v>
      </c>
      <c r="C52" s="477">
        <f>+C8+C9+C35+C51</f>
        <v>1960203176</v>
      </c>
    </row>
    <row r="53" spans="1:3" s="470" customFormat="1" x14ac:dyDescent="0.3">
      <c r="A53" s="471" t="s">
        <v>469</v>
      </c>
      <c r="B53" s="472" t="s">
        <v>470</v>
      </c>
      <c r="C53" s="476">
        <v>0</v>
      </c>
    </row>
    <row r="54" spans="1:3" s="470" customFormat="1" x14ac:dyDescent="0.3">
      <c r="A54" s="471" t="s">
        <v>471</v>
      </c>
      <c r="B54" s="472" t="s">
        <v>472</v>
      </c>
      <c r="C54" s="476">
        <v>0</v>
      </c>
    </row>
    <row r="55" spans="1:3" s="470" customFormat="1" x14ac:dyDescent="0.3">
      <c r="A55" s="471" t="s">
        <v>473</v>
      </c>
      <c r="B55" s="472" t="s">
        <v>474</v>
      </c>
      <c r="C55" s="477">
        <f>+C53+C54</f>
        <v>0</v>
      </c>
    </row>
    <row r="56" spans="1:3" s="470" customFormat="1" x14ac:dyDescent="0.3">
      <c r="A56" s="471" t="s">
        <v>475</v>
      </c>
      <c r="B56" s="472" t="s">
        <v>476</v>
      </c>
      <c r="C56" s="476"/>
    </row>
    <row r="57" spans="1:3" s="470" customFormat="1" x14ac:dyDescent="0.3">
      <c r="A57" s="471" t="s">
        <v>477</v>
      </c>
      <c r="B57" s="472" t="s">
        <v>478</v>
      </c>
      <c r="C57" s="476">
        <v>307465</v>
      </c>
    </row>
    <row r="58" spans="1:3" s="470" customFormat="1" x14ac:dyDescent="0.3">
      <c r="A58" s="471" t="s">
        <v>479</v>
      </c>
      <c r="B58" s="472" t="s">
        <v>480</v>
      </c>
      <c r="C58" s="476">
        <v>322142883</v>
      </c>
    </row>
    <row r="59" spans="1:3" s="470" customFormat="1" x14ac:dyDescent="0.3">
      <c r="A59" s="471" t="s">
        <v>481</v>
      </c>
      <c r="B59" s="472" t="s">
        <v>482</v>
      </c>
      <c r="C59" s="476"/>
    </row>
    <row r="60" spans="1:3" s="470" customFormat="1" x14ac:dyDescent="0.3">
      <c r="A60" s="471" t="s">
        <v>483</v>
      </c>
      <c r="B60" s="472" t="s">
        <v>484</v>
      </c>
      <c r="C60" s="477">
        <f>+C56+C57+C58+C59</f>
        <v>322450348</v>
      </c>
    </row>
    <row r="61" spans="1:3" s="470" customFormat="1" x14ac:dyDescent="0.3">
      <c r="A61" s="471" t="s">
        <v>485</v>
      </c>
      <c r="B61" s="472" t="s">
        <v>486</v>
      </c>
      <c r="C61" s="476">
        <v>14194133</v>
      </c>
    </row>
    <row r="62" spans="1:3" s="470" customFormat="1" x14ac:dyDescent="0.3">
      <c r="A62" s="471" t="s">
        <v>487</v>
      </c>
      <c r="B62" s="472" t="s">
        <v>488</v>
      </c>
      <c r="C62" s="476">
        <v>0</v>
      </c>
    </row>
    <row r="63" spans="1:3" s="470" customFormat="1" x14ac:dyDescent="0.3">
      <c r="A63" s="471" t="s">
        <v>489</v>
      </c>
      <c r="B63" s="472" t="s">
        <v>490</v>
      </c>
      <c r="C63" s="476">
        <v>804324</v>
      </c>
    </row>
    <row r="64" spans="1:3" s="470" customFormat="1" x14ac:dyDescent="0.3">
      <c r="A64" s="471" t="s">
        <v>491</v>
      </c>
      <c r="B64" s="472" t="s">
        <v>492</v>
      </c>
      <c r="C64" s="477">
        <f>+C61+C62+C63</f>
        <v>14998457</v>
      </c>
    </row>
    <row r="65" spans="1:3" s="470" customFormat="1" x14ac:dyDescent="0.3">
      <c r="A65" s="471" t="s">
        <v>493</v>
      </c>
      <c r="B65" s="472" t="s">
        <v>494</v>
      </c>
      <c r="C65" s="476">
        <v>0</v>
      </c>
    </row>
    <row r="66" spans="1:3" s="470" customFormat="1" ht="20.399999999999999" x14ac:dyDescent="0.3">
      <c r="A66" s="471" t="s">
        <v>495</v>
      </c>
      <c r="B66" s="472" t="s">
        <v>496</v>
      </c>
      <c r="C66" s="476"/>
    </row>
    <row r="67" spans="1:3" s="470" customFormat="1" x14ac:dyDescent="0.3">
      <c r="A67" s="471" t="s">
        <v>497</v>
      </c>
      <c r="B67" s="472" t="s">
        <v>498</v>
      </c>
      <c r="C67" s="477">
        <f>+C65+C66</f>
        <v>0</v>
      </c>
    </row>
    <row r="68" spans="1:3" s="470" customFormat="1" x14ac:dyDescent="0.3">
      <c r="A68" s="471" t="s">
        <v>499</v>
      </c>
      <c r="B68" s="472" t="s">
        <v>500</v>
      </c>
      <c r="C68" s="476"/>
    </row>
    <row r="69" spans="1:3" s="470" customFormat="1" ht="16.2" thickBot="1" x14ac:dyDescent="0.35">
      <c r="A69" s="478" t="s">
        <v>501</v>
      </c>
      <c r="B69" s="479" t="s">
        <v>502</v>
      </c>
      <c r="C69" s="480">
        <f>+C52+C55+C60+C64+C67+C68</f>
        <v>2297651981</v>
      </c>
    </row>
    <row r="70" spans="1:3" x14ac:dyDescent="0.3">
      <c r="A70" s="481"/>
      <c r="C70" s="482"/>
    </row>
    <row r="71" spans="1:3" x14ac:dyDescent="0.3">
      <c r="A71" s="481"/>
      <c r="C71" s="482"/>
    </row>
    <row r="72" spans="1:3" x14ac:dyDescent="0.3">
      <c r="A72" s="483"/>
      <c r="C72" s="482"/>
    </row>
    <row r="73" spans="1:3" x14ac:dyDescent="0.3">
      <c r="A73" s="946"/>
      <c r="B73" s="946"/>
      <c r="C73" s="946"/>
    </row>
    <row r="74" spans="1:3" x14ac:dyDescent="0.3">
      <c r="A74" s="946"/>
      <c r="B74" s="946"/>
      <c r="C74" s="946"/>
    </row>
  </sheetData>
  <mergeCells count="7">
    <mergeCell ref="A1:C1"/>
    <mergeCell ref="A73:C73"/>
    <mergeCell ref="A74:C74"/>
    <mergeCell ref="A2:C2"/>
    <mergeCell ref="A4:A6"/>
    <mergeCell ref="B4:B6"/>
    <mergeCell ref="C4:C5"/>
  </mergeCells>
  <pageMargins left="0.7" right="0.7" top="0.75" bottom="0.75" header="0.3" footer="0.3"/>
  <pageSetup paperSize="9" scale="6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fitToPage="1"/>
  </sheetPr>
  <dimension ref="A1:E27"/>
  <sheetViews>
    <sheetView workbookViewId="0">
      <selection sqref="A1:C22"/>
    </sheetView>
  </sheetViews>
  <sheetFormatPr defaultRowHeight="13.2" x14ac:dyDescent="0.3"/>
  <cols>
    <col min="1" max="1" width="61" style="485" customWidth="1"/>
    <col min="2" max="2" width="5.33203125" style="486" customWidth="1"/>
    <col min="3" max="3" width="15.44140625" style="484" customWidth="1"/>
    <col min="4" max="256" width="9.109375" style="484"/>
    <col min="257" max="257" width="61" style="484" customWidth="1"/>
    <col min="258" max="258" width="5.33203125" style="484" customWidth="1"/>
    <col min="259" max="259" width="15.44140625" style="484" customWidth="1"/>
    <col min="260" max="512" width="9.109375" style="484"/>
    <col min="513" max="513" width="61" style="484" customWidth="1"/>
    <col min="514" max="514" width="5.33203125" style="484" customWidth="1"/>
    <col min="515" max="515" width="15.44140625" style="484" customWidth="1"/>
    <col min="516" max="768" width="9.109375" style="484"/>
    <col min="769" max="769" width="61" style="484" customWidth="1"/>
    <col min="770" max="770" width="5.33203125" style="484" customWidth="1"/>
    <col min="771" max="771" width="15.44140625" style="484" customWidth="1"/>
    <col min="772" max="1024" width="9.109375" style="484"/>
    <col min="1025" max="1025" width="61" style="484" customWidth="1"/>
    <col min="1026" max="1026" width="5.33203125" style="484" customWidth="1"/>
    <col min="1027" max="1027" width="15.44140625" style="484" customWidth="1"/>
    <col min="1028" max="1280" width="9.109375" style="484"/>
    <col min="1281" max="1281" width="61" style="484" customWidth="1"/>
    <col min="1282" max="1282" width="5.33203125" style="484" customWidth="1"/>
    <col min="1283" max="1283" width="15.44140625" style="484" customWidth="1"/>
    <col min="1284" max="1536" width="9.109375" style="484"/>
    <col min="1537" max="1537" width="61" style="484" customWidth="1"/>
    <col min="1538" max="1538" width="5.33203125" style="484" customWidth="1"/>
    <col min="1539" max="1539" width="15.44140625" style="484" customWidth="1"/>
    <col min="1540" max="1792" width="9.109375" style="484"/>
    <col min="1793" max="1793" width="61" style="484" customWidth="1"/>
    <col min="1794" max="1794" width="5.33203125" style="484" customWidth="1"/>
    <col min="1795" max="1795" width="15.44140625" style="484" customWidth="1"/>
    <col min="1796" max="2048" width="9.109375" style="484"/>
    <col min="2049" max="2049" width="61" style="484" customWidth="1"/>
    <col min="2050" max="2050" width="5.33203125" style="484" customWidth="1"/>
    <col min="2051" max="2051" width="15.44140625" style="484" customWidth="1"/>
    <col min="2052" max="2304" width="9.109375" style="484"/>
    <col min="2305" max="2305" width="61" style="484" customWidth="1"/>
    <col min="2306" max="2306" width="5.33203125" style="484" customWidth="1"/>
    <col min="2307" max="2307" width="15.44140625" style="484" customWidth="1"/>
    <col min="2308" max="2560" width="9.109375" style="484"/>
    <col min="2561" max="2561" width="61" style="484" customWidth="1"/>
    <col min="2562" max="2562" width="5.33203125" style="484" customWidth="1"/>
    <col min="2563" max="2563" width="15.44140625" style="484" customWidth="1"/>
    <col min="2564" max="2816" width="9.109375" style="484"/>
    <col min="2817" max="2817" width="61" style="484" customWidth="1"/>
    <col min="2818" max="2818" width="5.33203125" style="484" customWidth="1"/>
    <col min="2819" max="2819" width="15.44140625" style="484" customWidth="1"/>
    <col min="2820" max="3072" width="9.109375" style="484"/>
    <col min="3073" max="3073" width="61" style="484" customWidth="1"/>
    <col min="3074" max="3074" width="5.33203125" style="484" customWidth="1"/>
    <col min="3075" max="3075" width="15.44140625" style="484" customWidth="1"/>
    <col min="3076" max="3328" width="9.109375" style="484"/>
    <col min="3329" max="3329" width="61" style="484" customWidth="1"/>
    <col min="3330" max="3330" width="5.33203125" style="484" customWidth="1"/>
    <col min="3331" max="3331" width="15.44140625" style="484" customWidth="1"/>
    <col min="3332" max="3584" width="9.109375" style="484"/>
    <col min="3585" max="3585" width="61" style="484" customWidth="1"/>
    <col min="3586" max="3586" width="5.33203125" style="484" customWidth="1"/>
    <col min="3587" max="3587" width="15.44140625" style="484" customWidth="1"/>
    <col min="3588" max="3840" width="9.109375" style="484"/>
    <col min="3841" max="3841" width="61" style="484" customWidth="1"/>
    <col min="3842" max="3842" width="5.33203125" style="484" customWidth="1"/>
    <col min="3843" max="3843" width="15.44140625" style="484" customWidth="1"/>
    <col min="3844" max="4096" width="9.109375" style="484"/>
    <col min="4097" max="4097" width="61" style="484" customWidth="1"/>
    <col min="4098" max="4098" width="5.33203125" style="484" customWidth="1"/>
    <col min="4099" max="4099" width="15.44140625" style="484" customWidth="1"/>
    <col min="4100" max="4352" width="9.109375" style="484"/>
    <col min="4353" max="4353" width="61" style="484" customWidth="1"/>
    <col min="4354" max="4354" width="5.33203125" style="484" customWidth="1"/>
    <col min="4355" max="4355" width="15.44140625" style="484" customWidth="1"/>
    <col min="4356" max="4608" width="9.109375" style="484"/>
    <col min="4609" max="4609" width="61" style="484" customWidth="1"/>
    <col min="4610" max="4610" width="5.33203125" style="484" customWidth="1"/>
    <col min="4611" max="4611" width="15.44140625" style="484" customWidth="1"/>
    <col min="4612" max="4864" width="9.109375" style="484"/>
    <col min="4865" max="4865" width="61" style="484" customWidth="1"/>
    <col min="4866" max="4866" width="5.33203125" style="484" customWidth="1"/>
    <col min="4867" max="4867" width="15.44140625" style="484" customWidth="1"/>
    <col min="4868" max="5120" width="9.109375" style="484"/>
    <col min="5121" max="5121" width="61" style="484" customWidth="1"/>
    <col min="5122" max="5122" width="5.33203125" style="484" customWidth="1"/>
    <col min="5123" max="5123" width="15.44140625" style="484" customWidth="1"/>
    <col min="5124" max="5376" width="9.109375" style="484"/>
    <col min="5377" max="5377" width="61" style="484" customWidth="1"/>
    <col min="5378" max="5378" width="5.33203125" style="484" customWidth="1"/>
    <col min="5379" max="5379" width="15.44140625" style="484" customWidth="1"/>
    <col min="5380" max="5632" width="9.109375" style="484"/>
    <col min="5633" max="5633" width="61" style="484" customWidth="1"/>
    <col min="5634" max="5634" width="5.33203125" style="484" customWidth="1"/>
    <col min="5635" max="5635" width="15.44140625" style="484" customWidth="1"/>
    <col min="5636" max="5888" width="9.109375" style="484"/>
    <col min="5889" max="5889" width="61" style="484" customWidth="1"/>
    <col min="5890" max="5890" width="5.33203125" style="484" customWidth="1"/>
    <col min="5891" max="5891" width="15.44140625" style="484" customWidth="1"/>
    <col min="5892" max="6144" width="9.109375" style="484"/>
    <col min="6145" max="6145" width="61" style="484" customWidth="1"/>
    <col min="6146" max="6146" width="5.33203125" style="484" customWidth="1"/>
    <col min="6147" max="6147" width="15.44140625" style="484" customWidth="1"/>
    <col min="6148" max="6400" width="9.109375" style="484"/>
    <col min="6401" max="6401" width="61" style="484" customWidth="1"/>
    <col min="6402" max="6402" width="5.33203125" style="484" customWidth="1"/>
    <col min="6403" max="6403" width="15.44140625" style="484" customWidth="1"/>
    <col min="6404" max="6656" width="9.109375" style="484"/>
    <col min="6657" max="6657" width="61" style="484" customWidth="1"/>
    <col min="6658" max="6658" width="5.33203125" style="484" customWidth="1"/>
    <col min="6659" max="6659" width="15.44140625" style="484" customWidth="1"/>
    <col min="6660" max="6912" width="9.109375" style="484"/>
    <col min="6913" max="6913" width="61" style="484" customWidth="1"/>
    <col min="6914" max="6914" width="5.33203125" style="484" customWidth="1"/>
    <col min="6915" max="6915" width="15.44140625" style="484" customWidth="1"/>
    <col min="6916" max="7168" width="9.109375" style="484"/>
    <col min="7169" max="7169" width="61" style="484" customWidth="1"/>
    <col min="7170" max="7170" width="5.33203125" style="484" customWidth="1"/>
    <col min="7171" max="7171" width="15.44140625" style="484" customWidth="1"/>
    <col min="7172" max="7424" width="9.109375" style="484"/>
    <col min="7425" max="7425" width="61" style="484" customWidth="1"/>
    <col min="7426" max="7426" width="5.33203125" style="484" customWidth="1"/>
    <col min="7427" max="7427" width="15.44140625" style="484" customWidth="1"/>
    <col min="7428" max="7680" width="9.109375" style="484"/>
    <col min="7681" max="7681" width="61" style="484" customWidth="1"/>
    <col min="7682" max="7682" width="5.33203125" style="484" customWidth="1"/>
    <col min="7683" max="7683" width="15.44140625" style="484" customWidth="1"/>
    <col min="7684" max="7936" width="9.109375" style="484"/>
    <col min="7937" max="7937" width="61" style="484" customWidth="1"/>
    <col min="7938" max="7938" width="5.33203125" style="484" customWidth="1"/>
    <col min="7939" max="7939" width="15.44140625" style="484" customWidth="1"/>
    <col min="7940" max="8192" width="9.109375" style="484"/>
    <col min="8193" max="8193" width="61" style="484" customWidth="1"/>
    <col min="8194" max="8194" width="5.33203125" style="484" customWidth="1"/>
    <col min="8195" max="8195" width="15.44140625" style="484" customWidth="1"/>
    <col min="8196" max="8448" width="9.109375" style="484"/>
    <col min="8449" max="8449" width="61" style="484" customWidth="1"/>
    <col min="8450" max="8450" width="5.33203125" style="484" customWidth="1"/>
    <col min="8451" max="8451" width="15.44140625" style="484" customWidth="1"/>
    <col min="8452" max="8704" width="9.109375" style="484"/>
    <col min="8705" max="8705" width="61" style="484" customWidth="1"/>
    <col min="8706" max="8706" width="5.33203125" style="484" customWidth="1"/>
    <col min="8707" max="8707" width="15.44140625" style="484" customWidth="1"/>
    <col min="8708" max="8960" width="9.109375" style="484"/>
    <col min="8961" max="8961" width="61" style="484" customWidth="1"/>
    <col min="8962" max="8962" width="5.33203125" style="484" customWidth="1"/>
    <col min="8963" max="8963" width="15.44140625" style="484" customWidth="1"/>
    <col min="8964" max="9216" width="9.109375" style="484"/>
    <col min="9217" max="9217" width="61" style="484" customWidth="1"/>
    <col min="9218" max="9218" width="5.33203125" style="484" customWidth="1"/>
    <col min="9219" max="9219" width="15.44140625" style="484" customWidth="1"/>
    <col min="9220" max="9472" width="9.109375" style="484"/>
    <col min="9473" max="9473" width="61" style="484" customWidth="1"/>
    <col min="9474" max="9474" width="5.33203125" style="484" customWidth="1"/>
    <col min="9475" max="9475" width="15.44140625" style="484" customWidth="1"/>
    <col min="9476" max="9728" width="9.109375" style="484"/>
    <col min="9729" max="9729" width="61" style="484" customWidth="1"/>
    <col min="9730" max="9730" width="5.33203125" style="484" customWidth="1"/>
    <col min="9731" max="9731" width="15.44140625" style="484" customWidth="1"/>
    <col min="9732" max="9984" width="9.109375" style="484"/>
    <col min="9985" max="9985" width="61" style="484" customWidth="1"/>
    <col min="9986" max="9986" width="5.33203125" style="484" customWidth="1"/>
    <col min="9987" max="9987" width="15.44140625" style="484" customWidth="1"/>
    <col min="9988" max="10240" width="9.109375" style="484"/>
    <col min="10241" max="10241" width="61" style="484" customWidth="1"/>
    <col min="10242" max="10242" width="5.33203125" style="484" customWidth="1"/>
    <col min="10243" max="10243" width="15.44140625" style="484" customWidth="1"/>
    <col min="10244" max="10496" width="9.109375" style="484"/>
    <col min="10497" max="10497" width="61" style="484" customWidth="1"/>
    <col min="10498" max="10498" width="5.33203125" style="484" customWidth="1"/>
    <col min="10499" max="10499" width="15.44140625" style="484" customWidth="1"/>
    <col min="10500" max="10752" width="9.109375" style="484"/>
    <col min="10753" max="10753" width="61" style="484" customWidth="1"/>
    <col min="10754" max="10754" width="5.33203125" style="484" customWidth="1"/>
    <col min="10755" max="10755" width="15.44140625" style="484" customWidth="1"/>
    <col min="10756" max="11008" width="9.109375" style="484"/>
    <col min="11009" max="11009" width="61" style="484" customWidth="1"/>
    <col min="11010" max="11010" width="5.33203125" style="484" customWidth="1"/>
    <col min="11011" max="11011" width="15.44140625" style="484" customWidth="1"/>
    <col min="11012" max="11264" width="9.109375" style="484"/>
    <col min="11265" max="11265" width="61" style="484" customWidth="1"/>
    <col min="11266" max="11266" width="5.33203125" style="484" customWidth="1"/>
    <col min="11267" max="11267" width="15.44140625" style="484" customWidth="1"/>
    <col min="11268" max="11520" width="9.109375" style="484"/>
    <col min="11521" max="11521" width="61" style="484" customWidth="1"/>
    <col min="11522" max="11522" width="5.33203125" style="484" customWidth="1"/>
    <col min="11523" max="11523" width="15.44140625" style="484" customWidth="1"/>
    <col min="11524" max="11776" width="9.109375" style="484"/>
    <col min="11777" max="11777" width="61" style="484" customWidth="1"/>
    <col min="11778" max="11778" width="5.33203125" style="484" customWidth="1"/>
    <col min="11779" max="11779" width="15.44140625" style="484" customWidth="1"/>
    <col min="11780" max="12032" width="9.109375" style="484"/>
    <col min="12033" max="12033" width="61" style="484" customWidth="1"/>
    <col min="12034" max="12034" width="5.33203125" style="484" customWidth="1"/>
    <col min="12035" max="12035" width="15.44140625" style="484" customWidth="1"/>
    <col min="12036" max="12288" width="9.109375" style="484"/>
    <col min="12289" max="12289" width="61" style="484" customWidth="1"/>
    <col min="12290" max="12290" width="5.33203125" style="484" customWidth="1"/>
    <col min="12291" max="12291" width="15.44140625" style="484" customWidth="1"/>
    <col min="12292" max="12544" width="9.109375" style="484"/>
    <col min="12545" max="12545" width="61" style="484" customWidth="1"/>
    <col min="12546" max="12546" width="5.33203125" style="484" customWidth="1"/>
    <col min="12547" max="12547" width="15.44140625" style="484" customWidth="1"/>
    <col min="12548" max="12800" width="9.109375" style="484"/>
    <col min="12801" max="12801" width="61" style="484" customWidth="1"/>
    <col min="12802" max="12802" width="5.33203125" style="484" customWidth="1"/>
    <col min="12803" max="12803" width="15.44140625" style="484" customWidth="1"/>
    <col min="12804" max="13056" width="9.109375" style="484"/>
    <col min="13057" max="13057" width="61" style="484" customWidth="1"/>
    <col min="13058" max="13058" width="5.33203125" style="484" customWidth="1"/>
    <col min="13059" max="13059" width="15.44140625" style="484" customWidth="1"/>
    <col min="13060" max="13312" width="9.109375" style="484"/>
    <col min="13313" max="13313" width="61" style="484" customWidth="1"/>
    <col min="13314" max="13314" width="5.33203125" style="484" customWidth="1"/>
    <col min="13315" max="13315" width="15.44140625" style="484" customWidth="1"/>
    <col min="13316" max="13568" width="9.109375" style="484"/>
    <col min="13569" max="13569" width="61" style="484" customWidth="1"/>
    <col min="13570" max="13570" width="5.33203125" style="484" customWidth="1"/>
    <col min="13571" max="13571" width="15.44140625" style="484" customWidth="1"/>
    <col min="13572" max="13824" width="9.109375" style="484"/>
    <col min="13825" max="13825" width="61" style="484" customWidth="1"/>
    <col min="13826" max="13826" width="5.33203125" style="484" customWidth="1"/>
    <col min="13827" max="13827" width="15.44140625" style="484" customWidth="1"/>
    <col min="13828" max="14080" width="9.109375" style="484"/>
    <col min="14081" max="14081" width="61" style="484" customWidth="1"/>
    <col min="14082" max="14082" width="5.33203125" style="484" customWidth="1"/>
    <col min="14083" max="14083" width="15.44140625" style="484" customWidth="1"/>
    <col min="14084" max="14336" width="9.109375" style="484"/>
    <col min="14337" max="14337" width="61" style="484" customWidth="1"/>
    <col min="14338" max="14338" width="5.33203125" style="484" customWidth="1"/>
    <col min="14339" max="14339" width="15.44140625" style="484" customWidth="1"/>
    <col min="14340" max="14592" width="9.109375" style="484"/>
    <col min="14593" max="14593" width="61" style="484" customWidth="1"/>
    <col min="14594" max="14594" width="5.33203125" style="484" customWidth="1"/>
    <col min="14595" max="14595" width="15.44140625" style="484" customWidth="1"/>
    <col min="14596" max="14848" width="9.109375" style="484"/>
    <col min="14849" max="14849" width="61" style="484" customWidth="1"/>
    <col min="14850" max="14850" width="5.33203125" style="484" customWidth="1"/>
    <col min="14851" max="14851" width="15.44140625" style="484" customWidth="1"/>
    <col min="14852" max="15104" width="9.109375" style="484"/>
    <col min="15105" max="15105" width="61" style="484" customWidth="1"/>
    <col min="15106" max="15106" width="5.33203125" style="484" customWidth="1"/>
    <col min="15107" max="15107" width="15.44140625" style="484" customWidth="1"/>
    <col min="15108" max="15360" width="9.109375" style="484"/>
    <col min="15361" max="15361" width="61" style="484" customWidth="1"/>
    <col min="15362" max="15362" width="5.33203125" style="484" customWidth="1"/>
    <col min="15363" max="15363" width="15.44140625" style="484" customWidth="1"/>
    <col min="15364" max="15616" width="9.109375" style="484"/>
    <col min="15617" max="15617" width="61" style="484" customWidth="1"/>
    <col min="15618" max="15618" width="5.33203125" style="484" customWidth="1"/>
    <col min="15619" max="15619" width="15.44140625" style="484" customWidth="1"/>
    <col min="15620" max="15872" width="9.109375" style="484"/>
    <col min="15873" max="15873" width="61" style="484" customWidth="1"/>
    <col min="15874" max="15874" width="5.33203125" style="484" customWidth="1"/>
    <col min="15875" max="15875" width="15.44140625" style="484" customWidth="1"/>
    <col min="15876" max="16128" width="9.109375" style="484"/>
    <col min="16129" max="16129" width="61" style="484" customWidth="1"/>
    <col min="16130" max="16130" width="5.33203125" style="484" customWidth="1"/>
    <col min="16131" max="16131" width="15.44140625" style="484" customWidth="1"/>
    <col min="16132" max="16384" width="9.109375" style="484"/>
  </cols>
  <sheetData>
    <row r="1" spans="1:5" ht="13.8" x14ac:dyDescent="0.3">
      <c r="A1" s="957" t="s">
        <v>719</v>
      </c>
      <c r="B1" s="957"/>
      <c r="C1" s="957"/>
    </row>
    <row r="2" spans="1:5" x14ac:dyDescent="0.3">
      <c r="A2" s="959" t="s">
        <v>503</v>
      </c>
      <c r="B2" s="959"/>
      <c r="C2" s="959"/>
    </row>
    <row r="3" spans="1:5" ht="15.6" x14ac:dyDescent="0.3">
      <c r="A3" s="960" t="s">
        <v>562</v>
      </c>
      <c r="B3" s="960"/>
      <c r="C3" s="960"/>
      <c r="E3" s="538"/>
    </row>
    <row r="4" spans="1:5" x14ac:dyDescent="0.3">
      <c r="E4" s="528"/>
    </row>
    <row r="5" spans="1:5" ht="13.8" thickBot="1" x14ac:dyDescent="0.35">
      <c r="B5" s="961"/>
      <c r="C5" s="961"/>
      <c r="E5" s="619" t="s">
        <v>556</v>
      </c>
    </row>
    <row r="6" spans="1:5" s="487" customFormat="1" x14ac:dyDescent="0.3">
      <c r="A6" s="962" t="s">
        <v>504</v>
      </c>
      <c r="B6" s="964" t="s">
        <v>400</v>
      </c>
      <c r="C6" s="966" t="s">
        <v>505</v>
      </c>
    </row>
    <row r="7" spans="1:5" s="487" customFormat="1" x14ac:dyDescent="0.3">
      <c r="A7" s="963"/>
      <c r="B7" s="965"/>
      <c r="C7" s="967"/>
    </row>
    <row r="8" spans="1:5" s="491" customFormat="1" ht="13.8" thickBot="1" x14ac:dyDescent="0.35">
      <c r="A8" s="488" t="s">
        <v>7</v>
      </c>
      <c r="B8" s="489" t="s">
        <v>8</v>
      </c>
      <c r="C8" s="490" t="s">
        <v>9</v>
      </c>
    </row>
    <row r="9" spans="1:5" x14ac:dyDescent="0.3">
      <c r="A9" s="471" t="s">
        <v>506</v>
      </c>
      <c r="B9" s="492" t="s">
        <v>403</v>
      </c>
      <c r="C9" s="493">
        <v>952055585</v>
      </c>
    </row>
    <row r="10" spans="1:5" x14ac:dyDescent="0.3">
      <c r="A10" s="471" t="s">
        <v>507</v>
      </c>
      <c r="B10" s="472" t="s">
        <v>405</v>
      </c>
      <c r="C10" s="493">
        <v>-176190988</v>
      </c>
    </row>
    <row r="11" spans="1:5" x14ac:dyDescent="0.3">
      <c r="A11" s="471" t="s">
        <v>508</v>
      </c>
      <c r="B11" s="472" t="s">
        <v>407</v>
      </c>
      <c r="C11" s="493">
        <v>129293969</v>
      </c>
    </row>
    <row r="12" spans="1:5" x14ac:dyDescent="0.3">
      <c r="A12" s="471" t="s">
        <v>509</v>
      </c>
      <c r="B12" s="472" t="s">
        <v>409</v>
      </c>
      <c r="C12" s="494">
        <v>1320229620</v>
      </c>
    </row>
    <row r="13" spans="1:5" x14ac:dyDescent="0.3">
      <c r="A13" s="471" t="s">
        <v>510</v>
      </c>
      <c r="B13" s="472" t="s">
        <v>411</v>
      </c>
      <c r="C13" s="494"/>
    </row>
    <row r="14" spans="1:5" x14ac:dyDescent="0.3">
      <c r="A14" s="471" t="s">
        <v>511</v>
      </c>
      <c r="B14" s="472" t="s">
        <v>413</v>
      </c>
      <c r="C14" s="494">
        <v>-155357466</v>
      </c>
    </row>
    <row r="15" spans="1:5" x14ac:dyDescent="0.3">
      <c r="A15" s="471" t="s">
        <v>512</v>
      </c>
      <c r="B15" s="472" t="s">
        <v>415</v>
      </c>
      <c r="C15" s="495">
        <f>+C9+C10+C11+C12+C13+C14</f>
        <v>2070030720</v>
      </c>
    </row>
    <row r="16" spans="1:5" x14ac:dyDescent="0.3">
      <c r="A16" s="471" t="s">
        <v>513</v>
      </c>
      <c r="B16" s="472" t="s">
        <v>417</v>
      </c>
      <c r="C16" s="496">
        <f>4704634+83364+100304</f>
        <v>4888302</v>
      </c>
    </row>
    <row r="17" spans="1:5" x14ac:dyDescent="0.3">
      <c r="A17" s="471" t="s">
        <v>514</v>
      </c>
      <c r="B17" s="472" t="s">
        <v>418</v>
      </c>
      <c r="C17" s="494">
        <v>5486454</v>
      </c>
    </row>
    <row r="18" spans="1:5" x14ac:dyDescent="0.3">
      <c r="A18" s="471" t="s">
        <v>515</v>
      </c>
      <c r="B18" s="472" t="s">
        <v>263</v>
      </c>
      <c r="C18" s="494">
        <v>9670780</v>
      </c>
    </row>
    <row r="19" spans="1:5" x14ac:dyDescent="0.3">
      <c r="A19" s="471" t="s">
        <v>516</v>
      </c>
      <c r="B19" s="472" t="s">
        <v>265</v>
      </c>
      <c r="C19" s="495">
        <f>C16+C17+C18</f>
        <v>20045536</v>
      </c>
    </row>
    <row r="20" spans="1:5" s="497" customFormat="1" x14ac:dyDescent="0.3">
      <c r="A20" s="471" t="s">
        <v>517</v>
      </c>
      <c r="B20" s="472" t="s">
        <v>279</v>
      </c>
      <c r="C20" s="494"/>
    </row>
    <row r="21" spans="1:5" x14ac:dyDescent="0.3">
      <c r="A21" s="471" t="s">
        <v>518</v>
      </c>
      <c r="B21" s="472" t="s">
        <v>282</v>
      </c>
      <c r="C21" s="494">
        <v>207575725</v>
      </c>
    </row>
    <row r="22" spans="1:5" ht="13.8" thickBot="1" x14ac:dyDescent="0.35">
      <c r="A22" s="498" t="s">
        <v>519</v>
      </c>
      <c r="B22" s="479" t="s">
        <v>285</v>
      </c>
      <c r="C22" s="499">
        <f>+C15+C19+C20+C21</f>
        <v>2297651981</v>
      </c>
    </row>
    <row r="23" spans="1:5" ht="15.6" x14ac:dyDescent="0.3">
      <c r="A23" s="481"/>
      <c r="B23" s="483"/>
      <c r="C23" s="482"/>
      <c r="D23" s="482"/>
      <c r="E23" s="482"/>
    </row>
    <row r="24" spans="1:5" ht="15.6" x14ac:dyDescent="0.3">
      <c r="A24" s="481"/>
      <c r="B24" s="483"/>
      <c r="C24" s="482"/>
      <c r="D24" s="482"/>
      <c r="E24" s="482"/>
    </row>
    <row r="25" spans="1:5" ht="15.6" x14ac:dyDescent="0.3">
      <c r="A25" s="483"/>
      <c r="B25" s="483"/>
      <c r="C25" s="482"/>
      <c r="D25" s="482"/>
      <c r="E25" s="482"/>
    </row>
    <row r="26" spans="1:5" ht="15.6" x14ac:dyDescent="0.3">
      <c r="A26" s="958"/>
      <c r="B26" s="958"/>
      <c r="C26" s="958"/>
      <c r="D26" s="500"/>
      <c r="E26" s="500"/>
    </row>
    <row r="27" spans="1:5" ht="15.6" x14ac:dyDescent="0.3">
      <c r="A27" s="958"/>
      <c r="B27" s="958"/>
      <c r="C27" s="958"/>
      <c r="D27" s="500"/>
      <c r="E27" s="500"/>
    </row>
  </sheetData>
  <mergeCells count="9">
    <mergeCell ref="A1:C1"/>
    <mergeCell ref="A26:C26"/>
    <mergeCell ref="A27:C27"/>
    <mergeCell ref="A2:C2"/>
    <mergeCell ref="A3:C3"/>
    <mergeCell ref="B5:C5"/>
    <mergeCell ref="A6:A7"/>
    <mergeCell ref="B6:B7"/>
    <mergeCell ref="C6:C7"/>
  </mergeCells>
  <pageMargins left="0.7" right="0.7" top="0.75" bottom="0.75" header="0.3" footer="0.3"/>
  <pageSetup paperSize="9" scale="8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F44"/>
  <sheetViews>
    <sheetView workbookViewId="0">
      <selection sqref="A1:D39"/>
    </sheetView>
  </sheetViews>
  <sheetFormatPr defaultColWidth="10.33203125" defaultRowHeight="15.6" x14ac:dyDescent="0.3"/>
  <cols>
    <col min="1" max="1" width="50.44140625" style="766" customWidth="1"/>
    <col min="2" max="2" width="5.88671875" style="766" customWidth="1"/>
    <col min="3" max="3" width="14.6640625" style="766" customWidth="1"/>
    <col min="4" max="4" width="16.44140625" style="766" customWidth="1"/>
    <col min="5" max="256" width="10.33203125" style="766"/>
    <col min="257" max="257" width="50.44140625" style="766" customWidth="1"/>
    <col min="258" max="258" width="5.88671875" style="766" customWidth="1"/>
    <col min="259" max="259" width="14.6640625" style="766" customWidth="1"/>
    <col min="260" max="260" width="16.44140625" style="766" customWidth="1"/>
    <col min="261" max="512" width="10.33203125" style="766"/>
    <col min="513" max="513" width="50.44140625" style="766" customWidth="1"/>
    <col min="514" max="514" width="5.88671875" style="766" customWidth="1"/>
    <col min="515" max="515" width="14.6640625" style="766" customWidth="1"/>
    <col min="516" max="516" width="16.44140625" style="766" customWidth="1"/>
    <col min="517" max="768" width="10.33203125" style="766"/>
    <col min="769" max="769" width="50.44140625" style="766" customWidth="1"/>
    <col min="770" max="770" width="5.88671875" style="766" customWidth="1"/>
    <col min="771" max="771" width="14.6640625" style="766" customWidth="1"/>
    <col min="772" max="772" width="16.44140625" style="766" customWidth="1"/>
    <col min="773" max="1024" width="10.33203125" style="766"/>
    <col min="1025" max="1025" width="50.44140625" style="766" customWidth="1"/>
    <col min="1026" max="1026" width="5.88671875" style="766" customWidth="1"/>
    <col min="1027" max="1027" width="14.6640625" style="766" customWidth="1"/>
    <col min="1028" max="1028" width="16.44140625" style="766" customWidth="1"/>
    <col min="1029" max="1280" width="10.33203125" style="766"/>
    <col min="1281" max="1281" width="50.44140625" style="766" customWidth="1"/>
    <col min="1282" max="1282" width="5.88671875" style="766" customWidth="1"/>
    <col min="1283" max="1283" width="14.6640625" style="766" customWidth="1"/>
    <col min="1284" max="1284" width="16.44140625" style="766" customWidth="1"/>
    <col min="1285" max="1536" width="10.33203125" style="766"/>
    <col min="1537" max="1537" width="50.44140625" style="766" customWidth="1"/>
    <col min="1538" max="1538" width="5.88671875" style="766" customWidth="1"/>
    <col min="1539" max="1539" width="14.6640625" style="766" customWidth="1"/>
    <col min="1540" max="1540" width="16.44140625" style="766" customWidth="1"/>
    <col min="1541" max="1792" width="10.33203125" style="766"/>
    <col min="1793" max="1793" width="50.44140625" style="766" customWidth="1"/>
    <col min="1794" max="1794" width="5.88671875" style="766" customWidth="1"/>
    <col min="1795" max="1795" width="14.6640625" style="766" customWidth="1"/>
    <col min="1796" max="1796" width="16.44140625" style="766" customWidth="1"/>
    <col min="1797" max="2048" width="10.33203125" style="766"/>
    <col min="2049" max="2049" width="50.44140625" style="766" customWidth="1"/>
    <col min="2050" max="2050" width="5.88671875" style="766" customWidth="1"/>
    <col min="2051" max="2051" width="14.6640625" style="766" customWidth="1"/>
    <col min="2052" max="2052" width="16.44140625" style="766" customWidth="1"/>
    <col min="2053" max="2304" width="10.33203125" style="766"/>
    <col min="2305" max="2305" width="50.44140625" style="766" customWidth="1"/>
    <col min="2306" max="2306" width="5.88671875" style="766" customWidth="1"/>
    <col min="2307" max="2307" width="14.6640625" style="766" customWidth="1"/>
    <col min="2308" max="2308" width="16.44140625" style="766" customWidth="1"/>
    <col min="2309" max="2560" width="10.33203125" style="766"/>
    <col min="2561" max="2561" width="50.44140625" style="766" customWidth="1"/>
    <col min="2562" max="2562" width="5.88671875" style="766" customWidth="1"/>
    <col min="2563" max="2563" width="14.6640625" style="766" customWidth="1"/>
    <col min="2564" max="2564" width="16.44140625" style="766" customWidth="1"/>
    <col min="2565" max="2816" width="10.33203125" style="766"/>
    <col min="2817" max="2817" width="50.44140625" style="766" customWidth="1"/>
    <col min="2818" max="2818" width="5.88671875" style="766" customWidth="1"/>
    <col min="2819" max="2819" width="14.6640625" style="766" customWidth="1"/>
    <col min="2820" max="2820" width="16.44140625" style="766" customWidth="1"/>
    <col min="2821" max="3072" width="10.33203125" style="766"/>
    <col min="3073" max="3073" width="50.44140625" style="766" customWidth="1"/>
    <col min="3074" max="3074" width="5.88671875" style="766" customWidth="1"/>
    <col min="3075" max="3075" width="14.6640625" style="766" customWidth="1"/>
    <col min="3076" max="3076" width="16.44140625" style="766" customWidth="1"/>
    <col min="3077" max="3328" width="10.33203125" style="766"/>
    <col min="3329" max="3329" width="50.44140625" style="766" customWidth="1"/>
    <col min="3330" max="3330" width="5.88671875" style="766" customWidth="1"/>
    <col min="3331" max="3331" width="14.6640625" style="766" customWidth="1"/>
    <col min="3332" max="3332" width="16.44140625" style="766" customWidth="1"/>
    <col min="3333" max="3584" width="10.33203125" style="766"/>
    <col min="3585" max="3585" width="50.44140625" style="766" customWidth="1"/>
    <col min="3586" max="3586" width="5.88671875" style="766" customWidth="1"/>
    <col min="3587" max="3587" width="14.6640625" style="766" customWidth="1"/>
    <col min="3588" max="3588" width="16.44140625" style="766" customWidth="1"/>
    <col min="3589" max="3840" width="10.33203125" style="766"/>
    <col min="3841" max="3841" width="50.44140625" style="766" customWidth="1"/>
    <col min="3842" max="3842" width="5.88671875" style="766" customWidth="1"/>
    <col min="3843" max="3843" width="14.6640625" style="766" customWidth="1"/>
    <col min="3844" max="3844" width="16.44140625" style="766" customWidth="1"/>
    <col min="3845" max="4096" width="10.33203125" style="766"/>
    <col min="4097" max="4097" width="50.44140625" style="766" customWidth="1"/>
    <col min="4098" max="4098" width="5.88671875" style="766" customWidth="1"/>
    <col min="4099" max="4099" width="14.6640625" style="766" customWidth="1"/>
    <col min="4100" max="4100" width="16.44140625" style="766" customWidth="1"/>
    <col min="4101" max="4352" width="10.33203125" style="766"/>
    <col min="4353" max="4353" width="50.44140625" style="766" customWidth="1"/>
    <col min="4354" max="4354" width="5.88671875" style="766" customWidth="1"/>
    <col min="4355" max="4355" width="14.6640625" style="766" customWidth="1"/>
    <col min="4356" max="4356" width="16.44140625" style="766" customWidth="1"/>
    <col min="4357" max="4608" width="10.33203125" style="766"/>
    <col min="4609" max="4609" width="50.44140625" style="766" customWidth="1"/>
    <col min="4610" max="4610" width="5.88671875" style="766" customWidth="1"/>
    <col min="4611" max="4611" width="14.6640625" style="766" customWidth="1"/>
    <col min="4612" max="4612" width="16.44140625" style="766" customWidth="1"/>
    <col min="4613" max="4864" width="10.33203125" style="766"/>
    <col min="4865" max="4865" width="50.44140625" style="766" customWidth="1"/>
    <col min="4866" max="4866" width="5.88671875" style="766" customWidth="1"/>
    <col min="4867" max="4867" width="14.6640625" style="766" customWidth="1"/>
    <col min="4868" max="4868" width="16.44140625" style="766" customWidth="1"/>
    <col min="4869" max="5120" width="10.33203125" style="766"/>
    <col min="5121" max="5121" width="50.44140625" style="766" customWidth="1"/>
    <col min="5122" max="5122" width="5.88671875" style="766" customWidth="1"/>
    <col min="5123" max="5123" width="14.6640625" style="766" customWidth="1"/>
    <col min="5124" max="5124" width="16.44140625" style="766" customWidth="1"/>
    <col min="5125" max="5376" width="10.33203125" style="766"/>
    <col min="5377" max="5377" width="50.44140625" style="766" customWidth="1"/>
    <col min="5378" max="5378" width="5.88671875" style="766" customWidth="1"/>
    <col min="5379" max="5379" width="14.6640625" style="766" customWidth="1"/>
    <col min="5380" max="5380" width="16.44140625" style="766" customWidth="1"/>
    <col min="5381" max="5632" width="10.33203125" style="766"/>
    <col min="5633" max="5633" width="50.44140625" style="766" customWidth="1"/>
    <col min="5634" max="5634" width="5.88671875" style="766" customWidth="1"/>
    <col min="5635" max="5635" width="14.6640625" style="766" customWidth="1"/>
    <col min="5636" max="5636" width="16.44140625" style="766" customWidth="1"/>
    <col min="5637" max="5888" width="10.33203125" style="766"/>
    <col min="5889" max="5889" width="50.44140625" style="766" customWidth="1"/>
    <col min="5890" max="5890" width="5.88671875" style="766" customWidth="1"/>
    <col min="5891" max="5891" width="14.6640625" style="766" customWidth="1"/>
    <col min="5892" max="5892" width="16.44140625" style="766" customWidth="1"/>
    <col min="5893" max="6144" width="10.33203125" style="766"/>
    <col min="6145" max="6145" width="50.44140625" style="766" customWidth="1"/>
    <col min="6146" max="6146" width="5.88671875" style="766" customWidth="1"/>
    <col min="6147" max="6147" width="14.6640625" style="766" customWidth="1"/>
    <col min="6148" max="6148" width="16.44140625" style="766" customWidth="1"/>
    <col min="6149" max="6400" width="10.33203125" style="766"/>
    <col min="6401" max="6401" width="50.44140625" style="766" customWidth="1"/>
    <col min="6402" max="6402" width="5.88671875" style="766" customWidth="1"/>
    <col min="6403" max="6403" width="14.6640625" style="766" customWidth="1"/>
    <col min="6404" max="6404" width="16.44140625" style="766" customWidth="1"/>
    <col min="6405" max="6656" width="10.33203125" style="766"/>
    <col min="6657" max="6657" width="50.44140625" style="766" customWidth="1"/>
    <col min="6658" max="6658" width="5.88671875" style="766" customWidth="1"/>
    <col min="6659" max="6659" width="14.6640625" style="766" customWidth="1"/>
    <col min="6660" max="6660" width="16.44140625" style="766" customWidth="1"/>
    <col min="6661" max="6912" width="10.33203125" style="766"/>
    <col min="6913" max="6913" width="50.44140625" style="766" customWidth="1"/>
    <col min="6914" max="6914" width="5.88671875" style="766" customWidth="1"/>
    <col min="6915" max="6915" width="14.6640625" style="766" customWidth="1"/>
    <col min="6916" max="6916" width="16.44140625" style="766" customWidth="1"/>
    <col min="6917" max="7168" width="10.33203125" style="766"/>
    <col min="7169" max="7169" width="50.44140625" style="766" customWidth="1"/>
    <col min="7170" max="7170" width="5.88671875" style="766" customWidth="1"/>
    <col min="7171" max="7171" width="14.6640625" style="766" customWidth="1"/>
    <col min="7172" max="7172" width="16.44140625" style="766" customWidth="1"/>
    <col min="7173" max="7424" width="10.33203125" style="766"/>
    <col min="7425" max="7425" width="50.44140625" style="766" customWidth="1"/>
    <col min="7426" max="7426" width="5.88671875" style="766" customWidth="1"/>
    <col min="7427" max="7427" width="14.6640625" style="766" customWidth="1"/>
    <col min="7428" max="7428" width="16.44140625" style="766" customWidth="1"/>
    <col min="7429" max="7680" width="10.33203125" style="766"/>
    <col min="7681" max="7681" width="50.44140625" style="766" customWidth="1"/>
    <col min="7682" max="7682" width="5.88671875" style="766" customWidth="1"/>
    <col min="7683" max="7683" width="14.6640625" style="766" customWidth="1"/>
    <col min="7684" max="7684" width="16.44140625" style="766" customWidth="1"/>
    <col min="7685" max="7936" width="10.33203125" style="766"/>
    <col min="7937" max="7937" width="50.44140625" style="766" customWidth="1"/>
    <col min="7938" max="7938" width="5.88671875" style="766" customWidth="1"/>
    <col min="7939" max="7939" width="14.6640625" style="766" customWidth="1"/>
    <col min="7940" max="7940" width="16.44140625" style="766" customWidth="1"/>
    <col min="7941" max="8192" width="10.33203125" style="766"/>
    <col min="8193" max="8193" width="50.44140625" style="766" customWidth="1"/>
    <col min="8194" max="8194" width="5.88671875" style="766" customWidth="1"/>
    <col min="8195" max="8195" width="14.6640625" style="766" customWidth="1"/>
    <col min="8196" max="8196" width="16.44140625" style="766" customWidth="1"/>
    <col min="8197" max="8448" width="10.33203125" style="766"/>
    <col min="8449" max="8449" width="50.44140625" style="766" customWidth="1"/>
    <col min="8450" max="8450" width="5.88671875" style="766" customWidth="1"/>
    <col min="8451" max="8451" width="14.6640625" style="766" customWidth="1"/>
    <col min="8452" max="8452" width="16.44140625" style="766" customWidth="1"/>
    <col min="8453" max="8704" width="10.33203125" style="766"/>
    <col min="8705" max="8705" width="50.44140625" style="766" customWidth="1"/>
    <col min="8706" max="8706" width="5.88671875" style="766" customWidth="1"/>
    <col min="8707" max="8707" width="14.6640625" style="766" customWidth="1"/>
    <col min="8708" max="8708" width="16.44140625" style="766" customWidth="1"/>
    <col min="8709" max="8960" width="10.33203125" style="766"/>
    <col min="8961" max="8961" width="50.44140625" style="766" customWidth="1"/>
    <col min="8962" max="8962" width="5.88671875" style="766" customWidth="1"/>
    <col min="8963" max="8963" width="14.6640625" style="766" customWidth="1"/>
    <col min="8964" max="8964" width="16.44140625" style="766" customWidth="1"/>
    <col min="8965" max="9216" width="10.33203125" style="766"/>
    <col min="9217" max="9217" width="50.44140625" style="766" customWidth="1"/>
    <col min="9218" max="9218" width="5.88671875" style="766" customWidth="1"/>
    <col min="9219" max="9219" width="14.6640625" style="766" customWidth="1"/>
    <col min="9220" max="9220" width="16.44140625" style="766" customWidth="1"/>
    <col min="9221" max="9472" width="10.33203125" style="766"/>
    <col min="9473" max="9473" width="50.44140625" style="766" customWidth="1"/>
    <col min="9474" max="9474" width="5.88671875" style="766" customWidth="1"/>
    <col min="9475" max="9475" width="14.6640625" style="766" customWidth="1"/>
    <col min="9476" max="9476" width="16.44140625" style="766" customWidth="1"/>
    <col min="9477" max="9728" width="10.33203125" style="766"/>
    <col min="9729" max="9729" width="50.44140625" style="766" customWidth="1"/>
    <col min="9730" max="9730" width="5.88671875" style="766" customWidth="1"/>
    <col min="9731" max="9731" width="14.6640625" style="766" customWidth="1"/>
    <col min="9732" max="9732" width="16.44140625" style="766" customWidth="1"/>
    <col min="9733" max="9984" width="10.33203125" style="766"/>
    <col min="9985" max="9985" width="50.44140625" style="766" customWidth="1"/>
    <col min="9986" max="9986" width="5.88671875" style="766" customWidth="1"/>
    <col min="9987" max="9987" width="14.6640625" style="766" customWidth="1"/>
    <col min="9988" max="9988" width="16.44140625" style="766" customWidth="1"/>
    <col min="9989" max="10240" width="10.33203125" style="766"/>
    <col min="10241" max="10241" width="50.44140625" style="766" customWidth="1"/>
    <col min="10242" max="10242" width="5.88671875" style="766" customWidth="1"/>
    <col min="10243" max="10243" width="14.6640625" style="766" customWidth="1"/>
    <col min="10244" max="10244" width="16.44140625" style="766" customWidth="1"/>
    <col min="10245" max="10496" width="10.33203125" style="766"/>
    <col min="10497" max="10497" width="50.44140625" style="766" customWidth="1"/>
    <col min="10498" max="10498" width="5.88671875" style="766" customWidth="1"/>
    <col min="10499" max="10499" width="14.6640625" style="766" customWidth="1"/>
    <col min="10500" max="10500" width="16.44140625" style="766" customWidth="1"/>
    <col min="10501" max="10752" width="10.33203125" style="766"/>
    <col min="10753" max="10753" width="50.44140625" style="766" customWidth="1"/>
    <col min="10754" max="10754" width="5.88671875" style="766" customWidth="1"/>
    <col min="10755" max="10755" width="14.6640625" style="766" customWidth="1"/>
    <col min="10756" max="10756" width="16.44140625" style="766" customWidth="1"/>
    <col min="10757" max="11008" width="10.33203125" style="766"/>
    <col min="11009" max="11009" width="50.44140625" style="766" customWidth="1"/>
    <col min="11010" max="11010" width="5.88671875" style="766" customWidth="1"/>
    <col min="11011" max="11011" width="14.6640625" style="766" customWidth="1"/>
    <col min="11012" max="11012" width="16.44140625" style="766" customWidth="1"/>
    <col min="11013" max="11264" width="10.33203125" style="766"/>
    <col min="11265" max="11265" width="50.44140625" style="766" customWidth="1"/>
    <col min="11266" max="11266" width="5.88671875" style="766" customWidth="1"/>
    <col min="11267" max="11267" width="14.6640625" style="766" customWidth="1"/>
    <col min="11268" max="11268" width="16.44140625" style="766" customWidth="1"/>
    <col min="11269" max="11520" width="10.33203125" style="766"/>
    <col min="11521" max="11521" width="50.44140625" style="766" customWidth="1"/>
    <col min="11522" max="11522" width="5.88671875" style="766" customWidth="1"/>
    <col min="11523" max="11523" width="14.6640625" style="766" customWidth="1"/>
    <col min="11524" max="11524" width="16.44140625" style="766" customWidth="1"/>
    <col min="11525" max="11776" width="10.33203125" style="766"/>
    <col min="11777" max="11777" width="50.44140625" style="766" customWidth="1"/>
    <col min="11778" max="11778" width="5.88671875" style="766" customWidth="1"/>
    <col min="11779" max="11779" width="14.6640625" style="766" customWidth="1"/>
    <col min="11780" max="11780" width="16.44140625" style="766" customWidth="1"/>
    <col min="11781" max="12032" width="10.33203125" style="766"/>
    <col min="12033" max="12033" width="50.44140625" style="766" customWidth="1"/>
    <col min="12034" max="12034" width="5.88671875" style="766" customWidth="1"/>
    <col min="12035" max="12035" width="14.6640625" style="766" customWidth="1"/>
    <col min="12036" max="12036" width="16.44140625" style="766" customWidth="1"/>
    <col min="12037" max="12288" width="10.33203125" style="766"/>
    <col min="12289" max="12289" width="50.44140625" style="766" customWidth="1"/>
    <col min="12290" max="12290" width="5.88671875" style="766" customWidth="1"/>
    <col min="12291" max="12291" width="14.6640625" style="766" customWidth="1"/>
    <col min="12292" max="12292" width="16.44140625" style="766" customWidth="1"/>
    <col min="12293" max="12544" width="10.33203125" style="766"/>
    <col min="12545" max="12545" width="50.44140625" style="766" customWidth="1"/>
    <col min="12546" max="12546" width="5.88671875" style="766" customWidth="1"/>
    <col min="12547" max="12547" width="14.6640625" style="766" customWidth="1"/>
    <col min="12548" max="12548" width="16.44140625" style="766" customWidth="1"/>
    <col min="12549" max="12800" width="10.33203125" style="766"/>
    <col min="12801" max="12801" width="50.44140625" style="766" customWidth="1"/>
    <col min="12802" max="12802" width="5.88671875" style="766" customWidth="1"/>
    <col min="12803" max="12803" width="14.6640625" style="766" customWidth="1"/>
    <col min="12804" max="12804" width="16.44140625" style="766" customWidth="1"/>
    <col min="12805" max="13056" width="10.33203125" style="766"/>
    <col min="13057" max="13057" width="50.44140625" style="766" customWidth="1"/>
    <col min="13058" max="13058" width="5.88671875" style="766" customWidth="1"/>
    <col min="13059" max="13059" width="14.6640625" style="766" customWidth="1"/>
    <col min="13060" max="13060" width="16.44140625" style="766" customWidth="1"/>
    <col min="13061" max="13312" width="10.33203125" style="766"/>
    <col min="13313" max="13313" width="50.44140625" style="766" customWidth="1"/>
    <col min="13314" max="13314" width="5.88671875" style="766" customWidth="1"/>
    <col min="13315" max="13315" width="14.6640625" style="766" customWidth="1"/>
    <col min="13316" max="13316" width="16.44140625" style="766" customWidth="1"/>
    <col min="13317" max="13568" width="10.33203125" style="766"/>
    <col min="13569" max="13569" width="50.44140625" style="766" customWidth="1"/>
    <col min="13570" max="13570" width="5.88671875" style="766" customWidth="1"/>
    <col min="13571" max="13571" width="14.6640625" style="766" customWidth="1"/>
    <col min="13572" max="13572" width="16.44140625" style="766" customWidth="1"/>
    <col min="13573" max="13824" width="10.33203125" style="766"/>
    <col min="13825" max="13825" width="50.44140625" style="766" customWidth="1"/>
    <col min="13826" max="13826" width="5.88671875" style="766" customWidth="1"/>
    <col min="13827" max="13827" width="14.6640625" style="766" customWidth="1"/>
    <col min="13828" max="13828" width="16.44140625" style="766" customWidth="1"/>
    <col min="13829" max="14080" width="10.33203125" style="766"/>
    <col min="14081" max="14081" width="50.44140625" style="766" customWidth="1"/>
    <col min="14082" max="14082" width="5.88671875" style="766" customWidth="1"/>
    <col min="14083" max="14083" width="14.6640625" style="766" customWidth="1"/>
    <col min="14084" max="14084" width="16.44140625" style="766" customWidth="1"/>
    <col min="14085" max="14336" width="10.33203125" style="766"/>
    <col min="14337" max="14337" width="50.44140625" style="766" customWidth="1"/>
    <col min="14338" max="14338" width="5.88671875" style="766" customWidth="1"/>
    <col min="14339" max="14339" width="14.6640625" style="766" customWidth="1"/>
    <col min="14340" max="14340" width="16.44140625" style="766" customWidth="1"/>
    <col min="14341" max="14592" width="10.33203125" style="766"/>
    <col min="14593" max="14593" width="50.44140625" style="766" customWidth="1"/>
    <col min="14594" max="14594" width="5.88671875" style="766" customWidth="1"/>
    <col min="14595" max="14595" width="14.6640625" style="766" customWidth="1"/>
    <col min="14596" max="14596" width="16.44140625" style="766" customWidth="1"/>
    <col min="14597" max="14848" width="10.33203125" style="766"/>
    <col min="14849" max="14849" width="50.44140625" style="766" customWidth="1"/>
    <col min="14850" max="14850" width="5.88671875" style="766" customWidth="1"/>
    <col min="14851" max="14851" width="14.6640625" style="766" customWidth="1"/>
    <col min="14852" max="14852" width="16.44140625" style="766" customWidth="1"/>
    <col min="14853" max="15104" width="10.33203125" style="766"/>
    <col min="15105" max="15105" width="50.44140625" style="766" customWidth="1"/>
    <col min="15106" max="15106" width="5.88671875" style="766" customWidth="1"/>
    <col min="15107" max="15107" width="14.6640625" style="766" customWidth="1"/>
    <col min="15108" max="15108" width="16.44140625" style="766" customWidth="1"/>
    <col min="15109" max="15360" width="10.33203125" style="766"/>
    <col min="15361" max="15361" width="50.44140625" style="766" customWidth="1"/>
    <col min="15362" max="15362" width="5.88671875" style="766" customWidth="1"/>
    <col min="15363" max="15363" width="14.6640625" style="766" customWidth="1"/>
    <col min="15364" max="15364" width="16.44140625" style="766" customWidth="1"/>
    <col min="15365" max="15616" width="10.33203125" style="766"/>
    <col min="15617" max="15617" width="50.44140625" style="766" customWidth="1"/>
    <col min="15618" max="15618" width="5.88671875" style="766" customWidth="1"/>
    <col min="15619" max="15619" width="14.6640625" style="766" customWidth="1"/>
    <col min="15620" max="15620" width="16.44140625" style="766" customWidth="1"/>
    <col min="15621" max="15872" width="10.33203125" style="766"/>
    <col min="15873" max="15873" width="50.44140625" style="766" customWidth="1"/>
    <col min="15874" max="15874" width="5.88671875" style="766" customWidth="1"/>
    <col min="15875" max="15875" width="14.6640625" style="766" customWidth="1"/>
    <col min="15876" max="15876" width="16.44140625" style="766" customWidth="1"/>
    <col min="15877" max="16128" width="10.33203125" style="766"/>
    <col min="16129" max="16129" width="50.44140625" style="766" customWidth="1"/>
    <col min="16130" max="16130" width="5.88671875" style="766" customWidth="1"/>
    <col min="16131" max="16131" width="14.6640625" style="766" customWidth="1"/>
    <col min="16132" max="16132" width="16.44140625" style="766" customWidth="1"/>
    <col min="16133" max="16384" width="10.33203125" style="766"/>
  </cols>
  <sheetData>
    <row r="1" spans="1:4" ht="17.25" customHeight="1" x14ac:dyDescent="0.3">
      <c r="A1" s="968" t="s">
        <v>720</v>
      </c>
      <c r="B1" s="969"/>
      <c r="C1" s="969"/>
      <c r="D1" s="969"/>
    </row>
    <row r="2" spans="1:4" ht="66" customHeight="1" thickBot="1" x14ac:dyDescent="0.35">
      <c r="A2" s="973" t="s">
        <v>699</v>
      </c>
      <c r="B2" s="974"/>
      <c r="C2" s="974"/>
      <c r="D2" s="974"/>
    </row>
    <row r="3" spans="1:4" ht="39" thickBot="1" x14ac:dyDescent="0.35">
      <c r="A3" s="767" t="s">
        <v>0</v>
      </c>
      <c r="B3" s="765" t="s">
        <v>400</v>
      </c>
      <c r="C3" s="768" t="s">
        <v>672</v>
      </c>
      <c r="D3" s="769" t="s">
        <v>673</v>
      </c>
    </row>
    <row r="4" spans="1:4" ht="16.2" thickBot="1" x14ac:dyDescent="0.35">
      <c r="A4" s="770" t="s">
        <v>7</v>
      </c>
      <c r="B4" s="771" t="s">
        <v>8</v>
      </c>
      <c r="C4" s="771" t="s">
        <v>9</v>
      </c>
      <c r="D4" s="772" t="s">
        <v>10</v>
      </c>
    </row>
    <row r="5" spans="1:4" x14ac:dyDescent="0.3">
      <c r="A5" s="773" t="s">
        <v>674</v>
      </c>
      <c r="B5" s="774" t="s">
        <v>12</v>
      </c>
      <c r="C5" s="793">
        <v>504</v>
      </c>
      <c r="D5" s="794">
        <v>37993856</v>
      </c>
    </row>
    <row r="6" spans="1:4" x14ac:dyDescent="0.3">
      <c r="A6" s="773" t="s">
        <v>675</v>
      </c>
      <c r="B6" s="775" t="s">
        <v>26</v>
      </c>
      <c r="C6" s="795"/>
      <c r="D6" s="796"/>
    </row>
    <row r="7" spans="1:4" x14ac:dyDescent="0.3">
      <c r="A7" s="773" t="s">
        <v>676</v>
      </c>
      <c r="B7" s="775" t="s">
        <v>40</v>
      </c>
      <c r="C7" s="795"/>
      <c r="D7" s="796"/>
    </row>
    <row r="8" spans="1:4" ht="16.2" thickBot="1" x14ac:dyDescent="0.35">
      <c r="A8" s="778" t="s">
        <v>677</v>
      </c>
      <c r="B8" s="779" t="s">
        <v>235</v>
      </c>
      <c r="C8" s="797"/>
      <c r="D8" s="798"/>
    </row>
    <row r="9" spans="1:4" ht="16.2" thickBot="1" x14ac:dyDescent="0.35">
      <c r="A9" s="782" t="s">
        <v>678</v>
      </c>
      <c r="B9" s="783" t="s">
        <v>70</v>
      </c>
      <c r="C9" s="799"/>
      <c r="D9" s="800">
        <f>+D10+D11+D12+D13</f>
        <v>176190988</v>
      </c>
    </row>
    <row r="10" spans="1:4" x14ac:dyDescent="0.3">
      <c r="A10" s="785" t="s">
        <v>679</v>
      </c>
      <c r="B10" s="774" t="s">
        <v>94</v>
      </c>
      <c r="C10" s="793">
        <v>3</v>
      </c>
      <c r="D10" s="794">
        <v>176190988</v>
      </c>
    </row>
    <row r="11" spans="1:4" x14ac:dyDescent="0.3">
      <c r="A11" s="773" t="s">
        <v>680</v>
      </c>
      <c r="B11" s="775" t="s">
        <v>253</v>
      </c>
      <c r="C11" s="795"/>
      <c r="D11" s="796"/>
    </row>
    <row r="12" spans="1:4" x14ac:dyDescent="0.3">
      <c r="A12" s="773" t="s">
        <v>681</v>
      </c>
      <c r="B12" s="775" t="s">
        <v>116</v>
      </c>
      <c r="C12" s="795"/>
      <c r="D12" s="796"/>
    </row>
    <row r="13" spans="1:4" ht="16.2" thickBot="1" x14ac:dyDescent="0.35">
      <c r="A13" s="778" t="s">
        <v>682</v>
      </c>
      <c r="B13" s="779" t="s">
        <v>126</v>
      </c>
      <c r="C13" s="797"/>
      <c r="D13" s="798"/>
    </row>
    <row r="14" spans="1:4" ht="16.2" thickBot="1" x14ac:dyDescent="0.35">
      <c r="A14" s="782" t="s">
        <v>683</v>
      </c>
      <c r="B14" s="783" t="s">
        <v>263</v>
      </c>
      <c r="C14" s="799"/>
      <c r="D14" s="800">
        <f>+D15+D16+D17</f>
        <v>0</v>
      </c>
    </row>
    <row r="15" spans="1:4" x14ac:dyDescent="0.3">
      <c r="A15" s="785" t="s">
        <v>684</v>
      </c>
      <c r="B15" s="774" t="s">
        <v>265</v>
      </c>
      <c r="C15" s="793"/>
      <c r="D15" s="794"/>
    </row>
    <row r="16" spans="1:4" x14ac:dyDescent="0.3">
      <c r="A16" s="773" t="s">
        <v>685</v>
      </c>
      <c r="B16" s="775" t="s">
        <v>279</v>
      </c>
      <c r="C16" s="795"/>
      <c r="D16" s="796"/>
    </row>
    <row r="17" spans="1:4" ht="16.2" thickBot="1" x14ac:dyDescent="0.35">
      <c r="A17" s="778" t="s">
        <v>686</v>
      </c>
      <c r="B17" s="779" t="s">
        <v>282</v>
      </c>
      <c r="C17" s="797"/>
      <c r="D17" s="798"/>
    </row>
    <row r="18" spans="1:4" ht="16.2" thickBot="1" x14ac:dyDescent="0.35">
      <c r="A18" s="782" t="s">
        <v>687</v>
      </c>
      <c r="B18" s="783" t="s">
        <v>285</v>
      </c>
      <c r="C18" s="799"/>
      <c r="D18" s="800">
        <f>+D19+D20+D21</f>
        <v>0</v>
      </c>
    </row>
    <row r="19" spans="1:4" x14ac:dyDescent="0.3">
      <c r="A19" s="785" t="s">
        <v>688</v>
      </c>
      <c r="B19" s="774" t="s">
        <v>288</v>
      </c>
      <c r="C19" s="793"/>
      <c r="D19" s="794"/>
    </row>
    <row r="20" spans="1:4" x14ac:dyDescent="0.3">
      <c r="A20" s="773" t="s">
        <v>689</v>
      </c>
      <c r="B20" s="775" t="s">
        <v>291</v>
      </c>
      <c r="C20" s="795"/>
      <c r="D20" s="796"/>
    </row>
    <row r="21" spans="1:4" x14ac:dyDescent="0.3">
      <c r="A21" s="773" t="s">
        <v>690</v>
      </c>
      <c r="B21" s="775" t="s">
        <v>294</v>
      </c>
      <c r="C21" s="795"/>
      <c r="D21" s="796"/>
    </row>
    <row r="22" spans="1:4" x14ac:dyDescent="0.3">
      <c r="A22" s="773" t="s">
        <v>691</v>
      </c>
      <c r="B22" s="775" t="s">
        <v>297</v>
      </c>
      <c r="C22" s="795"/>
      <c r="D22" s="796"/>
    </row>
    <row r="23" spans="1:4" x14ac:dyDescent="0.3">
      <c r="A23" s="773"/>
      <c r="B23" s="775" t="s">
        <v>300</v>
      </c>
      <c r="C23" s="795"/>
      <c r="D23" s="796"/>
    </row>
    <row r="24" spans="1:4" x14ac:dyDescent="0.3">
      <c r="A24" s="773"/>
      <c r="B24" s="775" t="s">
        <v>303</v>
      </c>
      <c r="C24" s="795"/>
      <c r="D24" s="796"/>
    </row>
    <row r="25" spans="1:4" x14ac:dyDescent="0.3">
      <c r="A25" s="773"/>
      <c r="B25" s="775" t="s">
        <v>305</v>
      </c>
      <c r="C25" s="795"/>
      <c r="D25" s="796"/>
    </row>
    <row r="26" spans="1:4" x14ac:dyDescent="0.3">
      <c r="A26" s="773"/>
      <c r="B26" s="775" t="s">
        <v>307</v>
      </c>
      <c r="C26" s="795"/>
      <c r="D26" s="796"/>
    </row>
    <row r="27" spans="1:4" x14ac:dyDescent="0.3">
      <c r="A27" s="773"/>
      <c r="B27" s="775" t="s">
        <v>309</v>
      </c>
      <c r="C27" s="795"/>
      <c r="D27" s="796"/>
    </row>
    <row r="28" spans="1:4" x14ac:dyDescent="0.3">
      <c r="A28" s="773"/>
      <c r="B28" s="775" t="s">
        <v>311</v>
      </c>
      <c r="C28" s="795"/>
      <c r="D28" s="796"/>
    </row>
    <row r="29" spans="1:4" x14ac:dyDescent="0.3">
      <c r="A29" s="773"/>
      <c r="B29" s="775" t="s">
        <v>313</v>
      </c>
      <c r="C29" s="795"/>
      <c r="D29" s="796"/>
    </row>
    <row r="30" spans="1:4" x14ac:dyDescent="0.3">
      <c r="A30" s="773"/>
      <c r="B30" s="775" t="s">
        <v>315</v>
      </c>
      <c r="C30" s="795"/>
      <c r="D30" s="796"/>
    </row>
    <row r="31" spans="1:4" x14ac:dyDescent="0.3">
      <c r="A31" s="773"/>
      <c r="B31" s="775" t="s">
        <v>318</v>
      </c>
      <c r="C31" s="795"/>
      <c r="D31" s="796"/>
    </row>
    <row r="32" spans="1:4" x14ac:dyDescent="0.3">
      <c r="A32" s="773"/>
      <c r="B32" s="775" t="s">
        <v>321</v>
      </c>
      <c r="C32" s="795"/>
      <c r="D32" s="796"/>
    </row>
    <row r="33" spans="1:6" x14ac:dyDescent="0.3">
      <c r="A33" s="773"/>
      <c r="B33" s="775" t="s">
        <v>395</v>
      </c>
      <c r="C33" s="795"/>
      <c r="D33" s="796"/>
    </row>
    <row r="34" spans="1:6" x14ac:dyDescent="0.3">
      <c r="A34" s="773"/>
      <c r="B34" s="775" t="s">
        <v>396</v>
      </c>
      <c r="C34" s="776"/>
      <c r="D34" s="777"/>
    </row>
    <row r="35" spans="1:6" x14ac:dyDescent="0.3">
      <c r="A35" s="773"/>
      <c r="B35" s="775" t="s">
        <v>397</v>
      </c>
      <c r="C35" s="776"/>
      <c r="D35" s="777"/>
    </row>
    <row r="36" spans="1:6" x14ac:dyDescent="0.3">
      <c r="A36" s="773"/>
      <c r="B36" s="775" t="s">
        <v>442</v>
      </c>
      <c r="C36" s="776"/>
      <c r="D36" s="777"/>
    </row>
    <row r="37" spans="1:6" ht="16.2" thickBot="1" x14ac:dyDescent="0.35">
      <c r="A37" s="778"/>
      <c r="B37" s="779" t="s">
        <v>444</v>
      </c>
      <c r="C37" s="780"/>
      <c r="D37" s="781"/>
    </row>
    <row r="38" spans="1:6" ht="16.2" thickBot="1" x14ac:dyDescent="0.35">
      <c r="A38" s="970" t="s">
        <v>692</v>
      </c>
      <c r="B38" s="971"/>
      <c r="C38" s="786"/>
      <c r="D38" s="784">
        <f>+D5+D6+D7+D8+D9+D14+D18+D22+D23+D24+D25+D26+D27+D28+D29+D30+D31+D32+D33+D34+D35+D36+D37</f>
        <v>214184844</v>
      </c>
      <c r="F38" s="787"/>
    </row>
    <row r="39" spans="1:6" x14ac:dyDescent="0.3">
      <c r="A39" s="788" t="s">
        <v>693</v>
      </c>
    </row>
    <row r="40" spans="1:6" x14ac:dyDescent="0.3">
      <c r="A40" s="789"/>
      <c r="B40" s="790"/>
      <c r="C40" s="972"/>
      <c r="D40" s="972"/>
    </row>
    <row r="41" spans="1:6" x14ac:dyDescent="0.3">
      <c r="A41" s="789"/>
      <c r="B41" s="790"/>
      <c r="C41" s="791"/>
      <c r="D41" s="791"/>
    </row>
    <row r="42" spans="1:6" x14ac:dyDescent="0.3">
      <c r="A42" s="790"/>
      <c r="B42" s="790"/>
      <c r="C42" s="972"/>
      <c r="D42" s="972"/>
    </row>
    <row r="43" spans="1:6" x14ac:dyDescent="0.3">
      <c r="A43" s="792"/>
      <c r="B43" s="792"/>
    </row>
    <row r="44" spans="1:6" x14ac:dyDescent="0.3">
      <c r="A44" s="792"/>
      <c r="B44" s="792"/>
      <c r="C44" s="792"/>
    </row>
  </sheetData>
  <mergeCells count="5">
    <mergeCell ref="A1:D1"/>
    <mergeCell ref="A38:B38"/>
    <mergeCell ref="C40:D40"/>
    <mergeCell ref="C42:D42"/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  <pageSetUpPr fitToPage="1"/>
  </sheetPr>
  <dimension ref="A1:E14"/>
  <sheetViews>
    <sheetView workbookViewId="0">
      <selection sqref="A1:C1"/>
    </sheetView>
  </sheetViews>
  <sheetFormatPr defaultRowHeight="14.4" x14ac:dyDescent="0.3"/>
  <cols>
    <col min="1" max="1" width="6.5546875" style="191" customWidth="1"/>
    <col min="2" max="2" width="52.109375" style="191" customWidth="1"/>
    <col min="3" max="3" width="22" style="191" customWidth="1"/>
    <col min="4" max="256" width="9.109375" style="191"/>
    <col min="257" max="257" width="6.5546875" style="191" customWidth="1"/>
    <col min="258" max="258" width="52.109375" style="191" customWidth="1"/>
    <col min="259" max="259" width="22" style="191" customWidth="1"/>
    <col min="260" max="512" width="9.109375" style="191"/>
    <col min="513" max="513" width="6.5546875" style="191" customWidth="1"/>
    <col min="514" max="514" width="52.109375" style="191" customWidth="1"/>
    <col min="515" max="515" width="22" style="191" customWidth="1"/>
    <col min="516" max="768" width="9.109375" style="191"/>
    <col min="769" max="769" width="6.5546875" style="191" customWidth="1"/>
    <col min="770" max="770" width="52.109375" style="191" customWidth="1"/>
    <col min="771" max="771" width="22" style="191" customWidth="1"/>
    <col min="772" max="1024" width="9.109375" style="191"/>
    <col min="1025" max="1025" width="6.5546875" style="191" customWidth="1"/>
    <col min="1026" max="1026" width="52.109375" style="191" customWidth="1"/>
    <col min="1027" max="1027" width="22" style="191" customWidth="1"/>
    <col min="1028" max="1280" width="9.109375" style="191"/>
    <col min="1281" max="1281" width="6.5546875" style="191" customWidth="1"/>
    <col min="1282" max="1282" width="52.109375" style="191" customWidth="1"/>
    <col min="1283" max="1283" width="22" style="191" customWidth="1"/>
    <col min="1284" max="1536" width="9.109375" style="191"/>
    <col min="1537" max="1537" width="6.5546875" style="191" customWidth="1"/>
    <col min="1538" max="1538" width="52.109375" style="191" customWidth="1"/>
    <col min="1539" max="1539" width="22" style="191" customWidth="1"/>
    <col min="1540" max="1792" width="9.109375" style="191"/>
    <col min="1793" max="1793" width="6.5546875" style="191" customWidth="1"/>
    <col min="1794" max="1794" width="52.109375" style="191" customWidth="1"/>
    <col min="1795" max="1795" width="22" style="191" customWidth="1"/>
    <col min="1796" max="2048" width="9.109375" style="191"/>
    <col min="2049" max="2049" width="6.5546875" style="191" customWidth="1"/>
    <col min="2050" max="2050" width="52.109375" style="191" customWidth="1"/>
    <col min="2051" max="2051" width="22" style="191" customWidth="1"/>
    <col min="2052" max="2304" width="9.109375" style="191"/>
    <col min="2305" max="2305" width="6.5546875" style="191" customWidth="1"/>
    <col min="2306" max="2306" width="52.109375" style="191" customWidth="1"/>
    <col min="2307" max="2307" width="22" style="191" customWidth="1"/>
    <col min="2308" max="2560" width="9.109375" style="191"/>
    <col min="2561" max="2561" width="6.5546875" style="191" customWidth="1"/>
    <col min="2562" max="2562" width="52.109375" style="191" customWidth="1"/>
    <col min="2563" max="2563" width="22" style="191" customWidth="1"/>
    <col min="2564" max="2816" width="9.109375" style="191"/>
    <col min="2817" max="2817" width="6.5546875" style="191" customWidth="1"/>
    <col min="2818" max="2818" width="52.109375" style="191" customWidth="1"/>
    <col min="2819" max="2819" width="22" style="191" customWidth="1"/>
    <col min="2820" max="3072" width="9.109375" style="191"/>
    <col min="3073" max="3073" width="6.5546875" style="191" customWidth="1"/>
    <col min="3074" max="3074" width="52.109375" style="191" customWidth="1"/>
    <col min="3075" max="3075" width="22" style="191" customWidth="1"/>
    <col min="3076" max="3328" width="9.109375" style="191"/>
    <col min="3329" max="3329" width="6.5546875" style="191" customWidth="1"/>
    <col min="3330" max="3330" width="52.109375" style="191" customWidth="1"/>
    <col min="3331" max="3331" width="22" style="191" customWidth="1"/>
    <col min="3332" max="3584" width="9.109375" style="191"/>
    <col min="3585" max="3585" width="6.5546875" style="191" customWidth="1"/>
    <col min="3586" max="3586" width="52.109375" style="191" customWidth="1"/>
    <col min="3587" max="3587" width="22" style="191" customWidth="1"/>
    <col min="3588" max="3840" width="9.109375" style="191"/>
    <col min="3841" max="3841" width="6.5546875" style="191" customWidth="1"/>
    <col min="3842" max="3842" width="52.109375" style="191" customWidth="1"/>
    <col min="3843" max="3843" width="22" style="191" customWidth="1"/>
    <col min="3844" max="4096" width="9.109375" style="191"/>
    <col min="4097" max="4097" width="6.5546875" style="191" customWidth="1"/>
    <col min="4098" max="4098" width="52.109375" style="191" customWidth="1"/>
    <col min="4099" max="4099" width="22" style="191" customWidth="1"/>
    <col min="4100" max="4352" width="9.109375" style="191"/>
    <col min="4353" max="4353" width="6.5546875" style="191" customWidth="1"/>
    <col min="4354" max="4354" width="52.109375" style="191" customWidth="1"/>
    <col min="4355" max="4355" width="22" style="191" customWidth="1"/>
    <col min="4356" max="4608" width="9.109375" style="191"/>
    <col min="4609" max="4609" width="6.5546875" style="191" customWidth="1"/>
    <col min="4610" max="4610" width="52.109375" style="191" customWidth="1"/>
    <col min="4611" max="4611" width="22" style="191" customWidth="1"/>
    <col min="4612" max="4864" width="9.109375" style="191"/>
    <col min="4865" max="4865" width="6.5546875" style="191" customWidth="1"/>
    <col min="4866" max="4866" width="52.109375" style="191" customWidth="1"/>
    <col min="4867" max="4867" width="22" style="191" customWidth="1"/>
    <col min="4868" max="5120" width="9.109375" style="191"/>
    <col min="5121" max="5121" width="6.5546875" style="191" customWidth="1"/>
    <col min="5122" max="5122" width="52.109375" style="191" customWidth="1"/>
    <col min="5123" max="5123" width="22" style="191" customWidth="1"/>
    <col min="5124" max="5376" width="9.109375" style="191"/>
    <col min="5377" max="5377" width="6.5546875" style="191" customWidth="1"/>
    <col min="5378" max="5378" width="52.109375" style="191" customWidth="1"/>
    <col min="5379" max="5379" width="22" style="191" customWidth="1"/>
    <col min="5380" max="5632" width="9.109375" style="191"/>
    <col min="5633" max="5633" width="6.5546875" style="191" customWidth="1"/>
    <col min="5634" max="5634" width="52.109375" style="191" customWidth="1"/>
    <col min="5635" max="5635" width="22" style="191" customWidth="1"/>
    <col min="5636" max="5888" width="9.109375" style="191"/>
    <col min="5889" max="5889" width="6.5546875" style="191" customWidth="1"/>
    <col min="5890" max="5890" width="52.109375" style="191" customWidth="1"/>
    <col min="5891" max="5891" width="22" style="191" customWidth="1"/>
    <col min="5892" max="6144" width="9.109375" style="191"/>
    <col min="6145" max="6145" width="6.5546875" style="191" customWidth="1"/>
    <col min="6146" max="6146" width="52.109375" style="191" customWidth="1"/>
    <col min="6147" max="6147" width="22" style="191" customWidth="1"/>
    <col min="6148" max="6400" width="9.109375" style="191"/>
    <col min="6401" max="6401" width="6.5546875" style="191" customWidth="1"/>
    <col min="6402" max="6402" width="52.109375" style="191" customWidth="1"/>
    <col min="6403" max="6403" width="22" style="191" customWidth="1"/>
    <col min="6404" max="6656" width="9.109375" style="191"/>
    <col min="6657" max="6657" width="6.5546875" style="191" customWidth="1"/>
    <col min="6658" max="6658" width="52.109375" style="191" customWidth="1"/>
    <col min="6659" max="6659" width="22" style="191" customWidth="1"/>
    <col min="6660" max="6912" width="9.109375" style="191"/>
    <col min="6913" max="6913" width="6.5546875" style="191" customWidth="1"/>
    <col min="6914" max="6914" width="52.109375" style="191" customWidth="1"/>
    <col min="6915" max="6915" width="22" style="191" customWidth="1"/>
    <col min="6916" max="7168" width="9.109375" style="191"/>
    <col min="7169" max="7169" width="6.5546875" style="191" customWidth="1"/>
    <col min="7170" max="7170" width="52.109375" style="191" customWidth="1"/>
    <col min="7171" max="7171" width="22" style="191" customWidth="1"/>
    <col min="7172" max="7424" width="9.109375" style="191"/>
    <col min="7425" max="7425" width="6.5546875" style="191" customWidth="1"/>
    <col min="7426" max="7426" width="52.109375" style="191" customWidth="1"/>
    <col min="7427" max="7427" width="22" style="191" customWidth="1"/>
    <col min="7428" max="7680" width="9.109375" style="191"/>
    <col min="7681" max="7681" width="6.5546875" style="191" customWidth="1"/>
    <col min="7682" max="7682" width="52.109375" style="191" customWidth="1"/>
    <col min="7683" max="7683" width="22" style="191" customWidth="1"/>
    <col min="7684" max="7936" width="9.109375" style="191"/>
    <col min="7937" max="7937" width="6.5546875" style="191" customWidth="1"/>
    <col min="7938" max="7938" width="52.109375" style="191" customWidth="1"/>
    <col min="7939" max="7939" width="22" style="191" customWidth="1"/>
    <col min="7940" max="8192" width="9.109375" style="191"/>
    <col min="8193" max="8193" width="6.5546875" style="191" customWidth="1"/>
    <col min="8194" max="8194" width="52.109375" style="191" customWidth="1"/>
    <col min="8195" max="8195" width="22" style="191" customWidth="1"/>
    <col min="8196" max="8448" width="9.109375" style="191"/>
    <col min="8449" max="8449" width="6.5546875" style="191" customWidth="1"/>
    <col min="8450" max="8450" width="52.109375" style="191" customWidth="1"/>
    <col min="8451" max="8451" width="22" style="191" customWidth="1"/>
    <col min="8452" max="8704" width="9.109375" style="191"/>
    <col min="8705" max="8705" width="6.5546875" style="191" customWidth="1"/>
    <col min="8706" max="8706" width="52.109375" style="191" customWidth="1"/>
    <col min="8707" max="8707" width="22" style="191" customWidth="1"/>
    <col min="8708" max="8960" width="9.109375" style="191"/>
    <col min="8961" max="8961" width="6.5546875" style="191" customWidth="1"/>
    <col min="8962" max="8962" width="52.109375" style="191" customWidth="1"/>
    <col min="8963" max="8963" width="22" style="191" customWidth="1"/>
    <col min="8964" max="9216" width="9.109375" style="191"/>
    <col min="9217" max="9217" width="6.5546875" style="191" customWidth="1"/>
    <col min="9218" max="9218" width="52.109375" style="191" customWidth="1"/>
    <col min="9219" max="9219" width="22" style="191" customWidth="1"/>
    <col min="9220" max="9472" width="9.109375" style="191"/>
    <col min="9473" max="9473" width="6.5546875" style="191" customWidth="1"/>
    <col min="9474" max="9474" width="52.109375" style="191" customWidth="1"/>
    <col min="9475" max="9475" width="22" style="191" customWidth="1"/>
    <col min="9476" max="9728" width="9.109375" style="191"/>
    <col min="9729" max="9729" width="6.5546875" style="191" customWidth="1"/>
    <col min="9730" max="9730" width="52.109375" style="191" customWidth="1"/>
    <col min="9731" max="9731" width="22" style="191" customWidth="1"/>
    <col min="9732" max="9984" width="9.109375" style="191"/>
    <col min="9985" max="9985" width="6.5546875" style="191" customWidth="1"/>
    <col min="9986" max="9986" width="52.109375" style="191" customWidth="1"/>
    <col min="9987" max="9987" width="22" style="191" customWidth="1"/>
    <col min="9988" max="10240" width="9.109375" style="191"/>
    <col min="10241" max="10241" width="6.5546875" style="191" customWidth="1"/>
    <col min="10242" max="10242" width="52.109375" style="191" customWidth="1"/>
    <col min="10243" max="10243" width="22" style="191" customWidth="1"/>
    <col min="10244" max="10496" width="9.109375" style="191"/>
    <col min="10497" max="10497" width="6.5546875" style="191" customWidth="1"/>
    <col min="10498" max="10498" width="52.109375" style="191" customWidth="1"/>
    <col min="10499" max="10499" width="22" style="191" customWidth="1"/>
    <col min="10500" max="10752" width="9.109375" style="191"/>
    <col min="10753" max="10753" width="6.5546875" style="191" customWidth="1"/>
    <col min="10754" max="10754" width="52.109375" style="191" customWidth="1"/>
    <col min="10755" max="10755" width="22" style="191" customWidth="1"/>
    <col min="10756" max="11008" width="9.109375" style="191"/>
    <col min="11009" max="11009" width="6.5546875" style="191" customWidth="1"/>
    <col min="11010" max="11010" width="52.109375" style="191" customWidth="1"/>
    <col min="11011" max="11011" width="22" style="191" customWidth="1"/>
    <col min="11012" max="11264" width="9.109375" style="191"/>
    <col min="11265" max="11265" width="6.5546875" style="191" customWidth="1"/>
    <col min="11266" max="11266" width="52.109375" style="191" customWidth="1"/>
    <col min="11267" max="11267" width="22" style="191" customWidth="1"/>
    <col min="11268" max="11520" width="9.109375" style="191"/>
    <col min="11521" max="11521" width="6.5546875" style="191" customWidth="1"/>
    <col min="11522" max="11522" width="52.109375" style="191" customWidth="1"/>
    <col min="11523" max="11523" width="22" style="191" customWidth="1"/>
    <col min="11524" max="11776" width="9.109375" style="191"/>
    <col min="11777" max="11777" width="6.5546875" style="191" customWidth="1"/>
    <col min="11778" max="11778" width="52.109375" style="191" customWidth="1"/>
    <col min="11779" max="11779" width="22" style="191" customWidth="1"/>
    <col min="11780" max="12032" width="9.109375" style="191"/>
    <col min="12033" max="12033" width="6.5546875" style="191" customWidth="1"/>
    <col min="12034" max="12034" width="52.109375" style="191" customWidth="1"/>
    <col min="12035" max="12035" width="22" style="191" customWidth="1"/>
    <col min="12036" max="12288" width="9.109375" style="191"/>
    <col min="12289" max="12289" width="6.5546875" style="191" customWidth="1"/>
    <col min="12290" max="12290" width="52.109375" style="191" customWidth="1"/>
    <col min="12291" max="12291" width="22" style="191" customWidth="1"/>
    <col min="12292" max="12544" width="9.109375" style="191"/>
    <col min="12545" max="12545" width="6.5546875" style="191" customWidth="1"/>
    <col min="12546" max="12546" width="52.109375" style="191" customWidth="1"/>
    <col min="12547" max="12547" width="22" style="191" customWidth="1"/>
    <col min="12548" max="12800" width="9.109375" style="191"/>
    <col min="12801" max="12801" width="6.5546875" style="191" customWidth="1"/>
    <col min="12802" max="12802" width="52.109375" style="191" customWidth="1"/>
    <col min="12803" max="12803" width="22" style="191" customWidth="1"/>
    <col min="12804" max="13056" width="9.109375" style="191"/>
    <col min="13057" max="13057" width="6.5546875" style="191" customWidth="1"/>
    <col min="13058" max="13058" width="52.109375" style="191" customWidth="1"/>
    <col min="13059" max="13059" width="22" style="191" customWidth="1"/>
    <col min="13060" max="13312" width="9.109375" style="191"/>
    <col min="13313" max="13313" width="6.5546875" style="191" customWidth="1"/>
    <col min="13314" max="13314" width="52.109375" style="191" customWidth="1"/>
    <col min="13315" max="13315" width="22" style="191" customWidth="1"/>
    <col min="13316" max="13568" width="9.109375" style="191"/>
    <col min="13569" max="13569" width="6.5546875" style="191" customWidth="1"/>
    <col min="13570" max="13570" width="52.109375" style="191" customWidth="1"/>
    <col min="13571" max="13571" width="22" style="191" customWidth="1"/>
    <col min="13572" max="13824" width="9.109375" style="191"/>
    <col min="13825" max="13825" width="6.5546875" style="191" customWidth="1"/>
    <col min="13826" max="13826" width="52.109375" style="191" customWidth="1"/>
    <col min="13827" max="13827" width="22" style="191" customWidth="1"/>
    <col min="13828" max="14080" width="9.109375" style="191"/>
    <col min="14081" max="14081" width="6.5546875" style="191" customWidth="1"/>
    <col min="14082" max="14082" width="52.109375" style="191" customWidth="1"/>
    <col min="14083" max="14083" width="22" style="191" customWidth="1"/>
    <col min="14084" max="14336" width="9.109375" style="191"/>
    <col min="14337" max="14337" width="6.5546875" style="191" customWidth="1"/>
    <col min="14338" max="14338" width="52.109375" style="191" customWidth="1"/>
    <col min="14339" max="14339" width="22" style="191" customWidth="1"/>
    <col min="14340" max="14592" width="9.109375" style="191"/>
    <col min="14593" max="14593" width="6.5546875" style="191" customWidth="1"/>
    <col min="14594" max="14594" width="52.109375" style="191" customWidth="1"/>
    <col min="14595" max="14595" width="22" style="191" customWidth="1"/>
    <col min="14596" max="14848" width="9.109375" style="191"/>
    <col min="14849" max="14849" width="6.5546875" style="191" customWidth="1"/>
    <col min="14850" max="14850" width="52.109375" style="191" customWidth="1"/>
    <col min="14851" max="14851" width="22" style="191" customWidth="1"/>
    <col min="14852" max="15104" width="9.109375" style="191"/>
    <col min="15105" max="15105" width="6.5546875" style="191" customWidth="1"/>
    <col min="15106" max="15106" width="52.109375" style="191" customWidth="1"/>
    <col min="15107" max="15107" width="22" style="191" customWidth="1"/>
    <col min="15108" max="15360" width="9.109375" style="191"/>
    <col min="15361" max="15361" width="6.5546875" style="191" customWidth="1"/>
    <col min="15362" max="15362" width="52.109375" style="191" customWidth="1"/>
    <col min="15363" max="15363" width="22" style="191" customWidth="1"/>
    <col min="15364" max="15616" width="9.109375" style="191"/>
    <col min="15617" max="15617" width="6.5546875" style="191" customWidth="1"/>
    <col min="15618" max="15618" width="52.109375" style="191" customWidth="1"/>
    <col min="15619" max="15619" width="22" style="191" customWidth="1"/>
    <col min="15620" max="15872" width="9.109375" style="191"/>
    <col min="15873" max="15873" width="6.5546875" style="191" customWidth="1"/>
    <col min="15874" max="15874" width="52.109375" style="191" customWidth="1"/>
    <col min="15875" max="15875" width="22" style="191" customWidth="1"/>
    <col min="15876" max="16128" width="9.109375" style="191"/>
    <col min="16129" max="16129" width="6.5546875" style="191" customWidth="1"/>
    <col min="16130" max="16130" width="52.109375" style="191" customWidth="1"/>
    <col min="16131" max="16131" width="22" style="191" customWidth="1"/>
    <col min="16132" max="16384" width="9.109375" style="191"/>
  </cols>
  <sheetData>
    <row r="1" spans="1:5" x14ac:dyDescent="0.3">
      <c r="A1" s="976" t="s">
        <v>721</v>
      </c>
      <c r="B1" s="976"/>
      <c r="C1" s="976"/>
    </row>
    <row r="2" spans="1:5" x14ac:dyDescent="0.3">
      <c r="A2" s="501"/>
      <c r="B2" s="501"/>
      <c r="C2" s="501"/>
      <c r="E2" s="527"/>
    </row>
    <row r="3" spans="1:5" x14ac:dyDescent="0.3">
      <c r="A3" s="975" t="s">
        <v>520</v>
      </c>
      <c r="B3" s="975"/>
      <c r="C3" s="975"/>
      <c r="E3" s="537"/>
    </row>
    <row r="4" spans="1:5" ht="15" thickBot="1" x14ac:dyDescent="0.35">
      <c r="C4" s="502"/>
    </row>
    <row r="5" spans="1:5" s="503" customFormat="1" ht="27" thickBot="1" x14ac:dyDescent="0.35">
      <c r="A5" s="748" t="s">
        <v>389</v>
      </c>
      <c r="B5" s="749" t="s">
        <v>0</v>
      </c>
      <c r="C5" s="750" t="s">
        <v>532</v>
      </c>
      <c r="E5" s="618"/>
    </row>
    <row r="6" spans="1:5" x14ac:dyDescent="0.3">
      <c r="A6" s="751" t="s">
        <v>12</v>
      </c>
      <c r="B6" s="823" t="s">
        <v>563</v>
      </c>
      <c r="C6" s="752">
        <f>C7+C8</f>
        <v>92067202</v>
      </c>
    </row>
    <row r="7" spans="1:5" x14ac:dyDescent="0.3">
      <c r="A7" s="753" t="s">
        <v>26</v>
      </c>
      <c r="B7" s="754" t="s">
        <v>670</v>
      </c>
      <c r="C7" s="755">
        <v>91650977</v>
      </c>
    </row>
    <row r="8" spans="1:5" x14ac:dyDescent="0.3">
      <c r="A8" s="753" t="s">
        <v>40</v>
      </c>
      <c r="B8" s="754" t="s">
        <v>671</v>
      </c>
      <c r="C8" s="755">
        <v>416225</v>
      </c>
    </row>
    <row r="9" spans="1:5" x14ac:dyDescent="0.3">
      <c r="A9" s="753" t="s">
        <v>235</v>
      </c>
      <c r="B9" s="756" t="s">
        <v>521</v>
      </c>
      <c r="C9" s="755">
        <v>706541467</v>
      </c>
    </row>
    <row r="10" spans="1:5" x14ac:dyDescent="0.3">
      <c r="A10" s="757" t="s">
        <v>70</v>
      </c>
      <c r="B10" s="758" t="s">
        <v>522</v>
      </c>
      <c r="C10" s="759">
        <v>476158321</v>
      </c>
    </row>
    <row r="11" spans="1:5" ht="15" thickBot="1" x14ac:dyDescent="0.35">
      <c r="A11" s="760" t="s">
        <v>94</v>
      </c>
      <c r="B11" s="824" t="s">
        <v>523</v>
      </c>
      <c r="C11" s="761"/>
    </row>
    <row r="12" spans="1:5" x14ac:dyDescent="0.3">
      <c r="A12" s="762" t="s">
        <v>253</v>
      </c>
      <c r="B12" s="825" t="s">
        <v>564</v>
      </c>
      <c r="C12" s="763">
        <f>C6+C9-C10+C11</f>
        <v>322450348</v>
      </c>
    </row>
    <row r="13" spans="1:5" x14ac:dyDescent="0.3">
      <c r="A13" s="753" t="s">
        <v>116</v>
      </c>
      <c r="B13" s="754" t="s">
        <v>670</v>
      </c>
      <c r="C13" s="755">
        <v>322142883</v>
      </c>
    </row>
    <row r="14" spans="1:5" ht="15" thickBot="1" x14ac:dyDescent="0.35">
      <c r="A14" s="760" t="s">
        <v>126</v>
      </c>
      <c r="B14" s="764" t="s">
        <v>671</v>
      </c>
      <c r="C14" s="761">
        <v>307465</v>
      </c>
    </row>
  </sheetData>
  <mergeCells count="2">
    <mergeCell ref="A3:C3"/>
    <mergeCell ref="A1:C1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  <pageSetUpPr fitToPage="1"/>
  </sheetPr>
  <dimension ref="A1:H25"/>
  <sheetViews>
    <sheetView workbookViewId="0">
      <selection sqref="A1:E23"/>
    </sheetView>
  </sheetViews>
  <sheetFormatPr defaultRowHeight="14.4" x14ac:dyDescent="0.3"/>
  <cols>
    <col min="1" max="1" width="9.109375" style="505"/>
    <col min="2" max="2" width="43" style="505" customWidth="1"/>
    <col min="3" max="5" width="21.44140625" style="505" customWidth="1"/>
    <col min="6" max="6" width="4.6640625" style="505" customWidth="1"/>
    <col min="7" max="257" width="9.109375" style="505"/>
    <col min="258" max="258" width="50" style="505" customWidth="1"/>
    <col min="259" max="261" width="21.44140625" style="505" customWidth="1"/>
    <col min="262" max="262" width="4.6640625" style="505" customWidth="1"/>
    <col min="263" max="513" width="9.109375" style="505"/>
    <col min="514" max="514" width="50" style="505" customWidth="1"/>
    <col min="515" max="517" width="21.44140625" style="505" customWidth="1"/>
    <col min="518" max="518" width="4.6640625" style="505" customWidth="1"/>
    <col min="519" max="769" width="9.109375" style="505"/>
    <col min="770" max="770" width="50" style="505" customWidth="1"/>
    <col min="771" max="773" width="21.44140625" style="505" customWidth="1"/>
    <col min="774" max="774" width="4.6640625" style="505" customWidth="1"/>
    <col min="775" max="1025" width="9.109375" style="505"/>
    <col min="1026" max="1026" width="50" style="505" customWidth="1"/>
    <col min="1027" max="1029" width="21.44140625" style="505" customWidth="1"/>
    <col min="1030" max="1030" width="4.6640625" style="505" customWidth="1"/>
    <col min="1031" max="1281" width="9.109375" style="505"/>
    <col min="1282" max="1282" width="50" style="505" customWidth="1"/>
    <col min="1283" max="1285" width="21.44140625" style="505" customWidth="1"/>
    <col min="1286" max="1286" width="4.6640625" style="505" customWidth="1"/>
    <col min="1287" max="1537" width="9.109375" style="505"/>
    <col min="1538" max="1538" width="50" style="505" customWidth="1"/>
    <col min="1539" max="1541" width="21.44140625" style="505" customWidth="1"/>
    <col min="1542" max="1542" width="4.6640625" style="505" customWidth="1"/>
    <col min="1543" max="1793" width="9.109375" style="505"/>
    <col min="1794" max="1794" width="50" style="505" customWidth="1"/>
    <col min="1795" max="1797" width="21.44140625" style="505" customWidth="1"/>
    <col min="1798" max="1798" width="4.6640625" style="505" customWidth="1"/>
    <col min="1799" max="2049" width="9.109375" style="505"/>
    <col min="2050" max="2050" width="50" style="505" customWidth="1"/>
    <col min="2051" max="2053" width="21.44140625" style="505" customWidth="1"/>
    <col min="2054" max="2054" width="4.6640625" style="505" customWidth="1"/>
    <col min="2055" max="2305" width="9.109375" style="505"/>
    <col min="2306" max="2306" width="50" style="505" customWidth="1"/>
    <col min="2307" max="2309" width="21.44140625" style="505" customWidth="1"/>
    <col min="2310" max="2310" width="4.6640625" style="505" customWidth="1"/>
    <col min="2311" max="2561" width="9.109375" style="505"/>
    <col min="2562" max="2562" width="50" style="505" customWidth="1"/>
    <col min="2563" max="2565" width="21.44140625" style="505" customWidth="1"/>
    <col min="2566" max="2566" width="4.6640625" style="505" customWidth="1"/>
    <col min="2567" max="2817" width="9.109375" style="505"/>
    <col min="2818" max="2818" width="50" style="505" customWidth="1"/>
    <col min="2819" max="2821" width="21.44140625" style="505" customWidth="1"/>
    <col min="2822" max="2822" width="4.6640625" style="505" customWidth="1"/>
    <col min="2823" max="3073" width="9.109375" style="505"/>
    <col min="3074" max="3074" width="50" style="505" customWidth="1"/>
    <col min="3075" max="3077" width="21.44140625" style="505" customWidth="1"/>
    <col min="3078" max="3078" width="4.6640625" style="505" customWidth="1"/>
    <col min="3079" max="3329" width="9.109375" style="505"/>
    <col min="3330" max="3330" width="50" style="505" customWidth="1"/>
    <col min="3331" max="3333" width="21.44140625" style="505" customWidth="1"/>
    <col min="3334" max="3334" width="4.6640625" style="505" customWidth="1"/>
    <col min="3335" max="3585" width="9.109375" style="505"/>
    <col min="3586" max="3586" width="50" style="505" customWidth="1"/>
    <col min="3587" max="3589" width="21.44140625" style="505" customWidth="1"/>
    <col min="3590" max="3590" width="4.6640625" style="505" customWidth="1"/>
    <col min="3591" max="3841" width="9.109375" style="505"/>
    <col min="3842" max="3842" width="50" style="505" customWidth="1"/>
    <col min="3843" max="3845" width="21.44140625" style="505" customWidth="1"/>
    <col min="3846" max="3846" width="4.6640625" style="505" customWidth="1"/>
    <col min="3847" max="4097" width="9.109375" style="505"/>
    <col min="4098" max="4098" width="50" style="505" customWidth="1"/>
    <col min="4099" max="4101" width="21.44140625" style="505" customWidth="1"/>
    <col min="4102" max="4102" width="4.6640625" style="505" customWidth="1"/>
    <col min="4103" max="4353" width="9.109375" style="505"/>
    <col min="4354" max="4354" width="50" style="505" customWidth="1"/>
    <col min="4355" max="4357" width="21.44140625" style="505" customWidth="1"/>
    <col min="4358" max="4358" width="4.6640625" style="505" customWidth="1"/>
    <col min="4359" max="4609" width="9.109375" style="505"/>
    <col min="4610" max="4610" width="50" style="505" customWidth="1"/>
    <col min="4611" max="4613" width="21.44140625" style="505" customWidth="1"/>
    <col min="4614" max="4614" width="4.6640625" style="505" customWidth="1"/>
    <col min="4615" max="4865" width="9.109375" style="505"/>
    <col min="4866" max="4866" width="50" style="505" customWidth="1"/>
    <col min="4867" max="4869" width="21.44140625" style="505" customWidth="1"/>
    <col min="4870" max="4870" width="4.6640625" style="505" customWidth="1"/>
    <col min="4871" max="5121" width="9.109375" style="505"/>
    <col min="5122" max="5122" width="50" style="505" customWidth="1"/>
    <col min="5123" max="5125" width="21.44140625" style="505" customWidth="1"/>
    <col min="5126" max="5126" width="4.6640625" style="505" customWidth="1"/>
    <col min="5127" max="5377" width="9.109375" style="505"/>
    <col min="5378" max="5378" width="50" style="505" customWidth="1"/>
    <col min="5379" max="5381" width="21.44140625" style="505" customWidth="1"/>
    <col min="5382" max="5382" width="4.6640625" style="505" customWidth="1"/>
    <col min="5383" max="5633" width="9.109375" style="505"/>
    <col min="5634" max="5634" width="50" style="505" customWidth="1"/>
    <col min="5635" max="5637" width="21.44140625" style="505" customWidth="1"/>
    <col min="5638" max="5638" width="4.6640625" style="505" customWidth="1"/>
    <col min="5639" max="5889" width="9.109375" style="505"/>
    <col min="5890" max="5890" width="50" style="505" customWidth="1"/>
    <col min="5891" max="5893" width="21.44140625" style="505" customWidth="1"/>
    <col min="5894" max="5894" width="4.6640625" style="505" customWidth="1"/>
    <col min="5895" max="6145" width="9.109375" style="505"/>
    <col min="6146" max="6146" width="50" style="505" customWidth="1"/>
    <col min="6147" max="6149" width="21.44140625" style="505" customWidth="1"/>
    <col min="6150" max="6150" width="4.6640625" style="505" customWidth="1"/>
    <col min="6151" max="6401" width="9.109375" style="505"/>
    <col min="6402" max="6402" width="50" style="505" customWidth="1"/>
    <col min="6403" max="6405" width="21.44140625" style="505" customWidth="1"/>
    <col min="6406" max="6406" width="4.6640625" style="505" customWidth="1"/>
    <col min="6407" max="6657" width="9.109375" style="505"/>
    <col min="6658" max="6658" width="50" style="505" customWidth="1"/>
    <col min="6659" max="6661" width="21.44140625" style="505" customWidth="1"/>
    <col min="6662" max="6662" width="4.6640625" style="505" customWidth="1"/>
    <col min="6663" max="6913" width="9.109375" style="505"/>
    <col min="6914" max="6914" width="50" style="505" customWidth="1"/>
    <col min="6915" max="6917" width="21.44140625" style="505" customWidth="1"/>
    <col min="6918" max="6918" width="4.6640625" style="505" customWidth="1"/>
    <col min="6919" max="7169" width="9.109375" style="505"/>
    <col min="7170" max="7170" width="50" style="505" customWidth="1"/>
    <col min="7171" max="7173" width="21.44140625" style="505" customWidth="1"/>
    <col min="7174" max="7174" width="4.6640625" style="505" customWidth="1"/>
    <col min="7175" max="7425" width="9.109375" style="505"/>
    <col min="7426" max="7426" width="50" style="505" customWidth="1"/>
    <col min="7427" max="7429" width="21.44140625" style="505" customWidth="1"/>
    <col min="7430" max="7430" width="4.6640625" style="505" customWidth="1"/>
    <col min="7431" max="7681" width="9.109375" style="505"/>
    <col min="7682" max="7682" width="50" style="505" customWidth="1"/>
    <col min="7683" max="7685" width="21.44140625" style="505" customWidth="1"/>
    <col min="7686" max="7686" width="4.6640625" style="505" customWidth="1"/>
    <col min="7687" max="7937" width="9.109375" style="505"/>
    <col min="7938" max="7938" width="50" style="505" customWidth="1"/>
    <col min="7939" max="7941" width="21.44140625" style="505" customWidth="1"/>
    <col min="7942" max="7942" width="4.6640625" style="505" customWidth="1"/>
    <col min="7943" max="8193" width="9.109375" style="505"/>
    <col min="8194" max="8194" width="50" style="505" customWidth="1"/>
    <col min="8195" max="8197" width="21.44140625" style="505" customWidth="1"/>
    <col min="8198" max="8198" width="4.6640625" style="505" customWidth="1"/>
    <col min="8199" max="8449" width="9.109375" style="505"/>
    <col min="8450" max="8450" width="50" style="505" customWidth="1"/>
    <col min="8451" max="8453" width="21.44140625" style="505" customWidth="1"/>
    <col min="8454" max="8454" width="4.6640625" style="505" customWidth="1"/>
    <col min="8455" max="8705" width="9.109375" style="505"/>
    <col min="8706" max="8706" width="50" style="505" customWidth="1"/>
    <col min="8707" max="8709" width="21.44140625" style="505" customWidth="1"/>
    <col min="8710" max="8710" width="4.6640625" style="505" customWidth="1"/>
    <col min="8711" max="8961" width="9.109375" style="505"/>
    <col min="8962" max="8962" width="50" style="505" customWidth="1"/>
    <col min="8963" max="8965" width="21.44140625" style="505" customWidth="1"/>
    <col min="8966" max="8966" width="4.6640625" style="505" customWidth="1"/>
    <col min="8967" max="9217" width="9.109375" style="505"/>
    <col min="9218" max="9218" width="50" style="505" customWidth="1"/>
    <col min="9219" max="9221" width="21.44140625" style="505" customWidth="1"/>
    <col min="9222" max="9222" width="4.6640625" style="505" customWidth="1"/>
    <col min="9223" max="9473" width="9.109375" style="505"/>
    <col min="9474" max="9474" width="50" style="505" customWidth="1"/>
    <col min="9475" max="9477" width="21.44140625" style="505" customWidth="1"/>
    <col min="9478" max="9478" width="4.6640625" style="505" customWidth="1"/>
    <col min="9479" max="9729" width="9.109375" style="505"/>
    <col min="9730" max="9730" width="50" style="505" customWidth="1"/>
    <col min="9731" max="9733" width="21.44140625" style="505" customWidth="1"/>
    <col min="9734" max="9734" width="4.6640625" style="505" customWidth="1"/>
    <col min="9735" max="9985" width="9.109375" style="505"/>
    <col min="9986" max="9986" width="50" style="505" customWidth="1"/>
    <col min="9987" max="9989" width="21.44140625" style="505" customWidth="1"/>
    <col min="9990" max="9990" width="4.6640625" style="505" customWidth="1"/>
    <col min="9991" max="10241" width="9.109375" style="505"/>
    <col min="10242" max="10242" width="50" style="505" customWidth="1"/>
    <col min="10243" max="10245" width="21.44140625" style="505" customWidth="1"/>
    <col min="10246" max="10246" width="4.6640625" style="505" customWidth="1"/>
    <col min="10247" max="10497" width="9.109375" style="505"/>
    <col min="10498" max="10498" width="50" style="505" customWidth="1"/>
    <col min="10499" max="10501" width="21.44140625" style="505" customWidth="1"/>
    <col min="10502" max="10502" width="4.6640625" style="505" customWidth="1"/>
    <col min="10503" max="10753" width="9.109375" style="505"/>
    <col min="10754" max="10754" width="50" style="505" customWidth="1"/>
    <col min="10755" max="10757" width="21.44140625" style="505" customWidth="1"/>
    <col min="10758" max="10758" width="4.6640625" style="505" customWidth="1"/>
    <col min="10759" max="11009" width="9.109375" style="505"/>
    <col min="11010" max="11010" width="50" style="505" customWidth="1"/>
    <col min="11011" max="11013" width="21.44140625" style="505" customWidth="1"/>
    <col min="11014" max="11014" width="4.6640625" style="505" customWidth="1"/>
    <col min="11015" max="11265" width="9.109375" style="505"/>
    <col min="11266" max="11266" width="50" style="505" customWidth="1"/>
    <col min="11267" max="11269" width="21.44140625" style="505" customWidth="1"/>
    <col min="11270" max="11270" width="4.6640625" style="505" customWidth="1"/>
    <col min="11271" max="11521" width="9.109375" style="505"/>
    <col min="11522" max="11522" width="50" style="505" customWidth="1"/>
    <col min="11523" max="11525" width="21.44140625" style="505" customWidth="1"/>
    <col min="11526" max="11526" width="4.6640625" style="505" customWidth="1"/>
    <col min="11527" max="11777" width="9.109375" style="505"/>
    <col min="11778" max="11778" width="50" style="505" customWidth="1"/>
    <col min="11779" max="11781" width="21.44140625" style="505" customWidth="1"/>
    <col min="11782" max="11782" width="4.6640625" style="505" customWidth="1"/>
    <col min="11783" max="12033" width="9.109375" style="505"/>
    <col min="12034" max="12034" width="50" style="505" customWidth="1"/>
    <col min="12035" max="12037" width="21.44140625" style="505" customWidth="1"/>
    <col min="12038" max="12038" width="4.6640625" style="505" customWidth="1"/>
    <col min="12039" max="12289" width="9.109375" style="505"/>
    <col min="12290" max="12290" width="50" style="505" customWidth="1"/>
    <col min="12291" max="12293" width="21.44140625" style="505" customWidth="1"/>
    <col min="12294" max="12294" width="4.6640625" style="505" customWidth="1"/>
    <col min="12295" max="12545" width="9.109375" style="505"/>
    <col min="12546" max="12546" width="50" style="505" customWidth="1"/>
    <col min="12547" max="12549" width="21.44140625" style="505" customWidth="1"/>
    <col min="12550" max="12550" width="4.6640625" style="505" customWidth="1"/>
    <col min="12551" max="12801" width="9.109375" style="505"/>
    <col min="12802" max="12802" width="50" style="505" customWidth="1"/>
    <col min="12803" max="12805" width="21.44140625" style="505" customWidth="1"/>
    <col min="12806" max="12806" width="4.6640625" style="505" customWidth="1"/>
    <col min="12807" max="13057" width="9.109375" style="505"/>
    <col min="13058" max="13058" width="50" style="505" customWidth="1"/>
    <col min="13059" max="13061" width="21.44140625" style="505" customWidth="1"/>
    <col min="13062" max="13062" width="4.6640625" style="505" customWidth="1"/>
    <col min="13063" max="13313" width="9.109375" style="505"/>
    <col min="13314" max="13314" width="50" style="505" customWidth="1"/>
    <col min="13315" max="13317" width="21.44140625" style="505" customWidth="1"/>
    <col min="13318" max="13318" width="4.6640625" style="505" customWidth="1"/>
    <col min="13319" max="13569" width="9.109375" style="505"/>
    <col min="13570" max="13570" width="50" style="505" customWidth="1"/>
    <col min="13571" max="13573" width="21.44140625" style="505" customWidth="1"/>
    <col min="13574" max="13574" width="4.6640625" style="505" customWidth="1"/>
    <col min="13575" max="13825" width="9.109375" style="505"/>
    <col min="13826" max="13826" width="50" style="505" customWidth="1"/>
    <col min="13827" max="13829" width="21.44140625" style="505" customWidth="1"/>
    <col min="13830" max="13830" width="4.6640625" style="505" customWidth="1"/>
    <col min="13831" max="14081" width="9.109375" style="505"/>
    <col min="14082" max="14082" width="50" style="505" customWidth="1"/>
    <col min="14083" max="14085" width="21.44140625" style="505" customWidth="1"/>
    <col min="14086" max="14086" width="4.6640625" style="505" customWidth="1"/>
    <col min="14087" max="14337" width="9.109375" style="505"/>
    <col min="14338" max="14338" width="50" style="505" customWidth="1"/>
    <col min="14339" max="14341" width="21.44140625" style="505" customWidth="1"/>
    <col min="14342" max="14342" width="4.6640625" style="505" customWidth="1"/>
    <col min="14343" max="14593" width="9.109375" style="505"/>
    <col min="14594" max="14594" width="50" style="505" customWidth="1"/>
    <col min="14595" max="14597" width="21.44140625" style="505" customWidth="1"/>
    <col min="14598" max="14598" width="4.6640625" style="505" customWidth="1"/>
    <col min="14599" max="14849" width="9.109375" style="505"/>
    <col min="14850" max="14850" width="50" style="505" customWidth="1"/>
    <col min="14851" max="14853" width="21.44140625" style="505" customWidth="1"/>
    <col min="14854" max="14854" width="4.6640625" style="505" customWidth="1"/>
    <col min="14855" max="15105" width="9.109375" style="505"/>
    <col min="15106" max="15106" width="50" style="505" customWidth="1"/>
    <col min="15107" max="15109" width="21.44140625" style="505" customWidth="1"/>
    <col min="15110" max="15110" width="4.6640625" style="505" customWidth="1"/>
    <col min="15111" max="15361" width="9.109375" style="505"/>
    <col min="15362" max="15362" width="50" style="505" customWidth="1"/>
    <col min="15363" max="15365" width="21.44140625" style="505" customWidth="1"/>
    <col min="15366" max="15366" width="4.6640625" style="505" customWidth="1"/>
    <col min="15367" max="15617" width="9.109375" style="505"/>
    <col min="15618" max="15618" width="50" style="505" customWidth="1"/>
    <col min="15619" max="15621" width="21.44140625" style="505" customWidth="1"/>
    <col min="15622" max="15622" width="4.6640625" style="505" customWidth="1"/>
    <col min="15623" max="15873" width="9.109375" style="505"/>
    <col min="15874" max="15874" width="50" style="505" customWidth="1"/>
    <col min="15875" max="15877" width="21.44140625" style="505" customWidth="1"/>
    <col min="15878" max="15878" width="4.6640625" style="505" customWidth="1"/>
    <col min="15879" max="16129" width="9.109375" style="505"/>
    <col min="16130" max="16130" width="50" style="505" customWidth="1"/>
    <col min="16131" max="16133" width="21.44140625" style="505" customWidth="1"/>
    <col min="16134" max="16134" width="4.6640625" style="505" customWidth="1"/>
    <col min="16135" max="16384" width="9.109375" style="505"/>
  </cols>
  <sheetData>
    <row r="1" spans="1:8" s="747" customFormat="1" x14ac:dyDescent="0.3">
      <c r="A1" s="981" t="s">
        <v>722</v>
      </c>
      <c r="B1" s="981"/>
      <c r="C1" s="981"/>
      <c r="D1" s="981"/>
      <c r="E1" s="981"/>
    </row>
    <row r="2" spans="1:8" x14ac:dyDescent="0.3">
      <c r="A2" s="504"/>
      <c r="F2" s="977"/>
    </row>
    <row r="3" spans="1:8" ht="16.8" x14ac:dyDescent="0.3">
      <c r="A3" s="978" t="str">
        <f>+CONCATENATE("A Karácsond Községi Önkormányzat tulajdonában álló gazdálkodó szervezetek működéséből származó",CHAR(10),"kötelezettségek és részesedések alakulása a ",LEFT([3]ÖSSZEFÜGGÉSEK!A4,4),". évben")</f>
        <v>A Karácsond Községi Önkormányzat tulajdonában álló gazdálkodó szervezetek működéséből származó
kötelezettségek és részesedések alakulása a 2015. évben</v>
      </c>
      <c r="B3" s="978"/>
      <c r="C3" s="978"/>
      <c r="D3" s="978"/>
      <c r="E3" s="978"/>
      <c r="F3" s="977"/>
    </row>
    <row r="4" spans="1:8" ht="16.2" thickBot="1" x14ac:dyDescent="0.35">
      <c r="A4" s="506"/>
      <c r="F4" s="977"/>
      <c r="H4" s="529"/>
    </row>
    <row r="5" spans="1:8" ht="78.599999999999994" thickBot="1" x14ac:dyDescent="0.35">
      <c r="A5" s="507" t="s">
        <v>400</v>
      </c>
      <c r="B5" s="508" t="s">
        <v>524</v>
      </c>
      <c r="C5" s="508" t="s">
        <v>525</v>
      </c>
      <c r="D5" s="508" t="s">
        <v>526</v>
      </c>
      <c r="E5" s="509" t="s">
        <v>527</v>
      </c>
      <c r="F5" s="977"/>
    </row>
    <row r="6" spans="1:8" ht="31.2" x14ac:dyDescent="0.3">
      <c r="A6" s="510" t="s">
        <v>12</v>
      </c>
      <c r="B6" s="511" t="s">
        <v>533</v>
      </c>
      <c r="C6" s="539">
        <v>2.5999999999999999E-2</v>
      </c>
      <c r="D6" s="512">
        <v>100000</v>
      </c>
      <c r="E6" s="513"/>
      <c r="F6" s="977"/>
    </row>
    <row r="7" spans="1:8" ht="15.6" x14ac:dyDescent="0.3">
      <c r="A7" s="514" t="s">
        <v>26</v>
      </c>
      <c r="B7" s="515" t="s">
        <v>552</v>
      </c>
      <c r="C7" s="516">
        <v>0.62</v>
      </c>
      <c r="D7" s="517">
        <v>150000</v>
      </c>
      <c r="E7" s="518"/>
      <c r="F7" s="977"/>
    </row>
    <row r="8" spans="1:8" ht="15.6" x14ac:dyDescent="0.3">
      <c r="A8" s="514" t="s">
        <v>40</v>
      </c>
      <c r="B8" s="515"/>
      <c r="C8" s="516"/>
      <c r="D8" s="517"/>
      <c r="E8" s="518"/>
      <c r="F8" s="977"/>
    </row>
    <row r="9" spans="1:8" ht="15.6" x14ac:dyDescent="0.3">
      <c r="A9" s="514" t="s">
        <v>235</v>
      </c>
      <c r="B9" s="515"/>
      <c r="C9" s="516"/>
      <c r="D9" s="517"/>
      <c r="E9" s="518"/>
      <c r="F9" s="977"/>
    </row>
    <row r="10" spans="1:8" ht="15.6" x14ac:dyDescent="0.3">
      <c r="A10" s="514" t="s">
        <v>70</v>
      </c>
      <c r="B10" s="515"/>
      <c r="C10" s="516"/>
      <c r="D10" s="517"/>
      <c r="E10" s="518"/>
      <c r="F10" s="977"/>
    </row>
    <row r="11" spans="1:8" ht="15.6" x14ac:dyDescent="0.3">
      <c r="A11" s="514" t="s">
        <v>94</v>
      </c>
      <c r="B11" s="515"/>
      <c r="C11" s="516"/>
      <c r="D11" s="517"/>
      <c r="E11" s="518"/>
      <c r="F11" s="977"/>
    </row>
    <row r="12" spans="1:8" ht="15.6" x14ac:dyDescent="0.3">
      <c r="A12" s="514" t="s">
        <v>253</v>
      </c>
      <c r="B12" s="515"/>
      <c r="C12" s="516"/>
      <c r="D12" s="517"/>
      <c r="E12" s="518"/>
      <c r="F12" s="977"/>
    </row>
    <row r="13" spans="1:8" ht="15.6" x14ac:dyDescent="0.3">
      <c r="A13" s="514" t="s">
        <v>116</v>
      </c>
      <c r="B13" s="515"/>
      <c r="C13" s="516"/>
      <c r="D13" s="517"/>
      <c r="E13" s="518"/>
      <c r="F13" s="977"/>
    </row>
    <row r="14" spans="1:8" ht="15.6" x14ac:dyDescent="0.3">
      <c r="A14" s="514" t="s">
        <v>126</v>
      </c>
      <c r="B14" s="515"/>
      <c r="C14" s="516"/>
      <c r="D14" s="517"/>
      <c r="E14" s="518"/>
      <c r="F14" s="977"/>
    </row>
    <row r="15" spans="1:8" ht="15.6" x14ac:dyDescent="0.3">
      <c r="A15" s="514" t="s">
        <v>263</v>
      </c>
      <c r="B15" s="515"/>
      <c r="C15" s="516"/>
      <c r="D15" s="517"/>
      <c r="E15" s="518"/>
      <c r="F15" s="977"/>
    </row>
    <row r="16" spans="1:8" ht="15.6" x14ac:dyDescent="0.3">
      <c r="A16" s="514" t="s">
        <v>265</v>
      </c>
      <c r="B16" s="515"/>
      <c r="C16" s="516"/>
      <c r="D16" s="517"/>
      <c r="E16" s="518"/>
      <c r="F16" s="977"/>
    </row>
    <row r="17" spans="1:6" ht="15.6" x14ac:dyDescent="0.3">
      <c r="A17" s="514" t="s">
        <v>279</v>
      </c>
      <c r="B17" s="515"/>
      <c r="C17" s="516"/>
      <c r="D17" s="517"/>
      <c r="E17" s="518"/>
      <c r="F17" s="977"/>
    </row>
    <row r="18" spans="1:6" ht="15.6" x14ac:dyDescent="0.3">
      <c r="A18" s="514" t="s">
        <v>282</v>
      </c>
      <c r="B18" s="515"/>
      <c r="C18" s="516"/>
      <c r="D18" s="517"/>
      <c r="E18" s="518"/>
      <c r="F18" s="977"/>
    </row>
    <row r="19" spans="1:6" ht="15.6" x14ac:dyDescent="0.3">
      <c r="A19" s="514" t="s">
        <v>285</v>
      </c>
      <c r="B19" s="515"/>
      <c r="C19" s="516"/>
      <c r="D19" s="517"/>
      <c r="E19" s="518"/>
      <c r="F19" s="977"/>
    </row>
    <row r="20" spans="1:6" ht="15.6" x14ac:dyDescent="0.3">
      <c r="A20" s="514" t="s">
        <v>288</v>
      </c>
      <c r="B20" s="515"/>
      <c r="C20" s="516"/>
      <c r="D20" s="517"/>
      <c r="E20" s="518"/>
      <c r="F20" s="977"/>
    </row>
    <row r="21" spans="1:6" ht="15.6" x14ac:dyDescent="0.3">
      <c r="A21" s="514" t="s">
        <v>291</v>
      </c>
      <c r="B21" s="515"/>
      <c r="C21" s="516"/>
      <c r="D21" s="517"/>
      <c r="E21" s="518"/>
      <c r="F21" s="977"/>
    </row>
    <row r="22" spans="1:6" ht="16.2" thickBot="1" x14ac:dyDescent="0.35">
      <c r="A22" s="519" t="s">
        <v>294</v>
      </c>
      <c r="B22" s="520"/>
      <c r="C22" s="521"/>
      <c r="D22" s="522"/>
      <c r="E22" s="523"/>
      <c r="F22" s="977"/>
    </row>
    <row r="23" spans="1:6" ht="16.2" thickBot="1" x14ac:dyDescent="0.35">
      <c r="A23" s="979" t="s">
        <v>528</v>
      </c>
      <c r="B23" s="980"/>
      <c r="C23" s="524"/>
      <c r="D23" s="525">
        <f>IF(SUM(D6:D22)=0,"",SUM(D6:D22))</f>
        <v>250000</v>
      </c>
      <c r="E23" s="526" t="str">
        <f>IF(SUM(E6:E22)=0,"",SUM(E6:E22))</f>
        <v/>
      </c>
      <c r="F23" s="977"/>
    </row>
    <row r="24" spans="1:6" ht="15.6" x14ac:dyDescent="0.3">
      <c r="A24" s="506"/>
    </row>
    <row r="25" spans="1:6" x14ac:dyDescent="0.3">
      <c r="B25" s="621"/>
    </row>
  </sheetData>
  <mergeCells count="4">
    <mergeCell ref="F2:F23"/>
    <mergeCell ref="A3:E3"/>
    <mergeCell ref="A23:B23"/>
    <mergeCell ref="A1:E1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  <pageSetUpPr fitToPage="1"/>
  </sheetPr>
  <dimension ref="A1:E156"/>
  <sheetViews>
    <sheetView workbookViewId="0">
      <selection sqref="A1:E1"/>
    </sheetView>
  </sheetViews>
  <sheetFormatPr defaultRowHeight="14.4" x14ac:dyDescent="0.3"/>
  <cols>
    <col min="2" max="2" width="57.5546875" customWidth="1"/>
    <col min="3" max="3" width="15.5546875" customWidth="1"/>
    <col min="4" max="4" width="14.6640625" customWidth="1"/>
    <col min="5" max="5" width="15.109375" customWidth="1"/>
  </cols>
  <sheetData>
    <row r="1" spans="1:5" x14ac:dyDescent="0.3">
      <c r="A1" s="982" t="s">
        <v>723</v>
      </c>
      <c r="B1" s="982"/>
      <c r="C1" s="982"/>
      <c r="D1" s="982"/>
      <c r="E1" s="982"/>
    </row>
    <row r="2" spans="1:5" ht="15.6" x14ac:dyDescent="0.3">
      <c r="A2" s="991" t="s">
        <v>599</v>
      </c>
      <c r="B2" s="991"/>
      <c r="C2" s="991"/>
      <c r="D2" s="991"/>
      <c r="E2" s="991"/>
    </row>
    <row r="3" spans="1:5" ht="15" thickBot="1" x14ac:dyDescent="0.35">
      <c r="A3" s="686" t="s">
        <v>600</v>
      </c>
      <c r="B3" s="686"/>
      <c r="C3" s="686"/>
      <c r="D3" s="687"/>
      <c r="E3" s="687" t="str">
        <f>'[2]9. sz. mell'!G1</f>
        <v>Forintban!</v>
      </c>
    </row>
    <row r="4" spans="1:5" x14ac:dyDescent="0.3">
      <c r="A4" s="983" t="s">
        <v>268</v>
      </c>
      <c r="B4" s="985" t="s">
        <v>601</v>
      </c>
      <c r="C4" s="987" t="str">
        <f>+CONCATENATE(LEFT([2]ÖSSZEFÜGGÉSEK!A4,4)-1,". évi tény")</f>
        <v>2016. évi tény</v>
      </c>
      <c r="D4" s="989" t="str">
        <f>+CONCATENATE(LEFT([2]ÖSSZEFÜGGÉSEK!A4,4),". évi")</f>
        <v>2017. évi</v>
      </c>
      <c r="E4" s="990"/>
    </row>
    <row r="5" spans="1:5" ht="23.4" thickBot="1" x14ac:dyDescent="0.35">
      <c r="A5" s="984"/>
      <c r="B5" s="986"/>
      <c r="C5" s="988"/>
      <c r="D5" s="688" t="s">
        <v>602</v>
      </c>
      <c r="E5" s="689" t="s">
        <v>332</v>
      </c>
    </row>
    <row r="6" spans="1:5" ht="15" thickBot="1" x14ac:dyDescent="0.35">
      <c r="A6" s="22" t="s">
        <v>7</v>
      </c>
      <c r="B6" s="690" t="s">
        <v>8</v>
      </c>
      <c r="C6" s="690" t="s">
        <v>9</v>
      </c>
      <c r="D6" s="690" t="s">
        <v>325</v>
      </c>
      <c r="E6" s="691" t="s">
        <v>326</v>
      </c>
    </row>
    <row r="7" spans="1:5" ht="15" thickBot="1" x14ac:dyDescent="0.35">
      <c r="A7" s="692" t="s">
        <v>12</v>
      </c>
      <c r="B7" s="693" t="s">
        <v>13</v>
      </c>
      <c r="C7" s="24">
        <f>+C8+C9+C10+C11+C12+C13</f>
        <v>147854707</v>
      </c>
      <c r="D7" s="24">
        <f>+D8+D9+D10+D11+D12+D13</f>
        <v>156872964</v>
      </c>
      <c r="E7" s="26">
        <f>+E8+E9+E10+E11+E12+E13</f>
        <v>156872964</v>
      </c>
    </row>
    <row r="8" spans="1:5" x14ac:dyDescent="0.3">
      <c r="A8" s="694" t="s">
        <v>14</v>
      </c>
      <c r="B8" s="695" t="s">
        <v>15</v>
      </c>
      <c r="C8" s="29">
        <v>45884875</v>
      </c>
      <c r="D8" s="29">
        <v>55039646</v>
      </c>
      <c r="E8" s="696">
        <v>55039646</v>
      </c>
    </row>
    <row r="9" spans="1:5" x14ac:dyDescent="0.3">
      <c r="A9" s="697" t="s">
        <v>16</v>
      </c>
      <c r="B9" s="698" t="s">
        <v>17</v>
      </c>
      <c r="C9" s="35">
        <v>54869700</v>
      </c>
      <c r="D9" s="35">
        <v>55131740</v>
      </c>
      <c r="E9" s="699">
        <v>55131740</v>
      </c>
    </row>
    <row r="10" spans="1:5" x14ac:dyDescent="0.3">
      <c r="A10" s="697" t="s">
        <v>18</v>
      </c>
      <c r="B10" s="698" t="s">
        <v>19</v>
      </c>
      <c r="C10" s="35">
        <v>27385897</v>
      </c>
      <c r="D10" s="35">
        <v>33706152</v>
      </c>
      <c r="E10" s="699">
        <v>33706152</v>
      </c>
    </row>
    <row r="11" spans="1:5" x14ac:dyDescent="0.3">
      <c r="A11" s="697" t="s">
        <v>20</v>
      </c>
      <c r="B11" s="698" t="s">
        <v>21</v>
      </c>
      <c r="C11" s="35">
        <v>3657751</v>
      </c>
      <c r="D11" s="35">
        <v>3473580</v>
      </c>
      <c r="E11" s="699">
        <v>3473580</v>
      </c>
    </row>
    <row r="12" spans="1:5" x14ac:dyDescent="0.3">
      <c r="A12" s="697" t="s">
        <v>22</v>
      </c>
      <c r="B12" s="698" t="s">
        <v>603</v>
      </c>
      <c r="C12" s="700">
        <v>13777177</v>
      </c>
      <c r="D12" s="35">
        <v>9342326</v>
      </c>
      <c r="E12" s="699">
        <v>9342326</v>
      </c>
    </row>
    <row r="13" spans="1:5" ht="15" thickBot="1" x14ac:dyDescent="0.35">
      <c r="A13" s="701" t="s">
        <v>24</v>
      </c>
      <c r="B13" s="702" t="s">
        <v>25</v>
      </c>
      <c r="C13" s="703">
        <v>2279307</v>
      </c>
      <c r="D13" s="42">
        <v>179520</v>
      </c>
      <c r="E13" s="704">
        <v>179520</v>
      </c>
    </row>
    <row r="14" spans="1:5" ht="15" thickBot="1" x14ac:dyDescent="0.35">
      <c r="A14" s="692" t="s">
        <v>26</v>
      </c>
      <c r="B14" s="705" t="s">
        <v>27</v>
      </c>
      <c r="C14" s="24">
        <f>+C15+C16+C17+C18+C19</f>
        <v>75071792</v>
      </c>
      <c r="D14" s="24">
        <f>+D15+D16+D17+D18+D19</f>
        <v>41017000</v>
      </c>
      <c r="E14" s="26">
        <f>+E15+E16+E17+E18+E19</f>
        <v>40120878</v>
      </c>
    </row>
    <row r="15" spans="1:5" x14ac:dyDescent="0.3">
      <c r="A15" s="694" t="s">
        <v>28</v>
      </c>
      <c r="B15" s="695" t="s">
        <v>29</v>
      </c>
      <c r="C15" s="29"/>
      <c r="D15" s="29"/>
      <c r="E15" s="696"/>
    </row>
    <row r="16" spans="1:5" x14ac:dyDescent="0.3">
      <c r="A16" s="697" t="s">
        <v>30</v>
      </c>
      <c r="B16" s="698" t="s">
        <v>31</v>
      </c>
      <c r="C16" s="35"/>
      <c r="D16" s="35"/>
      <c r="E16" s="699"/>
    </row>
    <row r="17" spans="1:5" x14ac:dyDescent="0.3">
      <c r="A17" s="697" t="s">
        <v>32</v>
      </c>
      <c r="B17" s="698" t="s">
        <v>33</v>
      </c>
      <c r="C17" s="35"/>
      <c r="D17" s="35"/>
      <c r="E17" s="699"/>
    </row>
    <row r="18" spans="1:5" x14ac:dyDescent="0.3">
      <c r="A18" s="697" t="s">
        <v>34</v>
      </c>
      <c r="B18" s="698" t="s">
        <v>35</v>
      </c>
      <c r="C18" s="35"/>
      <c r="D18" s="35"/>
      <c r="E18" s="699"/>
    </row>
    <row r="19" spans="1:5" x14ac:dyDescent="0.3">
      <c r="A19" s="697" t="s">
        <v>36</v>
      </c>
      <c r="B19" s="698" t="s">
        <v>37</v>
      </c>
      <c r="C19" s="35">
        <v>75071792</v>
      </c>
      <c r="D19" s="35">
        <v>41017000</v>
      </c>
      <c r="E19" s="699">
        <v>40120878</v>
      </c>
    </row>
    <row r="20" spans="1:5" ht="15" thickBot="1" x14ac:dyDescent="0.35">
      <c r="A20" s="701" t="s">
        <v>38</v>
      </c>
      <c r="B20" s="702" t="s">
        <v>39</v>
      </c>
      <c r="C20" s="42"/>
      <c r="D20" s="42"/>
      <c r="E20" s="704"/>
    </row>
    <row r="21" spans="1:5" ht="15" thickBot="1" x14ac:dyDescent="0.35">
      <c r="A21" s="692" t="s">
        <v>40</v>
      </c>
      <c r="B21" s="693" t="s">
        <v>41</v>
      </c>
      <c r="C21" s="24">
        <f>+C22+C23+C24+C25+C26</f>
        <v>5882615</v>
      </c>
      <c r="D21" s="24">
        <f>+D22+D23+D24+D25+D26</f>
        <v>199407219</v>
      </c>
      <c r="E21" s="26">
        <f>+E22+E23+E24+E25+E26</f>
        <v>199407219</v>
      </c>
    </row>
    <row r="22" spans="1:5" x14ac:dyDescent="0.3">
      <c r="A22" s="694" t="s">
        <v>42</v>
      </c>
      <c r="B22" s="695" t="s">
        <v>43</v>
      </c>
      <c r="C22" s="29">
        <v>5882615</v>
      </c>
      <c r="D22" s="29">
        <v>20394000</v>
      </c>
      <c r="E22" s="696">
        <v>20394000</v>
      </c>
    </row>
    <row r="23" spans="1:5" x14ac:dyDescent="0.3">
      <c r="A23" s="697" t="s">
        <v>44</v>
      </c>
      <c r="B23" s="698" t="s">
        <v>45</v>
      </c>
      <c r="C23" s="35"/>
      <c r="D23" s="35"/>
      <c r="E23" s="699"/>
    </row>
    <row r="24" spans="1:5" x14ac:dyDescent="0.3">
      <c r="A24" s="697" t="s">
        <v>46</v>
      </c>
      <c r="B24" s="698" t="s">
        <v>47</v>
      </c>
      <c r="C24" s="35"/>
      <c r="D24" s="35"/>
      <c r="E24" s="699"/>
    </row>
    <row r="25" spans="1:5" x14ac:dyDescent="0.3">
      <c r="A25" s="697" t="s">
        <v>48</v>
      </c>
      <c r="B25" s="698" t="s">
        <v>49</v>
      </c>
      <c r="C25" s="35"/>
      <c r="D25" s="35"/>
      <c r="E25" s="699"/>
    </row>
    <row r="26" spans="1:5" x14ac:dyDescent="0.3">
      <c r="A26" s="697" t="s">
        <v>50</v>
      </c>
      <c r="B26" s="698" t="s">
        <v>51</v>
      </c>
      <c r="C26" s="35"/>
      <c r="D26" s="35">
        <v>179013219</v>
      </c>
      <c r="E26" s="699">
        <v>179013219</v>
      </c>
    </row>
    <row r="27" spans="1:5" ht="15" thickBot="1" x14ac:dyDescent="0.35">
      <c r="A27" s="701" t="s">
        <v>52</v>
      </c>
      <c r="B27" s="702" t="s">
        <v>53</v>
      </c>
      <c r="C27" s="42"/>
      <c r="D27" s="42">
        <v>174013219</v>
      </c>
      <c r="E27" s="704">
        <v>174013219</v>
      </c>
    </row>
    <row r="28" spans="1:5" ht="15" thickBot="1" x14ac:dyDescent="0.35">
      <c r="A28" s="22" t="s">
        <v>54</v>
      </c>
      <c r="B28" s="23" t="s">
        <v>55</v>
      </c>
      <c r="C28" s="45">
        <f>SUM(C29:C35)</f>
        <v>96217547</v>
      </c>
      <c r="D28" s="45">
        <f>SUM(D29:D35)</f>
        <v>86538000</v>
      </c>
      <c r="E28" s="46">
        <f>SUM(E29:E35)</f>
        <v>78253734</v>
      </c>
    </row>
    <row r="29" spans="1:5" x14ac:dyDescent="0.3">
      <c r="A29" s="27" t="s">
        <v>56</v>
      </c>
      <c r="B29" s="28" t="s">
        <v>531</v>
      </c>
      <c r="C29" s="29">
        <v>7970312</v>
      </c>
      <c r="D29" s="29">
        <v>7200000</v>
      </c>
      <c r="E29" s="696">
        <v>7099572</v>
      </c>
    </row>
    <row r="30" spans="1:5" x14ac:dyDescent="0.3">
      <c r="A30" s="33" t="s">
        <v>58</v>
      </c>
      <c r="B30" s="34" t="s">
        <v>59</v>
      </c>
      <c r="C30" s="35"/>
      <c r="D30" s="35"/>
      <c r="E30" s="699"/>
    </row>
    <row r="31" spans="1:5" x14ac:dyDescent="0.3">
      <c r="A31" s="33" t="s">
        <v>60</v>
      </c>
      <c r="B31" s="34" t="s">
        <v>61</v>
      </c>
      <c r="C31" s="35">
        <v>79388710</v>
      </c>
      <c r="D31" s="35">
        <v>72500000</v>
      </c>
      <c r="E31" s="699">
        <v>65412758</v>
      </c>
    </row>
    <row r="32" spans="1:5" x14ac:dyDescent="0.3">
      <c r="A32" s="33" t="s">
        <v>62</v>
      </c>
      <c r="B32" s="34" t="s">
        <v>63</v>
      </c>
      <c r="C32" s="35"/>
      <c r="D32" s="35"/>
      <c r="E32" s="699"/>
    </row>
    <row r="33" spans="1:5" x14ac:dyDescent="0.3">
      <c r="A33" s="33" t="s">
        <v>64</v>
      </c>
      <c r="B33" s="34" t="s">
        <v>65</v>
      </c>
      <c r="C33" s="35">
        <v>5103590</v>
      </c>
      <c r="D33" s="35">
        <v>5838000</v>
      </c>
      <c r="E33" s="699">
        <v>5320737</v>
      </c>
    </row>
    <row r="34" spans="1:5" x14ac:dyDescent="0.3">
      <c r="A34" s="33" t="s">
        <v>66</v>
      </c>
      <c r="B34" s="34" t="s">
        <v>67</v>
      </c>
      <c r="C34" s="35"/>
      <c r="D34" s="35"/>
      <c r="E34" s="699"/>
    </row>
    <row r="35" spans="1:5" ht="15" thickBot="1" x14ac:dyDescent="0.35">
      <c r="A35" s="39" t="s">
        <v>68</v>
      </c>
      <c r="B35" s="98" t="s">
        <v>69</v>
      </c>
      <c r="C35" s="42">
        <v>3754935</v>
      </c>
      <c r="D35" s="42">
        <v>1000000</v>
      </c>
      <c r="E35" s="704">
        <v>420667</v>
      </c>
    </row>
    <row r="36" spans="1:5" ht="15" thickBot="1" x14ac:dyDescent="0.35">
      <c r="A36" s="692" t="s">
        <v>70</v>
      </c>
      <c r="B36" s="693" t="s">
        <v>604</v>
      </c>
      <c r="C36" s="24">
        <f>SUM(C37:C47)</f>
        <v>14011143</v>
      </c>
      <c r="D36" s="24">
        <f>SUM(D37:D47)</f>
        <v>9058999</v>
      </c>
      <c r="E36" s="26">
        <f>SUM(E37:E47)</f>
        <v>13450371</v>
      </c>
    </row>
    <row r="37" spans="1:5" x14ac:dyDescent="0.3">
      <c r="A37" s="694" t="s">
        <v>72</v>
      </c>
      <c r="B37" s="695" t="s">
        <v>73</v>
      </c>
      <c r="C37" s="29">
        <v>275150</v>
      </c>
      <c r="D37" s="29"/>
      <c r="E37" s="696">
        <v>1275510</v>
      </c>
    </row>
    <row r="38" spans="1:5" x14ac:dyDescent="0.3">
      <c r="A38" s="697" t="s">
        <v>74</v>
      </c>
      <c r="B38" s="698" t="s">
        <v>75</v>
      </c>
      <c r="C38" s="35">
        <v>1267950</v>
      </c>
      <c r="D38" s="35">
        <v>420000</v>
      </c>
      <c r="E38" s="699">
        <v>52947</v>
      </c>
    </row>
    <row r="39" spans="1:5" x14ac:dyDescent="0.3">
      <c r="A39" s="697" t="s">
        <v>76</v>
      </c>
      <c r="B39" s="698" t="s">
        <v>77</v>
      </c>
      <c r="C39" s="35"/>
      <c r="D39" s="35"/>
      <c r="E39" s="699">
        <v>1451385</v>
      </c>
    </row>
    <row r="40" spans="1:5" x14ac:dyDescent="0.3">
      <c r="A40" s="697" t="s">
        <v>78</v>
      </c>
      <c r="B40" s="698" t="s">
        <v>79</v>
      </c>
      <c r="C40" s="35">
        <v>5455709</v>
      </c>
      <c r="D40" s="35">
        <v>4312999</v>
      </c>
      <c r="E40" s="699">
        <v>4857783</v>
      </c>
    </row>
    <row r="41" spans="1:5" x14ac:dyDescent="0.3">
      <c r="A41" s="697" t="s">
        <v>80</v>
      </c>
      <c r="B41" s="698" t="s">
        <v>81</v>
      </c>
      <c r="C41" s="35">
        <v>1593323</v>
      </c>
      <c r="D41" s="35">
        <v>800000</v>
      </c>
      <c r="E41" s="699">
        <v>550299</v>
      </c>
    </row>
    <row r="42" spans="1:5" x14ac:dyDescent="0.3">
      <c r="A42" s="697" t="s">
        <v>82</v>
      </c>
      <c r="B42" s="698" t="s">
        <v>83</v>
      </c>
      <c r="C42" s="35">
        <v>624773</v>
      </c>
      <c r="D42" s="35">
        <v>426000</v>
      </c>
      <c r="E42" s="699">
        <v>161000</v>
      </c>
    </row>
    <row r="43" spans="1:5" x14ac:dyDescent="0.3">
      <c r="A43" s="697" t="s">
        <v>84</v>
      </c>
      <c r="B43" s="698" t="s">
        <v>85</v>
      </c>
      <c r="C43" s="35"/>
      <c r="D43" s="35"/>
      <c r="E43" s="699"/>
    </row>
    <row r="44" spans="1:5" x14ac:dyDescent="0.3">
      <c r="A44" s="697" t="s">
        <v>86</v>
      </c>
      <c r="B44" s="698" t="s">
        <v>87</v>
      </c>
      <c r="C44" s="35">
        <v>1172389</v>
      </c>
      <c r="D44" s="35"/>
      <c r="E44" s="699">
        <v>1033758</v>
      </c>
    </row>
    <row r="45" spans="1:5" x14ac:dyDescent="0.3">
      <c r="A45" s="697" t="s">
        <v>88</v>
      </c>
      <c r="B45" s="698" t="s">
        <v>89</v>
      </c>
      <c r="C45" s="48"/>
      <c r="D45" s="48"/>
      <c r="E45" s="706"/>
    </row>
    <row r="46" spans="1:5" x14ac:dyDescent="0.3">
      <c r="A46" s="701" t="s">
        <v>90</v>
      </c>
      <c r="B46" s="702" t="s">
        <v>91</v>
      </c>
      <c r="C46" s="51"/>
      <c r="D46" s="51"/>
      <c r="E46" s="707">
        <v>527715</v>
      </c>
    </row>
    <row r="47" spans="1:5" ht="15" thickBot="1" x14ac:dyDescent="0.35">
      <c r="A47" s="701" t="s">
        <v>92</v>
      </c>
      <c r="B47" s="702" t="s">
        <v>93</v>
      </c>
      <c r="C47" s="51">
        <v>3621849</v>
      </c>
      <c r="D47" s="51">
        <v>3100000</v>
      </c>
      <c r="E47" s="707">
        <v>3539974</v>
      </c>
    </row>
    <row r="48" spans="1:5" ht="15" thickBot="1" x14ac:dyDescent="0.35">
      <c r="A48" s="692" t="s">
        <v>94</v>
      </c>
      <c r="B48" s="693" t="s">
        <v>95</v>
      </c>
      <c r="C48" s="24">
        <f>SUM(C49:C53)</f>
        <v>0</v>
      </c>
      <c r="D48" s="24">
        <f>SUM(D49:D53)</f>
        <v>7920000</v>
      </c>
      <c r="E48" s="26">
        <f>SUM(E49:E53)</f>
        <v>7920000</v>
      </c>
    </row>
    <row r="49" spans="1:5" x14ac:dyDescent="0.3">
      <c r="A49" s="694" t="s">
        <v>96</v>
      </c>
      <c r="B49" s="695" t="s">
        <v>97</v>
      </c>
      <c r="C49" s="54"/>
      <c r="D49" s="54"/>
      <c r="E49" s="708"/>
    </row>
    <row r="50" spans="1:5" x14ac:dyDescent="0.3">
      <c r="A50" s="697" t="s">
        <v>98</v>
      </c>
      <c r="B50" s="698" t="s">
        <v>99</v>
      </c>
      <c r="C50" s="48"/>
      <c r="D50" s="48">
        <v>7500000</v>
      </c>
      <c r="E50" s="706">
        <v>7500000</v>
      </c>
    </row>
    <row r="51" spans="1:5" x14ac:dyDescent="0.3">
      <c r="A51" s="697" t="s">
        <v>100</v>
      </c>
      <c r="B51" s="698" t="s">
        <v>101</v>
      </c>
      <c r="C51" s="48"/>
      <c r="D51" s="48">
        <v>420000</v>
      </c>
      <c r="E51" s="706">
        <v>420000</v>
      </c>
    </row>
    <row r="52" spans="1:5" x14ac:dyDescent="0.3">
      <c r="A52" s="697" t="s">
        <v>102</v>
      </c>
      <c r="B52" s="698" t="s">
        <v>103</v>
      </c>
      <c r="C52" s="48"/>
      <c r="D52" s="48"/>
      <c r="E52" s="706"/>
    </row>
    <row r="53" spans="1:5" ht="15" thickBot="1" x14ac:dyDescent="0.35">
      <c r="A53" s="701" t="s">
        <v>104</v>
      </c>
      <c r="B53" s="702" t="s">
        <v>105</v>
      </c>
      <c r="C53" s="51"/>
      <c r="D53" s="51"/>
      <c r="E53" s="707"/>
    </row>
    <row r="54" spans="1:5" ht="15" thickBot="1" x14ac:dyDescent="0.35">
      <c r="A54" s="692" t="s">
        <v>106</v>
      </c>
      <c r="B54" s="693" t="s">
        <v>107</v>
      </c>
      <c r="C54" s="24">
        <f>SUM(C55:C57)</f>
        <v>845000</v>
      </c>
      <c r="D54" s="24">
        <f>SUM(D55:D57)</f>
        <v>0</v>
      </c>
      <c r="E54" s="26">
        <f>SUM(E55:E57)</f>
        <v>0</v>
      </c>
    </row>
    <row r="55" spans="1:5" x14ac:dyDescent="0.3">
      <c r="A55" s="694" t="s">
        <v>108</v>
      </c>
      <c r="B55" s="695" t="s">
        <v>109</v>
      </c>
      <c r="C55" s="29"/>
      <c r="D55" s="29"/>
      <c r="E55" s="696"/>
    </row>
    <row r="56" spans="1:5" x14ac:dyDescent="0.3">
      <c r="A56" s="697" t="s">
        <v>110</v>
      </c>
      <c r="B56" s="698" t="s">
        <v>605</v>
      </c>
      <c r="C56" s="35"/>
      <c r="D56" s="35"/>
      <c r="E56" s="699"/>
    </row>
    <row r="57" spans="1:5" x14ac:dyDescent="0.3">
      <c r="A57" s="697" t="s">
        <v>112</v>
      </c>
      <c r="B57" s="698" t="s">
        <v>113</v>
      </c>
      <c r="C57" s="35">
        <v>845000</v>
      </c>
      <c r="D57" s="35"/>
      <c r="E57" s="699"/>
    </row>
    <row r="58" spans="1:5" ht="15" thickBot="1" x14ac:dyDescent="0.35">
      <c r="A58" s="701" t="s">
        <v>114</v>
      </c>
      <c r="B58" s="702" t="s">
        <v>115</v>
      </c>
      <c r="C58" s="42"/>
      <c r="D58" s="42"/>
      <c r="E58" s="704"/>
    </row>
    <row r="59" spans="1:5" ht="15" thickBot="1" x14ac:dyDescent="0.35">
      <c r="A59" s="692" t="s">
        <v>116</v>
      </c>
      <c r="B59" s="705" t="s">
        <v>117</v>
      </c>
      <c r="C59" s="24">
        <f>SUM(C60:C62)</f>
        <v>141056010</v>
      </c>
      <c r="D59" s="24">
        <f>SUM(D60:D62)</f>
        <v>0</v>
      </c>
      <c r="E59" s="26">
        <f>SUM(E60:E62)</f>
        <v>0</v>
      </c>
    </row>
    <row r="60" spans="1:5" x14ac:dyDescent="0.3">
      <c r="A60" s="697" t="s">
        <v>118</v>
      </c>
      <c r="B60" s="695" t="s">
        <v>119</v>
      </c>
      <c r="C60" s="48"/>
      <c r="D60" s="48"/>
      <c r="E60" s="706"/>
    </row>
    <row r="61" spans="1:5" x14ac:dyDescent="0.3">
      <c r="A61" s="697" t="s">
        <v>120</v>
      </c>
      <c r="B61" s="698" t="s">
        <v>606</v>
      </c>
      <c r="C61" s="48"/>
      <c r="D61" s="48"/>
      <c r="E61" s="706"/>
    </row>
    <row r="62" spans="1:5" x14ac:dyDescent="0.3">
      <c r="A62" s="697" t="s">
        <v>122</v>
      </c>
      <c r="B62" s="698" t="s">
        <v>123</v>
      </c>
      <c r="C62" s="48">
        <v>141056010</v>
      </c>
      <c r="D62" s="48"/>
      <c r="E62" s="706"/>
    </row>
    <row r="63" spans="1:5" ht="15" thickBot="1" x14ac:dyDescent="0.35">
      <c r="A63" s="697" t="s">
        <v>124</v>
      </c>
      <c r="B63" s="702" t="s">
        <v>125</v>
      </c>
      <c r="C63" s="48"/>
      <c r="D63" s="48"/>
      <c r="E63" s="706"/>
    </row>
    <row r="64" spans="1:5" ht="15" thickBot="1" x14ac:dyDescent="0.35">
      <c r="A64" s="692" t="s">
        <v>126</v>
      </c>
      <c r="B64" s="693" t="s">
        <v>127</v>
      </c>
      <c r="C64" s="45">
        <f>+C7+C14+C21+C28+C36+C48+C54+C59</f>
        <v>480938814</v>
      </c>
      <c r="D64" s="45">
        <f>+D7+D14+D21+D28+D36+D48+D54+D59</f>
        <v>500814182</v>
      </c>
      <c r="E64" s="46">
        <f>+E7+E14+E21+E28+E36+E48+E54+E59</f>
        <v>496025166</v>
      </c>
    </row>
    <row r="65" spans="1:5" ht="15" thickBot="1" x14ac:dyDescent="0.35">
      <c r="A65" s="709" t="s">
        <v>607</v>
      </c>
      <c r="B65" s="705" t="s">
        <v>608</v>
      </c>
      <c r="C65" s="24">
        <f>SUM(C66:C68)</f>
        <v>0</v>
      </c>
      <c r="D65" s="24">
        <f>SUM(D66:D68)</f>
        <v>0</v>
      </c>
      <c r="E65" s="26">
        <f>SUM(E66:E68)</f>
        <v>0</v>
      </c>
    </row>
    <row r="66" spans="1:5" x14ac:dyDescent="0.3">
      <c r="A66" s="697" t="s">
        <v>130</v>
      </c>
      <c r="B66" s="695" t="s">
        <v>131</v>
      </c>
      <c r="C66" s="48"/>
      <c r="D66" s="48"/>
      <c r="E66" s="706"/>
    </row>
    <row r="67" spans="1:5" x14ac:dyDescent="0.3">
      <c r="A67" s="697" t="s">
        <v>132</v>
      </c>
      <c r="B67" s="698" t="s">
        <v>133</v>
      </c>
      <c r="C67" s="48"/>
      <c r="D67" s="48"/>
      <c r="E67" s="706"/>
    </row>
    <row r="68" spans="1:5" ht="15" thickBot="1" x14ac:dyDescent="0.35">
      <c r="A68" s="697" t="s">
        <v>134</v>
      </c>
      <c r="B68" s="710" t="s">
        <v>609</v>
      </c>
      <c r="C68" s="48"/>
      <c r="D68" s="48"/>
      <c r="E68" s="706"/>
    </row>
    <row r="69" spans="1:5" ht="15" thickBot="1" x14ac:dyDescent="0.35">
      <c r="A69" s="709" t="s">
        <v>136</v>
      </c>
      <c r="B69" s="705" t="s">
        <v>137</v>
      </c>
      <c r="C69" s="24">
        <f>SUM(C70:C73)</f>
        <v>42000000</v>
      </c>
      <c r="D69" s="24">
        <f>SUM(D70:D73)</f>
        <v>89000000</v>
      </c>
      <c r="E69" s="26">
        <f>SUM(E70:E73)</f>
        <v>89000000</v>
      </c>
    </row>
    <row r="70" spans="1:5" x14ac:dyDescent="0.3">
      <c r="A70" s="697" t="s">
        <v>138</v>
      </c>
      <c r="B70" s="711" t="s">
        <v>139</v>
      </c>
      <c r="C70" s="48">
        <v>42000000</v>
      </c>
      <c r="D70" s="48"/>
      <c r="E70" s="706"/>
    </row>
    <row r="71" spans="1:5" x14ac:dyDescent="0.3">
      <c r="A71" s="697" t="s">
        <v>140</v>
      </c>
      <c r="B71" s="711" t="s">
        <v>610</v>
      </c>
      <c r="C71" s="48"/>
      <c r="D71" s="48"/>
      <c r="E71" s="706"/>
    </row>
    <row r="72" spans="1:5" x14ac:dyDescent="0.3">
      <c r="A72" s="697" t="s">
        <v>142</v>
      </c>
      <c r="B72" s="711" t="s">
        <v>143</v>
      </c>
      <c r="C72" s="48"/>
      <c r="D72" s="48">
        <v>89000000</v>
      </c>
      <c r="E72" s="706">
        <v>89000000</v>
      </c>
    </row>
    <row r="73" spans="1:5" ht="15" thickBot="1" x14ac:dyDescent="0.35">
      <c r="A73" s="697" t="s">
        <v>144</v>
      </c>
      <c r="B73" s="712" t="s">
        <v>611</v>
      </c>
      <c r="C73" s="48"/>
      <c r="D73" s="48"/>
      <c r="E73" s="706"/>
    </row>
    <row r="74" spans="1:5" ht="15" thickBot="1" x14ac:dyDescent="0.35">
      <c r="A74" s="709" t="s">
        <v>146</v>
      </c>
      <c r="B74" s="705" t="s">
        <v>147</v>
      </c>
      <c r="C74" s="24">
        <f>SUM(C75:C76)</f>
        <v>29509000</v>
      </c>
      <c r="D74" s="24">
        <f>SUM(D75:D76)</f>
        <v>36278027</v>
      </c>
      <c r="E74" s="26">
        <f>SUM(E75:E76)</f>
        <v>36278027</v>
      </c>
    </row>
    <row r="75" spans="1:5" x14ac:dyDescent="0.3">
      <c r="A75" s="697" t="s">
        <v>148</v>
      </c>
      <c r="B75" s="695" t="s">
        <v>149</v>
      </c>
      <c r="C75" s="48">
        <v>29509000</v>
      </c>
      <c r="D75" s="48">
        <v>36278027</v>
      </c>
      <c r="E75" s="706">
        <v>36278027</v>
      </c>
    </row>
    <row r="76" spans="1:5" ht="15" thickBot="1" x14ac:dyDescent="0.35">
      <c r="A76" s="697" t="s">
        <v>150</v>
      </c>
      <c r="B76" s="702" t="s">
        <v>151</v>
      </c>
      <c r="C76" s="48"/>
      <c r="D76" s="48"/>
      <c r="E76" s="706"/>
    </row>
    <row r="77" spans="1:5" ht="15" thickBot="1" x14ac:dyDescent="0.35">
      <c r="A77" s="709" t="s">
        <v>152</v>
      </c>
      <c r="B77" s="705" t="s">
        <v>153</v>
      </c>
      <c r="C77" s="24">
        <f>SUM(C78:C81)</f>
        <v>127096886</v>
      </c>
      <c r="D77" s="24">
        <f>SUM(D78:D81)</f>
        <v>117006308</v>
      </c>
      <c r="E77" s="26">
        <f>SUM(E78:E81)</f>
        <v>120471410</v>
      </c>
    </row>
    <row r="78" spans="1:5" x14ac:dyDescent="0.3">
      <c r="A78" s="697" t="s">
        <v>154</v>
      </c>
      <c r="B78" s="695" t="s">
        <v>155</v>
      </c>
      <c r="C78" s="48">
        <v>5103372</v>
      </c>
      <c r="D78" s="48"/>
      <c r="E78" s="706">
        <v>5486454</v>
      </c>
    </row>
    <row r="79" spans="1:5" x14ac:dyDescent="0.3">
      <c r="A79" s="697" t="s">
        <v>156</v>
      </c>
      <c r="B79" s="698" t="s">
        <v>157</v>
      </c>
      <c r="C79" s="48"/>
      <c r="D79" s="48"/>
      <c r="E79" s="706"/>
    </row>
    <row r="80" spans="1:5" x14ac:dyDescent="0.3">
      <c r="A80" s="697" t="s">
        <v>158</v>
      </c>
      <c r="B80" s="713" t="s">
        <v>612</v>
      </c>
      <c r="C80" s="48"/>
      <c r="D80" s="48"/>
      <c r="E80" s="706"/>
    </row>
    <row r="81" spans="1:5" ht="15" thickBot="1" x14ac:dyDescent="0.35">
      <c r="A81" s="733" t="s">
        <v>160</v>
      </c>
      <c r="B81" s="712" t="s">
        <v>161</v>
      </c>
      <c r="C81" s="63">
        <v>121993514</v>
      </c>
      <c r="D81" s="63">
        <v>117006308</v>
      </c>
      <c r="E81" s="743">
        <v>114984956</v>
      </c>
    </row>
    <row r="82" spans="1:5" ht="15" thickBot="1" x14ac:dyDescent="0.35">
      <c r="A82" s="709" t="s">
        <v>162</v>
      </c>
      <c r="B82" s="705" t="s">
        <v>163</v>
      </c>
      <c r="C82" s="24">
        <f>SUM(C83:C86)</f>
        <v>0</v>
      </c>
      <c r="D82" s="24">
        <f>SUM(D83:D86)</f>
        <v>0</v>
      </c>
      <c r="E82" s="26">
        <f>SUM(E83:E86)</f>
        <v>0</v>
      </c>
    </row>
    <row r="83" spans="1:5" x14ac:dyDescent="0.3">
      <c r="A83" s="714" t="s">
        <v>164</v>
      </c>
      <c r="B83" s="695" t="s">
        <v>165</v>
      </c>
      <c r="C83" s="48"/>
      <c r="D83" s="48"/>
      <c r="E83" s="706"/>
    </row>
    <row r="84" spans="1:5" x14ac:dyDescent="0.3">
      <c r="A84" s="715" t="s">
        <v>166</v>
      </c>
      <c r="B84" s="698" t="s">
        <v>167</v>
      </c>
      <c r="C84" s="48"/>
      <c r="D84" s="48"/>
      <c r="E84" s="706"/>
    </row>
    <row r="85" spans="1:5" x14ac:dyDescent="0.3">
      <c r="A85" s="715" t="s">
        <v>168</v>
      </c>
      <c r="B85" s="698" t="s">
        <v>169</v>
      </c>
      <c r="C85" s="48"/>
      <c r="D85" s="48"/>
      <c r="E85" s="706"/>
    </row>
    <row r="86" spans="1:5" ht="15" thickBot="1" x14ac:dyDescent="0.35">
      <c r="A86" s="716" t="s">
        <v>170</v>
      </c>
      <c r="B86" s="702" t="s">
        <v>171</v>
      </c>
      <c r="C86" s="48"/>
      <c r="D86" s="48"/>
      <c r="E86" s="706"/>
    </row>
    <row r="87" spans="1:5" ht="15" thickBot="1" x14ac:dyDescent="0.35">
      <c r="A87" s="709" t="s">
        <v>172</v>
      </c>
      <c r="B87" s="705" t="s">
        <v>175</v>
      </c>
      <c r="C87" s="68"/>
      <c r="D87" s="68"/>
      <c r="E87" s="717"/>
    </row>
    <row r="88" spans="1:5" ht="15" thickBot="1" x14ac:dyDescent="0.35">
      <c r="A88" s="709" t="s">
        <v>613</v>
      </c>
      <c r="B88" s="718" t="s">
        <v>614</v>
      </c>
      <c r="C88" s="45">
        <f>+C65+C69+C74+C77+C82+C87</f>
        <v>198605886</v>
      </c>
      <c r="D88" s="45">
        <f>+D65+D69+D74+D77+D82+D87</f>
        <v>242284335</v>
      </c>
      <c r="E88" s="46">
        <f>+E65+E69+E74+E77+E82+E87</f>
        <v>245749437</v>
      </c>
    </row>
    <row r="89" spans="1:5" ht="15" thickBot="1" x14ac:dyDescent="0.35">
      <c r="A89" s="719" t="s">
        <v>615</v>
      </c>
      <c r="B89" s="720" t="s">
        <v>616</v>
      </c>
      <c r="C89" s="45">
        <f>+C64+C88</f>
        <v>679544700</v>
      </c>
      <c r="D89" s="45">
        <f>+D64+D88</f>
        <v>743098517</v>
      </c>
      <c r="E89" s="46">
        <f>+E64+E88</f>
        <v>741774603</v>
      </c>
    </row>
    <row r="90" spans="1:5" x14ac:dyDescent="0.3">
      <c r="A90" s="625"/>
      <c r="B90" s="625"/>
      <c r="C90" s="276"/>
      <c r="D90" s="276"/>
      <c r="E90" s="276"/>
    </row>
    <row r="91" spans="1:5" x14ac:dyDescent="0.3">
      <c r="A91" s="625"/>
      <c r="B91" s="625"/>
      <c r="C91" s="276"/>
      <c r="D91" s="276"/>
      <c r="E91" s="276"/>
    </row>
    <row r="92" spans="1:5" ht="15.6" x14ac:dyDescent="0.3">
      <c r="A92" s="991" t="s">
        <v>617</v>
      </c>
      <c r="B92" s="991"/>
      <c r="C92" s="991"/>
      <c r="D92" s="991"/>
      <c r="E92" s="991"/>
    </row>
    <row r="93" spans="1:5" ht="15" thickBot="1" x14ac:dyDescent="0.35">
      <c r="A93" s="721" t="s">
        <v>618</v>
      </c>
      <c r="B93" s="721"/>
      <c r="C93" s="721"/>
      <c r="D93" s="722"/>
      <c r="E93" s="722" t="str">
        <f>E3</f>
        <v>Forintban!</v>
      </c>
    </row>
    <row r="94" spans="1:5" x14ac:dyDescent="0.3">
      <c r="A94" s="983" t="s">
        <v>268</v>
      </c>
      <c r="B94" s="985" t="s">
        <v>619</v>
      </c>
      <c r="C94" s="987" t="str">
        <f>+C4</f>
        <v>2016. évi tény</v>
      </c>
      <c r="D94" s="989" t="str">
        <f>+D4</f>
        <v>2017. évi</v>
      </c>
      <c r="E94" s="990"/>
    </row>
    <row r="95" spans="1:5" ht="23.4" thickBot="1" x14ac:dyDescent="0.35">
      <c r="A95" s="984"/>
      <c r="B95" s="986"/>
      <c r="C95" s="988"/>
      <c r="D95" s="688" t="s">
        <v>602</v>
      </c>
      <c r="E95" s="689" t="s">
        <v>332</v>
      </c>
    </row>
    <row r="96" spans="1:5" ht="15" thickBot="1" x14ac:dyDescent="0.35">
      <c r="A96" s="22" t="s">
        <v>7</v>
      </c>
      <c r="B96" s="690" t="s">
        <v>8</v>
      </c>
      <c r="C96" s="690" t="s">
        <v>9</v>
      </c>
      <c r="D96" s="690" t="s">
        <v>325</v>
      </c>
      <c r="E96" s="723" t="s">
        <v>326</v>
      </c>
    </row>
    <row r="97" spans="1:5" ht="15" thickBot="1" x14ac:dyDescent="0.35">
      <c r="A97" s="724" t="s">
        <v>12</v>
      </c>
      <c r="B97" s="725" t="s">
        <v>620</v>
      </c>
      <c r="C97" s="232">
        <f>SUM(C98:C102)</f>
        <v>324137509</v>
      </c>
      <c r="D97" s="232">
        <f>+D98+D99+D100+D101+D102</f>
        <v>296510723</v>
      </c>
      <c r="E97" s="233">
        <f>+E98+E99+E100+E101+E102</f>
        <v>262975823</v>
      </c>
    </row>
    <row r="98" spans="1:5" x14ac:dyDescent="0.3">
      <c r="A98" s="726" t="s">
        <v>14</v>
      </c>
      <c r="B98" s="727" t="s">
        <v>181</v>
      </c>
      <c r="C98" s="83">
        <v>150137034</v>
      </c>
      <c r="D98" s="83">
        <v>134240839</v>
      </c>
      <c r="E98" s="728">
        <v>125146195</v>
      </c>
    </row>
    <row r="99" spans="1:5" x14ac:dyDescent="0.3">
      <c r="A99" s="697" t="s">
        <v>16</v>
      </c>
      <c r="B99" s="729" t="s">
        <v>182</v>
      </c>
      <c r="C99" s="35">
        <v>33811999</v>
      </c>
      <c r="D99" s="35">
        <v>28007625</v>
      </c>
      <c r="E99" s="699">
        <v>25468852</v>
      </c>
    </row>
    <row r="100" spans="1:5" x14ac:dyDescent="0.3">
      <c r="A100" s="697" t="s">
        <v>18</v>
      </c>
      <c r="B100" s="729" t="s">
        <v>183</v>
      </c>
      <c r="C100" s="42">
        <v>107077528</v>
      </c>
      <c r="D100" s="42">
        <v>98963863</v>
      </c>
      <c r="E100" s="704">
        <v>79797053</v>
      </c>
    </row>
    <row r="101" spans="1:5" x14ac:dyDescent="0.3">
      <c r="A101" s="697" t="s">
        <v>20</v>
      </c>
      <c r="B101" s="730" t="s">
        <v>184</v>
      </c>
      <c r="C101" s="42">
        <v>22235075</v>
      </c>
      <c r="D101" s="42">
        <v>4859002</v>
      </c>
      <c r="E101" s="704">
        <v>4858615</v>
      </c>
    </row>
    <row r="102" spans="1:5" x14ac:dyDescent="0.3">
      <c r="A102" s="697" t="s">
        <v>185</v>
      </c>
      <c r="B102" s="731" t="s">
        <v>186</v>
      </c>
      <c r="C102" s="42">
        <v>10875873</v>
      </c>
      <c r="D102" s="42">
        <v>30439394</v>
      </c>
      <c r="E102" s="704">
        <v>27705108</v>
      </c>
    </row>
    <row r="103" spans="1:5" x14ac:dyDescent="0.3">
      <c r="A103" s="697" t="s">
        <v>24</v>
      </c>
      <c r="B103" s="729" t="s">
        <v>639</v>
      </c>
      <c r="C103" s="42">
        <v>1713722</v>
      </c>
      <c r="D103" s="42"/>
      <c r="E103" s="704"/>
    </row>
    <row r="104" spans="1:5" x14ac:dyDescent="0.3">
      <c r="A104" s="697" t="s">
        <v>188</v>
      </c>
      <c r="B104" s="731" t="s">
        <v>640</v>
      </c>
      <c r="C104" s="42"/>
      <c r="D104" s="42"/>
      <c r="E104" s="704"/>
    </row>
    <row r="105" spans="1:5" x14ac:dyDescent="0.3">
      <c r="A105" s="697" t="s">
        <v>190</v>
      </c>
      <c r="B105" s="744" t="s">
        <v>191</v>
      </c>
      <c r="C105" s="42"/>
      <c r="D105" s="42">
        <v>2047500</v>
      </c>
      <c r="E105" s="704">
        <v>1838248</v>
      </c>
    </row>
    <row r="106" spans="1:5" x14ac:dyDescent="0.3">
      <c r="A106" s="697" t="s">
        <v>192</v>
      </c>
      <c r="B106" s="732" t="s">
        <v>193</v>
      </c>
      <c r="C106" s="42"/>
      <c r="D106" s="42"/>
      <c r="E106" s="704"/>
    </row>
    <row r="107" spans="1:5" x14ac:dyDescent="0.3">
      <c r="A107" s="697" t="s">
        <v>194</v>
      </c>
      <c r="B107" s="729" t="s">
        <v>195</v>
      </c>
      <c r="C107" s="42"/>
      <c r="D107" s="42"/>
      <c r="E107" s="704"/>
    </row>
    <row r="108" spans="1:5" x14ac:dyDescent="0.3">
      <c r="A108" s="697" t="s">
        <v>196</v>
      </c>
      <c r="B108" s="729" t="s">
        <v>197</v>
      </c>
      <c r="C108" s="42"/>
      <c r="D108" s="42"/>
      <c r="E108" s="704"/>
    </row>
    <row r="109" spans="1:5" x14ac:dyDescent="0.3">
      <c r="A109" s="697" t="s">
        <v>198</v>
      </c>
      <c r="B109" s="732" t="s">
        <v>199</v>
      </c>
      <c r="C109" s="42">
        <v>1794523</v>
      </c>
      <c r="D109" s="42">
        <v>18655998</v>
      </c>
      <c r="E109" s="704">
        <v>18655998</v>
      </c>
    </row>
    <row r="110" spans="1:5" x14ac:dyDescent="0.3">
      <c r="A110" s="697" t="s">
        <v>200</v>
      </c>
      <c r="B110" s="732" t="s">
        <v>201</v>
      </c>
      <c r="C110" s="42"/>
      <c r="D110" s="42"/>
      <c r="E110" s="704"/>
    </row>
    <row r="111" spans="1:5" x14ac:dyDescent="0.3">
      <c r="A111" s="697" t="s">
        <v>202</v>
      </c>
      <c r="B111" s="729" t="s">
        <v>203</v>
      </c>
      <c r="C111" s="42"/>
      <c r="D111" s="42"/>
      <c r="E111" s="704"/>
    </row>
    <row r="112" spans="1:5" x14ac:dyDescent="0.3">
      <c r="A112" s="733" t="s">
        <v>204</v>
      </c>
      <c r="B112" s="734" t="s">
        <v>205</v>
      </c>
      <c r="C112" s="42"/>
      <c r="D112" s="42"/>
      <c r="E112" s="704"/>
    </row>
    <row r="113" spans="1:5" x14ac:dyDescent="0.3">
      <c r="A113" s="697" t="s">
        <v>206</v>
      </c>
      <c r="B113" s="734" t="s">
        <v>207</v>
      </c>
      <c r="C113" s="42"/>
      <c r="D113" s="42"/>
      <c r="E113" s="704"/>
    </row>
    <row r="114" spans="1:5" ht="15" thickBot="1" x14ac:dyDescent="0.35">
      <c r="A114" s="735" t="s">
        <v>208</v>
      </c>
      <c r="B114" s="736" t="s">
        <v>209</v>
      </c>
      <c r="C114" s="93">
        <v>4857680</v>
      </c>
      <c r="D114" s="93">
        <v>9735896</v>
      </c>
      <c r="E114" s="737">
        <v>7210862</v>
      </c>
    </row>
    <row r="115" spans="1:5" ht="15" thickBot="1" x14ac:dyDescent="0.35">
      <c r="A115" s="692" t="s">
        <v>26</v>
      </c>
      <c r="B115" s="96" t="s">
        <v>621</v>
      </c>
      <c r="C115" s="24">
        <f>+C116+C118+C120</f>
        <v>158338973</v>
      </c>
      <c r="D115" s="24">
        <f>+D116+D118+D120</f>
        <v>279478114</v>
      </c>
      <c r="E115" s="26">
        <f>+E116+E118+E120</f>
        <v>56695227</v>
      </c>
    </row>
    <row r="116" spans="1:5" x14ac:dyDescent="0.3">
      <c r="A116" s="694" t="s">
        <v>28</v>
      </c>
      <c r="B116" s="729" t="s">
        <v>216</v>
      </c>
      <c r="C116" s="29">
        <v>11575195</v>
      </c>
      <c r="D116" s="29">
        <v>58533500</v>
      </c>
      <c r="E116" s="696">
        <v>46699632</v>
      </c>
    </row>
    <row r="117" spans="1:5" x14ac:dyDescent="0.3">
      <c r="A117" s="694" t="s">
        <v>30</v>
      </c>
      <c r="B117" s="734" t="s">
        <v>217</v>
      </c>
      <c r="C117" s="29"/>
      <c r="D117" s="29"/>
      <c r="E117" s="696"/>
    </row>
    <row r="118" spans="1:5" x14ac:dyDescent="0.3">
      <c r="A118" s="694" t="s">
        <v>32</v>
      </c>
      <c r="B118" s="734" t="s">
        <v>218</v>
      </c>
      <c r="C118" s="35">
        <v>146763778</v>
      </c>
      <c r="D118" s="35">
        <v>216613219</v>
      </c>
      <c r="E118" s="699">
        <v>5664200</v>
      </c>
    </row>
    <row r="119" spans="1:5" x14ac:dyDescent="0.3">
      <c r="A119" s="694" t="s">
        <v>34</v>
      </c>
      <c r="B119" s="734" t="s">
        <v>219</v>
      </c>
      <c r="C119" s="35"/>
      <c r="D119" s="35"/>
      <c r="E119" s="699"/>
    </row>
    <row r="120" spans="1:5" x14ac:dyDescent="0.3">
      <c r="A120" s="694" t="s">
        <v>36</v>
      </c>
      <c r="B120" s="702" t="s">
        <v>220</v>
      </c>
      <c r="C120" s="35"/>
      <c r="D120" s="35">
        <v>4331395</v>
      </c>
      <c r="E120" s="699">
        <v>4331395</v>
      </c>
    </row>
    <row r="121" spans="1:5" x14ac:dyDescent="0.3">
      <c r="A121" s="694" t="s">
        <v>38</v>
      </c>
      <c r="B121" s="698" t="s">
        <v>221</v>
      </c>
      <c r="C121" s="35"/>
      <c r="D121" s="35"/>
      <c r="E121" s="699"/>
    </row>
    <row r="122" spans="1:5" x14ac:dyDescent="0.3">
      <c r="A122" s="694" t="s">
        <v>222</v>
      </c>
      <c r="B122" s="738" t="s">
        <v>223</v>
      </c>
      <c r="C122" s="35"/>
      <c r="D122" s="35"/>
      <c r="E122" s="699"/>
    </row>
    <row r="123" spans="1:5" x14ac:dyDescent="0.3">
      <c r="A123" s="694" t="s">
        <v>224</v>
      </c>
      <c r="B123" s="729" t="s">
        <v>197</v>
      </c>
      <c r="C123" s="35"/>
      <c r="D123" s="35"/>
      <c r="E123" s="699"/>
    </row>
    <row r="124" spans="1:5" x14ac:dyDescent="0.3">
      <c r="A124" s="694" t="s">
        <v>225</v>
      </c>
      <c r="B124" s="729" t="s">
        <v>226</v>
      </c>
      <c r="C124" s="35"/>
      <c r="D124" s="35"/>
      <c r="E124" s="699"/>
    </row>
    <row r="125" spans="1:5" x14ac:dyDescent="0.3">
      <c r="A125" s="694" t="s">
        <v>227</v>
      </c>
      <c r="B125" s="729" t="s">
        <v>228</v>
      </c>
      <c r="C125" s="35"/>
      <c r="D125" s="35"/>
      <c r="E125" s="699"/>
    </row>
    <row r="126" spans="1:5" x14ac:dyDescent="0.3">
      <c r="A126" s="694" t="s">
        <v>229</v>
      </c>
      <c r="B126" s="729" t="s">
        <v>203</v>
      </c>
      <c r="C126" s="35"/>
      <c r="D126" s="35"/>
      <c r="E126" s="699"/>
    </row>
    <row r="127" spans="1:5" x14ac:dyDescent="0.3">
      <c r="A127" s="694" t="s">
        <v>230</v>
      </c>
      <c r="B127" s="729" t="s">
        <v>231</v>
      </c>
      <c r="C127" s="35"/>
      <c r="D127" s="35"/>
      <c r="E127" s="699"/>
    </row>
    <row r="128" spans="1:5" ht="15" thickBot="1" x14ac:dyDescent="0.35">
      <c r="A128" s="733" t="s">
        <v>232</v>
      </c>
      <c r="B128" s="729" t="s">
        <v>233</v>
      </c>
      <c r="C128" s="42"/>
      <c r="D128" s="42"/>
      <c r="E128" s="704"/>
    </row>
    <row r="129" spans="1:5" ht="15" thickBot="1" x14ac:dyDescent="0.35">
      <c r="A129" s="692" t="s">
        <v>40</v>
      </c>
      <c r="B129" s="739" t="s">
        <v>622</v>
      </c>
      <c r="C129" s="24">
        <f>+C130+C131</f>
        <v>0</v>
      </c>
      <c r="D129" s="24">
        <f>+D130+D131</f>
        <v>0</v>
      </c>
      <c r="E129" s="26">
        <f>+E130+E131</f>
        <v>0</v>
      </c>
    </row>
    <row r="130" spans="1:5" x14ac:dyDescent="0.3">
      <c r="A130" s="694" t="s">
        <v>42</v>
      </c>
      <c r="B130" s="738" t="s">
        <v>623</v>
      </c>
      <c r="C130" s="29"/>
      <c r="D130" s="29"/>
      <c r="E130" s="696"/>
    </row>
    <row r="131" spans="1:5" ht="15" thickBot="1" x14ac:dyDescent="0.35">
      <c r="A131" s="701" t="s">
        <v>44</v>
      </c>
      <c r="B131" s="734" t="s">
        <v>624</v>
      </c>
      <c r="C131" s="42"/>
      <c r="D131" s="42"/>
      <c r="E131" s="704"/>
    </row>
    <row r="132" spans="1:5" ht="15" thickBot="1" x14ac:dyDescent="0.35">
      <c r="A132" s="692" t="s">
        <v>235</v>
      </c>
      <c r="B132" s="739" t="s">
        <v>625</v>
      </c>
      <c r="C132" s="24">
        <f>+C97+C115+C129</f>
        <v>482476482</v>
      </c>
      <c r="D132" s="24">
        <f>+D97+D115+D129</f>
        <v>575988837</v>
      </c>
      <c r="E132" s="26">
        <f>+E97+E115+E129</f>
        <v>319671050</v>
      </c>
    </row>
    <row r="133" spans="1:5" ht="15" thickBot="1" x14ac:dyDescent="0.35">
      <c r="A133" s="692" t="s">
        <v>70</v>
      </c>
      <c r="B133" s="739" t="s">
        <v>626</v>
      </c>
      <c r="C133" s="24">
        <f>+C134+C135+C136</f>
        <v>0</v>
      </c>
      <c r="D133" s="24">
        <f>+D134+D135+D136</f>
        <v>0</v>
      </c>
      <c r="E133" s="26">
        <f>+E134+E135+E136</f>
        <v>0</v>
      </c>
    </row>
    <row r="134" spans="1:5" x14ac:dyDescent="0.3">
      <c r="A134" s="694" t="s">
        <v>72</v>
      </c>
      <c r="B134" s="738" t="s">
        <v>237</v>
      </c>
      <c r="C134" s="35"/>
      <c r="D134" s="35"/>
      <c r="E134" s="699"/>
    </row>
    <row r="135" spans="1:5" x14ac:dyDescent="0.3">
      <c r="A135" s="694" t="s">
        <v>74</v>
      </c>
      <c r="B135" s="738" t="s">
        <v>238</v>
      </c>
      <c r="C135" s="35"/>
      <c r="D135" s="35"/>
      <c r="E135" s="699"/>
    </row>
    <row r="136" spans="1:5" ht="15" thickBot="1" x14ac:dyDescent="0.35">
      <c r="A136" s="733" t="s">
        <v>76</v>
      </c>
      <c r="B136" s="740" t="s">
        <v>239</v>
      </c>
      <c r="C136" s="35"/>
      <c r="D136" s="35"/>
      <c r="E136" s="699"/>
    </row>
    <row r="137" spans="1:5" ht="15" thickBot="1" x14ac:dyDescent="0.35">
      <c r="A137" s="692" t="s">
        <v>94</v>
      </c>
      <c r="B137" s="739" t="s">
        <v>627</v>
      </c>
      <c r="C137" s="24">
        <f>+C138+C139+C141+C142</f>
        <v>44000000</v>
      </c>
      <c r="D137" s="24">
        <f>+D138+D139+D141+D142+D140+D143</f>
        <v>45000000</v>
      </c>
      <c r="E137" s="26">
        <f>+E138+E139+E141+E142</f>
        <v>45000000</v>
      </c>
    </row>
    <row r="138" spans="1:5" x14ac:dyDescent="0.3">
      <c r="A138" s="694" t="s">
        <v>96</v>
      </c>
      <c r="B138" s="738" t="s">
        <v>241</v>
      </c>
      <c r="C138" s="35">
        <v>44000000</v>
      </c>
      <c r="D138" s="35">
        <v>45000000</v>
      </c>
      <c r="E138" s="699">
        <v>45000000</v>
      </c>
    </row>
    <row r="139" spans="1:5" x14ac:dyDescent="0.3">
      <c r="A139" s="694" t="s">
        <v>98</v>
      </c>
      <c r="B139" s="738" t="s">
        <v>628</v>
      </c>
      <c r="C139" s="35"/>
      <c r="D139" s="35"/>
      <c r="E139" s="699"/>
    </row>
    <row r="140" spans="1:5" x14ac:dyDescent="0.3">
      <c r="A140" s="694" t="s">
        <v>100</v>
      </c>
      <c r="B140" s="738" t="s">
        <v>243</v>
      </c>
      <c r="C140" s="35"/>
      <c r="D140" s="35"/>
      <c r="E140" s="699"/>
    </row>
    <row r="141" spans="1:5" x14ac:dyDescent="0.3">
      <c r="A141" s="694" t="s">
        <v>102</v>
      </c>
      <c r="B141" s="738" t="s">
        <v>242</v>
      </c>
      <c r="C141" s="35"/>
      <c r="D141" s="35"/>
      <c r="E141" s="699"/>
    </row>
    <row r="142" spans="1:5" x14ac:dyDescent="0.3">
      <c r="A142" s="733" t="s">
        <v>104</v>
      </c>
      <c r="B142" s="740" t="s">
        <v>629</v>
      </c>
      <c r="C142" s="35"/>
      <c r="D142" s="35"/>
      <c r="E142" s="699"/>
    </row>
    <row r="143" spans="1:5" ht="15" thickBot="1" x14ac:dyDescent="0.35">
      <c r="A143" s="733" t="s">
        <v>641</v>
      </c>
      <c r="B143" s="740" t="s">
        <v>245</v>
      </c>
      <c r="C143" s="745"/>
      <c r="D143" s="745"/>
      <c r="E143" s="746"/>
    </row>
    <row r="144" spans="1:5" ht="15" thickBot="1" x14ac:dyDescent="0.35">
      <c r="A144" s="692" t="s">
        <v>253</v>
      </c>
      <c r="B144" s="739" t="s">
        <v>630</v>
      </c>
      <c r="C144" s="45">
        <f>+C145+C146+C148+C149+C147</f>
        <v>126500329</v>
      </c>
      <c r="D144" s="45">
        <f>+D145+D146+D148+D149+D147</f>
        <v>122109680</v>
      </c>
      <c r="E144" s="46">
        <f>+E145+E146+E148+E149+E147</f>
        <v>120088328</v>
      </c>
    </row>
    <row r="145" spans="1:5" x14ac:dyDescent="0.3">
      <c r="A145" s="694" t="s">
        <v>108</v>
      </c>
      <c r="B145" s="738" t="s">
        <v>248</v>
      </c>
      <c r="C145" s="35">
        <v>4506815</v>
      </c>
      <c r="D145" s="35">
        <v>5103372</v>
      </c>
      <c r="E145" s="699">
        <v>5103372</v>
      </c>
    </row>
    <row r="146" spans="1:5" x14ac:dyDescent="0.3">
      <c r="A146" s="694" t="s">
        <v>110</v>
      </c>
      <c r="B146" s="738" t="s">
        <v>249</v>
      </c>
      <c r="C146" s="35"/>
      <c r="D146" s="35"/>
      <c r="E146" s="699"/>
    </row>
    <row r="147" spans="1:5" x14ac:dyDescent="0.3">
      <c r="A147" s="694" t="s">
        <v>112</v>
      </c>
      <c r="B147" s="738" t="s">
        <v>642</v>
      </c>
      <c r="C147" s="35">
        <v>121993514</v>
      </c>
      <c r="D147" s="35">
        <v>117006308</v>
      </c>
      <c r="E147" s="699">
        <v>114984956</v>
      </c>
    </row>
    <row r="148" spans="1:5" x14ac:dyDescent="0.3">
      <c r="A148" s="694" t="s">
        <v>114</v>
      </c>
      <c r="B148" s="738" t="s">
        <v>631</v>
      </c>
      <c r="C148" s="35"/>
      <c r="D148" s="35"/>
      <c r="E148" s="699"/>
    </row>
    <row r="149" spans="1:5" ht="15" thickBot="1" x14ac:dyDescent="0.35">
      <c r="A149" s="733" t="s">
        <v>259</v>
      </c>
      <c r="B149" s="740" t="s">
        <v>252</v>
      </c>
      <c r="C149" s="35"/>
      <c r="D149" s="35"/>
      <c r="E149" s="699"/>
    </row>
    <row r="150" spans="1:5" ht="15" thickBot="1" x14ac:dyDescent="0.35">
      <c r="A150" s="692" t="s">
        <v>116</v>
      </c>
      <c r="B150" s="739" t="s">
        <v>632</v>
      </c>
      <c r="C150" s="104">
        <f>+C151+C152+C153+C154</f>
        <v>0</v>
      </c>
      <c r="D150" s="104">
        <f>+D151+D152+D153+D154</f>
        <v>0</v>
      </c>
      <c r="E150" s="106">
        <f>+E151+E152+E153+E154</f>
        <v>0</v>
      </c>
    </row>
    <row r="151" spans="1:5" x14ac:dyDescent="0.3">
      <c r="A151" s="694" t="s">
        <v>118</v>
      </c>
      <c r="B151" s="738" t="s">
        <v>633</v>
      </c>
      <c r="C151" s="35"/>
      <c r="D151" s="35"/>
      <c r="E151" s="699"/>
    </row>
    <row r="152" spans="1:5" x14ac:dyDescent="0.3">
      <c r="A152" s="694" t="s">
        <v>120</v>
      </c>
      <c r="B152" s="738" t="s">
        <v>634</v>
      </c>
      <c r="C152" s="35"/>
      <c r="D152" s="35"/>
      <c r="E152" s="699"/>
    </row>
    <row r="153" spans="1:5" x14ac:dyDescent="0.3">
      <c r="A153" s="694" t="s">
        <v>122</v>
      </c>
      <c r="B153" s="738" t="s">
        <v>635</v>
      </c>
      <c r="C153" s="35"/>
      <c r="D153" s="35"/>
      <c r="E153" s="699"/>
    </row>
    <row r="154" spans="1:5" ht="15" thickBot="1" x14ac:dyDescent="0.35">
      <c r="A154" s="694" t="s">
        <v>124</v>
      </c>
      <c r="B154" s="738" t="s">
        <v>636</v>
      </c>
      <c r="C154" s="35"/>
      <c r="D154" s="35"/>
      <c r="E154" s="699"/>
    </row>
    <row r="155" spans="1:5" ht="15" thickBot="1" x14ac:dyDescent="0.35">
      <c r="A155" s="692" t="s">
        <v>126</v>
      </c>
      <c r="B155" s="739" t="s">
        <v>637</v>
      </c>
      <c r="C155" s="110">
        <f>+C133+C137+C144+C150</f>
        <v>170500329</v>
      </c>
      <c r="D155" s="110">
        <f>+D133+D137+D144+D150</f>
        <v>167109680</v>
      </c>
      <c r="E155" s="112">
        <f>+E133+E137+E144+E150</f>
        <v>165088328</v>
      </c>
    </row>
    <row r="156" spans="1:5" ht="15" thickBot="1" x14ac:dyDescent="0.35">
      <c r="A156" s="741" t="s">
        <v>263</v>
      </c>
      <c r="B156" s="742" t="s">
        <v>638</v>
      </c>
      <c r="C156" s="110">
        <f>+C132+C155</f>
        <v>652976811</v>
      </c>
      <c r="D156" s="110">
        <f>+D132+D155</f>
        <v>743098517</v>
      </c>
      <c r="E156" s="112">
        <f>+E132+E155</f>
        <v>484759378</v>
      </c>
    </row>
  </sheetData>
  <mergeCells count="11">
    <mergeCell ref="A1:E1"/>
    <mergeCell ref="A94:A95"/>
    <mergeCell ref="B94:B95"/>
    <mergeCell ref="C94:C95"/>
    <mergeCell ref="D94:E94"/>
    <mergeCell ref="A2:E2"/>
    <mergeCell ref="A4:A5"/>
    <mergeCell ref="B4:B5"/>
    <mergeCell ref="C4:C5"/>
    <mergeCell ref="D4:E4"/>
    <mergeCell ref="A92:E92"/>
  </mergeCells>
  <pageMargins left="0.7" right="0.7" top="0.75" bottom="0.75" header="0.3" footer="0.3"/>
  <pageSetup paperSize="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E36"/>
  <sheetViews>
    <sheetView tabSelected="1" topLeftCell="A4" workbookViewId="0">
      <selection activeCell="F24" sqref="F24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7.88671875" customWidth="1"/>
    <col min="4" max="5" width="11" customWidth="1"/>
  </cols>
  <sheetData>
    <row r="1" spans="1:5" ht="15" thickBot="1" x14ac:dyDescent="0.35">
      <c r="A1" s="191"/>
      <c r="B1" s="191"/>
      <c r="C1" s="666"/>
      <c r="D1" s="666"/>
      <c r="E1" s="666" t="str">
        <f>'[2]5. tájékoztató tábla'!D1</f>
        <v>Forintban!</v>
      </c>
    </row>
    <row r="2" spans="1:5" ht="23.4" thickBot="1" x14ac:dyDescent="0.35">
      <c r="A2" s="667" t="s">
        <v>268</v>
      </c>
      <c r="B2" s="668" t="s">
        <v>597</v>
      </c>
      <c r="C2" s="668" t="s">
        <v>598</v>
      </c>
      <c r="D2" s="669" t="s">
        <v>667</v>
      </c>
      <c r="E2" s="670" t="s">
        <v>666</v>
      </c>
    </row>
    <row r="3" spans="1:5" x14ac:dyDescent="0.3">
      <c r="A3" s="671" t="s">
        <v>12</v>
      </c>
      <c r="B3" s="672" t="s">
        <v>643</v>
      </c>
      <c r="C3" s="672" t="s">
        <v>645</v>
      </c>
      <c r="D3" s="673">
        <v>1400000</v>
      </c>
      <c r="E3" s="674">
        <v>1335560</v>
      </c>
    </row>
    <row r="4" spans="1:5" x14ac:dyDescent="0.3">
      <c r="A4" s="675" t="s">
        <v>26</v>
      </c>
      <c r="B4" s="676" t="s">
        <v>644</v>
      </c>
      <c r="C4" s="676" t="s">
        <v>645</v>
      </c>
      <c r="D4" s="677">
        <v>523896</v>
      </c>
      <c r="E4" s="678">
        <v>523664</v>
      </c>
    </row>
    <row r="5" spans="1:5" x14ac:dyDescent="0.3">
      <c r="A5" s="675" t="s">
        <v>40</v>
      </c>
      <c r="B5" s="676" t="s">
        <v>646</v>
      </c>
      <c r="C5" s="676" t="s">
        <v>647</v>
      </c>
      <c r="D5" s="677">
        <v>64000</v>
      </c>
      <c r="E5" s="678">
        <v>60940</v>
      </c>
    </row>
    <row r="6" spans="1:5" x14ac:dyDescent="0.3">
      <c r="A6" s="675" t="s">
        <v>235</v>
      </c>
      <c r="B6" s="676" t="s">
        <v>648</v>
      </c>
      <c r="C6" s="676" t="s">
        <v>647</v>
      </c>
      <c r="D6" s="677">
        <v>20000</v>
      </c>
      <c r="E6" s="678">
        <v>12188</v>
      </c>
    </row>
    <row r="7" spans="1:5" x14ac:dyDescent="0.3">
      <c r="A7" s="675" t="s">
        <v>70</v>
      </c>
      <c r="B7" s="676" t="s">
        <v>649</v>
      </c>
      <c r="C7" s="676" t="s">
        <v>647</v>
      </c>
      <c r="D7" s="677">
        <v>25000</v>
      </c>
      <c r="E7" s="678">
        <v>20000</v>
      </c>
    </row>
    <row r="8" spans="1:5" x14ac:dyDescent="0.3">
      <c r="A8" s="675" t="s">
        <v>94</v>
      </c>
      <c r="B8" s="676" t="s">
        <v>650</v>
      </c>
      <c r="C8" s="676" t="s">
        <v>651</v>
      </c>
      <c r="D8" s="677">
        <v>500000</v>
      </c>
      <c r="E8" s="678">
        <v>500000</v>
      </c>
    </row>
    <row r="9" spans="1:5" x14ac:dyDescent="0.3">
      <c r="A9" s="675" t="s">
        <v>253</v>
      </c>
      <c r="B9" s="676" t="s">
        <v>652</v>
      </c>
      <c r="C9" s="676" t="s">
        <v>651</v>
      </c>
      <c r="D9" s="677">
        <v>100000</v>
      </c>
      <c r="E9" s="678">
        <v>100000</v>
      </c>
    </row>
    <row r="10" spans="1:5" x14ac:dyDescent="0.3">
      <c r="A10" s="675" t="s">
        <v>116</v>
      </c>
      <c r="B10" s="676" t="s">
        <v>653</v>
      </c>
      <c r="C10" s="676" t="s">
        <v>651</v>
      </c>
      <c r="D10" s="677">
        <v>123000</v>
      </c>
      <c r="E10" s="678">
        <v>0</v>
      </c>
    </row>
    <row r="11" spans="1:5" x14ac:dyDescent="0.3">
      <c r="A11" s="675" t="s">
        <v>126</v>
      </c>
      <c r="B11" s="676" t="s">
        <v>654</v>
      </c>
      <c r="C11" s="676" t="s">
        <v>651</v>
      </c>
      <c r="D11" s="677">
        <v>300000</v>
      </c>
      <c r="E11" s="678">
        <v>300000</v>
      </c>
    </row>
    <row r="12" spans="1:5" x14ac:dyDescent="0.3">
      <c r="A12" s="675" t="s">
        <v>263</v>
      </c>
      <c r="B12" s="676" t="s">
        <v>655</v>
      </c>
      <c r="C12" s="676" t="s">
        <v>651</v>
      </c>
      <c r="D12" s="677">
        <v>250000</v>
      </c>
      <c r="E12" s="678">
        <v>250000</v>
      </c>
    </row>
    <row r="13" spans="1:5" x14ac:dyDescent="0.3">
      <c r="A13" s="675" t="s">
        <v>265</v>
      </c>
      <c r="B13" s="676" t="s">
        <v>656</v>
      </c>
      <c r="C13" s="676" t="s">
        <v>651</v>
      </c>
      <c r="D13" s="677">
        <v>250000</v>
      </c>
      <c r="E13" s="678">
        <v>250000</v>
      </c>
    </row>
    <row r="14" spans="1:5" x14ac:dyDescent="0.3">
      <c r="A14" s="675" t="s">
        <v>279</v>
      </c>
      <c r="B14" s="676" t="s">
        <v>552</v>
      </c>
      <c r="C14" s="676" t="s">
        <v>651</v>
      </c>
      <c r="D14" s="677">
        <v>140000</v>
      </c>
      <c r="E14" s="678">
        <v>140000</v>
      </c>
    </row>
    <row r="15" spans="1:5" x14ac:dyDescent="0.3">
      <c r="A15" s="675" t="s">
        <v>282</v>
      </c>
      <c r="B15" s="676" t="s">
        <v>657</v>
      </c>
      <c r="C15" s="676" t="s">
        <v>651</v>
      </c>
      <c r="D15" s="677">
        <v>140000</v>
      </c>
      <c r="E15" s="678">
        <v>140000</v>
      </c>
    </row>
    <row r="16" spans="1:5" x14ac:dyDescent="0.3">
      <c r="A16" s="675" t="s">
        <v>285</v>
      </c>
      <c r="B16" s="676" t="s">
        <v>658</v>
      </c>
      <c r="C16" s="676" t="s">
        <v>651</v>
      </c>
      <c r="D16" s="677">
        <v>100000</v>
      </c>
      <c r="E16" s="678">
        <v>50000</v>
      </c>
    </row>
    <row r="17" spans="1:5" x14ac:dyDescent="0.3">
      <c r="A17" s="675" t="s">
        <v>288</v>
      </c>
      <c r="B17" s="676" t="s">
        <v>659</v>
      </c>
      <c r="C17" s="676" t="s">
        <v>651</v>
      </c>
      <c r="D17" s="677">
        <v>100000</v>
      </c>
      <c r="E17" s="678">
        <v>99960</v>
      </c>
    </row>
    <row r="18" spans="1:5" x14ac:dyDescent="0.3">
      <c r="A18" s="675" t="s">
        <v>291</v>
      </c>
      <c r="B18" s="676" t="s">
        <v>660</v>
      </c>
      <c r="C18" s="676" t="s">
        <v>651</v>
      </c>
      <c r="D18" s="677">
        <v>100000</v>
      </c>
      <c r="E18" s="678">
        <v>100370</v>
      </c>
    </row>
    <row r="19" spans="1:5" x14ac:dyDescent="0.3">
      <c r="A19" s="675" t="s">
        <v>294</v>
      </c>
      <c r="B19" s="676" t="s">
        <v>661</v>
      </c>
      <c r="C19" s="676" t="s">
        <v>651</v>
      </c>
      <c r="D19" s="677">
        <v>360000</v>
      </c>
      <c r="E19" s="678">
        <v>360000</v>
      </c>
    </row>
    <row r="20" spans="1:5" x14ac:dyDescent="0.3">
      <c r="A20" s="675" t="s">
        <v>297</v>
      </c>
      <c r="B20" s="676" t="s">
        <v>662</v>
      </c>
      <c r="C20" s="676" t="s">
        <v>651</v>
      </c>
      <c r="D20" s="677">
        <v>5000</v>
      </c>
      <c r="E20" s="678">
        <v>5000</v>
      </c>
    </row>
    <row r="21" spans="1:5" x14ac:dyDescent="0.3">
      <c r="A21" s="675" t="s">
        <v>300</v>
      </c>
      <c r="B21" s="676" t="s">
        <v>663</v>
      </c>
      <c r="C21" s="676" t="s">
        <v>651</v>
      </c>
      <c r="D21" s="677">
        <v>15000</v>
      </c>
      <c r="E21" s="678">
        <v>15000</v>
      </c>
    </row>
    <row r="22" spans="1:5" x14ac:dyDescent="0.3">
      <c r="A22" s="675" t="s">
        <v>303</v>
      </c>
      <c r="B22" s="676" t="s">
        <v>664</v>
      </c>
      <c r="C22" s="676" t="s">
        <v>651</v>
      </c>
      <c r="D22" s="677">
        <v>20000</v>
      </c>
      <c r="E22" s="678">
        <v>0</v>
      </c>
    </row>
    <row r="23" spans="1:5" x14ac:dyDescent="0.3">
      <c r="A23" s="675" t="s">
        <v>305</v>
      </c>
      <c r="B23" s="676" t="s">
        <v>665</v>
      </c>
      <c r="C23" s="676" t="s">
        <v>651</v>
      </c>
      <c r="D23" s="677">
        <v>3600000</v>
      </c>
      <c r="E23" s="678">
        <v>3600000</v>
      </c>
    </row>
    <row r="24" spans="1:5" x14ac:dyDescent="0.3">
      <c r="A24" s="675" t="s">
        <v>307</v>
      </c>
      <c r="B24" s="676" t="s">
        <v>669</v>
      </c>
      <c r="C24" s="676" t="s">
        <v>668</v>
      </c>
      <c r="D24" s="677">
        <v>3100000</v>
      </c>
      <c r="E24" s="678">
        <v>1253000</v>
      </c>
    </row>
    <row r="25" spans="1:5" x14ac:dyDescent="0.3">
      <c r="A25" s="675" t="s">
        <v>309</v>
      </c>
      <c r="B25" s="676"/>
      <c r="C25" s="676"/>
      <c r="D25" s="677"/>
      <c r="E25" s="678"/>
    </row>
    <row r="26" spans="1:5" x14ac:dyDescent="0.3">
      <c r="A26" s="675" t="s">
        <v>311</v>
      </c>
      <c r="B26" s="676"/>
      <c r="C26" s="676"/>
      <c r="D26" s="677"/>
      <c r="E26" s="678"/>
    </row>
    <row r="27" spans="1:5" x14ac:dyDescent="0.3">
      <c r="A27" s="675" t="s">
        <v>313</v>
      </c>
      <c r="B27" s="676"/>
      <c r="C27" s="676"/>
      <c r="D27" s="677"/>
      <c r="E27" s="678"/>
    </row>
    <row r="28" spans="1:5" x14ac:dyDescent="0.3">
      <c r="A28" s="675" t="s">
        <v>315</v>
      </c>
      <c r="B28" s="676"/>
      <c r="C28" s="676"/>
      <c r="D28" s="677"/>
      <c r="E28" s="678"/>
    </row>
    <row r="29" spans="1:5" x14ac:dyDescent="0.3">
      <c r="A29" s="675" t="s">
        <v>318</v>
      </c>
      <c r="B29" s="676"/>
      <c r="C29" s="676"/>
      <c r="D29" s="677"/>
      <c r="E29" s="678"/>
    </row>
    <row r="30" spans="1:5" x14ac:dyDescent="0.3">
      <c r="A30" s="675" t="s">
        <v>321</v>
      </c>
      <c r="B30" s="676"/>
      <c r="C30" s="676"/>
      <c r="D30" s="677"/>
      <c r="E30" s="678"/>
    </row>
    <row r="31" spans="1:5" x14ac:dyDescent="0.3">
      <c r="A31" s="675" t="s">
        <v>395</v>
      </c>
      <c r="B31" s="676"/>
      <c r="C31" s="676"/>
      <c r="D31" s="677"/>
      <c r="E31" s="678"/>
    </row>
    <row r="32" spans="1:5" x14ac:dyDescent="0.3">
      <c r="A32" s="675" t="s">
        <v>396</v>
      </c>
      <c r="B32" s="676"/>
      <c r="C32" s="676"/>
      <c r="D32" s="677"/>
      <c r="E32" s="678"/>
    </row>
    <row r="33" spans="1:5" x14ac:dyDescent="0.3">
      <c r="A33" s="675" t="s">
        <v>397</v>
      </c>
      <c r="B33" s="676"/>
      <c r="C33" s="676"/>
      <c r="D33" s="677"/>
      <c r="E33" s="678"/>
    </row>
    <row r="34" spans="1:5" x14ac:dyDescent="0.3">
      <c r="A34" s="675" t="s">
        <v>442</v>
      </c>
      <c r="B34" s="676"/>
      <c r="C34" s="676"/>
      <c r="D34" s="677"/>
      <c r="E34" s="678"/>
    </row>
    <row r="35" spans="1:5" ht="15" thickBot="1" x14ac:dyDescent="0.35">
      <c r="A35" s="679" t="s">
        <v>444</v>
      </c>
      <c r="B35" s="680"/>
      <c r="C35" s="680"/>
      <c r="D35" s="681"/>
      <c r="E35" s="682"/>
    </row>
    <row r="36" spans="1:5" ht="15" thickBot="1" x14ac:dyDescent="0.35">
      <c r="A36" s="992" t="s">
        <v>356</v>
      </c>
      <c r="B36" s="993"/>
      <c r="C36" s="683"/>
      <c r="D36" s="684">
        <f>SUM(D3:D35)</f>
        <v>11235896</v>
      </c>
      <c r="E36" s="685">
        <f>SUM(E3:E35)</f>
        <v>9115682</v>
      </c>
    </row>
  </sheetData>
  <mergeCells count="1">
    <mergeCell ref="A36:B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L33"/>
  <sheetViews>
    <sheetView workbookViewId="0">
      <selection activeCell="F2" sqref="F2"/>
    </sheetView>
  </sheetViews>
  <sheetFormatPr defaultRowHeight="14.4" x14ac:dyDescent="0.3"/>
  <cols>
    <col min="1" max="1" width="5.88671875" style="118" customWidth="1"/>
    <col min="2" max="2" width="42.6640625" style="121" customWidth="1"/>
    <col min="3" max="5" width="13.33203125" style="118" customWidth="1"/>
    <col min="6" max="6" width="42.6640625" style="118" customWidth="1"/>
    <col min="7" max="9" width="13.33203125" style="118" customWidth="1"/>
    <col min="10" max="10" width="4.109375" style="118" customWidth="1"/>
    <col min="11" max="256" width="9.109375" style="118"/>
    <col min="257" max="257" width="5.88671875" style="118" customWidth="1"/>
    <col min="258" max="258" width="42.6640625" style="118" customWidth="1"/>
    <col min="259" max="261" width="13.33203125" style="118" customWidth="1"/>
    <col min="262" max="262" width="42.6640625" style="118" customWidth="1"/>
    <col min="263" max="265" width="13.33203125" style="118" customWidth="1"/>
    <col min="266" max="266" width="4.109375" style="118" customWidth="1"/>
    <col min="267" max="512" width="9.109375" style="118"/>
    <col min="513" max="513" width="5.88671875" style="118" customWidth="1"/>
    <col min="514" max="514" width="42.6640625" style="118" customWidth="1"/>
    <col min="515" max="517" width="13.33203125" style="118" customWidth="1"/>
    <col min="518" max="518" width="42.6640625" style="118" customWidth="1"/>
    <col min="519" max="521" width="13.33203125" style="118" customWidth="1"/>
    <col min="522" max="522" width="4.109375" style="118" customWidth="1"/>
    <col min="523" max="768" width="9.109375" style="118"/>
    <col min="769" max="769" width="5.88671875" style="118" customWidth="1"/>
    <col min="770" max="770" width="42.6640625" style="118" customWidth="1"/>
    <col min="771" max="773" width="13.33203125" style="118" customWidth="1"/>
    <col min="774" max="774" width="42.6640625" style="118" customWidth="1"/>
    <col min="775" max="777" width="13.33203125" style="118" customWidth="1"/>
    <col min="778" max="778" width="4.109375" style="118" customWidth="1"/>
    <col min="779" max="1024" width="9.109375" style="118"/>
    <col min="1025" max="1025" width="5.88671875" style="118" customWidth="1"/>
    <col min="1026" max="1026" width="42.6640625" style="118" customWidth="1"/>
    <col min="1027" max="1029" width="13.33203125" style="118" customWidth="1"/>
    <col min="1030" max="1030" width="42.6640625" style="118" customWidth="1"/>
    <col min="1031" max="1033" width="13.33203125" style="118" customWidth="1"/>
    <col min="1034" max="1034" width="4.109375" style="118" customWidth="1"/>
    <col min="1035" max="1280" width="9.109375" style="118"/>
    <col min="1281" max="1281" width="5.88671875" style="118" customWidth="1"/>
    <col min="1282" max="1282" width="42.6640625" style="118" customWidth="1"/>
    <col min="1283" max="1285" width="13.33203125" style="118" customWidth="1"/>
    <col min="1286" max="1286" width="42.6640625" style="118" customWidth="1"/>
    <col min="1287" max="1289" width="13.33203125" style="118" customWidth="1"/>
    <col min="1290" max="1290" width="4.109375" style="118" customWidth="1"/>
    <col min="1291" max="1536" width="9.109375" style="118"/>
    <col min="1537" max="1537" width="5.88671875" style="118" customWidth="1"/>
    <col min="1538" max="1538" width="42.6640625" style="118" customWidth="1"/>
    <col min="1539" max="1541" width="13.33203125" style="118" customWidth="1"/>
    <col min="1542" max="1542" width="42.6640625" style="118" customWidth="1"/>
    <col min="1543" max="1545" width="13.33203125" style="118" customWidth="1"/>
    <col min="1546" max="1546" width="4.109375" style="118" customWidth="1"/>
    <col min="1547" max="1792" width="9.109375" style="118"/>
    <col min="1793" max="1793" width="5.88671875" style="118" customWidth="1"/>
    <col min="1794" max="1794" width="42.6640625" style="118" customWidth="1"/>
    <col min="1795" max="1797" width="13.33203125" style="118" customWidth="1"/>
    <col min="1798" max="1798" width="42.6640625" style="118" customWidth="1"/>
    <col min="1799" max="1801" width="13.33203125" style="118" customWidth="1"/>
    <col min="1802" max="1802" width="4.109375" style="118" customWidth="1"/>
    <col min="1803" max="2048" width="9.109375" style="118"/>
    <col min="2049" max="2049" width="5.88671875" style="118" customWidth="1"/>
    <col min="2050" max="2050" width="42.6640625" style="118" customWidth="1"/>
    <col min="2051" max="2053" width="13.33203125" style="118" customWidth="1"/>
    <col min="2054" max="2054" width="42.6640625" style="118" customWidth="1"/>
    <col min="2055" max="2057" width="13.33203125" style="118" customWidth="1"/>
    <col min="2058" max="2058" width="4.109375" style="118" customWidth="1"/>
    <col min="2059" max="2304" width="9.109375" style="118"/>
    <col min="2305" max="2305" width="5.88671875" style="118" customWidth="1"/>
    <col min="2306" max="2306" width="42.6640625" style="118" customWidth="1"/>
    <col min="2307" max="2309" width="13.33203125" style="118" customWidth="1"/>
    <col min="2310" max="2310" width="42.6640625" style="118" customWidth="1"/>
    <col min="2311" max="2313" width="13.33203125" style="118" customWidth="1"/>
    <col min="2314" max="2314" width="4.109375" style="118" customWidth="1"/>
    <col min="2315" max="2560" width="9.109375" style="118"/>
    <col min="2561" max="2561" width="5.88671875" style="118" customWidth="1"/>
    <col min="2562" max="2562" width="42.6640625" style="118" customWidth="1"/>
    <col min="2563" max="2565" width="13.33203125" style="118" customWidth="1"/>
    <col min="2566" max="2566" width="42.6640625" style="118" customWidth="1"/>
    <col min="2567" max="2569" width="13.33203125" style="118" customWidth="1"/>
    <col min="2570" max="2570" width="4.109375" style="118" customWidth="1"/>
    <col min="2571" max="2816" width="9.109375" style="118"/>
    <col min="2817" max="2817" width="5.88671875" style="118" customWidth="1"/>
    <col min="2818" max="2818" width="42.6640625" style="118" customWidth="1"/>
    <col min="2819" max="2821" width="13.33203125" style="118" customWidth="1"/>
    <col min="2822" max="2822" width="42.6640625" style="118" customWidth="1"/>
    <col min="2823" max="2825" width="13.33203125" style="118" customWidth="1"/>
    <col min="2826" max="2826" width="4.109375" style="118" customWidth="1"/>
    <col min="2827" max="3072" width="9.109375" style="118"/>
    <col min="3073" max="3073" width="5.88671875" style="118" customWidth="1"/>
    <col min="3074" max="3074" width="42.6640625" style="118" customWidth="1"/>
    <col min="3075" max="3077" width="13.33203125" style="118" customWidth="1"/>
    <col min="3078" max="3078" width="42.6640625" style="118" customWidth="1"/>
    <col min="3079" max="3081" width="13.33203125" style="118" customWidth="1"/>
    <col min="3082" max="3082" width="4.109375" style="118" customWidth="1"/>
    <col min="3083" max="3328" width="9.109375" style="118"/>
    <col min="3329" max="3329" width="5.88671875" style="118" customWidth="1"/>
    <col min="3330" max="3330" width="42.6640625" style="118" customWidth="1"/>
    <col min="3331" max="3333" width="13.33203125" style="118" customWidth="1"/>
    <col min="3334" max="3334" width="42.6640625" style="118" customWidth="1"/>
    <col min="3335" max="3337" width="13.33203125" style="118" customWidth="1"/>
    <col min="3338" max="3338" width="4.109375" style="118" customWidth="1"/>
    <col min="3339" max="3584" width="9.109375" style="118"/>
    <col min="3585" max="3585" width="5.88671875" style="118" customWidth="1"/>
    <col min="3586" max="3586" width="42.6640625" style="118" customWidth="1"/>
    <col min="3587" max="3589" width="13.33203125" style="118" customWidth="1"/>
    <col min="3590" max="3590" width="42.6640625" style="118" customWidth="1"/>
    <col min="3591" max="3593" width="13.33203125" style="118" customWidth="1"/>
    <col min="3594" max="3594" width="4.109375" style="118" customWidth="1"/>
    <col min="3595" max="3840" width="9.109375" style="118"/>
    <col min="3841" max="3841" width="5.88671875" style="118" customWidth="1"/>
    <col min="3842" max="3842" width="42.6640625" style="118" customWidth="1"/>
    <col min="3843" max="3845" width="13.33203125" style="118" customWidth="1"/>
    <col min="3846" max="3846" width="42.6640625" style="118" customWidth="1"/>
    <col min="3847" max="3849" width="13.33203125" style="118" customWidth="1"/>
    <col min="3850" max="3850" width="4.109375" style="118" customWidth="1"/>
    <col min="3851" max="4096" width="9.109375" style="118"/>
    <col min="4097" max="4097" width="5.88671875" style="118" customWidth="1"/>
    <col min="4098" max="4098" width="42.6640625" style="118" customWidth="1"/>
    <col min="4099" max="4101" width="13.33203125" style="118" customWidth="1"/>
    <col min="4102" max="4102" width="42.6640625" style="118" customWidth="1"/>
    <col min="4103" max="4105" width="13.33203125" style="118" customWidth="1"/>
    <col min="4106" max="4106" width="4.109375" style="118" customWidth="1"/>
    <col min="4107" max="4352" width="9.109375" style="118"/>
    <col min="4353" max="4353" width="5.88671875" style="118" customWidth="1"/>
    <col min="4354" max="4354" width="42.6640625" style="118" customWidth="1"/>
    <col min="4355" max="4357" width="13.33203125" style="118" customWidth="1"/>
    <col min="4358" max="4358" width="42.6640625" style="118" customWidth="1"/>
    <col min="4359" max="4361" width="13.33203125" style="118" customWidth="1"/>
    <col min="4362" max="4362" width="4.109375" style="118" customWidth="1"/>
    <col min="4363" max="4608" width="9.109375" style="118"/>
    <col min="4609" max="4609" width="5.88671875" style="118" customWidth="1"/>
    <col min="4610" max="4610" width="42.6640625" style="118" customWidth="1"/>
    <col min="4611" max="4613" width="13.33203125" style="118" customWidth="1"/>
    <col min="4614" max="4614" width="42.6640625" style="118" customWidth="1"/>
    <col min="4615" max="4617" width="13.33203125" style="118" customWidth="1"/>
    <col min="4618" max="4618" width="4.109375" style="118" customWidth="1"/>
    <col min="4619" max="4864" width="9.109375" style="118"/>
    <col min="4865" max="4865" width="5.88671875" style="118" customWidth="1"/>
    <col min="4866" max="4866" width="42.6640625" style="118" customWidth="1"/>
    <col min="4867" max="4869" width="13.33203125" style="118" customWidth="1"/>
    <col min="4870" max="4870" width="42.6640625" style="118" customWidth="1"/>
    <col min="4871" max="4873" width="13.33203125" style="118" customWidth="1"/>
    <col min="4874" max="4874" width="4.109375" style="118" customWidth="1"/>
    <col min="4875" max="5120" width="9.109375" style="118"/>
    <col min="5121" max="5121" width="5.88671875" style="118" customWidth="1"/>
    <col min="5122" max="5122" width="42.6640625" style="118" customWidth="1"/>
    <col min="5123" max="5125" width="13.33203125" style="118" customWidth="1"/>
    <col min="5126" max="5126" width="42.6640625" style="118" customWidth="1"/>
    <col min="5127" max="5129" width="13.33203125" style="118" customWidth="1"/>
    <col min="5130" max="5130" width="4.109375" style="118" customWidth="1"/>
    <col min="5131" max="5376" width="9.109375" style="118"/>
    <col min="5377" max="5377" width="5.88671875" style="118" customWidth="1"/>
    <col min="5378" max="5378" width="42.6640625" style="118" customWidth="1"/>
    <col min="5379" max="5381" width="13.33203125" style="118" customWidth="1"/>
    <col min="5382" max="5382" width="42.6640625" style="118" customWidth="1"/>
    <col min="5383" max="5385" width="13.33203125" style="118" customWidth="1"/>
    <col min="5386" max="5386" width="4.109375" style="118" customWidth="1"/>
    <col min="5387" max="5632" width="9.109375" style="118"/>
    <col min="5633" max="5633" width="5.88671875" style="118" customWidth="1"/>
    <col min="5634" max="5634" width="42.6640625" style="118" customWidth="1"/>
    <col min="5635" max="5637" width="13.33203125" style="118" customWidth="1"/>
    <col min="5638" max="5638" width="42.6640625" style="118" customWidth="1"/>
    <col min="5639" max="5641" width="13.33203125" style="118" customWidth="1"/>
    <col min="5642" max="5642" width="4.109375" style="118" customWidth="1"/>
    <col min="5643" max="5888" width="9.109375" style="118"/>
    <col min="5889" max="5889" width="5.88671875" style="118" customWidth="1"/>
    <col min="5890" max="5890" width="42.6640625" style="118" customWidth="1"/>
    <col min="5891" max="5893" width="13.33203125" style="118" customWidth="1"/>
    <col min="5894" max="5894" width="42.6640625" style="118" customWidth="1"/>
    <col min="5895" max="5897" width="13.33203125" style="118" customWidth="1"/>
    <col min="5898" max="5898" width="4.109375" style="118" customWidth="1"/>
    <col min="5899" max="6144" width="9.109375" style="118"/>
    <col min="6145" max="6145" width="5.88671875" style="118" customWidth="1"/>
    <col min="6146" max="6146" width="42.6640625" style="118" customWidth="1"/>
    <col min="6147" max="6149" width="13.33203125" style="118" customWidth="1"/>
    <col min="6150" max="6150" width="42.6640625" style="118" customWidth="1"/>
    <col min="6151" max="6153" width="13.33203125" style="118" customWidth="1"/>
    <col min="6154" max="6154" width="4.109375" style="118" customWidth="1"/>
    <col min="6155" max="6400" width="9.109375" style="118"/>
    <col min="6401" max="6401" width="5.88671875" style="118" customWidth="1"/>
    <col min="6402" max="6402" width="42.6640625" style="118" customWidth="1"/>
    <col min="6403" max="6405" width="13.33203125" style="118" customWidth="1"/>
    <col min="6406" max="6406" width="42.6640625" style="118" customWidth="1"/>
    <col min="6407" max="6409" width="13.33203125" style="118" customWidth="1"/>
    <col min="6410" max="6410" width="4.109375" style="118" customWidth="1"/>
    <col min="6411" max="6656" width="9.109375" style="118"/>
    <col min="6657" max="6657" width="5.88671875" style="118" customWidth="1"/>
    <col min="6658" max="6658" width="42.6640625" style="118" customWidth="1"/>
    <col min="6659" max="6661" width="13.33203125" style="118" customWidth="1"/>
    <col min="6662" max="6662" width="42.6640625" style="118" customWidth="1"/>
    <col min="6663" max="6665" width="13.33203125" style="118" customWidth="1"/>
    <col min="6666" max="6666" width="4.109375" style="118" customWidth="1"/>
    <col min="6667" max="6912" width="9.109375" style="118"/>
    <col min="6913" max="6913" width="5.88671875" style="118" customWidth="1"/>
    <col min="6914" max="6914" width="42.6640625" style="118" customWidth="1"/>
    <col min="6915" max="6917" width="13.33203125" style="118" customWidth="1"/>
    <col min="6918" max="6918" width="42.6640625" style="118" customWidth="1"/>
    <col min="6919" max="6921" width="13.33203125" style="118" customWidth="1"/>
    <col min="6922" max="6922" width="4.109375" style="118" customWidth="1"/>
    <col min="6923" max="7168" width="9.109375" style="118"/>
    <col min="7169" max="7169" width="5.88671875" style="118" customWidth="1"/>
    <col min="7170" max="7170" width="42.6640625" style="118" customWidth="1"/>
    <col min="7171" max="7173" width="13.33203125" style="118" customWidth="1"/>
    <col min="7174" max="7174" width="42.6640625" style="118" customWidth="1"/>
    <col min="7175" max="7177" width="13.33203125" style="118" customWidth="1"/>
    <col min="7178" max="7178" width="4.109375" style="118" customWidth="1"/>
    <col min="7179" max="7424" width="9.109375" style="118"/>
    <col min="7425" max="7425" width="5.88671875" style="118" customWidth="1"/>
    <col min="7426" max="7426" width="42.6640625" style="118" customWidth="1"/>
    <col min="7427" max="7429" width="13.33203125" style="118" customWidth="1"/>
    <col min="7430" max="7430" width="42.6640625" style="118" customWidth="1"/>
    <col min="7431" max="7433" width="13.33203125" style="118" customWidth="1"/>
    <col min="7434" max="7434" width="4.109375" style="118" customWidth="1"/>
    <col min="7435" max="7680" width="9.109375" style="118"/>
    <col min="7681" max="7681" width="5.88671875" style="118" customWidth="1"/>
    <col min="7682" max="7682" width="42.6640625" style="118" customWidth="1"/>
    <col min="7683" max="7685" width="13.33203125" style="118" customWidth="1"/>
    <col min="7686" max="7686" width="42.6640625" style="118" customWidth="1"/>
    <col min="7687" max="7689" width="13.33203125" style="118" customWidth="1"/>
    <col min="7690" max="7690" width="4.109375" style="118" customWidth="1"/>
    <col min="7691" max="7936" width="9.109375" style="118"/>
    <col min="7937" max="7937" width="5.88671875" style="118" customWidth="1"/>
    <col min="7938" max="7938" width="42.6640625" style="118" customWidth="1"/>
    <col min="7939" max="7941" width="13.33203125" style="118" customWidth="1"/>
    <col min="7942" max="7942" width="42.6640625" style="118" customWidth="1"/>
    <col min="7943" max="7945" width="13.33203125" style="118" customWidth="1"/>
    <col min="7946" max="7946" width="4.109375" style="118" customWidth="1"/>
    <col min="7947" max="8192" width="9.109375" style="118"/>
    <col min="8193" max="8193" width="5.88671875" style="118" customWidth="1"/>
    <col min="8194" max="8194" width="42.6640625" style="118" customWidth="1"/>
    <col min="8195" max="8197" width="13.33203125" style="118" customWidth="1"/>
    <col min="8198" max="8198" width="42.6640625" style="118" customWidth="1"/>
    <col min="8199" max="8201" width="13.33203125" style="118" customWidth="1"/>
    <col min="8202" max="8202" width="4.109375" style="118" customWidth="1"/>
    <col min="8203" max="8448" width="9.109375" style="118"/>
    <col min="8449" max="8449" width="5.88671875" style="118" customWidth="1"/>
    <col min="8450" max="8450" width="42.6640625" style="118" customWidth="1"/>
    <col min="8451" max="8453" width="13.33203125" style="118" customWidth="1"/>
    <col min="8454" max="8454" width="42.6640625" style="118" customWidth="1"/>
    <col min="8455" max="8457" width="13.33203125" style="118" customWidth="1"/>
    <col min="8458" max="8458" width="4.109375" style="118" customWidth="1"/>
    <col min="8459" max="8704" width="9.109375" style="118"/>
    <col min="8705" max="8705" width="5.88671875" style="118" customWidth="1"/>
    <col min="8706" max="8706" width="42.6640625" style="118" customWidth="1"/>
    <col min="8707" max="8709" width="13.33203125" style="118" customWidth="1"/>
    <col min="8710" max="8710" width="42.6640625" style="118" customWidth="1"/>
    <col min="8711" max="8713" width="13.33203125" style="118" customWidth="1"/>
    <col min="8714" max="8714" width="4.109375" style="118" customWidth="1"/>
    <col min="8715" max="8960" width="9.109375" style="118"/>
    <col min="8961" max="8961" width="5.88671875" style="118" customWidth="1"/>
    <col min="8962" max="8962" width="42.6640625" style="118" customWidth="1"/>
    <col min="8963" max="8965" width="13.33203125" style="118" customWidth="1"/>
    <col min="8966" max="8966" width="42.6640625" style="118" customWidth="1"/>
    <col min="8967" max="8969" width="13.33203125" style="118" customWidth="1"/>
    <col min="8970" max="8970" width="4.109375" style="118" customWidth="1"/>
    <col min="8971" max="9216" width="9.109375" style="118"/>
    <col min="9217" max="9217" width="5.88671875" style="118" customWidth="1"/>
    <col min="9218" max="9218" width="42.6640625" style="118" customWidth="1"/>
    <col min="9219" max="9221" width="13.33203125" style="118" customWidth="1"/>
    <col min="9222" max="9222" width="42.6640625" style="118" customWidth="1"/>
    <col min="9223" max="9225" width="13.33203125" style="118" customWidth="1"/>
    <col min="9226" max="9226" width="4.109375" style="118" customWidth="1"/>
    <col min="9227" max="9472" width="9.109375" style="118"/>
    <col min="9473" max="9473" width="5.88671875" style="118" customWidth="1"/>
    <col min="9474" max="9474" width="42.6640625" style="118" customWidth="1"/>
    <col min="9475" max="9477" width="13.33203125" style="118" customWidth="1"/>
    <col min="9478" max="9478" width="42.6640625" style="118" customWidth="1"/>
    <col min="9479" max="9481" width="13.33203125" style="118" customWidth="1"/>
    <col min="9482" max="9482" width="4.109375" style="118" customWidth="1"/>
    <col min="9483" max="9728" width="9.109375" style="118"/>
    <col min="9729" max="9729" width="5.88671875" style="118" customWidth="1"/>
    <col min="9730" max="9730" width="42.6640625" style="118" customWidth="1"/>
    <col min="9731" max="9733" width="13.33203125" style="118" customWidth="1"/>
    <col min="9734" max="9734" width="42.6640625" style="118" customWidth="1"/>
    <col min="9735" max="9737" width="13.33203125" style="118" customWidth="1"/>
    <col min="9738" max="9738" width="4.109375" style="118" customWidth="1"/>
    <col min="9739" max="9984" width="9.109375" style="118"/>
    <col min="9985" max="9985" width="5.88671875" style="118" customWidth="1"/>
    <col min="9986" max="9986" width="42.6640625" style="118" customWidth="1"/>
    <col min="9987" max="9989" width="13.33203125" style="118" customWidth="1"/>
    <col min="9990" max="9990" width="42.6640625" style="118" customWidth="1"/>
    <col min="9991" max="9993" width="13.33203125" style="118" customWidth="1"/>
    <col min="9994" max="9994" width="4.109375" style="118" customWidth="1"/>
    <col min="9995" max="10240" width="9.109375" style="118"/>
    <col min="10241" max="10241" width="5.88671875" style="118" customWidth="1"/>
    <col min="10242" max="10242" width="42.6640625" style="118" customWidth="1"/>
    <col min="10243" max="10245" width="13.33203125" style="118" customWidth="1"/>
    <col min="10246" max="10246" width="42.6640625" style="118" customWidth="1"/>
    <col min="10247" max="10249" width="13.33203125" style="118" customWidth="1"/>
    <col min="10250" max="10250" width="4.109375" style="118" customWidth="1"/>
    <col min="10251" max="10496" width="9.109375" style="118"/>
    <col min="10497" max="10497" width="5.88671875" style="118" customWidth="1"/>
    <col min="10498" max="10498" width="42.6640625" style="118" customWidth="1"/>
    <col min="10499" max="10501" width="13.33203125" style="118" customWidth="1"/>
    <col min="10502" max="10502" width="42.6640625" style="118" customWidth="1"/>
    <col min="10503" max="10505" width="13.33203125" style="118" customWidth="1"/>
    <col min="10506" max="10506" width="4.109375" style="118" customWidth="1"/>
    <col min="10507" max="10752" width="9.109375" style="118"/>
    <col min="10753" max="10753" width="5.88671875" style="118" customWidth="1"/>
    <col min="10754" max="10754" width="42.6640625" style="118" customWidth="1"/>
    <col min="10755" max="10757" width="13.33203125" style="118" customWidth="1"/>
    <col min="10758" max="10758" width="42.6640625" style="118" customWidth="1"/>
    <col min="10759" max="10761" width="13.33203125" style="118" customWidth="1"/>
    <col min="10762" max="10762" width="4.109375" style="118" customWidth="1"/>
    <col min="10763" max="11008" width="9.109375" style="118"/>
    <col min="11009" max="11009" width="5.88671875" style="118" customWidth="1"/>
    <col min="11010" max="11010" width="42.6640625" style="118" customWidth="1"/>
    <col min="11011" max="11013" width="13.33203125" style="118" customWidth="1"/>
    <col min="11014" max="11014" width="42.6640625" style="118" customWidth="1"/>
    <col min="11015" max="11017" width="13.33203125" style="118" customWidth="1"/>
    <col min="11018" max="11018" width="4.109375" style="118" customWidth="1"/>
    <col min="11019" max="11264" width="9.109375" style="118"/>
    <col min="11265" max="11265" width="5.88671875" style="118" customWidth="1"/>
    <col min="11266" max="11266" width="42.6640625" style="118" customWidth="1"/>
    <col min="11267" max="11269" width="13.33203125" style="118" customWidth="1"/>
    <col min="11270" max="11270" width="42.6640625" style="118" customWidth="1"/>
    <col min="11271" max="11273" width="13.33203125" style="118" customWidth="1"/>
    <col min="11274" max="11274" width="4.109375" style="118" customWidth="1"/>
    <col min="11275" max="11520" width="9.109375" style="118"/>
    <col min="11521" max="11521" width="5.88671875" style="118" customWidth="1"/>
    <col min="11522" max="11522" width="42.6640625" style="118" customWidth="1"/>
    <col min="11523" max="11525" width="13.33203125" style="118" customWidth="1"/>
    <col min="11526" max="11526" width="42.6640625" style="118" customWidth="1"/>
    <col min="11527" max="11529" width="13.33203125" style="118" customWidth="1"/>
    <col min="11530" max="11530" width="4.109375" style="118" customWidth="1"/>
    <col min="11531" max="11776" width="9.109375" style="118"/>
    <col min="11777" max="11777" width="5.88671875" style="118" customWidth="1"/>
    <col min="11778" max="11778" width="42.6640625" style="118" customWidth="1"/>
    <col min="11779" max="11781" width="13.33203125" style="118" customWidth="1"/>
    <col min="11782" max="11782" width="42.6640625" style="118" customWidth="1"/>
    <col min="11783" max="11785" width="13.33203125" style="118" customWidth="1"/>
    <col min="11786" max="11786" width="4.109375" style="118" customWidth="1"/>
    <col min="11787" max="12032" width="9.109375" style="118"/>
    <col min="12033" max="12033" width="5.88671875" style="118" customWidth="1"/>
    <col min="12034" max="12034" width="42.6640625" style="118" customWidth="1"/>
    <col min="12035" max="12037" width="13.33203125" style="118" customWidth="1"/>
    <col min="12038" max="12038" width="42.6640625" style="118" customWidth="1"/>
    <col min="12039" max="12041" width="13.33203125" style="118" customWidth="1"/>
    <col min="12042" max="12042" width="4.109375" style="118" customWidth="1"/>
    <col min="12043" max="12288" width="9.109375" style="118"/>
    <col min="12289" max="12289" width="5.88671875" style="118" customWidth="1"/>
    <col min="12290" max="12290" width="42.6640625" style="118" customWidth="1"/>
    <col min="12291" max="12293" width="13.33203125" style="118" customWidth="1"/>
    <col min="12294" max="12294" width="42.6640625" style="118" customWidth="1"/>
    <col min="12295" max="12297" width="13.33203125" style="118" customWidth="1"/>
    <col min="12298" max="12298" width="4.109375" style="118" customWidth="1"/>
    <col min="12299" max="12544" width="9.109375" style="118"/>
    <col min="12545" max="12545" width="5.88671875" style="118" customWidth="1"/>
    <col min="12546" max="12546" width="42.6640625" style="118" customWidth="1"/>
    <col min="12547" max="12549" width="13.33203125" style="118" customWidth="1"/>
    <col min="12550" max="12550" width="42.6640625" style="118" customWidth="1"/>
    <col min="12551" max="12553" width="13.33203125" style="118" customWidth="1"/>
    <col min="12554" max="12554" width="4.109375" style="118" customWidth="1"/>
    <col min="12555" max="12800" width="9.109375" style="118"/>
    <col min="12801" max="12801" width="5.88671875" style="118" customWidth="1"/>
    <col min="12802" max="12802" width="42.6640625" style="118" customWidth="1"/>
    <col min="12803" max="12805" width="13.33203125" style="118" customWidth="1"/>
    <col min="12806" max="12806" width="42.6640625" style="118" customWidth="1"/>
    <col min="12807" max="12809" width="13.33203125" style="118" customWidth="1"/>
    <col min="12810" max="12810" width="4.109375" style="118" customWidth="1"/>
    <col min="12811" max="13056" width="9.109375" style="118"/>
    <col min="13057" max="13057" width="5.88671875" style="118" customWidth="1"/>
    <col min="13058" max="13058" width="42.6640625" style="118" customWidth="1"/>
    <col min="13059" max="13061" width="13.33203125" style="118" customWidth="1"/>
    <col min="13062" max="13062" width="42.6640625" style="118" customWidth="1"/>
    <col min="13063" max="13065" width="13.33203125" style="118" customWidth="1"/>
    <col min="13066" max="13066" width="4.109375" style="118" customWidth="1"/>
    <col min="13067" max="13312" width="9.109375" style="118"/>
    <col min="13313" max="13313" width="5.88671875" style="118" customWidth="1"/>
    <col min="13314" max="13314" width="42.6640625" style="118" customWidth="1"/>
    <col min="13315" max="13317" width="13.33203125" style="118" customWidth="1"/>
    <col min="13318" max="13318" width="42.6640625" style="118" customWidth="1"/>
    <col min="13319" max="13321" width="13.33203125" style="118" customWidth="1"/>
    <col min="13322" max="13322" width="4.109375" style="118" customWidth="1"/>
    <col min="13323" max="13568" width="9.109375" style="118"/>
    <col min="13569" max="13569" width="5.88671875" style="118" customWidth="1"/>
    <col min="13570" max="13570" width="42.6640625" style="118" customWidth="1"/>
    <col min="13571" max="13573" width="13.33203125" style="118" customWidth="1"/>
    <col min="13574" max="13574" width="42.6640625" style="118" customWidth="1"/>
    <col min="13575" max="13577" width="13.33203125" style="118" customWidth="1"/>
    <col min="13578" max="13578" width="4.109375" style="118" customWidth="1"/>
    <col min="13579" max="13824" width="9.109375" style="118"/>
    <col min="13825" max="13825" width="5.88671875" style="118" customWidth="1"/>
    <col min="13826" max="13826" width="42.6640625" style="118" customWidth="1"/>
    <col min="13827" max="13829" width="13.33203125" style="118" customWidth="1"/>
    <col min="13830" max="13830" width="42.6640625" style="118" customWidth="1"/>
    <col min="13831" max="13833" width="13.33203125" style="118" customWidth="1"/>
    <col min="13834" max="13834" width="4.109375" style="118" customWidth="1"/>
    <col min="13835" max="14080" width="9.109375" style="118"/>
    <col min="14081" max="14081" width="5.88671875" style="118" customWidth="1"/>
    <col min="14082" max="14082" width="42.6640625" style="118" customWidth="1"/>
    <col min="14083" max="14085" width="13.33203125" style="118" customWidth="1"/>
    <col min="14086" max="14086" width="42.6640625" style="118" customWidth="1"/>
    <col min="14087" max="14089" width="13.33203125" style="118" customWidth="1"/>
    <col min="14090" max="14090" width="4.109375" style="118" customWidth="1"/>
    <col min="14091" max="14336" width="9.109375" style="118"/>
    <col min="14337" max="14337" width="5.88671875" style="118" customWidth="1"/>
    <col min="14338" max="14338" width="42.6640625" style="118" customWidth="1"/>
    <col min="14339" max="14341" width="13.33203125" style="118" customWidth="1"/>
    <col min="14342" max="14342" width="42.6640625" style="118" customWidth="1"/>
    <col min="14343" max="14345" width="13.33203125" style="118" customWidth="1"/>
    <col min="14346" max="14346" width="4.109375" style="118" customWidth="1"/>
    <col min="14347" max="14592" width="9.109375" style="118"/>
    <col min="14593" max="14593" width="5.88671875" style="118" customWidth="1"/>
    <col min="14594" max="14594" width="42.6640625" style="118" customWidth="1"/>
    <col min="14595" max="14597" width="13.33203125" style="118" customWidth="1"/>
    <col min="14598" max="14598" width="42.6640625" style="118" customWidth="1"/>
    <col min="14599" max="14601" width="13.33203125" style="118" customWidth="1"/>
    <col min="14602" max="14602" width="4.109375" style="118" customWidth="1"/>
    <col min="14603" max="14848" width="9.109375" style="118"/>
    <col min="14849" max="14849" width="5.88671875" style="118" customWidth="1"/>
    <col min="14850" max="14850" width="42.6640625" style="118" customWidth="1"/>
    <col min="14851" max="14853" width="13.33203125" style="118" customWidth="1"/>
    <col min="14854" max="14854" width="42.6640625" style="118" customWidth="1"/>
    <col min="14855" max="14857" width="13.33203125" style="118" customWidth="1"/>
    <col min="14858" max="14858" width="4.109375" style="118" customWidth="1"/>
    <col min="14859" max="15104" width="9.109375" style="118"/>
    <col min="15105" max="15105" width="5.88671875" style="118" customWidth="1"/>
    <col min="15106" max="15106" width="42.6640625" style="118" customWidth="1"/>
    <col min="15107" max="15109" width="13.33203125" style="118" customWidth="1"/>
    <col min="15110" max="15110" width="42.6640625" style="118" customWidth="1"/>
    <col min="15111" max="15113" width="13.33203125" style="118" customWidth="1"/>
    <col min="15114" max="15114" width="4.109375" style="118" customWidth="1"/>
    <col min="15115" max="15360" width="9.109375" style="118"/>
    <col min="15361" max="15361" width="5.88671875" style="118" customWidth="1"/>
    <col min="15362" max="15362" width="42.6640625" style="118" customWidth="1"/>
    <col min="15363" max="15365" width="13.33203125" style="118" customWidth="1"/>
    <col min="15366" max="15366" width="42.6640625" style="118" customWidth="1"/>
    <col min="15367" max="15369" width="13.33203125" style="118" customWidth="1"/>
    <col min="15370" max="15370" width="4.109375" style="118" customWidth="1"/>
    <col min="15371" max="15616" width="9.109375" style="118"/>
    <col min="15617" max="15617" width="5.88671875" style="118" customWidth="1"/>
    <col min="15618" max="15618" width="42.6640625" style="118" customWidth="1"/>
    <col min="15619" max="15621" width="13.33203125" style="118" customWidth="1"/>
    <col min="15622" max="15622" width="42.6640625" style="118" customWidth="1"/>
    <col min="15623" max="15625" width="13.33203125" style="118" customWidth="1"/>
    <col min="15626" max="15626" width="4.109375" style="118" customWidth="1"/>
    <col min="15627" max="15872" width="9.109375" style="118"/>
    <col min="15873" max="15873" width="5.88671875" style="118" customWidth="1"/>
    <col min="15874" max="15874" width="42.6640625" style="118" customWidth="1"/>
    <col min="15875" max="15877" width="13.33203125" style="118" customWidth="1"/>
    <col min="15878" max="15878" width="42.6640625" style="118" customWidth="1"/>
    <col min="15879" max="15881" width="13.33203125" style="118" customWidth="1"/>
    <col min="15882" max="15882" width="4.109375" style="118" customWidth="1"/>
    <col min="15883" max="16128" width="9.109375" style="118"/>
    <col min="16129" max="16129" width="5.88671875" style="118" customWidth="1"/>
    <col min="16130" max="16130" width="42.6640625" style="118" customWidth="1"/>
    <col min="16131" max="16133" width="13.33203125" style="118" customWidth="1"/>
    <col min="16134" max="16134" width="42.6640625" style="118" customWidth="1"/>
    <col min="16135" max="16137" width="13.33203125" style="118" customWidth="1"/>
    <col min="16138" max="16138" width="4.109375" style="118" customWidth="1"/>
    <col min="16139" max="16384" width="9.109375" style="118"/>
  </cols>
  <sheetData>
    <row r="1" spans="1:12" ht="31.2" x14ac:dyDescent="0.3">
      <c r="B1" s="119" t="s">
        <v>267</v>
      </c>
      <c r="C1" s="120"/>
      <c r="D1" s="120"/>
      <c r="E1" s="120"/>
      <c r="F1" s="120"/>
      <c r="G1" s="834"/>
      <c r="H1" s="835"/>
      <c r="I1" s="835"/>
      <c r="J1" s="830" t="s">
        <v>701</v>
      </c>
    </row>
    <row r="2" spans="1:12" ht="15" thickBot="1" x14ac:dyDescent="0.35">
      <c r="F2" s="994" t="s">
        <v>707</v>
      </c>
      <c r="G2" s="122"/>
      <c r="H2" s="122"/>
      <c r="I2" s="122" t="str">
        <f>'[1]2.1.sz.mell  '!I2</f>
        <v>Forintban!</v>
      </c>
      <c r="J2" s="830"/>
    </row>
    <row r="3" spans="1:12" ht="15" thickBot="1" x14ac:dyDescent="0.35">
      <c r="A3" s="831" t="s">
        <v>268</v>
      </c>
      <c r="B3" s="123" t="s">
        <v>11</v>
      </c>
      <c r="C3" s="124"/>
      <c r="D3" s="125"/>
      <c r="E3" s="125"/>
      <c r="F3" s="123" t="s">
        <v>180</v>
      </c>
      <c r="G3" s="126"/>
      <c r="H3" s="127"/>
      <c r="I3" s="128"/>
      <c r="J3" s="830"/>
    </row>
    <row r="4" spans="1:12" s="133" customFormat="1" ht="34.799999999999997" thickBot="1" x14ac:dyDescent="0.35">
      <c r="A4" s="832"/>
      <c r="B4" s="129" t="s">
        <v>0</v>
      </c>
      <c r="C4" s="130" t="s">
        <v>565</v>
      </c>
      <c r="D4" s="131" t="s">
        <v>566</v>
      </c>
      <c r="E4" s="131" t="s">
        <v>555</v>
      </c>
      <c r="F4" s="129" t="s">
        <v>0</v>
      </c>
      <c r="G4" s="130" t="s">
        <v>565</v>
      </c>
      <c r="H4" s="130" t="s">
        <v>566</v>
      </c>
      <c r="I4" s="132" t="s">
        <v>555</v>
      </c>
      <c r="J4" s="830"/>
      <c r="L4" s="622"/>
    </row>
    <row r="5" spans="1:12" s="133" customFormat="1" ht="13.8" thickBot="1" x14ac:dyDescent="0.35">
      <c r="A5" s="134" t="s">
        <v>7</v>
      </c>
      <c r="B5" s="135" t="s">
        <v>8</v>
      </c>
      <c r="C5" s="136" t="s">
        <v>9</v>
      </c>
      <c r="D5" s="137" t="s">
        <v>10</v>
      </c>
      <c r="E5" s="137" t="s">
        <v>325</v>
      </c>
      <c r="F5" s="135" t="s">
        <v>326</v>
      </c>
      <c r="G5" s="136" t="s">
        <v>269</v>
      </c>
      <c r="H5" s="136" t="s">
        <v>270</v>
      </c>
      <c r="I5" s="138" t="s">
        <v>337</v>
      </c>
      <c r="J5" s="830"/>
    </row>
    <row r="6" spans="1:12" x14ac:dyDescent="0.3">
      <c r="A6" s="139" t="s">
        <v>12</v>
      </c>
      <c r="B6" s="140" t="s">
        <v>271</v>
      </c>
      <c r="C6" s="141">
        <v>5000000</v>
      </c>
      <c r="D6" s="141">
        <v>199407219</v>
      </c>
      <c r="E6" s="142">
        <v>199407219</v>
      </c>
      <c r="F6" s="140" t="s">
        <v>216</v>
      </c>
      <c r="G6" s="141">
        <v>26800000</v>
      </c>
      <c r="H6" s="143">
        <v>58533500</v>
      </c>
      <c r="I6" s="144">
        <v>46699632</v>
      </c>
      <c r="J6" s="830"/>
    </row>
    <row r="7" spans="1:12" x14ac:dyDescent="0.3">
      <c r="A7" s="145" t="s">
        <v>26</v>
      </c>
      <c r="B7" s="146" t="s">
        <v>272</v>
      </c>
      <c r="C7" s="147">
        <v>0</v>
      </c>
      <c r="D7" s="147">
        <v>174013219</v>
      </c>
      <c r="E7" s="142">
        <v>174013219</v>
      </c>
      <c r="F7" s="146" t="s">
        <v>273</v>
      </c>
      <c r="G7" s="147"/>
      <c r="H7" s="147"/>
      <c r="I7" s="148"/>
      <c r="J7" s="830"/>
    </row>
    <row r="8" spans="1:12" x14ac:dyDescent="0.3">
      <c r="A8" s="145" t="s">
        <v>40</v>
      </c>
      <c r="B8" s="146" t="s">
        <v>274</v>
      </c>
      <c r="C8" s="147">
        <v>7500000</v>
      </c>
      <c r="D8" s="147">
        <v>7920000</v>
      </c>
      <c r="E8" s="142">
        <v>7920000</v>
      </c>
      <c r="F8" s="146" t="s">
        <v>218</v>
      </c>
      <c r="G8" s="147">
        <v>54400000</v>
      </c>
      <c r="H8" s="147">
        <v>216613219</v>
      </c>
      <c r="I8" s="148">
        <v>5664200</v>
      </c>
      <c r="J8" s="830"/>
    </row>
    <row r="9" spans="1:12" x14ac:dyDescent="0.3">
      <c r="A9" s="145" t="s">
        <v>235</v>
      </c>
      <c r="B9" s="146" t="s">
        <v>275</v>
      </c>
      <c r="C9" s="147"/>
      <c r="D9" s="147">
        <v>0</v>
      </c>
      <c r="E9" s="142">
        <v>0</v>
      </c>
      <c r="F9" s="146" t="s">
        <v>276</v>
      </c>
      <c r="G9" s="147"/>
      <c r="H9" s="147"/>
      <c r="I9" s="148"/>
      <c r="J9" s="830"/>
    </row>
    <row r="10" spans="1:12" x14ac:dyDescent="0.3">
      <c r="A10" s="145" t="s">
        <v>70</v>
      </c>
      <c r="B10" s="146" t="s">
        <v>277</v>
      </c>
      <c r="C10" s="147"/>
      <c r="D10" s="147"/>
      <c r="E10" s="142"/>
      <c r="F10" s="146" t="s">
        <v>220</v>
      </c>
      <c r="G10" s="147">
        <v>0</v>
      </c>
      <c r="H10" s="147">
        <v>4331395</v>
      </c>
      <c r="I10" s="148">
        <v>4331395</v>
      </c>
      <c r="J10" s="830"/>
    </row>
    <row r="11" spans="1:12" x14ac:dyDescent="0.3">
      <c r="A11" s="145" t="s">
        <v>94</v>
      </c>
      <c r="B11" s="146" t="s">
        <v>278</v>
      </c>
      <c r="C11" s="149"/>
      <c r="D11" s="149"/>
      <c r="E11" s="142"/>
      <c r="F11" s="150"/>
      <c r="G11" s="147"/>
      <c r="H11" s="147"/>
      <c r="I11" s="148"/>
      <c r="J11" s="830"/>
    </row>
    <row r="12" spans="1:12" x14ac:dyDescent="0.3">
      <c r="A12" s="145" t="s">
        <v>253</v>
      </c>
      <c r="B12" s="151"/>
      <c r="C12" s="147"/>
      <c r="D12" s="147"/>
      <c r="E12" s="142"/>
      <c r="F12" s="150"/>
      <c r="G12" s="147"/>
      <c r="H12" s="147"/>
      <c r="I12" s="148"/>
      <c r="J12" s="830"/>
    </row>
    <row r="13" spans="1:12" x14ac:dyDescent="0.3">
      <c r="A13" s="145" t="s">
        <v>116</v>
      </c>
      <c r="B13" s="151"/>
      <c r="C13" s="147"/>
      <c r="D13" s="147"/>
      <c r="E13" s="142"/>
      <c r="F13" s="152"/>
      <c r="G13" s="147"/>
      <c r="H13" s="147"/>
      <c r="I13" s="148"/>
      <c r="J13" s="830"/>
    </row>
    <row r="14" spans="1:12" x14ac:dyDescent="0.3">
      <c r="A14" s="145" t="s">
        <v>126</v>
      </c>
      <c r="B14" s="153"/>
      <c r="C14" s="149"/>
      <c r="D14" s="149"/>
      <c r="E14" s="142"/>
      <c r="F14" s="150"/>
      <c r="G14" s="147"/>
      <c r="H14" s="147"/>
      <c r="I14" s="148"/>
      <c r="J14" s="830"/>
    </row>
    <row r="15" spans="1:12" x14ac:dyDescent="0.3">
      <c r="A15" s="145" t="s">
        <v>263</v>
      </c>
      <c r="B15" s="151"/>
      <c r="C15" s="149"/>
      <c r="D15" s="149"/>
      <c r="E15" s="142"/>
      <c r="F15" s="150"/>
      <c r="G15" s="147"/>
      <c r="H15" s="147"/>
      <c r="I15" s="148"/>
      <c r="J15" s="830"/>
    </row>
    <row r="16" spans="1:12" ht="15" thickBot="1" x14ac:dyDescent="0.35">
      <c r="A16" s="154" t="s">
        <v>265</v>
      </c>
      <c r="B16" s="155"/>
      <c r="C16" s="156"/>
      <c r="D16" s="156"/>
      <c r="E16" s="142"/>
      <c r="F16" s="157" t="s">
        <v>211</v>
      </c>
      <c r="G16" s="158"/>
      <c r="H16" s="158"/>
      <c r="I16" s="159"/>
      <c r="J16" s="830"/>
    </row>
    <row r="17" spans="1:10" ht="15" thickBot="1" x14ac:dyDescent="0.35">
      <c r="A17" s="160" t="s">
        <v>279</v>
      </c>
      <c r="B17" s="161" t="s">
        <v>280</v>
      </c>
      <c r="C17" s="162">
        <f>+C6+C8+C9+C11+C12+C13+C14+C15+C16</f>
        <v>12500000</v>
      </c>
      <c r="D17" s="162">
        <f>+D6+D8+D9+D11+D12+D13+D14+D15+D16</f>
        <v>207327219</v>
      </c>
      <c r="E17" s="162">
        <f>+E6+E8+E9+E11+E12+E13+E14+E15+E16</f>
        <v>207327219</v>
      </c>
      <c r="F17" s="161" t="s">
        <v>281</v>
      </c>
      <c r="G17" s="162">
        <f>+G6+G8+G10+G11+G12+G13+G14+G15+G16</f>
        <v>81200000</v>
      </c>
      <c r="H17" s="162">
        <f>+H6+H8+H10+H11+H12+H13+H14+H15+H16</f>
        <v>279478114</v>
      </c>
      <c r="I17" s="163">
        <f>+I6+I8+I10+I11+I12+I13+I14+I15+I16</f>
        <v>56695227</v>
      </c>
      <c r="J17" s="830"/>
    </row>
    <row r="18" spans="1:10" x14ac:dyDescent="0.3">
      <c r="A18" s="139" t="s">
        <v>282</v>
      </c>
      <c r="B18" s="164" t="s">
        <v>283</v>
      </c>
      <c r="C18" s="165">
        <f>+C19+C20+C21+C22+C23</f>
        <v>135912359</v>
      </c>
      <c r="D18" s="165">
        <f>+D19+D20+D21+D22+D23</f>
        <v>125278027</v>
      </c>
      <c r="E18" s="165">
        <f>+E19+E20+E21+E22+E23</f>
        <v>125278027</v>
      </c>
      <c r="F18" s="166" t="s">
        <v>284</v>
      </c>
      <c r="G18" s="167">
        <v>3700000</v>
      </c>
      <c r="H18" s="167">
        <v>45000000</v>
      </c>
      <c r="I18" s="168">
        <v>45000000</v>
      </c>
      <c r="J18" s="830"/>
    </row>
    <row r="19" spans="1:10" x14ac:dyDescent="0.3">
      <c r="A19" s="145" t="s">
        <v>285</v>
      </c>
      <c r="B19" s="169" t="s">
        <v>286</v>
      </c>
      <c r="C19" s="170">
        <v>91912359</v>
      </c>
      <c r="D19" s="170">
        <v>36278027</v>
      </c>
      <c r="E19" s="171">
        <v>36278027</v>
      </c>
      <c r="F19" s="166" t="s">
        <v>287</v>
      </c>
      <c r="G19" s="170"/>
      <c r="H19" s="170"/>
      <c r="I19" s="172"/>
      <c r="J19" s="830"/>
    </row>
    <row r="20" spans="1:10" x14ac:dyDescent="0.3">
      <c r="A20" s="139" t="s">
        <v>288</v>
      </c>
      <c r="B20" s="169" t="s">
        <v>289</v>
      </c>
      <c r="C20" s="170"/>
      <c r="D20" s="170"/>
      <c r="E20" s="171"/>
      <c r="F20" s="166" t="s">
        <v>290</v>
      </c>
      <c r="G20" s="170"/>
      <c r="H20" s="170"/>
      <c r="I20" s="172"/>
      <c r="J20" s="830"/>
    </row>
    <row r="21" spans="1:10" x14ac:dyDescent="0.3">
      <c r="A21" s="145" t="s">
        <v>291</v>
      </c>
      <c r="B21" s="169" t="s">
        <v>292</v>
      </c>
      <c r="C21" s="170"/>
      <c r="D21" s="170"/>
      <c r="E21" s="171"/>
      <c r="F21" s="166" t="s">
        <v>293</v>
      </c>
      <c r="G21" s="170"/>
      <c r="H21" s="170"/>
      <c r="I21" s="172"/>
      <c r="J21" s="830"/>
    </row>
    <row r="22" spans="1:10" x14ac:dyDescent="0.3">
      <c r="A22" s="139" t="s">
        <v>294</v>
      </c>
      <c r="B22" s="169" t="s">
        <v>295</v>
      </c>
      <c r="C22" s="170">
        <v>44000000</v>
      </c>
      <c r="D22" s="170">
        <v>89000000</v>
      </c>
      <c r="E22" s="171">
        <v>89000000</v>
      </c>
      <c r="F22" s="173" t="s">
        <v>296</v>
      </c>
      <c r="G22" s="170"/>
      <c r="H22" s="170"/>
      <c r="I22" s="172"/>
      <c r="J22" s="830"/>
    </row>
    <row r="23" spans="1:10" x14ac:dyDescent="0.3">
      <c r="A23" s="145" t="s">
        <v>297</v>
      </c>
      <c r="B23" s="174" t="s">
        <v>298</v>
      </c>
      <c r="C23" s="170"/>
      <c r="D23" s="170"/>
      <c r="E23" s="171"/>
      <c r="F23" s="166" t="s">
        <v>299</v>
      </c>
      <c r="G23" s="170"/>
      <c r="H23" s="170"/>
      <c r="I23" s="172"/>
      <c r="J23" s="830"/>
    </row>
    <row r="24" spans="1:10" x14ac:dyDescent="0.3">
      <c r="A24" s="139" t="s">
        <v>300</v>
      </c>
      <c r="B24" s="175" t="s">
        <v>301</v>
      </c>
      <c r="C24" s="176">
        <f>+C25+C26+C27+C28+C29</f>
        <v>0</v>
      </c>
      <c r="D24" s="176">
        <f>+D25+D26+D27+D28+D29</f>
        <v>0</v>
      </c>
      <c r="E24" s="176">
        <f>+E25+E26+E27+E28+E29</f>
        <v>0</v>
      </c>
      <c r="F24" s="177" t="s">
        <v>302</v>
      </c>
      <c r="G24" s="170"/>
      <c r="H24" s="170"/>
      <c r="I24" s="172"/>
      <c r="J24" s="830"/>
    </row>
    <row r="25" spans="1:10" x14ac:dyDescent="0.3">
      <c r="A25" s="145" t="s">
        <v>303</v>
      </c>
      <c r="B25" s="174" t="s">
        <v>304</v>
      </c>
      <c r="C25" s="170"/>
      <c r="D25" s="170"/>
      <c r="E25" s="171"/>
      <c r="F25" s="177" t="s">
        <v>252</v>
      </c>
      <c r="G25" s="170"/>
      <c r="H25" s="170"/>
      <c r="I25" s="172"/>
      <c r="J25" s="830"/>
    </row>
    <row r="26" spans="1:10" x14ac:dyDescent="0.3">
      <c r="A26" s="139" t="s">
        <v>305</v>
      </c>
      <c r="B26" s="174" t="s">
        <v>306</v>
      </c>
      <c r="C26" s="170"/>
      <c r="D26" s="170"/>
      <c r="E26" s="171"/>
      <c r="F26" s="178"/>
      <c r="G26" s="170"/>
      <c r="H26" s="170"/>
      <c r="I26" s="172"/>
      <c r="J26" s="830"/>
    </row>
    <row r="27" spans="1:10" x14ac:dyDescent="0.3">
      <c r="A27" s="145" t="s">
        <v>307</v>
      </c>
      <c r="B27" s="169" t="s">
        <v>308</v>
      </c>
      <c r="C27" s="170"/>
      <c r="D27" s="170"/>
      <c r="E27" s="171"/>
      <c r="F27" s="179"/>
      <c r="G27" s="170"/>
      <c r="H27" s="170"/>
      <c r="I27" s="172"/>
      <c r="J27" s="830"/>
    </row>
    <row r="28" spans="1:10" x14ac:dyDescent="0.3">
      <c r="A28" s="139" t="s">
        <v>309</v>
      </c>
      <c r="B28" s="180" t="s">
        <v>310</v>
      </c>
      <c r="C28" s="170"/>
      <c r="D28" s="170"/>
      <c r="E28" s="171"/>
      <c r="F28" s="151"/>
      <c r="G28" s="170"/>
      <c r="H28" s="170"/>
      <c r="I28" s="172"/>
      <c r="J28" s="830"/>
    </row>
    <row r="29" spans="1:10" ht="15" thickBot="1" x14ac:dyDescent="0.35">
      <c r="A29" s="145" t="s">
        <v>311</v>
      </c>
      <c r="B29" s="181" t="s">
        <v>312</v>
      </c>
      <c r="C29" s="170"/>
      <c r="D29" s="170"/>
      <c r="E29" s="171"/>
      <c r="F29" s="179"/>
      <c r="G29" s="170"/>
      <c r="H29" s="170"/>
      <c r="I29" s="172"/>
      <c r="J29" s="830"/>
    </row>
    <row r="30" spans="1:10" ht="15" thickBot="1" x14ac:dyDescent="0.35">
      <c r="A30" s="160" t="s">
        <v>313</v>
      </c>
      <c r="B30" s="161" t="s">
        <v>314</v>
      </c>
      <c r="C30" s="162">
        <f>+C18+C24</f>
        <v>135912359</v>
      </c>
      <c r="D30" s="162">
        <f>+D18+D24</f>
        <v>125278027</v>
      </c>
      <c r="E30" s="162">
        <f>+E18+E24</f>
        <v>125278027</v>
      </c>
      <c r="F30" s="161" t="s">
        <v>546</v>
      </c>
      <c r="G30" s="162">
        <f>SUM(G18:G29)</f>
        <v>3700000</v>
      </c>
      <c r="H30" s="162">
        <f>SUM(H18:H29)</f>
        <v>45000000</v>
      </c>
      <c r="I30" s="163">
        <f>SUM(I18:I29)</f>
        <v>45000000</v>
      </c>
      <c r="J30" s="830"/>
    </row>
    <row r="31" spans="1:10" ht="15" thickBot="1" x14ac:dyDescent="0.35">
      <c r="A31" s="160" t="s">
        <v>315</v>
      </c>
      <c r="B31" s="182" t="s">
        <v>316</v>
      </c>
      <c r="C31" s="183">
        <f>+C17+C30</f>
        <v>148412359</v>
      </c>
      <c r="D31" s="183">
        <f>+D17+D30</f>
        <v>332605246</v>
      </c>
      <c r="E31" s="184">
        <f>+E17+E30</f>
        <v>332605246</v>
      </c>
      <c r="F31" s="182" t="s">
        <v>317</v>
      </c>
      <c r="G31" s="183">
        <f>+G17+G30</f>
        <v>84900000</v>
      </c>
      <c r="H31" s="183">
        <f>+H17+H30</f>
        <v>324478114</v>
      </c>
      <c r="I31" s="184">
        <f>+I17+I30</f>
        <v>101695227</v>
      </c>
      <c r="J31" s="830"/>
    </row>
    <row r="32" spans="1:10" ht="15" thickBot="1" x14ac:dyDescent="0.35">
      <c r="A32" s="160" t="s">
        <v>318</v>
      </c>
      <c r="B32" s="182" t="s">
        <v>319</v>
      </c>
      <c r="C32" s="183">
        <f>IF(C17-G17&lt;0,G17-C17,"-")</f>
        <v>68700000</v>
      </c>
      <c r="D32" s="183">
        <f>IF(D17-H17&lt;0,H17-D17,"-")</f>
        <v>72150895</v>
      </c>
      <c r="E32" s="184" t="str">
        <f>IF(E17-I17&lt;0,I17-E17,"-")</f>
        <v>-</v>
      </c>
      <c r="F32" s="182" t="s">
        <v>320</v>
      </c>
      <c r="G32" s="183" t="str">
        <f>IF(C17-G17&gt;0,C17-G17,"-")</f>
        <v>-</v>
      </c>
      <c r="H32" s="183" t="str">
        <f>IF(D17-H17&gt;0,D17-H17,"-")</f>
        <v>-</v>
      </c>
      <c r="I32" s="184">
        <f>IF(E17-I17&gt;0,E17-I17,"-")</f>
        <v>150631992</v>
      </c>
      <c r="J32" s="830"/>
    </row>
    <row r="33" spans="1:10" ht="15" thickBot="1" x14ac:dyDescent="0.35">
      <c r="A33" s="160" t="s">
        <v>321</v>
      </c>
      <c r="B33" s="182" t="s">
        <v>544</v>
      </c>
      <c r="C33" s="183" t="str">
        <f>IF(C31-G31&lt;0,G31-C31,"-")</f>
        <v>-</v>
      </c>
      <c r="D33" s="183" t="str">
        <f>IF(D31-H31&lt;0,H31-D31,"-")</f>
        <v>-</v>
      </c>
      <c r="E33" s="184" t="str">
        <f>IF(E31-I31&lt;0,I31-E31,"-")</f>
        <v>-</v>
      </c>
      <c r="F33" s="182" t="s">
        <v>545</v>
      </c>
      <c r="G33" s="183">
        <f>IF(C31-G31&gt;0,C31-G31,"-")</f>
        <v>63512359</v>
      </c>
      <c r="H33" s="183">
        <f>IF(D31-H31&gt;0,D31-H31,"-")</f>
        <v>8127132</v>
      </c>
      <c r="I33" s="184">
        <f>IF(E31-I31&gt;0,E31-I31,"-")</f>
        <v>230910019</v>
      </c>
      <c r="J33" s="830"/>
    </row>
  </sheetData>
  <mergeCells count="3">
    <mergeCell ref="J1:J33"/>
    <mergeCell ref="A3:A4"/>
    <mergeCell ref="G1:I1"/>
  </mergeCells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P161"/>
  <sheetViews>
    <sheetView workbookViewId="0">
      <selection sqref="A1:N1"/>
    </sheetView>
  </sheetViews>
  <sheetFormatPr defaultRowHeight="14.4" x14ac:dyDescent="0.3"/>
  <cols>
    <col min="1" max="1" width="13.88671875" style="115" customWidth="1"/>
    <col min="2" max="2" width="57.5546875" style="116" bestFit="1" customWidth="1"/>
    <col min="3" max="3" width="10.88671875" style="117" bestFit="1" customWidth="1"/>
    <col min="4" max="5" width="10.88671875" style="14" bestFit="1" customWidth="1"/>
    <col min="6" max="6" width="10.88671875" style="117" bestFit="1" customWidth="1"/>
    <col min="7" max="8" width="10.88671875" style="14" bestFit="1" customWidth="1"/>
    <col min="9" max="9" width="10" style="117" bestFit="1" customWidth="1"/>
    <col min="10" max="10" width="10" style="14" bestFit="1" customWidth="1"/>
    <col min="11" max="11" width="10.33203125" style="14" customWidth="1"/>
    <col min="12" max="12" width="10.88671875" style="117" bestFit="1" customWidth="1"/>
    <col min="13" max="14" width="10.88671875" style="14" bestFit="1" customWidth="1"/>
    <col min="15" max="15" width="9.109375" style="14"/>
    <col min="16" max="16" width="7.44140625" style="14" bestFit="1" customWidth="1"/>
    <col min="17" max="256" width="9.109375" style="14"/>
    <col min="257" max="257" width="13.88671875" style="14" customWidth="1"/>
    <col min="258" max="258" width="57.5546875" style="14" bestFit="1" customWidth="1"/>
    <col min="259" max="270" width="12.109375" style="14" customWidth="1"/>
    <col min="271" max="512" width="9.109375" style="14"/>
    <col min="513" max="513" width="13.88671875" style="14" customWidth="1"/>
    <col min="514" max="514" width="57.5546875" style="14" bestFit="1" customWidth="1"/>
    <col min="515" max="526" width="12.109375" style="14" customWidth="1"/>
    <col min="527" max="768" width="9.109375" style="14"/>
    <col min="769" max="769" width="13.88671875" style="14" customWidth="1"/>
    <col min="770" max="770" width="57.5546875" style="14" bestFit="1" customWidth="1"/>
    <col min="771" max="782" width="12.109375" style="14" customWidth="1"/>
    <col min="783" max="1024" width="9.109375" style="14"/>
    <col min="1025" max="1025" width="13.88671875" style="14" customWidth="1"/>
    <col min="1026" max="1026" width="57.5546875" style="14" bestFit="1" customWidth="1"/>
    <col min="1027" max="1038" width="12.109375" style="14" customWidth="1"/>
    <col min="1039" max="1280" width="9.109375" style="14"/>
    <col min="1281" max="1281" width="13.88671875" style="14" customWidth="1"/>
    <col min="1282" max="1282" width="57.5546875" style="14" bestFit="1" customWidth="1"/>
    <col min="1283" max="1294" width="12.109375" style="14" customWidth="1"/>
    <col min="1295" max="1536" width="9.109375" style="14"/>
    <col min="1537" max="1537" width="13.88671875" style="14" customWidth="1"/>
    <col min="1538" max="1538" width="57.5546875" style="14" bestFit="1" customWidth="1"/>
    <col min="1539" max="1550" width="12.109375" style="14" customWidth="1"/>
    <col min="1551" max="1792" width="9.109375" style="14"/>
    <col min="1793" max="1793" width="13.88671875" style="14" customWidth="1"/>
    <col min="1794" max="1794" width="57.5546875" style="14" bestFit="1" customWidth="1"/>
    <col min="1795" max="1806" width="12.109375" style="14" customWidth="1"/>
    <col min="1807" max="2048" width="9.109375" style="14"/>
    <col min="2049" max="2049" width="13.88671875" style="14" customWidth="1"/>
    <col min="2050" max="2050" width="57.5546875" style="14" bestFit="1" customWidth="1"/>
    <col min="2051" max="2062" width="12.109375" style="14" customWidth="1"/>
    <col min="2063" max="2304" width="9.109375" style="14"/>
    <col min="2305" max="2305" width="13.88671875" style="14" customWidth="1"/>
    <col min="2306" max="2306" width="57.5546875" style="14" bestFit="1" customWidth="1"/>
    <col min="2307" max="2318" width="12.109375" style="14" customWidth="1"/>
    <col min="2319" max="2560" width="9.109375" style="14"/>
    <col min="2561" max="2561" width="13.88671875" style="14" customWidth="1"/>
    <col min="2562" max="2562" width="57.5546875" style="14" bestFit="1" customWidth="1"/>
    <col min="2563" max="2574" width="12.109375" style="14" customWidth="1"/>
    <col min="2575" max="2816" width="9.109375" style="14"/>
    <col min="2817" max="2817" width="13.88671875" style="14" customWidth="1"/>
    <col min="2818" max="2818" width="57.5546875" style="14" bestFit="1" customWidth="1"/>
    <col min="2819" max="2830" width="12.109375" style="14" customWidth="1"/>
    <col min="2831" max="3072" width="9.109375" style="14"/>
    <col min="3073" max="3073" width="13.88671875" style="14" customWidth="1"/>
    <col min="3074" max="3074" width="57.5546875" style="14" bestFit="1" customWidth="1"/>
    <col min="3075" max="3086" width="12.109375" style="14" customWidth="1"/>
    <col min="3087" max="3328" width="9.109375" style="14"/>
    <col min="3329" max="3329" width="13.88671875" style="14" customWidth="1"/>
    <col min="3330" max="3330" width="57.5546875" style="14" bestFit="1" customWidth="1"/>
    <col min="3331" max="3342" width="12.109375" style="14" customWidth="1"/>
    <col min="3343" max="3584" width="9.109375" style="14"/>
    <col min="3585" max="3585" width="13.88671875" style="14" customWidth="1"/>
    <col min="3586" max="3586" width="57.5546875" style="14" bestFit="1" customWidth="1"/>
    <col min="3587" max="3598" width="12.109375" style="14" customWidth="1"/>
    <col min="3599" max="3840" width="9.109375" style="14"/>
    <col min="3841" max="3841" width="13.88671875" style="14" customWidth="1"/>
    <col min="3842" max="3842" width="57.5546875" style="14" bestFit="1" customWidth="1"/>
    <col min="3843" max="3854" width="12.109375" style="14" customWidth="1"/>
    <col min="3855" max="4096" width="9.109375" style="14"/>
    <col min="4097" max="4097" width="13.88671875" style="14" customWidth="1"/>
    <col min="4098" max="4098" width="57.5546875" style="14" bestFit="1" customWidth="1"/>
    <col min="4099" max="4110" width="12.109375" style="14" customWidth="1"/>
    <col min="4111" max="4352" width="9.109375" style="14"/>
    <col min="4353" max="4353" width="13.88671875" style="14" customWidth="1"/>
    <col min="4354" max="4354" width="57.5546875" style="14" bestFit="1" customWidth="1"/>
    <col min="4355" max="4366" width="12.109375" style="14" customWidth="1"/>
    <col min="4367" max="4608" width="9.109375" style="14"/>
    <col min="4609" max="4609" width="13.88671875" style="14" customWidth="1"/>
    <col min="4610" max="4610" width="57.5546875" style="14" bestFit="1" customWidth="1"/>
    <col min="4611" max="4622" width="12.109375" style="14" customWidth="1"/>
    <col min="4623" max="4864" width="9.109375" style="14"/>
    <col min="4865" max="4865" width="13.88671875" style="14" customWidth="1"/>
    <col min="4866" max="4866" width="57.5546875" style="14" bestFit="1" customWidth="1"/>
    <col min="4867" max="4878" width="12.109375" style="14" customWidth="1"/>
    <col min="4879" max="5120" width="9.109375" style="14"/>
    <col min="5121" max="5121" width="13.88671875" style="14" customWidth="1"/>
    <col min="5122" max="5122" width="57.5546875" style="14" bestFit="1" customWidth="1"/>
    <col min="5123" max="5134" width="12.109375" style="14" customWidth="1"/>
    <col min="5135" max="5376" width="9.109375" style="14"/>
    <col min="5377" max="5377" width="13.88671875" style="14" customWidth="1"/>
    <col min="5378" max="5378" width="57.5546875" style="14" bestFit="1" customWidth="1"/>
    <col min="5379" max="5390" width="12.109375" style="14" customWidth="1"/>
    <col min="5391" max="5632" width="9.109375" style="14"/>
    <col min="5633" max="5633" width="13.88671875" style="14" customWidth="1"/>
    <col min="5634" max="5634" width="57.5546875" style="14" bestFit="1" customWidth="1"/>
    <col min="5635" max="5646" width="12.109375" style="14" customWidth="1"/>
    <col min="5647" max="5888" width="9.109375" style="14"/>
    <col min="5889" max="5889" width="13.88671875" style="14" customWidth="1"/>
    <col min="5890" max="5890" width="57.5546875" style="14" bestFit="1" customWidth="1"/>
    <col min="5891" max="5902" width="12.109375" style="14" customWidth="1"/>
    <col min="5903" max="6144" width="9.109375" style="14"/>
    <col min="6145" max="6145" width="13.88671875" style="14" customWidth="1"/>
    <col min="6146" max="6146" width="57.5546875" style="14" bestFit="1" customWidth="1"/>
    <col min="6147" max="6158" width="12.109375" style="14" customWidth="1"/>
    <col min="6159" max="6400" width="9.109375" style="14"/>
    <col min="6401" max="6401" width="13.88671875" style="14" customWidth="1"/>
    <col min="6402" max="6402" width="57.5546875" style="14" bestFit="1" customWidth="1"/>
    <col min="6403" max="6414" width="12.109375" style="14" customWidth="1"/>
    <col min="6415" max="6656" width="9.109375" style="14"/>
    <col min="6657" max="6657" width="13.88671875" style="14" customWidth="1"/>
    <col min="6658" max="6658" width="57.5546875" style="14" bestFit="1" customWidth="1"/>
    <col min="6659" max="6670" width="12.109375" style="14" customWidth="1"/>
    <col min="6671" max="6912" width="9.109375" style="14"/>
    <col min="6913" max="6913" width="13.88671875" style="14" customWidth="1"/>
    <col min="6914" max="6914" width="57.5546875" style="14" bestFit="1" customWidth="1"/>
    <col min="6915" max="6926" width="12.109375" style="14" customWidth="1"/>
    <col min="6927" max="7168" width="9.109375" style="14"/>
    <col min="7169" max="7169" width="13.88671875" style="14" customWidth="1"/>
    <col min="7170" max="7170" width="57.5546875" style="14" bestFit="1" customWidth="1"/>
    <col min="7171" max="7182" width="12.109375" style="14" customWidth="1"/>
    <col min="7183" max="7424" width="9.109375" style="14"/>
    <col min="7425" max="7425" width="13.88671875" style="14" customWidth="1"/>
    <col min="7426" max="7426" width="57.5546875" style="14" bestFit="1" customWidth="1"/>
    <col min="7427" max="7438" width="12.109375" style="14" customWidth="1"/>
    <col min="7439" max="7680" width="9.109375" style="14"/>
    <col min="7681" max="7681" width="13.88671875" style="14" customWidth="1"/>
    <col min="7682" max="7682" width="57.5546875" style="14" bestFit="1" customWidth="1"/>
    <col min="7683" max="7694" width="12.109375" style="14" customWidth="1"/>
    <col min="7695" max="7936" width="9.109375" style="14"/>
    <col min="7937" max="7937" width="13.88671875" style="14" customWidth="1"/>
    <col min="7938" max="7938" width="57.5546875" style="14" bestFit="1" customWidth="1"/>
    <col min="7939" max="7950" width="12.109375" style="14" customWidth="1"/>
    <col min="7951" max="8192" width="9.109375" style="14"/>
    <col min="8193" max="8193" width="13.88671875" style="14" customWidth="1"/>
    <col min="8194" max="8194" width="57.5546875" style="14" bestFit="1" customWidth="1"/>
    <col min="8195" max="8206" width="12.109375" style="14" customWidth="1"/>
    <col min="8207" max="8448" width="9.109375" style="14"/>
    <col min="8449" max="8449" width="13.88671875" style="14" customWidth="1"/>
    <col min="8450" max="8450" width="57.5546875" style="14" bestFit="1" customWidth="1"/>
    <col min="8451" max="8462" width="12.109375" style="14" customWidth="1"/>
    <col min="8463" max="8704" width="9.109375" style="14"/>
    <col min="8705" max="8705" width="13.88671875" style="14" customWidth="1"/>
    <col min="8706" max="8706" width="57.5546875" style="14" bestFit="1" customWidth="1"/>
    <col min="8707" max="8718" width="12.109375" style="14" customWidth="1"/>
    <col min="8719" max="8960" width="9.109375" style="14"/>
    <col min="8961" max="8961" width="13.88671875" style="14" customWidth="1"/>
    <col min="8962" max="8962" width="57.5546875" style="14" bestFit="1" customWidth="1"/>
    <col min="8963" max="8974" width="12.109375" style="14" customWidth="1"/>
    <col min="8975" max="9216" width="9.109375" style="14"/>
    <col min="9217" max="9217" width="13.88671875" style="14" customWidth="1"/>
    <col min="9218" max="9218" width="57.5546875" style="14" bestFit="1" customWidth="1"/>
    <col min="9219" max="9230" width="12.109375" style="14" customWidth="1"/>
    <col min="9231" max="9472" width="9.109375" style="14"/>
    <col min="9473" max="9473" width="13.88671875" style="14" customWidth="1"/>
    <col min="9474" max="9474" width="57.5546875" style="14" bestFit="1" customWidth="1"/>
    <col min="9475" max="9486" width="12.109375" style="14" customWidth="1"/>
    <col min="9487" max="9728" width="9.109375" style="14"/>
    <col min="9729" max="9729" width="13.88671875" style="14" customWidth="1"/>
    <col min="9730" max="9730" width="57.5546875" style="14" bestFit="1" customWidth="1"/>
    <col min="9731" max="9742" width="12.109375" style="14" customWidth="1"/>
    <col min="9743" max="9984" width="9.109375" style="14"/>
    <col min="9985" max="9985" width="13.88671875" style="14" customWidth="1"/>
    <col min="9986" max="9986" width="57.5546875" style="14" bestFit="1" customWidth="1"/>
    <col min="9987" max="9998" width="12.109375" style="14" customWidth="1"/>
    <col min="9999" max="10240" width="9.109375" style="14"/>
    <col min="10241" max="10241" width="13.88671875" style="14" customWidth="1"/>
    <col min="10242" max="10242" width="57.5546875" style="14" bestFit="1" customWidth="1"/>
    <col min="10243" max="10254" width="12.109375" style="14" customWidth="1"/>
    <col min="10255" max="10496" width="9.109375" style="14"/>
    <col min="10497" max="10497" width="13.88671875" style="14" customWidth="1"/>
    <col min="10498" max="10498" width="57.5546875" style="14" bestFit="1" customWidth="1"/>
    <col min="10499" max="10510" width="12.109375" style="14" customWidth="1"/>
    <col min="10511" max="10752" width="9.109375" style="14"/>
    <col min="10753" max="10753" width="13.88671875" style="14" customWidth="1"/>
    <col min="10754" max="10754" width="57.5546875" style="14" bestFit="1" customWidth="1"/>
    <col min="10755" max="10766" width="12.109375" style="14" customWidth="1"/>
    <col min="10767" max="11008" width="9.109375" style="14"/>
    <col min="11009" max="11009" width="13.88671875" style="14" customWidth="1"/>
    <col min="11010" max="11010" width="57.5546875" style="14" bestFit="1" customWidth="1"/>
    <col min="11011" max="11022" width="12.109375" style="14" customWidth="1"/>
    <col min="11023" max="11264" width="9.109375" style="14"/>
    <col min="11265" max="11265" width="13.88671875" style="14" customWidth="1"/>
    <col min="11266" max="11266" width="57.5546875" style="14" bestFit="1" customWidth="1"/>
    <col min="11267" max="11278" width="12.109375" style="14" customWidth="1"/>
    <col min="11279" max="11520" width="9.109375" style="14"/>
    <col min="11521" max="11521" width="13.88671875" style="14" customWidth="1"/>
    <col min="11522" max="11522" width="57.5546875" style="14" bestFit="1" customWidth="1"/>
    <col min="11523" max="11534" width="12.109375" style="14" customWidth="1"/>
    <col min="11535" max="11776" width="9.109375" style="14"/>
    <col min="11777" max="11777" width="13.88671875" style="14" customWidth="1"/>
    <col min="11778" max="11778" width="57.5546875" style="14" bestFit="1" customWidth="1"/>
    <col min="11779" max="11790" width="12.109375" style="14" customWidth="1"/>
    <col min="11791" max="12032" width="9.109375" style="14"/>
    <col min="12033" max="12033" width="13.88671875" style="14" customWidth="1"/>
    <col min="12034" max="12034" width="57.5546875" style="14" bestFit="1" customWidth="1"/>
    <col min="12035" max="12046" width="12.109375" style="14" customWidth="1"/>
    <col min="12047" max="12288" width="9.109375" style="14"/>
    <col min="12289" max="12289" width="13.88671875" style="14" customWidth="1"/>
    <col min="12290" max="12290" width="57.5546875" style="14" bestFit="1" customWidth="1"/>
    <col min="12291" max="12302" width="12.109375" style="14" customWidth="1"/>
    <col min="12303" max="12544" width="9.109375" style="14"/>
    <col min="12545" max="12545" width="13.88671875" style="14" customWidth="1"/>
    <col min="12546" max="12546" width="57.5546875" style="14" bestFit="1" customWidth="1"/>
    <col min="12547" max="12558" width="12.109375" style="14" customWidth="1"/>
    <col min="12559" max="12800" width="9.109375" style="14"/>
    <col min="12801" max="12801" width="13.88671875" style="14" customWidth="1"/>
    <col min="12802" max="12802" width="57.5546875" style="14" bestFit="1" customWidth="1"/>
    <col min="12803" max="12814" width="12.109375" style="14" customWidth="1"/>
    <col min="12815" max="13056" width="9.109375" style="14"/>
    <col min="13057" max="13057" width="13.88671875" style="14" customWidth="1"/>
    <col min="13058" max="13058" width="57.5546875" style="14" bestFit="1" customWidth="1"/>
    <col min="13059" max="13070" width="12.109375" style="14" customWidth="1"/>
    <col min="13071" max="13312" width="9.109375" style="14"/>
    <col min="13313" max="13313" width="13.88671875" style="14" customWidth="1"/>
    <col min="13314" max="13314" width="57.5546875" style="14" bestFit="1" customWidth="1"/>
    <col min="13315" max="13326" width="12.109375" style="14" customWidth="1"/>
    <col min="13327" max="13568" width="9.109375" style="14"/>
    <col min="13569" max="13569" width="13.88671875" style="14" customWidth="1"/>
    <col min="13570" max="13570" width="57.5546875" style="14" bestFit="1" customWidth="1"/>
    <col min="13571" max="13582" width="12.109375" style="14" customWidth="1"/>
    <col min="13583" max="13824" width="9.109375" style="14"/>
    <col min="13825" max="13825" width="13.88671875" style="14" customWidth="1"/>
    <col min="13826" max="13826" width="57.5546875" style="14" bestFit="1" customWidth="1"/>
    <col min="13827" max="13838" width="12.109375" style="14" customWidth="1"/>
    <col min="13839" max="14080" width="9.109375" style="14"/>
    <col min="14081" max="14081" width="13.88671875" style="14" customWidth="1"/>
    <col min="14082" max="14082" width="57.5546875" style="14" bestFit="1" customWidth="1"/>
    <col min="14083" max="14094" width="12.109375" style="14" customWidth="1"/>
    <col min="14095" max="14336" width="9.109375" style="14"/>
    <col min="14337" max="14337" width="13.88671875" style="14" customWidth="1"/>
    <col min="14338" max="14338" width="57.5546875" style="14" bestFit="1" customWidth="1"/>
    <col min="14339" max="14350" width="12.109375" style="14" customWidth="1"/>
    <col min="14351" max="14592" width="9.109375" style="14"/>
    <col min="14593" max="14593" width="13.88671875" style="14" customWidth="1"/>
    <col min="14594" max="14594" width="57.5546875" style="14" bestFit="1" customWidth="1"/>
    <col min="14595" max="14606" width="12.109375" style="14" customWidth="1"/>
    <col min="14607" max="14848" width="9.109375" style="14"/>
    <col min="14849" max="14849" width="13.88671875" style="14" customWidth="1"/>
    <col min="14850" max="14850" width="57.5546875" style="14" bestFit="1" customWidth="1"/>
    <col min="14851" max="14862" width="12.109375" style="14" customWidth="1"/>
    <col min="14863" max="15104" width="9.109375" style="14"/>
    <col min="15105" max="15105" width="13.88671875" style="14" customWidth="1"/>
    <col min="15106" max="15106" width="57.5546875" style="14" bestFit="1" customWidth="1"/>
    <col min="15107" max="15118" width="12.109375" style="14" customWidth="1"/>
    <col min="15119" max="15360" width="9.109375" style="14"/>
    <col min="15361" max="15361" width="13.88671875" style="14" customWidth="1"/>
    <col min="15362" max="15362" width="57.5546875" style="14" bestFit="1" customWidth="1"/>
    <col min="15363" max="15374" width="12.109375" style="14" customWidth="1"/>
    <col min="15375" max="15616" width="9.109375" style="14"/>
    <col min="15617" max="15617" width="13.88671875" style="14" customWidth="1"/>
    <col min="15618" max="15618" width="57.5546875" style="14" bestFit="1" customWidth="1"/>
    <col min="15619" max="15630" width="12.109375" style="14" customWidth="1"/>
    <col min="15631" max="15872" width="9.109375" style="14"/>
    <col min="15873" max="15873" width="13.88671875" style="14" customWidth="1"/>
    <col min="15874" max="15874" width="57.5546875" style="14" bestFit="1" customWidth="1"/>
    <col min="15875" max="15886" width="12.109375" style="14" customWidth="1"/>
    <col min="15887" max="16128" width="9.109375" style="14"/>
    <col min="16129" max="16129" width="13.88671875" style="14" customWidth="1"/>
    <col min="16130" max="16130" width="57.5546875" style="14" bestFit="1" customWidth="1"/>
    <col min="16131" max="16142" width="12.109375" style="14" customWidth="1"/>
    <col min="16143" max="16384" width="9.109375" style="14"/>
  </cols>
  <sheetData>
    <row r="1" spans="1:16" s="3" customFormat="1" ht="22.5" customHeight="1" thickBot="1" x14ac:dyDescent="0.35">
      <c r="A1" s="837" t="s">
        <v>708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</row>
    <row r="2" spans="1:16" s="6" customFormat="1" ht="21" customHeight="1" thickBot="1" x14ac:dyDescent="0.35">
      <c r="A2" s="5" t="s">
        <v>0</v>
      </c>
      <c r="B2" s="839" t="s">
        <v>357</v>
      </c>
      <c r="C2" s="841" t="s">
        <v>2</v>
      </c>
      <c r="D2" s="842"/>
      <c r="E2" s="843"/>
      <c r="F2" s="847" t="s">
        <v>369</v>
      </c>
      <c r="G2" s="842"/>
      <c r="H2" s="843"/>
      <c r="I2" s="847" t="s">
        <v>368</v>
      </c>
      <c r="J2" s="842"/>
      <c r="K2" s="843"/>
      <c r="L2" s="849" t="s">
        <v>3</v>
      </c>
      <c r="M2" s="850"/>
      <c r="N2" s="851"/>
      <c r="P2" s="836" t="s">
        <v>556</v>
      </c>
    </row>
    <row r="3" spans="1:16" s="6" customFormat="1" ht="23.4" thickBot="1" x14ac:dyDescent="0.35">
      <c r="A3" s="5" t="s">
        <v>4</v>
      </c>
      <c r="B3" s="840"/>
      <c r="C3" s="844"/>
      <c r="D3" s="845"/>
      <c r="E3" s="846"/>
      <c r="F3" s="848"/>
      <c r="G3" s="845"/>
      <c r="H3" s="846"/>
      <c r="I3" s="848"/>
      <c r="J3" s="845"/>
      <c r="K3" s="846"/>
      <c r="L3" s="852"/>
      <c r="M3" s="853"/>
      <c r="N3" s="854"/>
      <c r="P3" s="836"/>
    </row>
    <row r="4" spans="1:16" s="9" customFormat="1" ht="15.9" customHeight="1" thickBot="1" x14ac:dyDescent="0.35">
      <c r="A4" s="7"/>
      <c r="B4" s="7"/>
      <c r="C4" s="8"/>
      <c r="E4" s="8"/>
      <c r="F4" s="8"/>
      <c r="H4" s="8"/>
      <c r="I4" s="8"/>
      <c r="K4" s="8"/>
      <c r="L4" s="8"/>
      <c r="N4" s="8"/>
    </row>
    <row r="5" spans="1:16" ht="34.799999999999997" thickBot="1" x14ac:dyDescent="0.35">
      <c r="A5" s="10" t="s">
        <v>5</v>
      </c>
      <c r="B5" s="11" t="s">
        <v>6</v>
      </c>
      <c r="C5" s="242" t="s">
        <v>553</v>
      </c>
      <c r="D5" s="243" t="s">
        <v>554</v>
      </c>
      <c r="E5" s="244" t="s">
        <v>555</v>
      </c>
      <c r="F5" s="242" t="s">
        <v>553</v>
      </c>
      <c r="G5" s="243" t="s">
        <v>554</v>
      </c>
      <c r="H5" s="244" t="s">
        <v>555</v>
      </c>
      <c r="I5" s="242" t="s">
        <v>553</v>
      </c>
      <c r="J5" s="243" t="s">
        <v>554</v>
      </c>
      <c r="K5" s="244" t="s">
        <v>555</v>
      </c>
      <c r="L5" s="242" t="s">
        <v>553</v>
      </c>
      <c r="M5" s="243" t="s">
        <v>554</v>
      </c>
      <c r="N5" s="244" t="s">
        <v>555</v>
      </c>
    </row>
    <row r="6" spans="1:16" s="19" customFormat="1" ht="15" customHeight="1" thickBot="1" x14ac:dyDescent="0.35">
      <c r="A6" s="15" t="s">
        <v>7</v>
      </c>
      <c r="B6" s="16" t="s">
        <v>8</v>
      </c>
      <c r="C6" s="16" t="s">
        <v>9</v>
      </c>
      <c r="D6" s="17" t="s">
        <v>10</v>
      </c>
      <c r="E6" s="18" t="s">
        <v>325</v>
      </c>
      <c r="F6" s="16" t="s">
        <v>326</v>
      </c>
      <c r="G6" s="17" t="s">
        <v>269</v>
      </c>
      <c r="H6" s="18" t="s">
        <v>270</v>
      </c>
      <c r="I6" s="16" t="s">
        <v>337</v>
      </c>
      <c r="J6" s="17" t="s">
        <v>338</v>
      </c>
      <c r="K6" s="18" t="s">
        <v>339</v>
      </c>
      <c r="L6" s="16" t="s">
        <v>360</v>
      </c>
      <c r="M6" s="17" t="s">
        <v>361</v>
      </c>
      <c r="N6" s="18" t="s">
        <v>398</v>
      </c>
    </row>
    <row r="7" spans="1:16" s="19" customFormat="1" ht="18" customHeight="1" thickBot="1" x14ac:dyDescent="0.35">
      <c r="A7" s="10"/>
      <c r="B7" s="10" t="s">
        <v>11</v>
      </c>
      <c r="C7" s="20"/>
      <c r="D7" s="20"/>
      <c r="E7" s="284"/>
      <c r="M7" s="617"/>
    </row>
    <row r="8" spans="1:16" s="19" customFormat="1" ht="12" customHeight="1" thickBot="1" x14ac:dyDescent="0.35">
      <c r="A8" s="22" t="s">
        <v>12</v>
      </c>
      <c r="B8" s="23" t="s">
        <v>13</v>
      </c>
      <c r="C8" s="24">
        <f t="shared" ref="C8:H8" si="0">SUM(C9:C14)</f>
        <v>143424734</v>
      </c>
      <c r="D8" s="25">
        <f t="shared" si="0"/>
        <v>154872964</v>
      </c>
      <c r="E8" s="458">
        <f t="shared" si="0"/>
        <v>154700964</v>
      </c>
      <c r="F8" s="24">
        <f t="shared" si="0"/>
        <v>2000000</v>
      </c>
      <c r="G8" s="25">
        <f t="shared" si="0"/>
        <v>2000000</v>
      </c>
      <c r="H8" s="26">
        <f t="shared" si="0"/>
        <v>2172000</v>
      </c>
      <c r="I8" s="24">
        <f>PH.megbontva!F8</f>
        <v>0</v>
      </c>
      <c r="J8" s="25">
        <f>PH.megbontva!G8</f>
        <v>0</v>
      </c>
      <c r="K8" s="26">
        <f>PH.megbontva!H8</f>
        <v>0</v>
      </c>
      <c r="L8" s="305">
        <f>Össz.Önkorm.intézményenként!L6</f>
        <v>145424734</v>
      </c>
      <c r="M8" s="298">
        <f>Össz.Önkorm.intézményenként!M6</f>
        <v>156872964</v>
      </c>
      <c r="N8" s="296">
        <f>Össz.Önkorm.intézményenként!N6</f>
        <v>156872964</v>
      </c>
    </row>
    <row r="9" spans="1:16" s="32" customFormat="1" ht="12" customHeight="1" x14ac:dyDescent="0.2">
      <c r="A9" s="27" t="s">
        <v>14</v>
      </c>
      <c r="B9" s="28" t="s">
        <v>15</v>
      </c>
      <c r="C9" s="29">
        <v>53938173</v>
      </c>
      <c r="D9" s="30">
        <v>55039646</v>
      </c>
      <c r="E9" s="31">
        <v>55039646</v>
      </c>
      <c r="F9" s="29"/>
      <c r="G9" s="30"/>
      <c r="H9" s="31"/>
      <c r="I9" s="29">
        <f>PH.megbontva!F9</f>
        <v>0</v>
      </c>
      <c r="J9" s="30">
        <f>PH.megbontva!G9</f>
        <v>0</v>
      </c>
      <c r="K9" s="31">
        <f>PH.megbontva!H9</f>
        <v>0</v>
      </c>
      <c r="L9" s="372">
        <f>Össz.Önkorm.intézményenként!L7</f>
        <v>53938173</v>
      </c>
      <c r="M9" s="301">
        <f>Össz.Önkorm.intézményenként!M7</f>
        <v>55039646</v>
      </c>
      <c r="N9" s="299">
        <f>Össz.Önkorm.intézményenként!N7</f>
        <v>55039646</v>
      </c>
    </row>
    <row r="10" spans="1:16" s="38" customFormat="1" ht="12" customHeight="1" x14ac:dyDescent="0.2">
      <c r="A10" s="33" t="s">
        <v>16</v>
      </c>
      <c r="B10" s="34" t="s">
        <v>17</v>
      </c>
      <c r="C10" s="35">
        <v>54336157</v>
      </c>
      <c r="D10" s="36">
        <v>55131740</v>
      </c>
      <c r="E10" s="37">
        <v>55131740</v>
      </c>
      <c r="F10" s="35"/>
      <c r="G10" s="36"/>
      <c r="H10" s="37"/>
      <c r="I10" s="35">
        <f>PH.megbontva!F10</f>
        <v>0</v>
      </c>
      <c r="J10" s="36">
        <f>PH.megbontva!G10</f>
        <v>0</v>
      </c>
      <c r="K10" s="37">
        <f>PH.megbontva!H10</f>
        <v>0</v>
      </c>
      <c r="L10" s="373">
        <f>Össz.Önkorm.intézményenként!L8</f>
        <v>54336157</v>
      </c>
      <c r="M10" s="304">
        <f>Össz.Önkorm.intézményenként!M8</f>
        <v>55131740</v>
      </c>
      <c r="N10" s="302">
        <f>Össz.Önkorm.intézményenként!N8</f>
        <v>55131740</v>
      </c>
    </row>
    <row r="11" spans="1:16" s="38" customFormat="1" ht="12" customHeight="1" x14ac:dyDescent="0.2">
      <c r="A11" s="33" t="s">
        <v>18</v>
      </c>
      <c r="B11" s="34" t="s">
        <v>19</v>
      </c>
      <c r="C11" s="35">
        <v>31676824</v>
      </c>
      <c r="D11" s="36">
        <v>31706152</v>
      </c>
      <c r="E11" s="37">
        <v>31534152</v>
      </c>
      <c r="F11" s="35">
        <v>2000000</v>
      </c>
      <c r="G11" s="36">
        <v>2000000</v>
      </c>
      <c r="H11" s="37">
        <v>2172000</v>
      </c>
      <c r="I11" s="35">
        <f>PH.megbontva!F11</f>
        <v>0</v>
      </c>
      <c r="J11" s="36">
        <f>PH.megbontva!G11</f>
        <v>0</v>
      </c>
      <c r="K11" s="37">
        <f>PH.megbontva!H11</f>
        <v>0</v>
      </c>
      <c r="L11" s="373">
        <f>Össz.Önkorm.intézményenként!L9</f>
        <v>33676824</v>
      </c>
      <c r="M11" s="304">
        <f>Össz.Önkorm.intézményenként!M9</f>
        <v>33706152</v>
      </c>
      <c r="N11" s="302">
        <f>Össz.Önkorm.intézményenként!N9</f>
        <v>33706152</v>
      </c>
    </row>
    <row r="12" spans="1:16" s="38" customFormat="1" ht="12" customHeight="1" x14ac:dyDescent="0.2">
      <c r="A12" s="33" t="s">
        <v>20</v>
      </c>
      <c r="B12" s="34" t="s">
        <v>21</v>
      </c>
      <c r="C12" s="35">
        <v>3473580</v>
      </c>
      <c r="D12" s="36">
        <v>3473580</v>
      </c>
      <c r="E12" s="37">
        <v>3473580</v>
      </c>
      <c r="F12" s="35"/>
      <c r="G12" s="36"/>
      <c r="H12" s="37"/>
      <c r="I12" s="35">
        <f>PH.megbontva!F12</f>
        <v>0</v>
      </c>
      <c r="J12" s="36">
        <f>PH.megbontva!G12</f>
        <v>0</v>
      </c>
      <c r="K12" s="37">
        <f>PH.megbontva!H12</f>
        <v>0</v>
      </c>
      <c r="L12" s="373">
        <f>Össz.Önkorm.intézményenként!L10</f>
        <v>3473580</v>
      </c>
      <c r="M12" s="304">
        <f>Össz.Önkorm.intézményenként!M10</f>
        <v>3473580</v>
      </c>
      <c r="N12" s="302">
        <f>Össz.Önkorm.intézményenként!N10</f>
        <v>3473580</v>
      </c>
    </row>
    <row r="13" spans="1:16" s="38" customFormat="1" ht="12" customHeight="1" x14ac:dyDescent="0.2">
      <c r="A13" s="33" t="s">
        <v>22</v>
      </c>
      <c r="B13" s="34" t="s">
        <v>23</v>
      </c>
      <c r="C13" s="35"/>
      <c r="D13" s="36">
        <v>9342326</v>
      </c>
      <c r="E13" s="37">
        <v>9342326</v>
      </c>
      <c r="F13" s="35"/>
      <c r="G13" s="36"/>
      <c r="H13" s="37"/>
      <c r="I13" s="35">
        <f>PH.megbontva!F13</f>
        <v>0</v>
      </c>
      <c r="J13" s="36">
        <f>PH.megbontva!G13</f>
        <v>0</v>
      </c>
      <c r="K13" s="37">
        <f>PH.megbontva!H13</f>
        <v>0</v>
      </c>
      <c r="L13" s="373">
        <f>Össz.Önkorm.intézményenként!L11</f>
        <v>0</v>
      </c>
      <c r="M13" s="304">
        <f>Össz.Önkorm.intézményenként!M11</f>
        <v>9342326</v>
      </c>
      <c r="N13" s="302">
        <f>Össz.Önkorm.intézményenként!N11</f>
        <v>9342326</v>
      </c>
    </row>
    <row r="14" spans="1:16" s="32" customFormat="1" ht="12" customHeight="1" thickBot="1" x14ac:dyDescent="0.25">
      <c r="A14" s="39" t="s">
        <v>24</v>
      </c>
      <c r="B14" s="40" t="s">
        <v>25</v>
      </c>
      <c r="C14" s="35"/>
      <c r="D14" s="36">
        <v>179520</v>
      </c>
      <c r="E14" s="37">
        <v>179520</v>
      </c>
      <c r="F14" s="35"/>
      <c r="G14" s="36"/>
      <c r="H14" s="37"/>
      <c r="I14" s="35">
        <f>PH.megbontva!F14</f>
        <v>0</v>
      </c>
      <c r="J14" s="36">
        <f>PH.megbontva!G14</f>
        <v>0</v>
      </c>
      <c r="K14" s="37">
        <f>PH.megbontva!H14</f>
        <v>0</v>
      </c>
      <c r="L14" s="373">
        <f>Össz.Önkorm.intézményenként!L12</f>
        <v>0</v>
      </c>
      <c r="M14" s="304">
        <f>Össz.Önkorm.intézményenként!M12</f>
        <v>179520</v>
      </c>
      <c r="N14" s="302">
        <f>Össz.Önkorm.intézményenként!N12</f>
        <v>179520</v>
      </c>
    </row>
    <row r="15" spans="1:16" s="32" customFormat="1" ht="12" customHeight="1" thickBot="1" x14ac:dyDescent="0.35">
      <c r="A15" s="22" t="s">
        <v>26</v>
      </c>
      <c r="B15" s="41" t="s">
        <v>27</v>
      </c>
      <c r="C15" s="24">
        <f>SUM(C16:C21)</f>
        <v>37500000</v>
      </c>
      <c r="D15" s="25">
        <f>SUM(D16:D21)</f>
        <v>38517000</v>
      </c>
      <c r="E15" s="26">
        <f>SUM(E16:E21)</f>
        <v>38058878</v>
      </c>
      <c r="F15" s="24">
        <f t="shared" ref="F15:H15" si="1">+F16+F17+F18+F19+F20</f>
        <v>2500000</v>
      </c>
      <c r="G15" s="25">
        <f t="shared" si="1"/>
        <v>2500000</v>
      </c>
      <c r="H15" s="26">
        <f t="shared" si="1"/>
        <v>2062000</v>
      </c>
      <c r="I15" s="24">
        <f>PH.megbontva!F15</f>
        <v>0</v>
      </c>
      <c r="J15" s="25">
        <f>PH.megbontva!G15</f>
        <v>0</v>
      </c>
      <c r="K15" s="26">
        <f>PH.megbontva!H15</f>
        <v>0</v>
      </c>
      <c r="L15" s="305">
        <f>Össz.Önkorm.intézményenként!L13</f>
        <v>40000000</v>
      </c>
      <c r="M15" s="305">
        <f>Össz.Önkorm.intézményenként!M13</f>
        <v>41017000</v>
      </c>
      <c r="N15" s="296">
        <f>Össz.Önkorm.intézményenként!N13</f>
        <v>40120878</v>
      </c>
    </row>
    <row r="16" spans="1:16" s="32" customFormat="1" ht="12" customHeight="1" x14ac:dyDescent="0.2">
      <c r="A16" s="27" t="s">
        <v>28</v>
      </c>
      <c r="B16" s="28" t="s">
        <v>29</v>
      </c>
      <c r="C16" s="29"/>
      <c r="D16" s="30"/>
      <c r="E16" s="31"/>
      <c r="F16" s="29"/>
      <c r="G16" s="30"/>
      <c r="H16" s="31"/>
      <c r="I16" s="29">
        <f>PH.megbontva!F16</f>
        <v>0</v>
      </c>
      <c r="J16" s="30">
        <f>PH.megbontva!G16</f>
        <v>0</v>
      </c>
      <c r="K16" s="31">
        <f>PH.megbontva!H16</f>
        <v>0</v>
      </c>
      <c r="L16" s="372">
        <f>Össz.Önkorm.intézményenként!L14</f>
        <v>0</v>
      </c>
      <c r="M16" s="301">
        <f>Össz.Önkorm.intézményenként!M14</f>
        <v>0</v>
      </c>
      <c r="N16" s="299">
        <f>Össz.Önkorm.intézményenként!N14</f>
        <v>0</v>
      </c>
    </row>
    <row r="17" spans="1:14" s="32" customFormat="1" ht="12" customHeight="1" x14ac:dyDescent="0.2">
      <c r="A17" s="33" t="s">
        <v>30</v>
      </c>
      <c r="B17" s="34" t="s">
        <v>31</v>
      </c>
      <c r="C17" s="35"/>
      <c r="D17" s="36"/>
      <c r="E17" s="37"/>
      <c r="F17" s="35"/>
      <c r="G17" s="36"/>
      <c r="H17" s="37"/>
      <c r="I17" s="35">
        <f>PH.megbontva!F17</f>
        <v>0</v>
      </c>
      <c r="J17" s="36">
        <f>PH.megbontva!G17</f>
        <v>0</v>
      </c>
      <c r="K17" s="37">
        <f>PH.megbontva!H17</f>
        <v>0</v>
      </c>
      <c r="L17" s="373">
        <f>Össz.Önkorm.intézményenként!L15</f>
        <v>0</v>
      </c>
      <c r="M17" s="304">
        <f>Össz.Önkorm.intézményenként!M15</f>
        <v>0</v>
      </c>
      <c r="N17" s="302">
        <f>Össz.Önkorm.intézményenként!N15</f>
        <v>0</v>
      </c>
    </row>
    <row r="18" spans="1:14" s="32" customFormat="1" ht="12" customHeight="1" x14ac:dyDescent="0.2">
      <c r="A18" s="33" t="s">
        <v>32</v>
      </c>
      <c r="B18" s="34" t="s">
        <v>33</v>
      </c>
      <c r="C18" s="35"/>
      <c r="D18" s="36"/>
      <c r="E18" s="37"/>
      <c r="F18" s="35"/>
      <c r="G18" s="36"/>
      <c r="H18" s="37"/>
      <c r="I18" s="35">
        <f>PH.megbontva!F18</f>
        <v>0</v>
      </c>
      <c r="J18" s="36">
        <f>PH.megbontva!G18</f>
        <v>0</v>
      </c>
      <c r="K18" s="37">
        <f>PH.megbontva!H18</f>
        <v>0</v>
      </c>
      <c r="L18" s="373">
        <f>Össz.Önkorm.intézményenként!L16</f>
        <v>0</v>
      </c>
      <c r="M18" s="304">
        <f>Össz.Önkorm.intézményenként!M16</f>
        <v>0</v>
      </c>
      <c r="N18" s="302">
        <f>Össz.Önkorm.intézményenként!N16</f>
        <v>0</v>
      </c>
    </row>
    <row r="19" spans="1:14" s="32" customFormat="1" ht="12" customHeight="1" x14ac:dyDescent="0.2">
      <c r="A19" s="33" t="s">
        <v>34</v>
      </c>
      <c r="B19" s="34" t="s">
        <v>35</v>
      </c>
      <c r="C19" s="35"/>
      <c r="D19" s="36"/>
      <c r="E19" s="37"/>
      <c r="F19" s="35"/>
      <c r="G19" s="36"/>
      <c r="H19" s="37"/>
      <c r="I19" s="35">
        <f>PH.megbontva!F19</f>
        <v>0</v>
      </c>
      <c r="J19" s="36">
        <f>PH.megbontva!G19</f>
        <v>0</v>
      </c>
      <c r="K19" s="37">
        <f>PH.megbontva!H19</f>
        <v>0</v>
      </c>
      <c r="L19" s="373">
        <f>Össz.Önkorm.intézményenként!L17</f>
        <v>0</v>
      </c>
      <c r="M19" s="304">
        <f>Össz.Önkorm.intézményenként!M17</f>
        <v>0</v>
      </c>
      <c r="N19" s="302">
        <f>Össz.Önkorm.intézményenként!N17</f>
        <v>0</v>
      </c>
    </row>
    <row r="20" spans="1:14" s="32" customFormat="1" ht="12" customHeight="1" x14ac:dyDescent="0.2">
      <c r="A20" s="33" t="s">
        <v>36</v>
      </c>
      <c r="B20" s="34" t="s">
        <v>37</v>
      </c>
      <c r="C20" s="35">
        <v>37500000</v>
      </c>
      <c r="D20" s="36">
        <v>38517000</v>
      </c>
      <c r="E20" s="37">
        <v>38058878</v>
      </c>
      <c r="F20" s="35">
        <v>2500000</v>
      </c>
      <c r="G20" s="36">
        <v>2500000</v>
      </c>
      <c r="H20" s="37">
        <v>2062000</v>
      </c>
      <c r="I20" s="35">
        <f>PH.megbontva!F20</f>
        <v>0</v>
      </c>
      <c r="J20" s="36">
        <f>PH.megbontva!G20</f>
        <v>0</v>
      </c>
      <c r="K20" s="37">
        <f>PH.megbontva!H20</f>
        <v>0</v>
      </c>
      <c r="L20" s="373">
        <f>Össz.Önkorm.intézményenként!L18</f>
        <v>40000000</v>
      </c>
      <c r="M20" s="304">
        <f>Össz.Önkorm.intézményenként!M18</f>
        <v>41017000</v>
      </c>
      <c r="N20" s="302">
        <f>Össz.Önkorm.intézményenként!N18</f>
        <v>40120878</v>
      </c>
    </row>
    <row r="21" spans="1:14" s="38" customFormat="1" ht="12" customHeight="1" thickBot="1" x14ac:dyDescent="0.25">
      <c r="A21" s="39" t="s">
        <v>38</v>
      </c>
      <c r="B21" s="40" t="s">
        <v>39</v>
      </c>
      <c r="C21" s="42"/>
      <c r="D21" s="43"/>
      <c r="E21" s="44"/>
      <c r="F21" s="42"/>
      <c r="G21" s="43"/>
      <c r="H21" s="44"/>
      <c r="I21" s="42">
        <f>PH.megbontva!F21</f>
        <v>0</v>
      </c>
      <c r="J21" s="43">
        <f>PH.megbontva!G21</f>
        <v>0</v>
      </c>
      <c r="K21" s="44">
        <f>PH.megbontva!H21</f>
        <v>0</v>
      </c>
      <c r="L21" s="374">
        <f>Össz.Önkorm.intézményenként!L19</f>
        <v>0</v>
      </c>
      <c r="M21" s="308">
        <f>Össz.Önkorm.intézményenként!M19</f>
        <v>0</v>
      </c>
      <c r="N21" s="306">
        <f>Össz.Önkorm.intézményenként!N19</f>
        <v>0</v>
      </c>
    </row>
    <row r="22" spans="1:14" s="38" customFormat="1" ht="12" customHeight="1" thickBot="1" x14ac:dyDescent="0.35">
      <c r="A22" s="22" t="s">
        <v>40</v>
      </c>
      <c r="B22" s="23" t="s">
        <v>41</v>
      </c>
      <c r="C22" s="24">
        <f>SUM(C23:C28)</f>
        <v>5000000</v>
      </c>
      <c r="D22" s="25">
        <f>SUM(D23:D27)</f>
        <v>179013219</v>
      </c>
      <c r="E22" s="26">
        <f>SUM(E23:E27)</f>
        <v>179013219</v>
      </c>
      <c r="F22" s="24">
        <f>SUM(F23:F27)</f>
        <v>0</v>
      </c>
      <c r="G22" s="25">
        <f>SUM(G23:G27)</f>
        <v>20394000</v>
      </c>
      <c r="H22" s="26">
        <f>SUM(H23:H27)</f>
        <v>20394000</v>
      </c>
      <c r="I22" s="24">
        <f>PH.megbontva!F22</f>
        <v>0</v>
      </c>
      <c r="J22" s="25">
        <f>PH.megbontva!G22</f>
        <v>0</v>
      </c>
      <c r="K22" s="26">
        <f>PH.megbontva!H22</f>
        <v>0</v>
      </c>
      <c r="L22" s="305">
        <f>Össz.Önkorm.intézményenként!L20</f>
        <v>5000000</v>
      </c>
      <c r="M22" s="305">
        <f>Össz.Önkorm.intézményenként!M20</f>
        <v>199407219</v>
      </c>
      <c r="N22" s="296">
        <f>Össz.Önkorm.intézményenként!N20</f>
        <v>199407219</v>
      </c>
    </row>
    <row r="23" spans="1:14" s="38" customFormat="1" ht="12" customHeight="1" x14ac:dyDescent="0.2">
      <c r="A23" s="27" t="s">
        <v>42</v>
      </c>
      <c r="B23" s="28" t="s">
        <v>43</v>
      </c>
      <c r="C23" s="29"/>
      <c r="D23" s="30"/>
      <c r="E23" s="31"/>
      <c r="F23" s="29"/>
      <c r="G23" s="30">
        <v>20394000</v>
      </c>
      <c r="H23" s="31">
        <v>20394000</v>
      </c>
      <c r="I23" s="29">
        <f>PH.megbontva!F23</f>
        <v>0</v>
      </c>
      <c r="J23" s="30">
        <f>PH.megbontva!G23</f>
        <v>0</v>
      </c>
      <c r="K23" s="31">
        <f>PH.megbontva!H23</f>
        <v>0</v>
      </c>
      <c r="L23" s="372">
        <f>Össz.Önkorm.intézményenként!L21</f>
        <v>0</v>
      </c>
      <c r="M23" s="301">
        <f>Össz.Önkorm.intézményenként!M21</f>
        <v>20394000</v>
      </c>
      <c r="N23" s="299">
        <f>Össz.Önkorm.intézményenként!N21</f>
        <v>20394000</v>
      </c>
    </row>
    <row r="24" spans="1:14" s="32" customFormat="1" ht="12" customHeight="1" x14ac:dyDescent="0.2">
      <c r="A24" s="33" t="s">
        <v>44</v>
      </c>
      <c r="B24" s="34" t="s">
        <v>45</v>
      </c>
      <c r="C24" s="35"/>
      <c r="D24" s="36"/>
      <c r="E24" s="37"/>
      <c r="F24" s="35"/>
      <c r="G24" s="36"/>
      <c r="H24" s="37"/>
      <c r="I24" s="35">
        <f>PH.megbontva!F24</f>
        <v>0</v>
      </c>
      <c r="J24" s="36">
        <f>PH.megbontva!G24</f>
        <v>0</v>
      </c>
      <c r="K24" s="37">
        <f>PH.megbontva!H24</f>
        <v>0</v>
      </c>
      <c r="L24" s="373">
        <f>Össz.Önkorm.intézményenként!L22</f>
        <v>0</v>
      </c>
      <c r="M24" s="304">
        <f>Össz.Önkorm.intézményenként!M22</f>
        <v>0</v>
      </c>
      <c r="N24" s="302">
        <f>Össz.Önkorm.intézményenként!N22</f>
        <v>0</v>
      </c>
    </row>
    <row r="25" spans="1:14" s="38" customFormat="1" ht="12" customHeight="1" x14ac:dyDescent="0.2">
      <c r="A25" s="33" t="s">
        <v>46</v>
      </c>
      <c r="B25" s="34" t="s">
        <v>47</v>
      </c>
      <c r="C25" s="35"/>
      <c r="D25" s="36"/>
      <c r="E25" s="37"/>
      <c r="F25" s="35"/>
      <c r="G25" s="36"/>
      <c r="H25" s="37"/>
      <c r="I25" s="35">
        <f>PH.megbontva!F25</f>
        <v>0</v>
      </c>
      <c r="J25" s="36">
        <f>PH.megbontva!G25</f>
        <v>0</v>
      </c>
      <c r="K25" s="37">
        <f>PH.megbontva!H25</f>
        <v>0</v>
      </c>
      <c r="L25" s="373">
        <f>Össz.Önkorm.intézményenként!L23</f>
        <v>0</v>
      </c>
      <c r="M25" s="304">
        <f>Össz.Önkorm.intézményenként!M23</f>
        <v>0</v>
      </c>
      <c r="N25" s="302">
        <f>Össz.Önkorm.intézményenként!N23</f>
        <v>0</v>
      </c>
    </row>
    <row r="26" spans="1:14" s="38" customFormat="1" ht="12" customHeight="1" x14ac:dyDescent="0.2">
      <c r="A26" s="33" t="s">
        <v>48</v>
      </c>
      <c r="B26" s="34" t="s">
        <v>49</v>
      </c>
      <c r="C26" s="35"/>
      <c r="D26" s="36"/>
      <c r="E26" s="37"/>
      <c r="F26" s="35"/>
      <c r="G26" s="36"/>
      <c r="H26" s="37"/>
      <c r="I26" s="35">
        <f>PH.megbontva!F26</f>
        <v>0</v>
      </c>
      <c r="J26" s="36">
        <f>PH.megbontva!G26</f>
        <v>0</v>
      </c>
      <c r="K26" s="37">
        <f>PH.megbontva!H26</f>
        <v>0</v>
      </c>
      <c r="L26" s="373">
        <f>Össz.Önkorm.intézményenként!L24</f>
        <v>0</v>
      </c>
      <c r="M26" s="304">
        <f>Össz.Önkorm.intézményenként!M24</f>
        <v>0</v>
      </c>
      <c r="N26" s="302">
        <f>Össz.Önkorm.intézményenként!N24</f>
        <v>0</v>
      </c>
    </row>
    <row r="27" spans="1:14" s="38" customFormat="1" ht="12" customHeight="1" x14ac:dyDescent="0.2">
      <c r="A27" s="33" t="s">
        <v>50</v>
      </c>
      <c r="B27" s="34" t="s">
        <v>51</v>
      </c>
      <c r="C27" s="35">
        <v>5000000</v>
      </c>
      <c r="D27" s="36">
        <v>179013219</v>
      </c>
      <c r="E27" s="37">
        <v>179013219</v>
      </c>
      <c r="F27" s="35"/>
      <c r="G27" s="36"/>
      <c r="H27" s="37"/>
      <c r="I27" s="35">
        <f>PH.megbontva!F27</f>
        <v>0</v>
      </c>
      <c r="J27" s="36">
        <f>PH.megbontva!G27</f>
        <v>0</v>
      </c>
      <c r="K27" s="37">
        <f>PH.megbontva!H27</f>
        <v>0</v>
      </c>
      <c r="L27" s="373">
        <f>Össz.Önkorm.intézményenként!L25</f>
        <v>5000000</v>
      </c>
      <c r="M27" s="304">
        <f>Össz.Önkorm.intézményenként!M25</f>
        <v>179013219</v>
      </c>
      <c r="N27" s="302">
        <f>Össz.Önkorm.intézményenként!N25</f>
        <v>179013219</v>
      </c>
    </row>
    <row r="28" spans="1:14" s="38" customFormat="1" ht="12" customHeight="1" thickBot="1" x14ac:dyDescent="0.25">
      <c r="A28" s="39" t="s">
        <v>52</v>
      </c>
      <c r="B28" s="40" t="s">
        <v>53</v>
      </c>
      <c r="C28" s="42"/>
      <c r="D28" s="43">
        <v>174013219</v>
      </c>
      <c r="E28" s="44">
        <v>174013219</v>
      </c>
      <c r="F28" s="42"/>
      <c r="G28" s="43"/>
      <c r="H28" s="44"/>
      <c r="I28" s="42">
        <f>PH.megbontva!F28</f>
        <v>0</v>
      </c>
      <c r="J28" s="43">
        <f>PH.megbontva!G28</f>
        <v>0</v>
      </c>
      <c r="K28" s="44">
        <f>PH.megbontva!H28</f>
        <v>0</v>
      </c>
      <c r="L28" s="374">
        <f>Össz.Önkorm.intézményenként!L26</f>
        <v>0</v>
      </c>
      <c r="M28" s="308">
        <f>Össz.Önkorm.intézményenként!M26</f>
        <v>174013219</v>
      </c>
      <c r="N28" s="306">
        <f>Össz.Önkorm.intézményenként!N26</f>
        <v>174013219</v>
      </c>
    </row>
    <row r="29" spans="1:14" s="38" customFormat="1" ht="12" customHeight="1" thickBot="1" x14ac:dyDescent="0.35">
      <c r="A29" s="22" t="s">
        <v>54</v>
      </c>
      <c r="B29" s="23" t="s">
        <v>55</v>
      </c>
      <c r="C29" s="45">
        <f>SUM(C30:C36)</f>
        <v>64700000</v>
      </c>
      <c r="D29" s="45">
        <f>SUM(D30:D36)</f>
        <v>86538000</v>
      </c>
      <c r="E29" s="46">
        <f>SUM(E30:E36)</f>
        <v>78253734</v>
      </c>
      <c r="F29" s="45">
        <f t="shared" ref="F29" si="2">+F30+F31+F32+F33+F34+F35+F36</f>
        <v>0</v>
      </c>
      <c r="G29" s="45"/>
      <c r="H29" s="46"/>
      <c r="I29" s="45">
        <f>PH.megbontva!F29</f>
        <v>0</v>
      </c>
      <c r="J29" s="45">
        <f>PH.megbontva!G29</f>
        <v>0</v>
      </c>
      <c r="K29" s="46">
        <f>PH.megbontva!H29</f>
        <v>0</v>
      </c>
      <c r="L29" s="312">
        <f>Össz.Önkorm.intézményenként!L27</f>
        <v>64700000</v>
      </c>
      <c r="M29" s="312">
        <f>Össz.Önkorm.intézményenként!M27</f>
        <v>86538000</v>
      </c>
      <c r="N29" s="310">
        <f>Össz.Önkorm.intézményenként!N27</f>
        <v>78253734</v>
      </c>
    </row>
    <row r="30" spans="1:14" s="38" customFormat="1" ht="12" customHeight="1" x14ac:dyDescent="0.2">
      <c r="A30" s="27" t="s">
        <v>56</v>
      </c>
      <c r="B30" s="28" t="s">
        <v>531</v>
      </c>
      <c r="C30" s="29">
        <v>7200000</v>
      </c>
      <c r="D30" s="29">
        <v>7200000</v>
      </c>
      <c r="E30" s="31">
        <v>7099572</v>
      </c>
      <c r="F30" s="29"/>
      <c r="G30" s="29"/>
      <c r="H30" s="31"/>
      <c r="I30" s="29">
        <f>PH.megbontva!F30</f>
        <v>0</v>
      </c>
      <c r="J30" s="29">
        <f>PH.megbontva!G30</f>
        <v>0</v>
      </c>
      <c r="K30" s="31">
        <f>PH.megbontva!H30</f>
        <v>0</v>
      </c>
      <c r="L30" s="372">
        <f>Össz.Önkorm.intézményenként!L28</f>
        <v>7200000</v>
      </c>
      <c r="M30" s="301">
        <f>Össz.Önkorm.intézményenként!M28</f>
        <v>7200000</v>
      </c>
      <c r="N30" s="299">
        <f>Össz.Önkorm.intézményenként!N28</f>
        <v>7099572</v>
      </c>
    </row>
    <row r="31" spans="1:14" s="38" customFormat="1" ht="12" customHeight="1" x14ac:dyDescent="0.2">
      <c r="A31" s="33" t="s">
        <v>58</v>
      </c>
      <c r="B31" s="34" t="s">
        <v>59</v>
      </c>
      <c r="C31" s="35"/>
      <c r="D31" s="35"/>
      <c r="E31" s="37"/>
      <c r="F31" s="35"/>
      <c r="G31" s="35"/>
      <c r="H31" s="37"/>
      <c r="I31" s="35">
        <f>PH.megbontva!F31</f>
        <v>0</v>
      </c>
      <c r="J31" s="35">
        <f>PH.megbontva!G31</f>
        <v>0</v>
      </c>
      <c r="K31" s="37">
        <f>PH.megbontva!H31</f>
        <v>0</v>
      </c>
      <c r="L31" s="373">
        <f>Össz.Önkorm.intézményenként!L29</f>
        <v>0</v>
      </c>
      <c r="M31" s="304">
        <f>Össz.Önkorm.intézményenként!M29</f>
        <v>0</v>
      </c>
      <c r="N31" s="302">
        <f>Össz.Önkorm.intézményenként!N29</f>
        <v>0</v>
      </c>
    </row>
    <row r="32" spans="1:14" s="38" customFormat="1" ht="12" customHeight="1" x14ac:dyDescent="0.2">
      <c r="A32" s="33" t="s">
        <v>60</v>
      </c>
      <c r="B32" s="34" t="s">
        <v>61</v>
      </c>
      <c r="C32" s="35">
        <v>52000000</v>
      </c>
      <c r="D32" s="35">
        <v>72500000</v>
      </c>
      <c r="E32" s="37">
        <v>65412758</v>
      </c>
      <c r="F32" s="35"/>
      <c r="G32" s="35"/>
      <c r="H32" s="37"/>
      <c r="I32" s="35">
        <f>PH.megbontva!F32</f>
        <v>0</v>
      </c>
      <c r="J32" s="35">
        <f>PH.megbontva!G32</f>
        <v>0</v>
      </c>
      <c r="K32" s="37">
        <f>PH.megbontva!H32</f>
        <v>0</v>
      </c>
      <c r="L32" s="373">
        <f>Össz.Önkorm.intézményenként!L30</f>
        <v>52000000</v>
      </c>
      <c r="M32" s="304">
        <f>Össz.Önkorm.intézményenként!M30</f>
        <v>72500000</v>
      </c>
      <c r="N32" s="302">
        <f>Össz.Önkorm.intézményenként!N30</f>
        <v>65412758</v>
      </c>
    </row>
    <row r="33" spans="1:14" s="38" customFormat="1" ht="12" customHeight="1" x14ac:dyDescent="0.2">
      <c r="A33" s="33" t="s">
        <v>62</v>
      </c>
      <c r="B33" s="34" t="s">
        <v>63</v>
      </c>
      <c r="C33" s="35"/>
      <c r="D33" s="35"/>
      <c r="E33" s="37"/>
      <c r="F33" s="35"/>
      <c r="G33" s="35"/>
      <c r="H33" s="37"/>
      <c r="I33" s="35">
        <f>PH.megbontva!F33</f>
        <v>0</v>
      </c>
      <c r="J33" s="35">
        <f>PH.megbontva!G33</f>
        <v>0</v>
      </c>
      <c r="K33" s="37">
        <f>PH.megbontva!H33</f>
        <v>0</v>
      </c>
      <c r="L33" s="373">
        <f>Össz.Önkorm.intézményenként!L31</f>
        <v>0</v>
      </c>
      <c r="M33" s="304">
        <f>Össz.Önkorm.intézményenként!M31</f>
        <v>0</v>
      </c>
      <c r="N33" s="302">
        <f>Össz.Önkorm.intézményenként!N31</f>
        <v>0</v>
      </c>
    </row>
    <row r="34" spans="1:14" s="38" customFormat="1" ht="12" customHeight="1" x14ac:dyDescent="0.2">
      <c r="A34" s="33" t="s">
        <v>64</v>
      </c>
      <c r="B34" s="34" t="s">
        <v>65</v>
      </c>
      <c r="C34" s="35">
        <v>4500000</v>
      </c>
      <c r="D34" s="35">
        <v>5838000</v>
      </c>
      <c r="E34" s="37">
        <v>5320737</v>
      </c>
      <c r="F34" s="35"/>
      <c r="G34" s="35"/>
      <c r="H34" s="37"/>
      <c r="I34" s="35">
        <f>PH.megbontva!F34</f>
        <v>0</v>
      </c>
      <c r="J34" s="35">
        <f>PH.megbontva!G34</f>
        <v>0</v>
      </c>
      <c r="K34" s="37">
        <f>PH.megbontva!H34</f>
        <v>0</v>
      </c>
      <c r="L34" s="373">
        <f>Össz.Önkorm.intézményenként!L32</f>
        <v>4500000</v>
      </c>
      <c r="M34" s="304">
        <f>Össz.Önkorm.intézményenként!M32</f>
        <v>5838000</v>
      </c>
      <c r="N34" s="302">
        <f>Össz.Önkorm.intézményenként!N32</f>
        <v>5320737</v>
      </c>
    </row>
    <row r="35" spans="1:14" s="38" customFormat="1" ht="12" customHeight="1" x14ac:dyDescent="0.2">
      <c r="A35" s="33" t="s">
        <v>66</v>
      </c>
      <c r="B35" s="34" t="s">
        <v>67</v>
      </c>
      <c r="C35" s="35"/>
      <c r="D35" s="35"/>
      <c r="E35" s="37"/>
      <c r="F35" s="35"/>
      <c r="G35" s="35"/>
      <c r="H35" s="37"/>
      <c r="I35" s="35">
        <f>PH.megbontva!F35</f>
        <v>0</v>
      </c>
      <c r="J35" s="35">
        <f>PH.megbontva!G35</f>
        <v>0</v>
      </c>
      <c r="K35" s="37">
        <f>PH.megbontva!H35</f>
        <v>0</v>
      </c>
      <c r="L35" s="373">
        <f>Össz.Önkorm.intézményenként!L33</f>
        <v>0</v>
      </c>
      <c r="M35" s="304">
        <f>Össz.Önkorm.intézményenként!M33</f>
        <v>0</v>
      </c>
      <c r="N35" s="302">
        <f>Össz.Önkorm.intézményenként!N33</f>
        <v>0</v>
      </c>
    </row>
    <row r="36" spans="1:14" s="38" customFormat="1" ht="12" customHeight="1" thickBot="1" x14ac:dyDescent="0.25">
      <c r="A36" s="39" t="s">
        <v>68</v>
      </c>
      <c r="B36" s="40" t="s">
        <v>69</v>
      </c>
      <c r="C36" s="42">
        <v>1000000</v>
      </c>
      <c r="D36" s="42">
        <v>1000000</v>
      </c>
      <c r="E36" s="44">
        <v>420667</v>
      </c>
      <c r="F36" s="42"/>
      <c r="G36" s="42"/>
      <c r="H36" s="44"/>
      <c r="I36" s="42">
        <f>PH.megbontva!F36</f>
        <v>0</v>
      </c>
      <c r="J36" s="42">
        <f>PH.megbontva!G36</f>
        <v>0</v>
      </c>
      <c r="K36" s="44">
        <f>PH.megbontva!H36</f>
        <v>0</v>
      </c>
      <c r="L36" s="374">
        <f>Össz.Önkorm.intézményenként!L34</f>
        <v>1000000</v>
      </c>
      <c r="M36" s="308">
        <f>Össz.Önkorm.intézményenként!M34</f>
        <v>1000000</v>
      </c>
      <c r="N36" s="306">
        <f>Össz.Önkorm.intézményenként!N34</f>
        <v>420667</v>
      </c>
    </row>
    <row r="37" spans="1:14" s="38" customFormat="1" ht="12" customHeight="1" thickBot="1" x14ac:dyDescent="0.35">
      <c r="A37" s="22" t="s">
        <v>70</v>
      </c>
      <c r="B37" s="23" t="s">
        <v>71</v>
      </c>
      <c r="C37" s="24">
        <f t="shared" ref="C37:H37" si="3">SUM(C38:C48)</f>
        <v>10846000</v>
      </c>
      <c r="D37" s="25">
        <f t="shared" si="3"/>
        <v>9058999</v>
      </c>
      <c r="E37" s="26">
        <f t="shared" si="3"/>
        <v>13054650</v>
      </c>
      <c r="F37" s="24">
        <f t="shared" si="3"/>
        <v>0</v>
      </c>
      <c r="G37" s="25">
        <f t="shared" si="3"/>
        <v>0</v>
      </c>
      <c r="H37" s="26">
        <f t="shared" si="3"/>
        <v>0</v>
      </c>
      <c r="I37" s="24">
        <f>PH.megbontva!F37</f>
        <v>0</v>
      </c>
      <c r="J37" s="25">
        <f>PH.megbontva!G37</f>
        <v>0</v>
      </c>
      <c r="K37" s="26">
        <f>PH.megbontva!H37</f>
        <v>395721</v>
      </c>
      <c r="L37" s="305">
        <f>Össz.Önkorm.intézményenként!L35</f>
        <v>10846000</v>
      </c>
      <c r="M37" s="305">
        <f>Össz.Önkorm.intézményenként!M35</f>
        <v>9058999</v>
      </c>
      <c r="N37" s="296">
        <f>Össz.Önkorm.intézményenként!N35</f>
        <v>13450371</v>
      </c>
    </row>
    <row r="38" spans="1:14" s="38" customFormat="1" ht="12" customHeight="1" x14ac:dyDescent="0.2">
      <c r="A38" s="27" t="s">
        <v>72</v>
      </c>
      <c r="B38" s="28" t="s">
        <v>73</v>
      </c>
      <c r="C38" s="29"/>
      <c r="D38" s="30"/>
      <c r="E38" s="31">
        <v>1275510</v>
      </c>
      <c r="F38" s="29"/>
      <c r="G38" s="30"/>
      <c r="H38" s="31"/>
      <c r="I38" s="29">
        <f>PH.megbontva!F38</f>
        <v>0</v>
      </c>
      <c r="J38" s="30">
        <f>PH.megbontva!G38</f>
        <v>0</v>
      </c>
      <c r="K38" s="31">
        <f>PH.megbontva!H38</f>
        <v>0</v>
      </c>
      <c r="L38" s="372">
        <f>Össz.Önkorm.intézményenként!L36</f>
        <v>0</v>
      </c>
      <c r="M38" s="301">
        <f>Össz.Önkorm.intézményenként!M36</f>
        <v>0</v>
      </c>
      <c r="N38" s="299">
        <f>Össz.Önkorm.intézményenként!N36</f>
        <v>1275510</v>
      </c>
    </row>
    <row r="39" spans="1:14" s="38" customFormat="1" ht="12" customHeight="1" x14ac:dyDescent="0.2">
      <c r="A39" s="33" t="s">
        <v>74</v>
      </c>
      <c r="B39" s="34" t="s">
        <v>75</v>
      </c>
      <c r="C39" s="35">
        <v>420000</v>
      </c>
      <c r="D39" s="36">
        <v>420000</v>
      </c>
      <c r="E39" s="37">
        <v>52947</v>
      </c>
      <c r="F39" s="35"/>
      <c r="G39" s="36"/>
      <c r="H39" s="37"/>
      <c r="I39" s="35">
        <f>PH.megbontva!F39</f>
        <v>0</v>
      </c>
      <c r="J39" s="36">
        <f>PH.megbontva!G39</f>
        <v>0</v>
      </c>
      <c r="K39" s="37">
        <f>PH.megbontva!H39</f>
        <v>0</v>
      </c>
      <c r="L39" s="373">
        <f>Össz.Önkorm.intézményenként!L37</f>
        <v>420000</v>
      </c>
      <c r="M39" s="304">
        <f>Össz.Önkorm.intézményenként!M37</f>
        <v>420000</v>
      </c>
      <c r="N39" s="302">
        <f>Össz.Önkorm.intézményenként!N37</f>
        <v>52947</v>
      </c>
    </row>
    <row r="40" spans="1:14" s="38" customFormat="1" ht="12" customHeight="1" x14ac:dyDescent="0.2">
      <c r="A40" s="33" t="s">
        <v>76</v>
      </c>
      <c r="B40" s="34" t="s">
        <v>77</v>
      </c>
      <c r="C40" s="35"/>
      <c r="D40" s="36"/>
      <c r="E40" s="37">
        <f>1451385-395715</f>
        <v>1055670</v>
      </c>
      <c r="F40" s="35"/>
      <c r="G40" s="36"/>
      <c r="H40" s="37"/>
      <c r="I40" s="35">
        <f>PH.megbontva!F40</f>
        <v>0</v>
      </c>
      <c r="J40" s="36">
        <f>PH.megbontva!G40</f>
        <v>0</v>
      </c>
      <c r="K40" s="37">
        <f>PH.megbontva!H40</f>
        <v>395715</v>
      </c>
      <c r="L40" s="373">
        <f>Össz.Önkorm.intézményenként!L38</f>
        <v>0</v>
      </c>
      <c r="M40" s="304">
        <f>Össz.Önkorm.intézményenként!M38</f>
        <v>0</v>
      </c>
      <c r="N40" s="302">
        <f>Össz.Önkorm.intézményenként!N38</f>
        <v>1451385</v>
      </c>
    </row>
    <row r="41" spans="1:14" s="38" customFormat="1" ht="12" customHeight="1" x14ac:dyDescent="0.2">
      <c r="A41" s="33" t="s">
        <v>78</v>
      </c>
      <c r="B41" s="34" t="s">
        <v>79</v>
      </c>
      <c r="C41" s="35">
        <v>2500000</v>
      </c>
      <c r="D41" s="36">
        <v>4312999</v>
      </c>
      <c r="E41" s="37">
        <f>4312283+545500</f>
        <v>4857783</v>
      </c>
      <c r="F41" s="35"/>
      <c r="G41" s="36"/>
      <c r="H41" s="37"/>
      <c r="I41" s="35">
        <f>PH.megbontva!F41</f>
        <v>0</v>
      </c>
      <c r="J41" s="36">
        <f>PH.megbontva!G41</f>
        <v>0</v>
      </c>
      <c r="K41" s="37">
        <f>PH.megbontva!H41</f>
        <v>0</v>
      </c>
      <c r="L41" s="373">
        <f>Össz.Önkorm.intézményenként!L39</f>
        <v>2500000</v>
      </c>
      <c r="M41" s="304">
        <f>Össz.Önkorm.intézményenként!M39</f>
        <v>4312999</v>
      </c>
      <c r="N41" s="302">
        <f>Össz.Önkorm.intézményenként!N39</f>
        <v>4857783</v>
      </c>
    </row>
    <row r="42" spans="1:14" s="38" customFormat="1" ht="12" customHeight="1" x14ac:dyDescent="0.2">
      <c r="A42" s="33" t="s">
        <v>80</v>
      </c>
      <c r="B42" s="34" t="s">
        <v>81</v>
      </c>
      <c r="C42" s="35">
        <v>3800000</v>
      </c>
      <c r="D42" s="36">
        <v>800000</v>
      </c>
      <c r="E42" s="37">
        <v>550299</v>
      </c>
      <c r="F42" s="35"/>
      <c r="G42" s="36"/>
      <c r="H42" s="37"/>
      <c r="I42" s="35">
        <f>PH.megbontva!F42</f>
        <v>0</v>
      </c>
      <c r="J42" s="36">
        <f>PH.megbontva!G42</f>
        <v>0</v>
      </c>
      <c r="K42" s="37">
        <f>PH.megbontva!H42</f>
        <v>0</v>
      </c>
      <c r="L42" s="373">
        <f>Össz.Önkorm.intézményenként!L40</f>
        <v>3800000</v>
      </c>
      <c r="M42" s="304">
        <f>Össz.Önkorm.intézményenként!M40</f>
        <v>800000</v>
      </c>
      <c r="N42" s="302">
        <f>Össz.Önkorm.intézményenként!N40</f>
        <v>550299</v>
      </c>
    </row>
    <row r="43" spans="1:14" s="38" customFormat="1" ht="12" customHeight="1" x14ac:dyDescent="0.2">
      <c r="A43" s="33" t="s">
        <v>82</v>
      </c>
      <c r="B43" s="34" t="s">
        <v>83</v>
      </c>
      <c r="C43" s="35">
        <v>1026000</v>
      </c>
      <c r="D43" s="36">
        <v>426000</v>
      </c>
      <c r="E43" s="37">
        <v>161000</v>
      </c>
      <c r="F43" s="35"/>
      <c r="G43" s="36"/>
      <c r="H43" s="37"/>
      <c r="I43" s="35">
        <f>PH.megbontva!F43</f>
        <v>0</v>
      </c>
      <c r="J43" s="36">
        <f>PH.megbontva!G43</f>
        <v>0</v>
      </c>
      <c r="K43" s="37">
        <f>PH.megbontva!H43</f>
        <v>0</v>
      </c>
      <c r="L43" s="373">
        <f>Össz.Önkorm.intézményenként!L41</f>
        <v>1026000</v>
      </c>
      <c r="M43" s="304">
        <f>Össz.Önkorm.intézményenként!M41</f>
        <v>426000</v>
      </c>
      <c r="N43" s="302">
        <f>Össz.Önkorm.intézményenként!N41</f>
        <v>161000</v>
      </c>
    </row>
    <row r="44" spans="1:14" s="38" customFormat="1" ht="12" customHeight="1" x14ac:dyDescent="0.2">
      <c r="A44" s="33" t="s">
        <v>84</v>
      </c>
      <c r="B44" s="34" t="s">
        <v>85</v>
      </c>
      <c r="C44" s="35"/>
      <c r="D44" s="36"/>
      <c r="E44" s="37"/>
      <c r="F44" s="35"/>
      <c r="G44" s="36"/>
      <c r="H44" s="37"/>
      <c r="I44" s="35">
        <f>PH.megbontva!F44</f>
        <v>0</v>
      </c>
      <c r="J44" s="36">
        <f>PH.megbontva!G44</f>
        <v>0</v>
      </c>
      <c r="K44" s="37">
        <f>PH.megbontva!H44</f>
        <v>0</v>
      </c>
      <c r="L44" s="373">
        <f>Össz.Önkorm.intézményenként!L42</f>
        <v>0</v>
      </c>
      <c r="M44" s="304">
        <f>Össz.Önkorm.intézményenként!M42</f>
        <v>0</v>
      </c>
      <c r="N44" s="302">
        <f>Össz.Önkorm.intézményenként!N42</f>
        <v>0</v>
      </c>
    </row>
    <row r="45" spans="1:14" s="38" customFormat="1" ht="12" customHeight="1" x14ac:dyDescent="0.2">
      <c r="A45" s="33" t="s">
        <v>86</v>
      </c>
      <c r="B45" s="34" t="s">
        <v>87</v>
      </c>
      <c r="C45" s="35"/>
      <c r="D45" s="36"/>
      <c r="E45" s="37">
        <v>1033758</v>
      </c>
      <c r="F45" s="35"/>
      <c r="G45" s="36"/>
      <c r="H45" s="37"/>
      <c r="I45" s="35">
        <f>PH.megbontva!F45</f>
        <v>0</v>
      </c>
      <c r="J45" s="36">
        <f>PH.megbontva!G45</f>
        <v>0</v>
      </c>
      <c r="K45" s="37">
        <f>PH.megbontva!H45</f>
        <v>0</v>
      </c>
      <c r="L45" s="373">
        <f>Össz.Önkorm.intézményenként!L43</f>
        <v>0</v>
      </c>
      <c r="M45" s="304">
        <f>Össz.Önkorm.intézményenként!M43</f>
        <v>0</v>
      </c>
      <c r="N45" s="302">
        <f>Össz.Önkorm.intézményenként!N43</f>
        <v>1033758</v>
      </c>
    </row>
    <row r="46" spans="1:14" s="38" customFormat="1" ht="12" customHeight="1" x14ac:dyDescent="0.2">
      <c r="A46" s="33" t="s">
        <v>88</v>
      </c>
      <c r="B46" s="34" t="s">
        <v>89</v>
      </c>
      <c r="C46" s="48"/>
      <c r="D46" s="49"/>
      <c r="E46" s="50"/>
      <c r="F46" s="48"/>
      <c r="G46" s="49"/>
      <c r="H46" s="50"/>
      <c r="I46" s="48">
        <f>PH.megbontva!F46</f>
        <v>0</v>
      </c>
      <c r="J46" s="49">
        <f>PH.megbontva!G46</f>
        <v>0</v>
      </c>
      <c r="K46" s="50">
        <f>PH.megbontva!H46</f>
        <v>0</v>
      </c>
      <c r="L46" s="375">
        <f>Össz.Önkorm.intézményenként!L44</f>
        <v>0</v>
      </c>
      <c r="M46" s="315">
        <f>Össz.Önkorm.intézményenként!M44</f>
        <v>0</v>
      </c>
      <c r="N46" s="313">
        <f>Össz.Önkorm.intézményenként!N44</f>
        <v>0</v>
      </c>
    </row>
    <row r="47" spans="1:14" s="38" customFormat="1" ht="12" customHeight="1" x14ac:dyDescent="0.2">
      <c r="A47" s="39" t="s">
        <v>90</v>
      </c>
      <c r="B47" s="40" t="s">
        <v>91</v>
      </c>
      <c r="C47" s="51"/>
      <c r="D47" s="52"/>
      <c r="E47" s="53">
        <v>527715</v>
      </c>
      <c r="F47" s="51"/>
      <c r="G47" s="52"/>
      <c r="H47" s="53"/>
      <c r="I47" s="51">
        <f>PH.megbontva!F47</f>
        <v>0</v>
      </c>
      <c r="J47" s="52">
        <f>PH.megbontva!G47</f>
        <v>0</v>
      </c>
      <c r="K47" s="53">
        <f>PH.megbontva!H47</f>
        <v>0</v>
      </c>
      <c r="L47" s="376">
        <f>Össz.Önkorm.intézményenként!L45</f>
        <v>0</v>
      </c>
      <c r="M47" s="318">
        <f>Össz.Önkorm.intézményenként!M45</f>
        <v>0</v>
      </c>
      <c r="N47" s="316">
        <f>Össz.Önkorm.intézményenként!N45</f>
        <v>527715</v>
      </c>
    </row>
    <row r="48" spans="1:14" s="38" customFormat="1" ht="12" customHeight="1" thickBot="1" x14ac:dyDescent="0.25">
      <c r="A48" s="39" t="s">
        <v>92</v>
      </c>
      <c r="B48" s="40" t="s">
        <v>93</v>
      </c>
      <c r="C48" s="51">
        <v>3100000</v>
      </c>
      <c r="D48" s="52">
        <v>3100000</v>
      </c>
      <c r="E48" s="53">
        <v>3539968</v>
      </c>
      <c r="F48" s="51"/>
      <c r="G48" s="52"/>
      <c r="H48" s="53"/>
      <c r="I48" s="51">
        <f>PH.megbontva!F48</f>
        <v>0</v>
      </c>
      <c r="J48" s="52">
        <f>PH.megbontva!G48</f>
        <v>0</v>
      </c>
      <c r="K48" s="53">
        <f>PH.megbontva!H48</f>
        <v>6</v>
      </c>
      <c r="L48" s="376">
        <f>Össz.Önkorm.intézményenként!L46</f>
        <v>3100000</v>
      </c>
      <c r="M48" s="318">
        <f>Össz.Önkorm.intézményenként!M46</f>
        <v>3100000</v>
      </c>
      <c r="N48" s="316">
        <f>Össz.Önkorm.intézményenként!N46</f>
        <v>3539974</v>
      </c>
    </row>
    <row r="49" spans="1:16" s="38" customFormat="1" ht="14.25" customHeight="1" thickBot="1" x14ac:dyDescent="0.35">
      <c r="A49" s="22" t="s">
        <v>94</v>
      </c>
      <c r="B49" s="23" t="s">
        <v>95</v>
      </c>
      <c r="C49" s="24">
        <f t="shared" ref="C49:F49" si="4">SUM(C50:C54)</f>
        <v>7500000</v>
      </c>
      <c r="D49" s="25">
        <f t="shared" si="4"/>
        <v>7920000</v>
      </c>
      <c r="E49" s="26">
        <f t="shared" si="4"/>
        <v>7920000</v>
      </c>
      <c r="F49" s="24">
        <f t="shared" si="4"/>
        <v>0</v>
      </c>
      <c r="G49" s="25"/>
      <c r="H49" s="26"/>
      <c r="I49" s="24">
        <f>PH.megbontva!F49</f>
        <v>0</v>
      </c>
      <c r="J49" s="25">
        <f>PH.megbontva!G49</f>
        <v>0</v>
      </c>
      <c r="K49" s="26">
        <f>PH.megbontva!H49</f>
        <v>0</v>
      </c>
      <c r="L49" s="305">
        <f>Össz.Önkorm.intézményenként!L47</f>
        <v>7500000</v>
      </c>
      <c r="M49" s="305">
        <f>Össz.Önkorm.intézményenként!M47</f>
        <v>7920000</v>
      </c>
      <c r="N49" s="296">
        <f>Össz.Önkorm.intézményenként!N47</f>
        <v>7920000</v>
      </c>
      <c r="P49" s="275"/>
    </row>
    <row r="50" spans="1:16" s="38" customFormat="1" ht="12" customHeight="1" x14ac:dyDescent="0.2">
      <c r="A50" s="27" t="s">
        <v>96</v>
      </c>
      <c r="B50" s="28" t="s">
        <v>97</v>
      </c>
      <c r="C50" s="54"/>
      <c r="D50" s="55"/>
      <c r="E50" s="56"/>
      <c r="F50" s="54"/>
      <c r="G50" s="55"/>
      <c r="H50" s="56"/>
      <c r="I50" s="54">
        <f>PH.megbontva!F50</f>
        <v>0</v>
      </c>
      <c r="J50" s="55">
        <f>PH.megbontva!G50</f>
        <v>0</v>
      </c>
      <c r="K50" s="56">
        <f>PH.megbontva!H50</f>
        <v>0</v>
      </c>
      <c r="L50" s="377">
        <f>Össz.Önkorm.intézményenként!L48</f>
        <v>0</v>
      </c>
      <c r="M50" s="321">
        <f>Össz.Önkorm.intézményenként!M48</f>
        <v>0</v>
      </c>
      <c r="N50" s="319">
        <f>Össz.Önkorm.intézményenként!N48</f>
        <v>0</v>
      </c>
      <c r="P50" s="275"/>
    </row>
    <row r="51" spans="1:16" s="38" customFormat="1" ht="12" customHeight="1" x14ac:dyDescent="0.2">
      <c r="A51" s="33" t="s">
        <v>98</v>
      </c>
      <c r="B51" s="34" t="s">
        <v>99</v>
      </c>
      <c r="C51" s="48">
        <v>7500000</v>
      </c>
      <c r="D51" s="49">
        <v>7500000</v>
      </c>
      <c r="E51" s="50">
        <v>7500000</v>
      </c>
      <c r="F51" s="48"/>
      <c r="G51" s="49"/>
      <c r="H51" s="50"/>
      <c r="I51" s="48">
        <f>PH.megbontva!F51</f>
        <v>0</v>
      </c>
      <c r="J51" s="49">
        <f>PH.megbontva!G51</f>
        <v>0</v>
      </c>
      <c r="K51" s="50">
        <f>PH.megbontva!H51</f>
        <v>0</v>
      </c>
      <c r="L51" s="375">
        <f>Össz.Önkorm.intézményenként!L49</f>
        <v>7500000</v>
      </c>
      <c r="M51" s="315">
        <f>Össz.Önkorm.intézményenként!M49</f>
        <v>7500000</v>
      </c>
      <c r="N51" s="313">
        <f>Össz.Önkorm.intézményenként!N49</f>
        <v>7500000</v>
      </c>
      <c r="P51" s="275"/>
    </row>
    <row r="52" spans="1:16" s="38" customFormat="1" ht="12" customHeight="1" x14ac:dyDescent="0.2">
      <c r="A52" s="33" t="s">
        <v>100</v>
      </c>
      <c r="B52" s="34" t="s">
        <v>101</v>
      </c>
      <c r="C52" s="48"/>
      <c r="D52" s="49">
        <v>420000</v>
      </c>
      <c r="E52" s="50">
        <v>420000</v>
      </c>
      <c r="F52" s="48"/>
      <c r="G52" s="49"/>
      <c r="H52" s="50"/>
      <c r="I52" s="48">
        <f>PH.megbontva!F52</f>
        <v>0</v>
      </c>
      <c r="J52" s="49">
        <f>PH.megbontva!G52</f>
        <v>0</v>
      </c>
      <c r="K52" s="50">
        <f>PH.megbontva!H52</f>
        <v>0</v>
      </c>
      <c r="L52" s="375">
        <f>Össz.Önkorm.intézményenként!L50</f>
        <v>0</v>
      </c>
      <c r="M52" s="315">
        <f>Össz.Önkorm.intézményenként!M50</f>
        <v>420000</v>
      </c>
      <c r="N52" s="313">
        <f>Össz.Önkorm.intézményenként!N50</f>
        <v>420000</v>
      </c>
      <c r="P52" s="275"/>
    </row>
    <row r="53" spans="1:16" s="38" customFormat="1" ht="12" customHeight="1" x14ac:dyDescent="0.2">
      <c r="A53" s="33" t="s">
        <v>102</v>
      </c>
      <c r="B53" s="34" t="s">
        <v>103</v>
      </c>
      <c r="C53" s="48"/>
      <c r="D53" s="49"/>
      <c r="E53" s="50"/>
      <c r="F53" s="48"/>
      <c r="G53" s="49"/>
      <c r="H53" s="50"/>
      <c r="I53" s="48">
        <f>PH.megbontva!F53</f>
        <v>0</v>
      </c>
      <c r="J53" s="49">
        <f>PH.megbontva!G53</f>
        <v>0</v>
      </c>
      <c r="K53" s="50">
        <f>PH.megbontva!H53</f>
        <v>0</v>
      </c>
      <c r="L53" s="375">
        <f>Össz.Önkorm.intézményenként!L51</f>
        <v>0</v>
      </c>
      <c r="M53" s="315">
        <f>Össz.Önkorm.intézményenként!M51</f>
        <v>0</v>
      </c>
      <c r="N53" s="313">
        <f>Össz.Önkorm.intézményenként!N51</f>
        <v>0</v>
      </c>
      <c r="P53" s="275"/>
    </row>
    <row r="54" spans="1:16" s="38" customFormat="1" ht="12" customHeight="1" thickBot="1" x14ac:dyDescent="0.25">
      <c r="A54" s="39" t="s">
        <v>104</v>
      </c>
      <c r="B54" s="40" t="s">
        <v>105</v>
      </c>
      <c r="C54" s="51"/>
      <c r="D54" s="52"/>
      <c r="E54" s="53"/>
      <c r="F54" s="51"/>
      <c r="G54" s="52"/>
      <c r="H54" s="53"/>
      <c r="I54" s="51">
        <f>PH.megbontva!F54</f>
        <v>0</v>
      </c>
      <c r="J54" s="52">
        <f>PH.megbontva!G54</f>
        <v>0</v>
      </c>
      <c r="K54" s="53">
        <f>PH.megbontva!H54</f>
        <v>0</v>
      </c>
      <c r="L54" s="376">
        <f>Össz.Önkorm.intézményenként!L52</f>
        <v>0</v>
      </c>
      <c r="M54" s="318">
        <f>Össz.Önkorm.intézményenként!M52</f>
        <v>0</v>
      </c>
      <c r="N54" s="316">
        <f>Össz.Önkorm.intézményenként!N52</f>
        <v>0</v>
      </c>
      <c r="P54" s="275"/>
    </row>
    <row r="55" spans="1:16" s="38" customFormat="1" ht="12" customHeight="1" thickBot="1" x14ac:dyDescent="0.35">
      <c r="A55" s="22" t="s">
        <v>106</v>
      </c>
      <c r="B55" s="23" t="s">
        <v>107</v>
      </c>
      <c r="C55" s="24"/>
      <c r="D55" s="25"/>
      <c r="E55" s="26"/>
      <c r="F55" s="24">
        <f t="shared" ref="F55" si="5">SUM(F56:F58)</f>
        <v>0</v>
      </c>
      <c r="G55" s="25"/>
      <c r="H55" s="26"/>
      <c r="I55" s="24">
        <f>PH.megbontva!F55</f>
        <v>0</v>
      </c>
      <c r="J55" s="25">
        <f>PH.megbontva!G55</f>
        <v>0</v>
      </c>
      <c r="K55" s="26">
        <f>PH.megbontva!H55</f>
        <v>0</v>
      </c>
      <c r="L55" s="305">
        <f>Össz.Önkorm.intézményenként!L53</f>
        <v>0</v>
      </c>
      <c r="M55" s="305">
        <f>Össz.Önkorm.intézményenként!M53</f>
        <v>0</v>
      </c>
      <c r="N55" s="296">
        <f>Össz.Önkorm.intézményenként!N53</f>
        <v>0</v>
      </c>
      <c r="P55" s="275"/>
    </row>
    <row r="56" spans="1:16" s="38" customFormat="1" ht="12" customHeight="1" x14ac:dyDescent="0.2">
      <c r="A56" s="27" t="s">
        <v>108</v>
      </c>
      <c r="B56" s="28" t="s">
        <v>109</v>
      </c>
      <c r="C56" s="29"/>
      <c r="D56" s="30"/>
      <c r="E56" s="31"/>
      <c r="F56" s="29"/>
      <c r="G56" s="30"/>
      <c r="H56" s="31"/>
      <c r="I56" s="29">
        <f>PH.megbontva!F56</f>
        <v>0</v>
      </c>
      <c r="J56" s="30">
        <f>PH.megbontva!G56</f>
        <v>0</v>
      </c>
      <c r="K56" s="31">
        <f>PH.megbontva!H56</f>
        <v>0</v>
      </c>
      <c r="L56" s="372">
        <f>Össz.Önkorm.intézményenként!L54</f>
        <v>0</v>
      </c>
      <c r="M56" s="301">
        <f>Össz.Önkorm.intézményenként!M54</f>
        <v>0</v>
      </c>
      <c r="N56" s="299">
        <f>Össz.Önkorm.intézményenként!N54</f>
        <v>0</v>
      </c>
      <c r="P56" s="275"/>
    </row>
    <row r="57" spans="1:16" s="38" customFormat="1" ht="12" customHeight="1" x14ac:dyDescent="0.2">
      <c r="A57" s="33" t="s">
        <v>110</v>
      </c>
      <c r="B57" s="34" t="s">
        <v>111</v>
      </c>
      <c r="C57" s="35"/>
      <c r="D57" s="36"/>
      <c r="E57" s="37"/>
      <c r="F57" s="35"/>
      <c r="G57" s="36"/>
      <c r="H57" s="37"/>
      <c r="I57" s="35">
        <f>PH.megbontva!F57</f>
        <v>0</v>
      </c>
      <c r="J57" s="36">
        <f>PH.megbontva!G57</f>
        <v>0</v>
      </c>
      <c r="K57" s="37">
        <f>PH.megbontva!H57</f>
        <v>0</v>
      </c>
      <c r="L57" s="373">
        <f>Össz.Önkorm.intézményenként!L55</f>
        <v>0</v>
      </c>
      <c r="M57" s="304">
        <f>Össz.Önkorm.intézményenként!M55</f>
        <v>0</v>
      </c>
      <c r="N57" s="302">
        <f>Össz.Önkorm.intézményenként!N55</f>
        <v>0</v>
      </c>
      <c r="P57" s="277"/>
    </row>
    <row r="58" spans="1:16" s="38" customFormat="1" ht="12" customHeight="1" x14ac:dyDescent="0.2">
      <c r="A58" s="33" t="s">
        <v>112</v>
      </c>
      <c r="B58" s="34" t="s">
        <v>113</v>
      </c>
      <c r="C58" s="35"/>
      <c r="D58" s="36"/>
      <c r="E58" s="37"/>
      <c r="F58" s="35"/>
      <c r="G58" s="36"/>
      <c r="H58" s="37"/>
      <c r="I58" s="35">
        <f>PH.megbontva!F58</f>
        <v>0</v>
      </c>
      <c r="J58" s="36">
        <f>PH.megbontva!G58</f>
        <v>0</v>
      </c>
      <c r="K58" s="37">
        <f>PH.megbontva!H58</f>
        <v>0</v>
      </c>
      <c r="L58" s="373">
        <f>Össz.Önkorm.intézményenként!L56</f>
        <v>0</v>
      </c>
      <c r="M58" s="304">
        <f>Össz.Önkorm.intézményenként!M56</f>
        <v>0</v>
      </c>
      <c r="N58" s="302">
        <f>Össz.Önkorm.intézményenként!N56</f>
        <v>0</v>
      </c>
      <c r="P58" s="277"/>
    </row>
    <row r="59" spans="1:16" s="38" customFormat="1" ht="12" customHeight="1" thickBot="1" x14ac:dyDescent="0.25">
      <c r="A59" s="39" t="s">
        <v>114</v>
      </c>
      <c r="B59" s="40" t="s">
        <v>115</v>
      </c>
      <c r="C59" s="42"/>
      <c r="D59" s="43"/>
      <c r="E59" s="44"/>
      <c r="F59" s="42"/>
      <c r="G59" s="43"/>
      <c r="H59" s="44"/>
      <c r="I59" s="42">
        <f>PH.megbontva!F59</f>
        <v>0</v>
      </c>
      <c r="J59" s="43">
        <f>PH.megbontva!G59</f>
        <v>0</v>
      </c>
      <c r="K59" s="44">
        <f>PH.megbontva!H59</f>
        <v>0</v>
      </c>
      <c r="L59" s="374">
        <f>Össz.Önkorm.intézményenként!L57</f>
        <v>0</v>
      </c>
      <c r="M59" s="308">
        <f>Össz.Önkorm.intézményenként!M57</f>
        <v>0</v>
      </c>
      <c r="N59" s="306">
        <f>Össz.Önkorm.intézményenként!N57</f>
        <v>0</v>
      </c>
      <c r="P59" s="277"/>
    </row>
    <row r="60" spans="1:16" s="827" customFormat="1" ht="13.5" customHeight="1" thickBot="1" x14ac:dyDescent="0.35">
      <c r="A60" s="22" t="s">
        <v>116</v>
      </c>
      <c r="B60" s="41" t="s">
        <v>117</v>
      </c>
      <c r="C60" s="24">
        <f t="shared" ref="C60" si="6">SUM(C61:C63)</f>
        <v>0</v>
      </c>
      <c r="D60" s="25"/>
      <c r="E60" s="26"/>
      <c r="F60" s="24"/>
      <c r="G60" s="25"/>
      <c r="H60" s="26"/>
      <c r="I60" s="24">
        <f>PH.megbontva!F60</f>
        <v>0</v>
      </c>
      <c r="J60" s="25">
        <f>PH.megbontva!G60</f>
        <v>0</v>
      </c>
      <c r="K60" s="26">
        <f>PH.megbontva!H60</f>
        <v>0</v>
      </c>
      <c r="L60" s="305">
        <f>Össz.Önkorm.intézményenként!L58</f>
        <v>0</v>
      </c>
      <c r="M60" s="305">
        <f>Össz.Önkorm.intézményenként!M58</f>
        <v>0</v>
      </c>
      <c r="N60" s="296">
        <f>Össz.Önkorm.intézményenként!N58</f>
        <v>0</v>
      </c>
    </row>
    <row r="61" spans="1:16" s="826" customFormat="1" ht="12" customHeight="1" x14ac:dyDescent="0.2">
      <c r="A61" s="27" t="s">
        <v>118</v>
      </c>
      <c r="B61" s="28" t="s">
        <v>119</v>
      </c>
      <c r="C61" s="54"/>
      <c r="D61" s="55"/>
      <c r="E61" s="56"/>
      <c r="F61" s="54"/>
      <c r="G61" s="55"/>
      <c r="H61" s="56"/>
      <c r="I61" s="54">
        <f>PH.megbontva!F61</f>
        <v>0</v>
      </c>
      <c r="J61" s="55">
        <f>PH.megbontva!G61</f>
        <v>0</v>
      </c>
      <c r="K61" s="56">
        <f>PH.megbontva!H61</f>
        <v>0</v>
      </c>
      <c r="L61" s="377">
        <f>Össz.Önkorm.intézményenként!L59</f>
        <v>0</v>
      </c>
      <c r="M61" s="321">
        <f>Össz.Önkorm.intézményenként!M59</f>
        <v>0</v>
      </c>
      <c r="N61" s="319">
        <f>Össz.Önkorm.intézményenként!N59</f>
        <v>0</v>
      </c>
    </row>
    <row r="62" spans="1:16" s="38" customFormat="1" ht="12" customHeight="1" x14ac:dyDescent="0.2">
      <c r="A62" s="27" t="s">
        <v>120</v>
      </c>
      <c r="B62" s="28" t="s">
        <v>121</v>
      </c>
      <c r="C62" s="54"/>
      <c r="D62" s="55"/>
      <c r="E62" s="56"/>
      <c r="F62" s="54"/>
      <c r="G62" s="55"/>
      <c r="H62" s="56"/>
      <c r="I62" s="54">
        <f>PH.megbontva!F62</f>
        <v>0</v>
      </c>
      <c r="J62" s="55">
        <f>PH.megbontva!G62</f>
        <v>0</v>
      </c>
      <c r="K62" s="56">
        <f>PH.megbontva!H62</f>
        <v>0</v>
      </c>
      <c r="L62" s="377">
        <f>Össz.Önkorm.intézményenként!L60</f>
        <v>0</v>
      </c>
      <c r="M62" s="321">
        <f>Össz.Önkorm.intézményenként!M60</f>
        <v>0</v>
      </c>
      <c r="N62" s="319">
        <f>Össz.Önkorm.intézményenként!N60</f>
        <v>0</v>
      </c>
    </row>
    <row r="63" spans="1:16" s="38" customFormat="1" ht="12" customHeight="1" x14ac:dyDescent="0.2">
      <c r="A63" s="33" t="s">
        <v>122</v>
      </c>
      <c r="B63" s="34" t="s">
        <v>123</v>
      </c>
      <c r="C63" s="48"/>
      <c r="D63" s="49"/>
      <c r="E63" s="50"/>
      <c r="F63" s="48"/>
      <c r="G63" s="49"/>
      <c r="H63" s="50"/>
      <c r="I63" s="48">
        <f>PH.megbontva!F63</f>
        <v>0</v>
      </c>
      <c r="J63" s="49">
        <f>PH.megbontva!G63</f>
        <v>0</v>
      </c>
      <c r="K63" s="50">
        <f>PH.megbontva!H63</f>
        <v>0</v>
      </c>
      <c r="L63" s="375">
        <f>Össz.Önkorm.intézményenként!L61</f>
        <v>0</v>
      </c>
      <c r="M63" s="315">
        <f>Össz.Önkorm.intézményenként!M61</f>
        <v>0</v>
      </c>
      <c r="N63" s="313">
        <f>Össz.Önkorm.intézményenként!N61</f>
        <v>0</v>
      </c>
    </row>
    <row r="64" spans="1:16" s="38" customFormat="1" ht="12" customHeight="1" thickBot="1" x14ac:dyDescent="0.25">
      <c r="A64" s="39" t="s">
        <v>124</v>
      </c>
      <c r="B64" s="40" t="s">
        <v>125</v>
      </c>
      <c r="C64" s="48"/>
      <c r="D64" s="49"/>
      <c r="E64" s="50"/>
      <c r="F64" s="48"/>
      <c r="G64" s="49"/>
      <c r="H64" s="50"/>
      <c r="I64" s="48">
        <f>PH.megbontva!F64</f>
        <v>0</v>
      </c>
      <c r="J64" s="49">
        <f>PH.megbontva!G64</f>
        <v>0</v>
      </c>
      <c r="K64" s="50">
        <f>PH.megbontva!H64</f>
        <v>0</v>
      </c>
      <c r="L64" s="375">
        <f>Össz.Önkorm.intézményenként!L62</f>
        <v>0</v>
      </c>
      <c r="M64" s="315">
        <f>Össz.Önkorm.intézményenként!M62</f>
        <v>0</v>
      </c>
      <c r="N64" s="313">
        <f>Össz.Önkorm.intézményenként!N62</f>
        <v>0</v>
      </c>
    </row>
    <row r="65" spans="1:14" s="38" customFormat="1" ht="14.25" customHeight="1" thickBot="1" x14ac:dyDescent="0.35">
      <c r="A65" s="22" t="s">
        <v>126</v>
      </c>
      <c r="B65" s="23" t="s">
        <v>127</v>
      </c>
      <c r="C65" s="45">
        <f t="shared" ref="C65:H65" si="7">+C8+C15+C22+C29+C37+C49+C55+C60</f>
        <v>268970734</v>
      </c>
      <c r="D65" s="57">
        <f t="shared" si="7"/>
        <v>475920182</v>
      </c>
      <c r="E65" s="46">
        <f t="shared" si="7"/>
        <v>471001445</v>
      </c>
      <c r="F65" s="45">
        <f t="shared" si="7"/>
        <v>4500000</v>
      </c>
      <c r="G65" s="57">
        <f t="shared" si="7"/>
        <v>24894000</v>
      </c>
      <c r="H65" s="46">
        <f t="shared" si="7"/>
        <v>24628000</v>
      </c>
      <c r="I65" s="45">
        <f>PH.megbontva!F65</f>
        <v>0</v>
      </c>
      <c r="J65" s="57">
        <f>PH.megbontva!G65</f>
        <v>0</v>
      </c>
      <c r="K65" s="46">
        <f>PH.megbontva!H65</f>
        <v>395721</v>
      </c>
      <c r="L65" s="312">
        <f>Össz.Önkorm.intézményenként!L63</f>
        <v>273470734</v>
      </c>
      <c r="M65" s="312">
        <f>Össz.Önkorm.intézményenként!M63</f>
        <v>500814182</v>
      </c>
      <c r="N65" s="310">
        <f>Össz.Önkorm.intézményenként!N63</f>
        <v>496025166</v>
      </c>
    </row>
    <row r="66" spans="1:14" s="38" customFormat="1" ht="12" customHeight="1" thickBot="1" x14ac:dyDescent="0.25">
      <c r="A66" s="58" t="s">
        <v>128</v>
      </c>
      <c r="B66" s="41" t="s">
        <v>129</v>
      </c>
      <c r="C66" s="24">
        <f t="shared" ref="C66:F66" si="8">SUM(C67:C69)</f>
        <v>0</v>
      </c>
      <c r="D66" s="25"/>
      <c r="E66" s="26"/>
      <c r="F66" s="24">
        <f t="shared" si="8"/>
        <v>0</v>
      </c>
      <c r="G66" s="25"/>
      <c r="H66" s="26"/>
      <c r="I66" s="24">
        <f>PH.megbontva!F66</f>
        <v>0</v>
      </c>
      <c r="J66" s="25">
        <f>PH.megbontva!G66</f>
        <v>0</v>
      </c>
      <c r="K66" s="26">
        <f>PH.megbontva!H66</f>
        <v>0</v>
      </c>
      <c r="L66" s="305">
        <f>Össz.Önkorm.intézményenként!L64</f>
        <v>0</v>
      </c>
      <c r="M66" s="305">
        <f>Össz.Önkorm.intézményenként!M64</f>
        <v>0</v>
      </c>
      <c r="N66" s="296">
        <f>Össz.Önkorm.intézményenként!N64</f>
        <v>0</v>
      </c>
    </row>
    <row r="67" spans="1:14" s="38" customFormat="1" ht="12" customHeight="1" x14ac:dyDescent="0.2">
      <c r="A67" s="27" t="s">
        <v>130</v>
      </c>
      <c r="B67" s="28" t="s">
        <v>131</v>
      </c>
      <c r="C67" s="48"/>
      <c r="D67" s="49"/>
      <c r="E67" s="50"/>
      <c r="F67" s="48"/>
      <c r="G67" s="49"/>
      <c r="H67" s="50"/>
      <c r="I67" s="48">
        <f>PH.megbontva!F67</f>
        <v>0</v>
      </c>
      <c r="J67" s="49">
        <f>PH.megbontva!G67</f>
        <v>0</v>
      </c>
      <c r="K67" s="50">
        <f>PH.megbontva!H67</f>
        <v>0</v>
      </c>
      <c r="L67" s="375">
        <f>Össz.Önkorm.intézményenként!L65</f>
        <v>0</v>
      </c>
      <c r="M67" s="315">
        <f>Össz.Önkorm.intézményenként!M65</f>
        <v>0</v>
      </c>
      <c r="N67" s="313">
        <f>Össz.Önkorm.intézményenként!N65</f>
        <v>0</v>
      </c>
    </row>
    <row r="68" spans="1:14" s="38" customFormat="1" ht="12" customHeight="1" x14ac:dyDescent="0.2">
      <c r="A68" s="33" t="s">
        <v>132</v>
      </c>
      <c r="B68" s="34" t="s">
        <v>133</v>
      </c>
      <c r="C68" s="48"/>
      <c r="D68" s="49"/>
      <c r="E68" s="50"/>
      <c r="F68" s="48"/>
      <c r="G68" s="49"/>
      <c r="H68" s="50"/>
      <c r="I68" s="48">
        <f>PH.megbontva!F68</f>
        <v>0</v>
      </c>
      <c r="J68" s="49">
        <f>PH.megbontva!G68</f>
        <v>0</v>
      </c>
      <c r="K68" s="50">
        <f>PH.megbontva!H68</f>
        <v>0</v>
      </c>
      <c r="L68" s="375">
        <f>Össz.Önkorm.intézményenként!L66</f>
        <v>0</v>
      </c>
      <c r="M68" s="315">
        <f>Össz.Önkorm.intézményenként!M66</f>
        <v>0</v>
      </c>
      <c r="N68" s="313">
        <f>Össz.Önkorm.intézményenként!N66</f>
        <v>0</v>
      </c>
    </row>
    <row r="69" spans="1:14" s="38" customFormat="1" ht="12" customHeight="1" thickBot="1" x14ac:dyDescent="0.25">
      <c r="A69" s="39" t="s">
        <v>134</v>
      </c>
      <c r="B69" s="59" t="s">
        <v>135</v>
      </c>
      <c r="C69" s="48"/>
      <c r="D69" s="60"/>
      <c r="E69" s="50"/>
      <c r="F69" s="48"/>
      <c r="G69" s="60"/>
      <c r="H69" s="50"/>
      <c r="I69" s="48">
        <f>PH.megbontva!F69</f>
        <v>0</v>
      </c>
      <c r="J69" s="60">
        <f>PH.megbontva!G69</f>
        <v>0</v>
      </c>
      <c r="K69" s="50">
        <f>PH.megbontva!H69</f>
        <v>0</v>
      </c>
      <c r="L69" s="375">
        <f>Össz.Önkorm.intézményenként!L67</f>
        <v>0</v>
      </c>
      <c r="M69" s="315">
        <f>Össz.Önkorm.intézményenként!M67</f>
        <v>0</v>
      </c>
      <c r="N69" s="313">
        <f>Össz.Önkorm.intézményenként!N67</f>
        <v>0</v>
      </c>
    </row>
    <row r="70" spans="1:14" s="38" customFormat="1" ht="12" customHeight="1" thickBot="1" x14ac:dyDescent="0.25">
      <c r="A70" s="58" t="s">
        <v>136</v>
      </c>
      <c r="B70" s="41" t="s">
        <v>137</v>
      </c>
      <c r="C70" s="24">
        <f t="shared" ref="C70" si="9">SUM(C71:C74)</f>
        <v>0</v>
      </c>
      <c r="D70" s="24"/>
      <c r="E70" s="26"/>
      <c r="F70" s="24">
        <f>SUM(F71:F74)</f>
        <v>44000000</v>
      </c>
      <c r="G70" s="24">
        <f>SUM(G71:G74)</f>
        <v>89000000</v>
      </c>
      <c r="H70" s="26">
        <f>SUM(H71:H74)</f>
        <v>89000000</v>
      </c>
      <c r="I70" s="24">
        <f>PH.megbontva!F70</f>
        <v>0</v>
      </c>
      <c r="J70" s="24">
        <f>PH.megbontva!G70</f>
        <v>0</v>
      </c>
      <c r="K70" s="26">
        <f>PH.megbontva!H70</f>
        <v>0</v>
      </c>
      <c r="L70" s="305">
        <f>Össz.Önkorm.intézményenként!L68</f>
        <v>44000000</v>
      </c>
      <c r="M70" s="305">
        <f>Össz.Önkorm.intézményenként!M68</f>
        <v>89000000</v>
      </c>
      <c r="N70" s="296">
        <f>Össz.Önkorm.intézményenként!N68</f>
        <v>89000000</v>
      </c>
    </row>
    <row r="71" spans="1:14" s="38" customFormat="1" ht="12" customHeight="1" x14ac:dyDescent="0.2">
      <c r="A71" s="27" t="s">
        <v>138</v>
      </c>
      <c r="B71" s="28" t="s">
        <v>139</v>
      </c>
      <c r="C71" s="48"/>
      <c r="D71" s="48"/>
      <c r="E71" s="50"/>
      <c r="F71" s="48">
        <v>44000000</v>
      </c>
      <c r="G71" s="48"/>
      <c r="H71" s="50"/>
      <c r="I71" s="48">
        <f>PH.megbontva!F71</f>
        <v>0</v>
      </c>
      <c r="J71" s="48">
        <f>PH.megbontva!G71</f>
        <v>0</v>
      </c>
      <c r="K71" s="50">
        <f>PH.megbontva!H71</f>
        <v>0</v>
      </c>
      <c r="L71" s="375">
        <f>Össz.Önkorm.intézményenként!L69</f>
        <v>44000000</v>
      </c>
      <c r="M71" s="315">
        <f>Össz.Önkorm.intézményenként!M69</f>
        <v>0</v>
      </c>
      <c r="N71" s="313">
        <f>Össz.Önkorm.intézményenként!N69</f>
        <v>0</v>
      </c>
    </row>
    <row r="72" spans="1:14" s="38" customFormat="1" ht="12" customHeight="1" x14ac:dyDescent="0.2">
      <c r="A72" s="33" t="s">
        <v>140</v>
      </c>
      <c r="B72" s="34" t="s">
        <v>141</v>
      </c>
      <c r="C72" s="48"/>
      <c r="D72" s="48"/>
      <c r="E72" s="50"/>
      <c r="F72" s="48"/>
      <c r="G72" s="48"/>
      <c r="H72" s="50"/>
      <c r="I72" s="48">
        <f>PH.megbontva!F72</f>
        <v>0</v>
      </c>
      <c r="J72" s="48">
        <f>PH.megbontva!G72</f>
        <v>0</v>
      </c>
      <c r="K72" s="50">
        <f>PH.megbontva!H72</f>
        <v>0</v>
      </c>
      <c r="L72" s="375">
        <f>Össz.Önkorm.intézményenként!L70</f>
        <v>0</v>
      </c>
      <c r="M72" s="315">
        <f>Össz.Önkorm.intézményenként!M70</f>
        <v>0</v>
      </c>
      <c r="N72" s="313">
        <f>Össz.Önkorm.intézményenként!N70</f>
        <v>0</v>
      </c>
    </row>
    <row r="73" spans="1:14" s="38" customFormat="1" ht="12" customHeight="1" x14ac:dyDescent="0.2">
      <c r="A73" s="33" t="s">
        <v>142</v>
      </c>
      <c r="B73" s="34" t="s">
        <v>143</v>
      </c>
      <c r="C73" s="48"/>
      <c r="D73" s="48"/>
      <c r="E73" s="50"/>
      <c r="F73" s="48"/>
      <c r="G73" s="48">
        <v>89000000</v>
      </c>
      <c r="H73" s="50">
        <v>89000000</v>
      </c>
      <c r="I73" s="48">
        <f>PH.megbontva!F73</f>
        <v>0</v>
      </c>
      <c r="J73" s="48">
        <f>PH.megbontva!G73</f>
        <v>0</v>
      </c>
      <c r="K73" s="50">
        <f>PH.megbontva!H73</f>
        <v>0</v>
      </c>
      <c r="L73" s="375">
        <f>Össz.Önkorm.intézményenként!L71</f>
        <v>0</v>
      </c>
      <c r="M73" s="315">
        <f>Össz.Önkorm.intézményenként!M71</f>
        <v>89000000</v>
      </c>
      <c r="N73" s="313">
        <f>Össz.Önkorm.intézményenként!N71</f>
        <v>89000000</v>
      </c>
    </row>
    <row r="74" spans="1:14" s="38" customFormat="1" ht="12" customHeight="1" thickBot="1" x14ac:dyDescent="0.25">
      <c r="A74" s="39" t="s">
        <v>144</v>
      </c>
      <c r="B74" s="40" t="s">
        <v>145</v>
      </c>
      <c r="C74" s="48"/>
      <c r="D74" s="48"/>
      <c r="E74" s="50"/>
      <c r="F74" s="48"/>
      <c r="G74" s="48"/>
      <c r="H74" s="50"/>
      <c r="I74" s="48">
        <f>PH.megbontva!F74</f>
        <v>0</v>
      </c>
      <c r="J74" s="48">
        <f>PH.megbontva!G74</f>
        <v>0</v>
      </c>
      <c r="K74" s="50">
        <f>PH.megbontva!H74</f>
        <v>0</v>
      </c>
      <c r="L74" s="375">
        <f>Össz.Önkorm.intézményenként!L72</f>
        <v>0</v>
      </c>
      <c r="M74" s="315">
        <f>Össz.Önkorm.intézményenként!M72</f>
        <v>0</v>
      </c>
      <c r="N74" s="313">
        <f>Össz.Önkorm.intézményenként!N72</f>
        <v>0</v>
      </c>
    </row>
    <row r="75" spans="1:14" s="38" customFormat="1" ht="12" customHeight="1" thickBot="1" x14ac:dyDescent="0.25">
      <c r="A75" s="58" t="s">
        <v>146</v>
      </c>
      <c r="B75" s="41" t="s">
        <v>147</v>
      </c>
      <c r="C75" s="24">
        <f>SUM(C76:C77)</f>
        <v>51736056</v>
      </c>
      <c r="D75" s="24">
        <f>SUM(D76:D77)</f>
        <v>36063330</v>
      </c>
      <c r="E75" s="26">
        <f>SUM(E76:E77)</f>
        <v>36063330</v>
      </c>
      <c r="F75" s="24">
        <f t="shared" ref="F75" si="10">SUM(F76:F77)</f>
        <v>40000000</v>
      </c>
      <c r="G75" s="24"/>
      <c r="H75" s="26"/>
      <c r="I75" s="24">
        <f>PH.megbontva!F75</f>
        <v>176302.80000000002</v>
      </c>
      <c r="J75" s="24">
        <f>PH.megbontva!G75</f>
        <v>214696.80000000002</v>
      </c>
      <c r="K75" s="26">
        <f>PH.megbontva!H75</f>
        <v>214696.80000000002</v>
      </c>
      <c r="L75" s="305">
        <f>Össz.Önkorm.intézményenként!L73</f>
        <v>91912359</v>
      </c>
      <c r="M75" s="305">
        <f>Össz.Önkorm.intézményenként!M73</f>
        <v>36278027</v>
      </c>
      <c r="N75" s="296">
        <f>Össz.Önkorm.intézményenként!N73</f>
        <v>36278027</v>
      </c>
    </row>
    <row r="76" spans="1:14" s="38" customFormat="1" ht="12" customHeight="1" x14ac:dyDescent="0.2">
      <c r="A76" s="27" t="s">
        <v>148</v>
      </c>
      <c r="B76" s="28" t="s">
        <v>149</v>
      </c>
      <c r="C76" s="48">
        <f>51545086+171381+19589</f>
        <v>51736056</v>
      </c>
      <c r="D76" s="48">
        <f>35537594+501881+23855</f>
        <v>36063330</v>
      </c>
      <c r="E76" s="50">
        <f>35537594+501881+23855</f>
        <v>36063330</v>
      </c>
      <c r="F76" s="48">
        <v>40000000</v>
      </c>
      <c r="G76" s="48"/>
      <c r="H76" s="50"/>
      <c r="I76" s="48">
        <f>PH.megbontva!F76</f>
        <v>176302.80000000002</v>
      </c>
      <c r="J76" s="48">
        <f>PH.megbontva!G76</f>
        <v>214696.80000000002</v>
      </c>
      <c r="K76" s="50">
        <f>PH.megbontva!H76</f>
        <v>214696.80000000002</v>
      </c>
      <c r="L76" s="375">
        <f>Össz.Önkorm.intézményenként!L74</f>
        <v>91912359</v>
      </c>
      <c r="M76" s="315">
        <f>Össz.Önkorm.intézményenként!M74</f>
        <v>36278027</v>
      </c>
      <c r="N76" s="313">
        <f>Össz.Önkorm.intézményenként!N74</f>
        <v>36278027</v>
      </c>
    </row>
    <row r="77" spans="1:14" s="38" customFormat="1" ht="12" customHeight="1" thickBot="1" x14ac:dyDescent="0.25">
      <c r="A77" s="39" t="s">
        <v>150</v>
      </c>
      <c r="B77" s="40" t="s">
        <v>151</v>
      </c>
      <c r="C77" s="48"/>
      <c r="D77" s="48"/>
      <c r="E77" s="50"/>
      <c r="F77" s="48"/>
      <c r="G77" s="48"/>
      <c r="H77" s="50"/>
      <c r="I77" s="48">
        <f>PH.megbontva!F77</f>
        <v>0</v>
      </c>
      <c r="J77" s="48">
        <f>PH.megbontva!G77</f>
        <v>0</v>
      </c>
      <c r="K77" s="50">
        <f>PH.megbontva!H77</f>
        <v>0</v>
      </c>
      <c r="L77" s="375">
        <f>Össz.Önkorm.intézményenként!L75</f>
        <v>0</v>
      </c>
      <c r="M77" s="315">
        <f>Össz.Önkorm.intézményenként!M75</f>
        <v>0</v>
      </c>
      <c r="N77" s="313">
        <f>Össz.Önkorm.intézményenként!N75</f>
        <v>0</v>
      </c>
    </row>
    <row r="78" spans="1:14" s="32" customFormat="1" ht="12" customHeight="1" thickBot="1" x14ac:dyDescent="0.25">
      <c r="A78" s="58" t="s">
        <v>152</v>
      </c>
      <c r="B78" s="41" t="s">
        <v>153</v>
      </c>
      <c r="C78" s="24">
        <f t="shared" ref="C78:E78" si="11">SUM(C79:C82)</f>
        <v>84507445</v>
      </c>
      <c r="D78" s="24">
        <f t="shared" si="11"/>
        <v>81004733</v>
      </c>
      <c r="E78" s="26">
        <f t="shared" si="11"/>
        <v>85700292</v>
      </c>
      <c r="F78" s="24">
        <f t="shared" ref="F78:H78" si="12">SUM(F79:F82)</f>
        <v>0</v>
      </c>
      <c r="G78" s="24">
        <f t="shared" si="12"/>
        <v>0</v>
      </c>
      <c r="H78" s="26">
        <f t="shared" si="12"/>
        <v>0</v>
      </c>
      <c r="I78" s="24">
        <f>PH.megbontva!F78</f>
        <v>39745575</v>
      </c>
      <c r="J78" s="24">
        <f>PH.megbontva!G78</f>
        <v>36001575</v>
      </c>
      <c r="K78" s="26">
        <f>PH.megbontva!H78</f>
        <v>34771118.399999999</v>
      </c>
      <c r="L78" s="305">
        <f>Össz.Önkorm.intézményenként!L76</f>
        <v>124253020</v>
      </c>
      <c r="M78" s="305">
        <f>Össz.Önkorm.intézményenként!M76</f>
        <v>117006308</v>
      </c>
      <c r="N78" s="296">
        <f>Össz.Önkorm.intézményenként!N76</f>
        <v>120471410</v>
      </c>
    </row>
    <row r="79" spans="1:14" s="38" customFormat="1" ht="12" customHeight="1" x14ac:dyDescent="0.2">
      <c r="A79" s="27" t="s">
        <v>154</v>
      </c>
      <c r="B79" s="28" t="s">
        <v>155</v>
      </c>
      <c r="C79" s="48"/>
      <c r="D79" s="48"/>
      <c r="E79" s="50">
        <v>5486454</v>
      </c>
      <c r="F79" s="48"/>
      <c r="G79" s="48"/>
      <c r="H79" s="50"/>
      <c r="I79" s="48">
        <f>PH.megbontva!F79</f>
        <v>0</v>
      </c>
      <c r="J79" s="48">
        <f>PH.megbontva!G79</f>
        <v>0</v>
      </c>
      <c r="K79" s="50">
        <f>PH.megbontva!H79</f>
        <v>0</v>
      </c>
      <c r="L79" s="375">
        <f>Össz.Önkorm.intézményenként!L77</f>
        <v>0</v>
      </c>
      <c r="M79" s="315">
        <f>Össz.Önkorm.intézményenként!M77</f>
        <v>0</v>
      </c>
      <c r="N79" s="313">
        <f>Össz.Önkorm.intézményenként!N77</f>
        <v>5486454</v>
      </c>
    </row>
    <row r="80" spans="1:14" s="38" customFormat="1" ht="12" customHeight="1" x14ac:dyDescent="0.2">
      <c r="A80" s="33" t="s">
        <v>156</v>
      </c>
      <c r="B80" s="34" t="s">
        <v>157</v>
      </c>
      <c r="C80" s="48"/>
      <c r="D80" s="48"/>
      <c r="E80" s="50"/>
      <c r="F80" s="48"/>
      <c r="G80" s="48"/>
      <c r="H80" s="50"/>
      <c r="I80" s="48">
        <f>PH.megbontva!F80</f>
        <v>0</v>
      </c>
      <c r="J80" s="48">
        <f>PH.megbontva!G80</f>
        <v>0</v>
      </c>
      <c r="K80" s="50">
        <f>PH.megbontva!H80</f>
        <v>0</v>
      </c>
      <c r="L80" s="375">
        <f>Össz.Önkorm.intézményenként!L78</f>
        <v>0</v>
      </c>
      <c r="M80" s="315">
        <f>Össz.Önkorm.intézményenként!M78</f>
        <v>0</v>
      </c>
      <c r="N80" s="313">
        <f>Össz.Önkorm.intézményenként!N78</f>
        <v>0</v>
      </c>
    </row>
    <row r="81" spans="1:16" s="38" customFormat="1" ht="12" customHeight="1" x14ac:dyDescent="0.2">
      <c r="A81" s="39" t="s">
        <v>158</v>
      </c>
      <c r="B81" s="40" t="s">
        <v>159</v>
      </c>
      <c r="C81" s="48"/>
      <c r="D81" s="48"/>
      <c r="E81" s="50"/>
      <c r="F81" s="48"/>
      <c r="G81" s="48"/>
      <c r="H81" s="50"/>
      <c r="I81" s="48">
        <f>PH.megbontva!F81</f>
        <v>0</v>
      </c>
      <c r="J81" s="48">
        <f>PH.megbontva!G81</f>
        <v>0</v>
      </c>
      <c r="K81" s="50">
        <f>PH.megbontva!H81</f>
        <v>0</v>
      </c>
      <c r="L81" s="375">
        <f>Össz.Önkorm.intézményenként!L79</f>
        <v>0</v>
      </c>
      <c r="M81" s="315">
        <f>Össz.Önkorm.intézményenként!M79</f>
        <v>0</v>
      </c>
      <c r="N81" s="313">
        <f>Össz.Önkorm.intézményenként!N79</f>
        <v>0</v>
      </c>
    </row>
    <row r="82" spans="1:16" s="38" customFormat="1" ht="12" customHeight="1" thickBot="1" x14ac:dyDescent="0.25">
      <c r="A82" s="61" t="s">
        <v>160</v>
      </c>
      <c r="B82" s="62" t="s">
        <v>161</v>
      </c>
      <c r="C82" s="63">
        <f>80091270+4416175</f>
        <v>84507445</v>
      </c>
      <c r="D82" s="63">
        <v>81004733</v>
      </c>
      <c r="E82" s="64">
        <v>80213838</v>
      </c>
      <c r="F82" s="63"/>
      <c r="G82" s="63"/>
      <c r="H82" s="64"/>
      <c r="I82" s="63">
        <f>PH.megbontva!F82</f>
        <v>39745575</v>
      </c>
      <c r="J82" s="63">
        <f>PH.megbontva!G82</f>
        <v>36001575</v>
      </c>
      <c r="K82" s="64">
        <f>PH.megbontva!H82</f>
        <v>34771118.399999999</v>
      </c>
      <c r="L82" s="324">
        <f>Össz.Önkorm.intézményenként!L80</f>
        <v>124253020</v>
      </c>
      <c r="M82" s="325">
        <f>Össz.Önkorm.intézményenként!M80</f>
        <v>117006308</v>
      </c>
      <c r="N82" s="322">
        <f>Össz.Önkorm.intézményenként!N80</f>
        <v>114984956</v>
      </c>
    </row>
    <row r="83" spans="1:16" s="38" customFormat="1" ht="12" customHeight="1" thickBot="1" x14ac:dyDescent="0.25">
      <c r="A83" s="58" t="s">
        <v>162</v>
      </c>
      <c r="B83" s="41" t="s">
        <v>163</v>
      </c>
      <c r="C83" s="24">
        <f t="shared" ref="C83:F83" si="13">SUM(C84:C87)</f>
        <v>0</v>
      </c>
      <c r="D83" s="24"/>
      <c r="E83" s="26"/>
      <c r="F83" s="24">
        <f t="shared" si="13"/>
        <v>0</v>
      </c>
      <c r="G83" s="24"/>
      <c r="H83" s="26"/>
      <c r="I83" s="24">
        <f>PH.megbontva!F83</f>
        <v>0</v>
      </c>
      <c r="J83" s="24">
        <f>PH.megbontva!G83</f>
        <v>0</v>
      </c>
      <c r="K83" s="26">
        <f>PH.megbontva!H83</f>
        <v>0</v>
      </c>
      <c r="L83" s="305">
        <f>Össz.Önkorm.intézményenként!L81</f>
        <v>0</v>
      </c>
      <c r="M83" s="305">
        <f>Össz.Önkorm.intézményenként!M81</f>
        <v>0</v>
      </c>
      <c r="N83" s="296">
        <f>Össz.Önkorm.intézményenként!N81</f>
        <v>0</v>
      </c>
    </row>
    <row r="84" spans="1:16" s="38" customFormat="1" ht="12" customHeight="1" x14ac:dyDescent="0.2">
      <c r="A84" s="65" t="s">
        <v>164</v>
      </c>
      <c r="B84" s="28" t="s">
        <v>165</v>
      </c>
      <c r="C84" s="48"/>
      <c r="D84" s="48"/>
      <c r="E84" s="50"/>
      <c r="F84" s="48"/>
      <c r="G84" s="48"/>
      <c r="H84" s="50"/>
      <c r="I84" s="48">
        <f>PH.megbontva!F84</f>
        <v>0</v>
      </c>
      <c r="J84" s="48">
        <f>PH.megbontva!G84</f>
        <v>0</v>
      </c>
      <c r="K84" s="50">
        <f>PH.megbontva!H84</f>
        <v>0</v>
      </c>
      <c r="L84" s="375">
        <f>Össz.Önkorm.intézményenként!L82</f>
        <v>0</v>
      </c>
      <c r="M84" s="315">
        <f>Össz.Önkorm.intézményenként!M82</f>
        <v>0</v>
      </c>
      <c r="N84" s="313">
        <f>Össz.Önkorm.intézményenként!N82</f>
        <v>0</v>
      </c>
    </row>
    <row r="85" spans="1:16" s="38" customFormat="1" ht="12" customHeight="1" x14ac:dyDescent="0.2">
      <c r="A85" s="66" t="s">
        <v>166</v>
      </c>
      <c r="B85" s="34" t="s">
        <v>167</v>
      </c>
      <c r="C85" s="48"/>
      <c r="D85" s="48"/>
      <c r="E85" s="50"/>
      <c r="F85" s="48"/>
      <c r="G85" s="48"/>
      <c r="H85" s="50"/>
      <c r="I85" s="48">
        <f>PH.megbontva!F85</f>
        <v>0</v>
      </c>
      <c r="J85" s="48">
        <f>PH.megbontva!G85</f>
        <v>0</v>
      </c>
      <c r="K85" s="50">
        <f>PH.megbontva!H85</f>
        <v>0</v>
      </c>
      <c r="L85" s="375">
        <f>Össz.Önkorm.intézményenként!L83</f>
        <v>0</v>
      </c>
      <c r="M85" s="315">
        <f>Össz.Önkorm.intézményenként!M83</f>
        <v>0</v>
      </c>
      <c r="N85" s="313">
        <f>Össz.Önkorm.intézményenként!N83</f>
        <v>0</v>
      </c>
    </row>
    <row r="86" spans="1:16" s="38" customFormat="1" ht="12" customHeight="1" x14ac:dyDescent="0.2">
      <c r="A86" s="66" t="s">
        <v>168</v>
      </c>
      <c r="B86" s="34" t="s">
        <v>169</v>
      </c>
      <c r="C86" s="48"/>
      <c r="D86" s="48"/>
      <c r="E86" s="50"/>
      <c r="F86" s="48"/>
      <c r="G86" s="48"/>
      <c r="H86" s="50"/>
      <c r="I86" s="48">
        <f>PH.megbontva!F86</f>
        <v>0</v>
      </c>
      <c r="J86" s="48">
        <f>PH.megbontva!G86</f>
        <v>0</v>
      </c>
      <c r="K86" s="50">
        <f>PH.megbontva!H86</f>
        <v>0</v>
      </c>
      <c r="L86" s="375">
        <f>Össz.Önkorm.intézményenként!L84</f>
        <v>0</v>
      </c>
      <c r="M86" s="315">
        <f>Össz.Önkorm.intézményenként!M84</f>
        <v>0</v>
      </c>
      <c r="N86" s="313">
        <f>Össz.Önkorm.intézményenként!N84</f>
        <v>0</v>
      </c>
    </row>
    <row r="87" spans="1:16" s="32" customFormat="1" ht="12" customHeight="1" thickBot="1" x14ac:dyDescent="0.25">
      <c r="A87" s="67" t="s">
        <v>170</v>
      </c>
      <c r="B87" s="40" t="s">
        <v>171</v>
      </c>
      <c r="C87" s="48"/>
      <c r="D87" s="48"/>
      <c r="E87" s="50"/>
      <c r="F87" s="48"/>
      <c r="G87" s="48"/>
      <c r="H87" s="50"/>
      <c r="I87" s="48">
        <f>PH.megbontva!F87</f>
        <v>0</v>
      </c>
      <c r="J87" s="48">
        <f>PH.megbontva!G87</f>
        <v>0</v>
      </c>
      <c r="K87" s="50">
        <f>PH.megbontva!H87</f>
        <v>0</v>
      </c>
      <c r="L87" s="375">
        <f>Össz.Önkorm.intézményenként!L85</f>
        <v>0</v>
      </c>
      <c r="M87" s="315">
        <f>Össz.Önkorm.intézményenként!M85</f>
        <v>0</v>
      </c>
      <c r="N87" s="313">
        <f>Össz.Önkorm.intézményenként!N85</f>
        <v>0</v>
      </c>
    </row>
    <row r="88" spans="1:16" s="32" customFormat="1" ht="12" customHeight="1" thickBot="1" x14ac:dyDescent="0.25">
      <c r="A88" s="58" t="s">
        <v>172</v>
      </c>
      <c r="B88" s="41" t="s">
        <v>173</v>
      </c>
      <c r="C88" s="68"/>
      <c r="D88" s="68"/>
      <c r="E88" s="26"/>
      <c r="F88" s="68"/>
      <c r="G88" s="68"/>
      <c r="H88" s="26"/>
      <c r="I88" s="68">
        <f>PH.megbontva!F88</f>
        <v>0</v>
      </c>
      <c r="J88" s="68">
        <f>PH.megbontva!G88</f>
        <v>0</v>
      </c>
      <c r="K88" s="26">
        <f>PH.megbontva!H88</f>
        <v>0</v>
      </c>
      <c r="L88" s="378">
        <f>Össz.Önkorm.intézményenként!L86</f>
        <v>0</v>
      </c>
      <c r="M88" s="305">
        <f>Össz.Önkorm.intézményenként!M86</f>
        <v>0</v>
      </c>
      <c r="N88" s="296">
        <f>Össz.Önkorm.intézményenként!N86</f>
        <v>0</v>
      </c>
    </row>
    <row r="89" spans="1:16" s="32" customFormat="1" ht="12" customHeight="1" thickBot="1" x14ac:dyDescent="0.25">
      <c r="A89" s="58" t="s">
        <v>174</v>
      </c>
      <c r="B89" s="41" t="s">
        <v>175</v>
      </c>
      <c r="C89" s="68"/>
      <c r="D89" s="68"/>
      <c r="E89" s="26"/>
      <c r="F89" s="68"/>
      <c r="G89" s="68"/>
      <c r="H89" s="26"/>
      <c r="I89" s="68">
        <f>PH.megbontva!F89</f>
        <v>0</v>
      </c>
      <c r="J89" s="68">
        <f>PH.megbontva!G89</f>
        <v>0</v>
      </c>
      <c r="K89" s="26">
        <f>PH.megbontva!H89</f>
        <v>0</v>
      </c>
      <c r="L89" s="378">
        <f>Össz.Önkorm.intézményenként!L87</f>
        <v>0</v>
      </c>
      <c r="M89" s="305">
        <f>Össz.Önkorm.intézményenként!M87</f>
        <v>0</v>
      </c>
      <c r="N89" s="296">
        <f>Össz.Önkorm.intézményenként!N87</f>
        <v>0</v>
      </c>
    </row>
    <row r="90" spans="1:16" s="32" customFormat="1" ht="12" customHeight="1" thickBot="1" x14ac:dyDescent="0.25">
      <c r="A90" s="58" t="s">
        <v>176</v>
      </c>
      <c r="B90" s="69" t="s">
        <v>177</v>
      </c>
      <c r="C90" s="45">
        <f t="shared" ref="C90:H90" si="14">+C66+C70+C75+C78+C83+C89+C88</f>
        <v>136243501</v>
      </c>
      <c r="D90" s="45">
        <f t="shared" si="14"/>
        <v>117068063</v>
      </c>
      <c r="E90" s="46">
        <f t="shared" si="14"/>
        <v>121763622</v>
      </c>
      <c r="F90" s="45">
        <f t="shared" si="14"/>
        <v>84000000</v>
      </c>
      <c r="G90" s="45">
        <f t="shared" si="14"/>
        <v>89000000</v>
      </c>
      <c r="H90" s="46">
        <f t="shared" si="14"/>
        <v>89000000</v>
      </c>
      <c r="I90" s="45">
        <f>PH.megbontva!F90</f>
        <v>39921877.800000004</v>
      </c>
      <c r="J90" s="45">
        <f>PH.megbontva!G90</f>
        <v>36216271.800000004</v>
      </c>
      <c r="K90" s="46">
        <f>PH.megbontva!H90</f>
        <v>34985815.200000003</v>
      </c>
      <c r="L90" s="312">
        <f>Össz.Önkorm.intézményenként!L88</f>
        <v>260165379</v>
      </c>
      <c r="M90" s="312">
        <f>Össz.Önkorm.intézményenként!M88</f>
        <v>242284335</v>
      </c>
      <c r="N90" s="310">
        <f>Össz.Önkorm.intézményenként!N88</f>
        <v>245749437</v>
      </c>
    </row>
    <row r="91" spans="1:16" s="32" customFormat="1" ht="12" customHeight="1" thickBot="1" x14ac:dyDescent="0.25">
      <c r="A91" s="70" t="s">
        <v>178</v>
      </c>
      <c r="B91" s="71" t="s">
        <v>179</v>
      </c>
      <c r="C91" s="45">
        <f t="shared" ref="C91:H91" si="15">+C65+C90</f>
        <v>405214235</v>
      </c>
      <c r="D91" s="45">
        <f t="shared" si="15"/>
        <v>592988245</v>
      </c>
      <c r="E91" s="46">
        <f t="shared" si="15"/>
        <v>592765067</v>
      </c>
      <c r="F91" s="45">
        <f t="shared" si="15"/>
        <v>88500000</v>
      </c>
      <c r="G91" s="45">
        <f t="shared" si="15"/>
        <v>113894000</v>
      </c>
      <c r="H91" s="46">
        <f t="shared" si="15"/>
        <v>113628000</v>
      </c>
      <c r="I91" s="45">
        <f>PH.megbontva!F91</f>
        <v>39921877.800000004</v>
      </c>
      <c r="J91" s="45">
        <f>PH.megbontva!G91</f>
        <v>36216271.800000004</v>
      </c>
      <c r="K91" s="46">
        <f>PH.megbontva!H91</f>
        <v>35381536</v>
      </c>
      <c r="L91" s="312">
        <f>Össz.Önkorm.intézményenként!L89</f>
        <v>533636113</v>
      </c>
      <c r="M91" s="309">
        <f>Össz.Önkorm.intézményenként!M89</f>
        <v>743098517</v>
      </c>
      <c r="N91" s="310">
        <f>Össz.Önkorm.intézményenként!N89</f>
        <v>741774603</v>
      </c>
    </row>
    <row r="92" spans="1:16" s="38" customFormat="1" ht="15" customHeight="1" x14ac:dyDescent="0.3">
      <c r="A92" s="72"/>
      <c r="B92" s="73"/>
      <c r="C92" s="74"/>
      <c r="F92" s="74"/>
      <c r="I92" s="74"/>
      <c r="L92" s="74"/>
    </row>
    <row r="93" spans="1:16" s="19" customFormat="1" ht="16.5" customHeight="1" thickBot="1" x14ac:dyDescent="0.35">
      <c r="A93" s="75"/>
      <c r="B93" s="75" t="s">
        <v>180</v>
      </c>
      <c r="C93" s="75"/>
      <c r="D93" s="75"/>
      <c r="E93" s="75"/>
    </row>
    <row r="94" spans="1:16" s="80" customFormat="1" ht="12" customHeight="1" thickBot="1" x14ac:dyDescent="0.35">
      <c r="A94" s="76" t="s">
        <v>12</v>
      </c>
      <c r="B94" s="77" t="s">
        <v>535</v>
      </c>
      <c r="C94" s="78">
        <f>SUM(C95+C96+C97+C98+C99+C112)</f>
        <v>255708971</v>
      </c>
      <c r="D94" s="78">
        <f>D95+D96+D97+D98+D99+D112</f>
        <v>211703822</v>
      </c>
      <c r="E94" s="79">
        <f>E95+E96+E97+E98+E99+E112</f>
        <v>177031049</v>
      </c>
      <c r="F94" s="232">
        <f>SUM(F95:F99)</f>
        <v>23786203</v>
      </c>
      <c r="G94" s="232">
        <f>+G95+G96+G97+G98+G99</f>
        <v>30159411</v>
      </c>
      <c r="H94" s="233">
        <f>+H95+H96+H97+H98</f>
        <v>34434279.100000009</v>
      </c>
      <c r="I94" s="232">
        <f>SUM(I95:I98)</f>
        <v>56706010</v>
      </c>
      <c r="J94" s="232">
        <f>SUM(J95:J98)</f>
        <v>54647490</v>
      </c>
      <c r="K94" s="233">
        <f>SUM(K95:K98)</f>
        <v>51510494.899999991</v>
      </c>
      <c r="L94" s="232">
        <f>Össz.Önkorm.intézményenként!L93</f>
        <v>319379721</v>
      </c>
      <c r="M94" s="232">
        <f>Össz.Önkorm.intézményenként!M93</f>
        <v>296510723</v>
      </c>
      <c r="N94" s="233">
        <f>Össz.Önkorm.intézményenként!N93</f>
        <v>262975823</v>
      </c>
    </row>
    <row r="95" spans="1:16" ht="12" customHeight="1" x14ac:dyDescent="0.3">
      <c r="A95" s="81" t="s">
        <v>14</v>
      </c>
      <c r="B95" s="82" t="s">
        <v>181</v>
      </c>
      <c r="C95" s="83">
        <f>48648912+49761000+2622000</f>
        <v>101031912</v>
      </c>
      <c r="D95" s="83">
        <v>91550625</v>
      </c>
      <c r="E95" s="84">
        <f>3135782+23417035+9717613+47790409</f>
        <v>84060839</v>
      </c>
      <c r="F95" s="83">
        <f>L95-I95-C95</f>
        <v>3901000</v>
      </c>
      <c r="G95" s="83">
        <f t="shared" ref="G95:G114" si="16">M95-J95-D95</f>
        <v>3042652</v>
      </c>
      <c r="H95" s="84">
        <f t="shared" ref="H95:H114" si="17">N95-K95-E95</f>
        <v>2728798.700000003</v>
      </c>
      <c r="I95" s="83">
        <f>PH.megbontva!F95+13868400</f>
        <v>39076235</v>
      </c>
      <c r="J95" s="83">
        <f>24870812+14776750</f>
        <v>39647562</v>
      </c>
      <c r="K95" s="84">
        <f>PH.megbontva!H95+13797369</f>
        <v>38356557.299999997</v>
      </c>
      <c r="L95" s="83">
        <f>Össz.Önkorm.intézményenként!L94</f>
        <v>144009147</v>
      </c>
      <c r="M95" s="83">
        <f>Össz.Önkorm.intézményenként!M94</f>
        <v>134240839</v>
      </c>
      <c r="N95" s="84">
        <f>Össz.Önkorm.intézményenként!N94</f>
        <v>125146195</v>
      </c>
      <c r="P95" s="612"/>
    </row>
    <row r="96" spans="1:16" ht="12" customHeight="1" x14ac:dyDescent="0.3">
      <c r="A96" s="33" t="s">
        <v>16</v>
      </c>
      <c r="B96" s="85" t="s">
        <v>182</v>
      </c>
      <c r="C96" s="35">
        <f>7577109+11873400+755000</f>
        <v>20205509</v>
      </c>
      <c r="D96" s="35">
        <v>17151253</v>
      </c>
      <c r="E96" s="37">
        <f>650922+2695293+2217852+10862363</f>
        <v>16426430</v>
      </c>
      <c r="F96" s="35">
        <f t="shared" ref="F96:F114" si="18">L96-I96-C96</f>
        <v>1063740</v>
      </c>
      <c r="G96" s="35">
        <f t="shared" si="16"/>
        <v>1452338</v>
      </c>
      <c r="H96" s="37">
        <f t="shared" si="17"/>
        <v>628111.19999999925</v>
      </c>
      <c r="I96" s="35">
        <f>PH.megbontva!F96+3744468</f>
        <v>10542275</v>
      </c>
      <c r="J96" s="35">
        <f>5659566+3744468</f>
        <v>9404034</v>
      </c>
      <c r="K96" s="37">
        <f>PH.megbontva!H96+2761310</f>
        <v>8414310.8000000007</v>
      </c>
      <c r="L96" s="35">
        <f>Össz.Önkorm.intézményenként!L95</f>
        <v>31811524</v>
      </c>
      <c r="M96" s="35">
        <f>Össz.Önkorm.intézményenként!M95</f>
        <v>28007625</v>
      </c>
      <c r="N96" s="37">
        <f>Össz.Önkorm.intézményenként!N95</f>
        <v>25468852</v>
      </c>
    </row>
    <row r="97" spans="1:14" ht="12" customHeight="1" x14ac:dyDescent="0.3">
      <c r="A97" s="33" t="s">
        <v>18</v>
      </c>
      <c r="B97" s="85" t="s">
        <v>183</v>
      </c>
      <c r="C97" s="42">
        <f>55715440+23574251+787500</f>
        <v>80077191</v>
      </c>
      <c r="D97" s="35">
        <v>70390550</v>
      </c>
      <c r="E97" s="44">
        <f>1092769+2779815+24901473+17892615</f>
        <v>46666672</v>
      </c>
      <c r="F97" s="42">
        <f t="shared" si="18"/>
        <v>0</v>
      </c>
      <c r="G97" s="35">
        <f t="shared" si="16"/>
        <v>22977419</v>
      </c>
      <c r="H97" s="44">
        <f t="shared" si="17"/>
        <v>28390754.200000003</v>
      </c>
      <c r="I97" s="42">
        <f>PH.megbontva!F97</f>
        <v>7087500</v>
      </c>
      <c r="J97" s="35">
        <v>5595894</v>
      </c>
      <c r="K97" s="44">
        <f>PH.megbontva!H97</f>
        <v>4739626.8</v>
      </c>
      <c r="L97" s="42">
        <f>Össz.Önkorm.intézményenként!L96</f>
        <v>87164691</v>
      </c>
      <c r="M97" s="35">
        <f>Össz.Önkorm.intézményenként!M96</f>
        <v>98963863</v>
      </c>
      <c r="N97" s="44">
        <f>Össz.Önkorm.intézményenként!N96</f>
        <v>79797053</v>
      </c>
    </row>
    <row r="98" spans="1:14" ht="12" customHeight="1" x14ac:dyDescent="0.3">
      <c r="A98" s="33" t="s">
        <v>20</v>
      </c>
      <c r="B98" s="86" t="s">
        <v>184</v>
      </c>
      <c r="C98" s="42">
        <v>21337000</v>
      </c>
      <c r="D98" s="43">
        <v>2172000</v>
      </c>
      <c r="E98" s="44">
        <v>2172000</v>
      </c>
      <c r="F98" s="42">
        <f t="shared" si="18"/>
        <v>2000000</v>
      </c>
      <c r="G98" s="43">
        <f t="shared" si="16"/>
        <v>2687002</v>
      </c>
      <c r="H98" s="44">
        <f t="shared" si="17"/>
        <v>2686615</v>
      </c>
      <c r="I98" s="42">
        <f>PH.megbontva!F98</f>
        <v>0</v>
      </c>
      <c r="J98" s="43">
        <f>PH.megbontva!G98</f>
        <v>0</v>
      </c>
      <c r="K98" s="44">
        <f>PH.megbontva!H98</f>
        <v>0</v>
      </c>
      <c r="L98" s="42">
        <f>Össz.Önkorm.intézményenként!L97</f>
        <v>23337000</v>
      </c>
      <c r="M98" s="43">
        <f>Össz.Önkorm.intézményenként!M97</f>
        <v>4859002</v>
      </c>
      <c r="N98" s="44">
        <f>Össz.Önkorm.intézményenként!N97</f>
        <v>4858615</v>
      </c>
    </row>
    <row r="99" spans="1:14" ht="12" customHeight="1" x14ac:dyDescent="0.3">
      <c r="A99" s="33" t="s">
        <v>537</v>
      </c>
      <c r="B99" s="87" t="s">
        <v>186</v>
      </c>
      <c r="C99" s="42">
        <v>16235896</v>
      </c>
      <c r="D99" s="43">
        <v>30439394</v>
      </c>
      <c r="E99" s="44">
        <v>27705108</v>
      </c>
      <c r="F99" s="42">
        <f t="shared" si="18"/>
        <v>16821463</v>
      </c>
      <c r="G99" s="43">
        <f t="shared" si="16"/>
        <v>0</v>
      </c>
      <c r="H99" s="44">
        <f t="shared" si="17"/>
        <v>0</v>
      </c>
      <c r="I99" s="42">
        <f>PH.megbontva!F99</f>
        <v>0</v>
      </c>
      <c r="J99" s="43">
        <f>PH.megbontva!G99</f>
        <v>0</v>
      </c>
      <c r="K99" s="44">
        <f>PH.megbontva!H99</f>
        <v>0</v>
      </c>
      <c r="L99" s="42">
        <f>Össz.Önkorm.intézményenként!L98</f>
        <v>33057359</v>
      </c>
      <c r="M99" s="43">
        <f>Össz.Önkorm.intézményenként!M98</f>
        <v>30439394</v>
      </c>
      <c r="N99" s="44">
        <f>Össz.Önkorm.intézményenként!N98</f>
        <v>27705108</v>
      </c>
    </row>
    <row r="100" spans="1:14" ht="12" customHeight="1" x14ac:dyDescent="0.3">
      <c r="A100" s="33" t="s">
        <v>24</v>
      </c>
      <c r="B100" s="85" t="s">
        <v>187</v>
      </c>
      <c r="C100" s="42">
        <v>2000000</v>
      </c>
      <c r="D100" s="43"/>
      <c r="E100" s="44"/>
      <c r="F100" s="42">
        <f t="shared" si="18"/>
        <v>0</v>
      </c>
      <c r="G100" s="43">
        <f t="shared" si="16"/>
        <v>0</v>
      </c>
      <c r="H100" s="44">
        <f t="shared" si="17"/>
        <v>0</v>
      </c>
      <c r="I100" s="42">
        <f>PH.megbontva!F100</f>
        <v>0</v>
      </c>
      <c r="J100" s="43">
        <f>PH.megbontva!G100</f>
        <v>0</v>
      </c>
      <c r="K100" s="44">
        <f>PH.megbontva!H100</f>
        <v>0</v>
      </c>
      <c r="L100" s="42">
        <v>2000000</v>
      </c>
      <c r="M100" s="43">
        <f>Össz.Önkorm.intézményenként!M99</f>
        <v>0</v>
      </c>
      <c r="N100" s="44">
        <f>Össz.Önkorm.intézményenként!N99</f>
        <v>0</v>
      </c>
    </row>
    <row r="101" spans="1:14" ht="12" customHeight="1" x14ac:dyDescent="0.2">
      <c r="A101" s="33" t="s">
        <v>188</v>
      </c>
      <c r="B101" s="88" t="s">
        <v>189</v>
      </c>
      <c r="C101" s="42"/>
      <c r="D101" s="43"/>
      <c r="E101" s="44"/>
      <c r="F101" s="42">
        <f t="shared" si="18"/>
        <v>0</v>
      </c>
      <c r="G101" s="43">
        <f t="shared" si="16"/>
        <v>0</v>
      </c>
      <c r="H101" s="44">
        <f t="shared" si="17"/>
        <v>0</v>
      </c>
      <c r="I101" s="42">
        <f>PH.megbontva!F101</f>
        <v>0</v>
      </c>
      <c r="J101" s="43">
        <f>PH.megbontva!G101</f>
        <v>0</v>
      </c>
      <c r="K101" s="44">
        <f>PH.megbontva!H101</f>
        <v>0</v>
      </c>
      <c r="L101" s="42">
        <f>Össz.Önkorm.intézményenként!L100</f>
        <v>0</v>
      </c>
      <c r="M101" s="43">
        <f>Össz.Önkorm.intézményenként!M100</f>
        <v>0</v>
      </c>
      <c r="N101" s="44">
        <f>Össz.Önkorm.intézményenként!N100</f>
        <v>0</v>
      </c>
    </row>
    <row r="102" spans="1:14" ht="12" customHeight="1" x14ac:dyDescent="0.2">
      <c r="A102" s="33" t="s">
        <v>190</v>
      </c>
      <c r="B102" s="88" t="s">
        <v>191</v>
      </c>
      <c r="C102" s="42">
        <v>3000000</v>
      </c>
      <c r="D102" s="43">
        <v>2047500</v>
      </c>
      <c r="E102" s="44">
        <v>1838248</v>
      </c>
      <c r="F102" s="42">
        <f t="shared" si="18"/>
        <v>0</v>
      </c>
      <c r="G102" s="43">
        <f t="shared" si="16"/>
        <v>0</v>
      </c>
      <c r="H102" s="44">
        <f t="shared" si="17"/>
        <v>0</v>
      </c>
      <c r="I102" s="42">
        <f>PH.megbontva!F102</f>
        <v>0</v>
      </c>
      <c r="J102" s="43">
        <f>PH.megbontva!G102</f>
        <v>0</v>
      </c>
      <c r="K102" s="44">
        <f>PH.megbontva!H102</f>
        <v>0</v>
      </c>
      <c r="L102" s="42">
        <v>3000000</v>
      </c>
      <c r="M102" s="43">
        <f>Össz.Önkorm.intézményenként!M101</f>
        <v>2047500</v>
      </c>
      <c r="N102" s="44">
        <f>Össz.Önkorm.intézményenként!N101</f>
        <v>1838248</v>
      </c>
    </row>
    <row r="103" spans="1:14" ht="12" customHeight="1" x14ac:dyDescent="0.2">
      <c r="A103" s="33" t="s">
        <v>192</v>
      </c>
      <c r="B103" s="88" t="s">
        <v>193</v>
      </c>
      <c r="C103" s="42"/>
      <c r="D103" s="43"/>
      <c r="E103" s="44"/>
      <c r="F103" s="42">
        <f t="shared" si="18"/>
        <v>0</v>
      </c>
      <c r="G103" s="43">
        <f t="shared" si="16"/>
        <v>0</v>
      </c>
      <c r="H103" s="44">
        <f t="shared" si="17"/>
        <v>0</v>
      </c>
      <c r="I103" s="42">
        <f>PH.megbontva!F103</f>
        <v>0</v>
      </c>
      <c r="J103" s="43">
        <f>PH.megbontva!G103</f>
        <v>0</v>
      </c>
      <c r="K103" s="44">
        <f>PH.megbontva!H103</f>
        <v>0</v>
      </c>
      <c r="L103" s="42">
        <f>Össz.Önkorm.intézményenként!L102</f>
        <v>0</v>
      </c>
      <c r="M103" s="43">
        <f>Össz.Önkorm.intézményenként!M102</f>
        <v>0</v>
      </c>
      <c r="N103" s="44">
        <f>Össz.Önkorm.intézményenként!N102</f>
        <v>0</v>
      </c>
    </row>
    <row r="104" spans="1:14" ht="12" customHeight="1" x14ac:dyDescent="0.3">
      <c r="A104" s="33" t="s">
        <v>194</v>
      </c>
      <c r="B104" s="89" t="s">
        <v>195</v>
      </c>
      <c r="C104" s="42"/>
      <c r="D104" s="43"/>
      <c r="E104" s="44"/>
      <c r="F104" s="42">
        <f t="shared" si="18"/>
        <v>0</v>
      </c>
      <c r="G104" s="43">
        <f t="shared" si="16"/>
        <v>0</v>
      </c>
      <c r="H104" s="44">
        <f t="shared" si="17"/>
        <v>0</v>
      </c>
      <c r="I104" s="42">
        <f>PH.megbontva!F104</f>
        <v>0</v>
      </c>
      <c r="J104" s="43">
        <f>PH.megbontva!G104</f>
        <v>0</v>
      </c>
      <c r="K104" s="44">
        <f>PH.megbontva!H104</f>
        <v>0</v>
      </c>
      <c r="L104" s="42">
        <f>Össz.Önkorm.intézményenként!L103</f>
        <v>0</v>
      </c>
      <c r="M104" s="43">
        <f>Össz.Önkorm.intézményenként!M103</f>
        <v>0</v>
      </c>
      <c r="N104" s="44">
        <f>Össz.Önkorm.intézményenként!N103</f>
        <v>0</v>
      </c>
    </row>
    <row r="105" spans="1:14" x14ac:dyDescent="0.3">
      <c r="A105" s="33" t="s">
        <v>196</v>
      </c>
      <c r="B105" s="245" t="s">
        <v>197</v>
      </c>
      <c r="C105" s="42"/>
      <c r="D105" s="43"/>
      <c r="E105" s="44"/>
      <c r="F105" s="42">
        <f t="shared" si="18"/>
        <v>0</v>
      </c>
      <c r="G105" s="43">
        <f t="shared" si="16"/>
        <v>0</v>
      </c>
      <c r="H105" s="44">
        <f t="shared" si="17"/>
        <v>0</v>
      </c>
      <c r="I105" s="42">
        <f>PH.megbontva!F105</f>
        <v>0</v>
      </c>
      <c r="J105" s="43">
        <f>PH.megbontva!G105</f>
        <v>0</v>
      </c>
      <c r="K105" s="44">
        <f>PH.megbontva!H105</f>
        <v>0</v>
      </c>
      <c r="L105" s="42">
        <f>Össz.Önkorm.intézményenként!L104</f>
        <v>0</v>
      </c>
      <c r="M105" s="43">
        <f>Össz.Önkorm.intézményenként!M104</f>
        <v>0</v>
      </c>
      <c r="N105" s="44">
        <f>Össz.Önkorm.intézményenként!N104</f>
        <v>0</v>
      </c>
    </row>
    <row r="106" spans="1:14" ht="12" customHeight="1" x14ac:dyDescent="0.2">
      <c r="A106" s="33" t="s">
        <v>198</v>
      </c>
      <c r="B106" s="88" t="s">
        <v>199</v>
      </c>
      <c r="C106" s="42"/>
      <c r="D106" s="43">
        <v>18655998</v>
      </c>
      <c r="E106" s="44">
        <v>18655998</v>
      </c>
      <c r="F106" s="42">
        <f t="shared" si="18"/>
        <v>0</v>
      </c>
      <c r="G106" s="43">
        <f t="shared" si="16"/>
        <v>0</v>
      </c>
      <c r="H106" s="44">
        <f t="shared" si="17"/>
        <v>0</v>
      </c>
      <c r="I106" s="42">
        <f>PH.megbontva!F106</f>
        <v>0</v>
      </c>
      <c r="J106" s="43">
        <f>PH.megbontva!G106</f>
        <v>0</v>
      </c>
      <c r="K106" s="44">
        <f>PH.megbontva!H106</f>
        <v>0</v>
      </c>
      <c r="L106" s="42">
        <f>Össz.Önkorm.intézményenként!L105</f>
        <v>0</v>
      </c>
      <c r="M106" s="43">
        <f>Össz.Önkorm.intézményenként!M105</f>
        <v>18655998</v>
      </c>
      <c r="N106" s="44">
        <f>Össz.Önkorm.intézményenként!N105</f>
        <v>18655998</v>
      </c>
    </row>
    <row r="107" spans="1:14" ht="12" customHeight="1" x14ac:dyDescent="0.2">
      <c r="A107" s="33" t="s">
        <v>200</v>
      </c>
      <c r="B107" s="88" t="s">
        <v>201</v>
      </c>
      <c r="C107" s="42"/>
      <c r="D107" s="43"/>
      <c r="E107" s="44"/>
      <c r="F107" s="42">
        <f t="shared" si="18"/>
        <v>0</v>
      </c>
      <c r="G107" s="43">
        <f t="shared" si="16"/>
        <v>0</v>
      </c>
      <c r="H107" s="44">
        <f t="shared" si="17"/>
        <v>0</v>
      </c>
      <c r="I107" s="42">
        <f>PH.megbontva!F107</f>
        <v>0</v>
      </c>
      <c r="J107" s="43">
        <f>PH.megbontva!G107</f>
        <v>0</v>
      </c>
      <c r="K107" s="44">
        <f>PH.megbontva!H107</f>
        <v>0</v>
      </c>
      <c r="L107" s="42">
        <f>Össz.Önkorm.intézményenként!L106</f>
        <v>0</v>
      </c>
      <c r="M107" s="43">
        <f>Össz.Önkorm.intézményenként!M106</f>
        <v>0</v>
      </c>
      <c r="N107" s="44">
        <f>Össz.Önkorm.intézményenként!N106</f>
        <v>0</v>
      </c>
    </row>
    <row r="108" spans="1:14" ht="12" customHeight="1" x14ac:dyDescent="0.3">
      <c r="A108" s="33" t="s">
        <v>202</v>
      </c>
      <c r="B108" s="89" t="s">
        <v>203</v>
      </c>
      <c r="C108" s="35"/>
      <c r="D108" s="43"/>
      <c r="E108" s="44"/>
      <c r="F108" s="35">
        <f t="shared" si="18"/>
        <v>0</v>
      </c>
      <c r="G108" s="43">
        <f t="shared" si="16"/>
        <v>0</v>
      </c>
      <c r="H108" s="44">
        <f t="shared" si="17"/>
        <v>0</v>
      </c>
      <c r="I108" s="35">
        <f>PH.megbontva!F108</f>
        <v>0</v>
      </c>
      <c r="J108" s="43">
        <f>PH.megbontva!G108</f>
        <v>0</v>
      </c>
      <c r="K108" s="44">
        <f>PH.megbontva!H108</f>
        <v>0</v>
      </c>
      <c r="L108" s="35">
        <f>Össz.Önkorm.intézményenként!L107</f>
        <v>0</v>
      </c>
      <c r="M108" s="43">
        <f>Össz.Önkorm.intézményenként!M107</f>
        <v>0</v>
      </c>
      <c r="N108" s="44">
        <f>Össz.Önkorm.intézményenként!N107</f>
        <v>0</v>
      </c>
    </row>
    <row r="109" spans="1:14" ht="12" customHeight="1" x14ac:dyDescent="0.3">
      <c r="A109" s="90" t="s">
        <v>204</v>
      </c>
      <c r="B109" s="91" t="s">
        <v>205</v>
      </c>
      <c r="C109" s="42"/>
      <c r="D109" s="43"/>
      <c r="E109" s="44"/>
      <c r="F109" s="42">
        <f t="shared" si="18"/>
        <v>0</v>
      </c>
      <c r="G109" s="43">
        <f t="shared" si="16"/>
        <v>0</v>
      </c>
      <c r="H109" s="44">
        <f t="shared" si="17"/>
        <v>0</v>
      </c>
      <c r="I109" s="42">
        <f>PH.megbontva!F109</f>
        <v>0</v>
      </c>
      <c r="J109" s="43">
        <f>PH.megbontva!G109</f>
        <v>0</v>
      </c>
      <c r="K109" s="44">
        <f>PH.megbontva!H109</f>
        <v>0</v>
      </c>
      <c r="L109" s="42">
        <f>Össz.Önkorm.intézményenként!L108</f>
        <v>0</v>
      </c>
      <c r="M109" s="43">
        <f>Össz.Önkorm.intézményenként!M108</f>
        <v>0</v>
      </c>
      <c r="N109" s="44">
        <f>Össz.Önkorm.intézményenként!N108</f>
        <v>0</v>
      </c>
    </row>
    <row r="110" spans="1:14" ht="12" customHeight="1" x14ac:dyDescent="0.3">
      <c r="A110" s="33" t="s">
        <v>206</v>
      </c>
      <c r="B110" s="91" t="s">
        <v>207</v>
      </c>
      <c r="C110" s="42"/>
      <c r="D110" s="43"/>
      <c r="E110" s="44"/>
      <c r="F110" s="42">
        <f t="shared" si="18"/>
        <v>0</v>
      </c>
      <c r="G110" s="43">
        <f t="shared" si="16"/>
        <v>0</v>
      </c>
      <c r="H110" s="44">
        <f t="shared" si="17"/>
        <v>0</v>
      </c>
      <c r="I110" s="42">
        <f>PH.megbontva!F110</f>
        <v>0</v>
      </c>
      <c r="J110" s="43">
        <f>PH.megbontva!G110</f>
        <v>0</v>
      </c>
      <c r="K110" s="44">
        <f>PH.megbontva!H110</f>
        <v>0</v>
      </c>
      <c r="L110" s="42">
        <f>Össz.Önkorm.intézményenként!L109</f>
        <v>0</v>
      </c>
      <c r="M110" s="43">
        <f>Össz.Önkorm.intézményenként!M109</f>
        <v>0</v>
      </c>
      <c r="N110" s="44">
        <f>Össz.Önkorm.intézményenként!N109</f>
        <v>0</v>
      </c>
    </row>
    <row r="111" spans="1:14" ht="12" customHeight="1" x14ac:dyDescent="0.3">
      <c r="A111" s="33" t="s">
        <v>208</v>
      </c>
      <c r="B111" s="89" t="s">
        <v>209</v>
      </c>
      <c r="C111" s="35">
        <v>11235896</v>
      </c>
      <c r="D111" s="36">
        <v>9735896</v>
      </c>
      <c r="E111" s="37">
        <v>7210862</v>
      </c>
      <c r="F111" s="35">
        <f t="shared" si="18"/>
        <v>0</v>
      </c>
      <c r="G111" s="36">
        <f t="shared" si="16"/>
        <v>0</v>
      </c>
      <c r="H111" s="37">
        <f t="shared" si="17"/>
        <v>0</v>
      </c>
      <c r="I111" s="35">
        <f>PH.megbontva!F111</f>
        <v>0</v>
      </c>
      <c r="J111" s="36">
        <f>PH.megbontva!G111</f>
        <v>0</v>
      </c>
      <c r="K111" s="37">
        <f>PH.megbontva!H111</f>
        <v>0</v>
      </c>
      <c r="L111" s="35">
        <f>Össz.Önkorm.intézményenként!L110</f>
        <v>11235896</v>
      </c>
      <c r="M111" s="36">
        <f>Össz.Önkorm.intézményenként!M110</f>
        <v>9735896</v>
      </c>
      <c r="N111" s="37">
        <f>Össz.Önkorm.intézményenként!N110</f>
        <v>7210862</v>
      </c>
    </row>
    <row r="112" spans="1:14" ht="12" customHeight="1" x14ac:dyDescent="0.3">
      <c r="A112" s="33" t="s">
        <v>210</v>
      </c>
      <c r="B112" s="86" t="s">
        <v>211</v>
      </c>
      <c r="C112" s="35">
        <v>16821463</v>
      </c>
      <c r="D112" s="36"/>
      <c r="E112" s="37"/>
      <c r="F112" s="35">
        <f t="shared" si="18"/>
        <v>0</v>
      </c>
      <c r="G112" s="36">
        <f t="shared" si="16"/>
        <v>0</v>
      </c>
      <c r="H112" s="37">
        <f t="shared" si="17"/>
        <v>0</v>
      </c>
      <c r="I112" s="35">
        <f>PH.megbontva!F112</f>
        <v>0</v>
      </c>
      <c r="J112" s="36">
        <f>PH.megbontva!G112</f>
        <v>0</v>
      </c>
      <c r="K112" s="37">
        <f>PH.megbontva!H112</f>
        <v>0</v>
      </c>
      <c r="L112" s="35">
        <f>Össz.Önkorm.intézményenként!L111</f>
        <v>16821463</v>
      </c>
      <c r="M112" s="36">
        <f>Össz.Önkorm.intézményenként!M111</f>
        <v>0</v>
      </c>
      <c r="N112" s="37">
        <f>Össz.Önkorm.intézményenként!N111</f>
        <v>0</v>
      </c>
    </row>
    <row r="113" spans="1:14" ht="12" customHeight="1" x14ac:dyDescent="0.3">
      <c r="A113" s="39" t="s">
        <v>212</v>
      </c>
      <c r="B113" s="85" t="s">
        <v>213</v>
      </c>
      <c r="C113" s="42">
        <v>5147632</v>
      </c>
      <c r="D113" s="43"/>
      <c r="E113" s="44"/>
      <c r="F113" s="42">
        <f t="shared" si="18"/>
        <v>0</v>
      </c>
      <c r="G113" s="43">
        <f t="shared" si="16"/>
        <v>0</v>
      </c>
      <c r="H113" s="44">
        <f t="shared" si="17"/>
        <v>0</v>
      </c>
      <c r="I113" s="42">
        <f>PH.megbontva!F113</f>
        <v>0</v>
      </c>
      <c r="J113" s="43">
        <f>PH.megbontva!G113</f>
        <v>0</v>
      </c>
      <c r="K113" s="44">
        <f>PH.megbontva!H113</f>
        <v>0</v>
      </c>
      <c r="L113" s="42">
        <f>Össz.Önkorm.intézményenként!L112</f>
        <v>5147632</v>
      </c>
      <c r="M113" s="43">
        <f>Össz.Önkorm.intézményenként!M112</f>
        <v>0</v>
      </c>
      <c r="N113" s="44">
        <f>Össz.Önkorm.intézményenként!N112</f>
        <v>0</v>
      </c>
    </row>
    <row r="114" spans="1:14" ht="12" customHeight="1" thickBot="1" x14ac:dyDescent="0.35">
      <c r="A114" s="61" t="s">
        <v>214</v>
      </c>
      <c r="B114" s="92" t="s">
        <v>215</v>
      </c>
      <c r="C114" s="93">
        <v>11673831</v>
      </c>
      <c r="D114" s="94"/>
      <c r="E114" s="95"/>
      <c r="F114" s="93">
        <f t="shared" si="18"/>
        <v>0</v>
      </c>
      <c r="G114" s="94">
        <f t="shared" si="16"/>
        <v>0</v>
      </c>
      <c r="H114" s="95">
        <f t="shared" si="17"/>
        <v>0</v>
      </c>
      <c r="I114" s="93">
        <f>PH.megbontva!F114</f>
        <v>0</v>
      </c>
      <c r="J114" s="94">
        <f>PH.megbontva!G114</f>
        <v>0</v>
      </c>
      <c r="K114" s="95">
        <f>PH.megbontva!H114</f>
        <v>0</v>
      </c>
      <c r="L114" s="93">
        <f>Össz.Önkorm.intézményenként!L113</f>
        <v>11673831</v>
      </c>
      <c r="M114" s="94">
        <f>Össz.Önkorm.intézményenként!M113</f>
        <v>0</v>
      </c>
      <c r="N114" s="95">
        <f>Össz.Önkorm.intézményenként!N113</f>
        <v>0</v>
      </c>
    </row>
    <row r="115" spans="1:14" ht="12" customHeight="1" thickBot="1" x14ac:dyDescent="0.35">
      <c r="A115" s="22" t="s">
        <v>26</v>
      </c>
      <c r="B115" s="96" t="s">
        <v>536</v>
      </c>
      <c r="C115" s="24">
        <f t="shared" ref="C115:H115" si="19">SUM(C116:C128)</f>
        <v>300000</v>
      </c>
      <c r="D115" s="25">
        <f t="shared" si="19"/>
        <v>839500</v>
      </c>
      <c r="E115" s="26">
        <f t="shared" si="19"/>
        <v>767748</v>
      </c>
      <c r="F115" s="24">
        <f t="shared" si="19"/>
        <v>79800000</v>
      </c>
      <c r="G115" s="25">
        <f t="shared" si="19"/>
        <v>278538614</v>
      </c>
      <c r="H115" s="26">
        <f t="shared" si="19"/>
        <v>55876589</v>
      </c>
      <c r="I115" s="24">
        <f>PH.megbontva!F115</f>
        <v>1100000</v>
      </c>
      <c r="J115" s="25">
        <f>PH.megbontva!G115</f>
        <v>100000</v>
      </c>
      <c r="K115" s="26">
        <f>PH.megbontva!H115</f>
        <v>50890</v>
      </c>
      <c r="L115" s="24">
        <f>Össz.Önkorm.intézményenként!L114</f>
        <v>81200000</v>
      </c>
      <c r="M115" s="25">
        <f>Össz.Önkorm.intézményenként!M114</f>
        <v>279478114</v>
      </c>
      <c r="N115" s="26">
        <f>Össz.Önkorm.intézményenként!N114</f>
        <v>56695227</v>
      </c>
    </row>
    <row r="116" spans="1:14" ht="12" customHeight="1" x14ac:dyDescent="0.3">
      <c r="A116" s="27" t="s">
        <v>28</v>
      </c>
      <c r="B116" s="85" t="s">
        <v>216</v>
      </c>
      <c r="C116" s="29">
        <v>300000</v>
      </c>
      <c r="D116" s="30">
        <v>839500</v>
      </c>
      <c r="E116" s="31">
        <v>767748</v>
      </c>
      <c r="F116" s="29">
        <f t="shared" ref="F116:F128" si="20">L116-I116-C116</f>
        <v>25400000</v>
      </c>
      <c r="G116" s="30">
        <f t="shared" ref="G116:G128" si="21">M116-J116-D116</f>
        <v>57594000</v>
      </c>
      <c r="H116" s="31">
        <f t="shared" ref="H116:H128" si="22">N116-K116-E116</f>
        <v>45880994</v>
      </c>
      <c r="I116" s="29">
        <f>PH.megbontva!F116</f>
        <v>1100000</v>
      </c>
      <c r="J116" s="30">
        <f>PH.megbontva!G116</f>
        <v>100000</v>
      </c>
      <c r="K116" s="31">
        <f>PH.megbontva!H116</f>
        <v>50890</v>
      </c>
      <c r="L116" s="29">
        <f>Össz.Önkorm.intézményenként!L115</f>
        <v>26800000</v>
      </c>
      <c r="M116" s="30">
        <f>Össz.Önkorm.intézményenként!M115</f>
        <v>58533500</v>
      </c>
      <c r="N116" s="31">
        <f>Össz.Önkorm.intézményenként!N115</f>
        <v>46699632</v>
      </c>
    </row>
    <row r="117" spans="1:14" ht="12" customHeight="1" x14ac:dyDescent="0.3">
      <c r="A117" s="27" t="s">
        <v>30</v>
      </c>
      <c r="B117" s="97" t="s">
        <v>217</v>
      </c>
      <c r="C117" s="29"/>
      <c r="D117" s="30"/>
      <c r="E117" s="31"/>
      <c r="F117" s="29">
        <f t="shared" si="20"/>
        <v>0</v>
      </c>
      <c r="G117" s="30">
        <f t="shared" si="21"/>
        <v>0</v>
      </c>
      <c r="H117" s="31">
        <f t="shared" si="22"/>
        <v>0</v>
      </c>
      <c r="I117" s="29">
        <f>PH.megbontva!F117</f>
        <v>0</v>
      </c>
      <c r="J117" s="30">
        <f>PH.megbontva!G117</f>
        <v>0</v>
      </c>
      <c r="K117" s="31">
        <f>PH.megbontva!H117</f>
        <v>0</v>
      </c>
      <c r="L117" s="29">
        <f>Össz.Önkorm.intézményenként!L116</f>
        <v>0</v>
      </c>
      <c r="M117" s="30">
        <f>Össz.Önkorm.intézményenként!M116</f>
        <v>0</v>
      </c>
      <c r="N117" s="31">
        <f>Össz.Önkorm.intézményenként!N116</f>
        <v>0</v>
      </c>
    </row>
    <row r="118" spans="1:14" ht="12" customHeight="1" x14ac:dyDescent="0.3">
      <c r="A118" s="27" t="s">
        <v>32</v>
      </c>
      <c r="B118" s="97" t="s">
        <v>218</v>
      </c>
      <c r="C118" s="35"/>
      <c r="D118" s="36"/>
      <c r="E118" s="37"/>
      <c r="F118" s="35">
        <f t="shared" si="20"/>
        <v>54400000</v>
      </c>
      <c r="G118" s="36">
        <f t="shared" si="21"/>
        <v>216613219</v>
      </c>
      <c r="H118" s="37">
        <f t="shared" si="22"/>
        <v>5664200</v>
      </c>
      <c r="I118" s="35">
        <f>PH.megbontva!F118</f>
        <v>0</v>
      </c>
      <c r="J118" s="36">
        <f>PH.megbontva!G118</f>
        <v>0</v>
      </c>
      <c r="K118" s="37">
        <f>PH.megbontva!H118</f>
        <v>0</v>
      </c>
      <c r="L118" s="35">
        <f>Össz.Önkorm.intézményenként!L117</f>
        <v>54400000</v>
      </c>
      <c r="M118" s="36">
        <f>Össz.Önkorm.intézményenként!M117</f>
        <v>216613219</v>
      </c>
      <c r="N118" s="37">
        <f>Össz.Önkorm.intézményenként!N117</f>
        <v>5664200</v>
      </c>
    </row>
    <row r="119" spans="1:14" ht="12" customHeight="1" x14ac:dyDescent="0.3">
      <c r="A119" s="27" t="s">
        <v>34</v>
      </c>
      <c r="B119" s="97" t="s">
        <v>219</v>
      </c>
      <c r="C119" s="35"/>
      <c r="D119" s="36"/>
      <c r="E119" s="37"/>
      <c r="F119" s="35">
        <f t="shared" si="20"/>
        <v>0</v>
      </c>
      <c r="G119" s="36">
        <f t="shared" si="21"/>
        <v>0</v>
      </c>
      <c r="H119" s="37">
        <f t="shared" si="22"/>
        <v>0</v>
      </c>
      <c r="I119" s="35">
        <f>PH.megbontva!F119</f>
        <v>0</v>
      </c>
      <c r="J119" s="36">
        <f>PH.megbontva!G119</f>
        <v>0</v>
      </c>
      <c r="K119" s="37">
        <f>PH.megbontva!H119</f>
        <v>0</v>
      </c>
      <c r="L119" s="35">
        <f>Össz.Önkorm.intézményenként!L118</f>
        <v>0</v>
      </c>
      <c r="M119" s="36">
        <f>Össz.Önkorm.intézményenként!M118</f>
        <v>0</v>
      </c>
      <c r="N119" s="37">
        <f>Össz.Önkorm.intézményenként!N118</f>
        <v>0</v>
      </c>
    </row>
    <row r="120" spans="1:14" ht="12" customHeight="1" x14ac:dyDescent="0.3">
      <c r="A120" s="27" t="s">
        <v>36</v>
      </c>
      <c r="B120" s="98" t="s">
        <v>220</v>
      </c>
      <c r="C120" s="35"/>
      <c r="D120" s="36"/>
      <c r="E120" s="37"/>
      <c r="F120" s="35">
        <f t="shared" si="20"/>
        <v>0</v>
      </c>
      <c r="G120" s="36">
        <f t="shared" si="21"/>
        <v>4331395</v>
      </c>
      <c r="H120" s="37">
        <f t="shared" si="22"/>
        <v>4331395</v>
      </c>
      <c r="I120" s="35">
        <f>PH.megbontva!F120</f>
        <v>0</v>
      </c>
      <c r="J120" s="36">
        <f>PH.megbontva!G120</f>
        <v>0</v>
      </c>
      <c r="K120" s="37">
        <f>PH.megbontva!H120</f>
        <v>0</v>
      </c>
      <c r="L120" s="35">
        <f>Össz.Önkorm.intézményenként!L119</f>
        <v>0</v>
      </c>
      <c r="M120" s="36">
        <f>Össz.Önkorm.intézményenként!M119</f>
        <v>4331395</v>
      </c>
      <c r="N120" s="37">
        <f>Össz.Önkorm.intézményenként!N119</f>
        <v>4331395</v>
      </c>
    </row>
    <row r="121" spans="1:14" ht="12" customHeight="1" x14ac:dyDescent="0.3">
      <c r="A121" s="27" t="s">
        <v>38</v>
      </c>
      <c r="B121" s="99" t="s">
        <v>221</v>
      </c>
      <c r="C121" s="35"/>
      <c r="D121" s="36"/>
      <c r="E121" s="37"/>
      <c r="F121" s="35">
        <f t="shared" si="20"/>
        <v>0</v>
      </c>
      <c r="G121" s="36">
        <f t="shared" si="21"/>
        <v>0</v>
      </c>
      <c r="H121" s="37">
        <f t="shared" si="22"/>
        <v>0</v>
      </c>
      <c r="I121" s="35">
        <f>PH.megbontva!F121</f>
        <v>0</v>
      </c>
      <c r="J121" s="36">
        <f>PH.megbontva!G121</f>
        <v>0</v>
      </c>
      <c r="K121" s="37">
        <f>PH.megbontva!H121</f>
        <v>0</v>
      </c>
      <c r="L121" s="35">
        <f>Össz.Önkorm.intézményenként!L120</f>
        <v>0</v>
      </c>
      <c r="M121" s="36">
        <f>Össz.Önkorm.intézményenként!M120</f>
        <v>0</v>
      </c>
      <c r="N121" s="37">
        <f>Össz.Önkorm.intézményenként!N120</f>
        <v>0</v>
      </c>
    </row>
    <row r="122" spans="1:14" ht="12" customHeight="1" x14ac:dyDescent="0.3">
      <c r="A122" s="27" t="s">
        <v>222</v>
      </c>
      <c r="B122" s="100" t="s">
        <v>223</v>
      </c>
      <c r="C122" s="35"/>
      <c r="D122" s="36"/>
      <c r="E122" s="37"/>
      <c r="F122" s="35">
        <f t="shared" si="20"/>
        <v>0</v>
      </c>
      <c r="G122" s="36">
        <f t="shared" si="21"/>
        <v>0</v>
      </c>
      <c r="H122" s="37">
        <f t="shared" si="22"/>
        <v>0</v>
      </c>
      <c r="I122" s="35">
        <f>PH.megbontva!F122</f>
        <v>0</v>
      </c>
      <c r="J122" s="36">
        <f>PH.megbontva!G122</f>
        <v>0</v>
      </c>
      <c r="K122" s="37">
        <f>PH.megbontva!H122</f>
        <v>0</v>
      </c>
      <c r="L122" s="35">
        <f>Össz.Önkorm.intézményenként!L121</f>
        <v>0</v>
      </c>
      <c r="M122" s="36">
        <f>Össz.Önkorm.intézményenként!M121</f>
        <v>0</v>
      </c>
      <c r="N122" s="37">
        <f>Össz.Önkorm.intézményenként!N121</f>
        <v>0</v>
      </c>
    </row>
    <row r="123" spans="1:14" ht="12" customHeight="1" x14ac:dyDescent="0.3">
      <c r="A123" s="27" t="s">
        <v>224</v>
      </c>
      <c r="B123" s="89" t="s">
        <v>197</v>
      </c>
      <c r="C123" s="35"/>
      <c r="D123" s="36"/>
      <c r="E123" s="37"/>
      <c r="F123" s="35">
        <f t="shared" si="20"/>
        <v>0</v>
      </c>
      <c r="G123" s="36">
        <f t="shared" si="21"/>
        <v>0</v>
      </c>
      <c r="H123" s="37">
        <f t="shared" si="22"/>
        <v>0</v>
      </c>
      <c r="I123" s="35">
        <f>PH.megbontva!F123</f>
        <v>0</v>
      </c>
      <c r="J123" s="36">
        <f>PH.megbontva!G123</f>
        <v>0</v>
      </c>
      <c r="K123" s="37">
        <f>PH.megbontva!H123</f>
        <v>0</v>
      </c>
      <c r="L123" s="35">
        <f>Össz.Önkorm.intézményenként!L122</f>
        <v>0</v>
      </c>
      <c r="M123" s="36">
        <f>Össz.Önkorm.intézményenként!M122</f>
        <v>0</v>
      </c>
      <c r="N123" s="37">
        <f>Össz.Önkorm.intézményenként!N122</f>
        <v>0</v>
      </c>
    </row>
    <row r="124" spans="1:14" ht="12" customHeight="1" x14ac:dyDescent="0.3">
      <c r="A124" s="27" t="s">
        <v>225</v>
      </c>
      <c r="B124" s="89" t="s">
        <v>226</v>
      </c>
      <c r="C124" s="35"/>
      <c r="D124" s="36"/>
      <c r="E124" s="37"/>
      <c r="F124" s="35">
        <f t="shared" si="20"/>
        <v>0</v>
      </c>
      <c r="G124" s="36">
        <f t="shared" si="21"/>
        <v>0</v>
      </c>
      <c r="H124" s="37">
        <f t="shared" si="22"/>
        <v>0</v>
      </c>
      <c r="I124" s="35">
        <f>PH.megbontva!F124</f>
        <v>0</v>
      </c>
      <c r="J124" s="36">
        <f>PH.megbontva!G124</f>
        <v>0</v>
      </c>
      <c r="K124" s="37">
        <f>PH.megbontva!H124</f>
        <v>0</v>
      </c>
      <c r="L124" s="35">
        <f>Össz.Önkorm.intézményenként!L123</f>
        <v>0</v>
      </c>
      <c r="M124" s="36">
        <f>Össz.Önkorm.intézményenként!M123</f>
        <v>0</v>
      </c>
      <c r="N124" s="37">
        <f>Össz.Önkorm.intézményenként!N123</f>
        <v>0</v>
      </c>
    </row>
    <row r="125" spans="1:14" ht="12" customHeight="1" x14ac:dyDescent="0.3">
      <c r="A125" s="27" t="s">
        <v>227</v>
      </c>
      <c r="B125" s="89" t="s">
        <v>228</v>
      </c>
      <c r="C125" s="35"/>
      <c r="D125" s="36"/>
      <c r="E125" s="37"/>
      <c r="F125" s="35">
        <f t="shared" si="20"/>
        <v>0</v>
      </c>
      <c r="G125" s="36">
        <f t="shared" si="21"/>
        <v>0</v>
      </c>
      <c r="H125" s="37">
        <f t="shared" si="22"/>
        <v>0</v>
      </c>
      <c r="I125" s="35">
        <f>PH.megbontva!F125</f>
        <v>0</v>
      </c>
      <c r="J125" s="36">
        <f>PH.megbontva!G125</f>
        <v>0</v>
      </c>
      <c r="K125" s="37">
        <f>PH.megbontva!H125</f>
        <v>0</v>
      </c>
      <c r="L125" s="35">
        <f>Össz.Önkorm.intézményenként!L124</f>
        <v>0</v>
      </c>
      <c r="M125" s="36">
        <f>Össz.Önkorm.intézményenként!M124</f>
        <v>0</v>
      </c>
      <c r="N125" s="37">
        <f>Össz.Önkorm.intézményenként!N124</f>
        <v>0</v>
      </c>
    </row>
    <row r="126" spans="1:14" ht="12" customHeight="1" x14ac:dyDescent="0.3">
      <c r="A126" s="27" t="s">
        <v>229</v>
      </c>
      <c r="B126" s="89" t="s">
        <v>203</v>
      </c>
      <c r="C126" s="35"/>
      <c r="D126" s="36"/>
      <c r="E126" s="37"/>
      <c r="F126" s="35">
        <f t="shared" si="20"/>
        <v>0</v>
      </c>
      <c r="G126" s="36">
        <f t="shared" si="21"/>
        <v>0</v>
      </c>
      <c r="H126" s="37">
        <f t="shared" si="22"/>
        <v>0</v>
      </c>
      <c r="I126" s="35">
        <f>PH.megbontva!F126</f>
        <v>0</v>
      </c>
      <c r="J126" s="36">
        <f>PH.megbontva!G126</f>
        <v>0</v>
      </c>
      <c r="K126" s="37">
        <f>PH.megbontva!H126</f>
        <v>0</v>
      </c>
      <c r="L126" s="35">
        <f>Össz.Önkorm.intézményenként!L125</f>
        <v>0</v>
      </c>
      <c r="M126" s="36">
        <f>Össz.Önkorm.intézményenként!M125</f>
        <v>0</v>
      </c>
      <c r="N126" s="37">
        <f>Össz.Önkorm.intézményenként!N125</f>
        <v>0</v>
      </c>
    </row>
    <row r="127" spans="1:14" ht="12" customHeight="1" x14ac:dyDescent="0.3">
      <c r="A127" s="27" t="s">
        <v>230</v>
      </c>
      <c r="B127" s="89" t="s">
        <v>231</v>
      </c>
      <c r="C127" s="35"/>
      <c r="D127" s="36"/>
      <c r="E127" s="37"/>
      <c r="F127" s="35">
        <f t="shared" si="20"/>
        <v>0</v>
      </c>
      <c r="G127" s="36">
        <f t="shared" si="21"/>
        <v>0</v>
      </c>
      <c r="H127" s="37">
        <f t="shared" si="22"/>
        <v>0</v>
      </c>
      <c r="I127" s="35">
        <f>PH.megbontva!F127</f>
        <v>0</v>
      </c>
      <c r="J127" s="36">
        <f>PH.megbontva!G127</f>
        <v>0</v>
      </c>
      <c r="K127" s="37">
        <f>PH.megbontva!H127</f>
        <v>0</v>
      </c>
      <c r="L127" s="35">
        <f>Össz.Önkorm.intézményenként!L126</f>
        <v>0</v>
      </c>
      <c r="M127" s="36">
        <f>Össz.Önkorm.intézményenként!M126</f>
        <v>0</v>
      </c>
      <c r="N127" s="37">
        <f>Össz.Önkorm.intézményenként!N126</f>
        <v>0</v>
      </c>
    </row>
    <row r="128" spans="1:14" ht="12" customHeight="1" thickBot="1" x14ac:dyDescent="0.35">
      <c r="A128" s="90" t="s">
        <v>232</v>
      </c>
      <c r="B128" s="89" t="s">
        <v>233</v>
      </c>
      <c r="C128" s="42"/>
      <c r="D128" s="43"/>
      <c r="E128" s="44"/>
      <c r="F128" s="42">
        <f t="shared" si="20"/>
        <v>0</v>
      </c>
      <c r="G128" s="43">
        <f t="shared" si="21"/>
        <v>0</v>
      </c>
      <c r="H128" s="44">
        <f t="shared" si="22"/>
        <v>0</v>
      </c>
      <c r="I128" s="42">
        <f>PH.megbontva!F128</f>
        <v>0</v>
      </c>
      <c r="J128" s="43">
        <f>PH.megbontva!G128</f>
        <v>0</v>
      </c>
      <c r="K128" s="44">
        <f>PH.megbontva!H128</f>
        <v>0</v>
      </c>
      <c r="L128" s="42">
        <f>Össz.Önkorm.intézményenként!L127</f>
        <v>0</v>
      </c>
      <c r="M128" s="43">
        <f>Össz.Önkorm.intézményenként!M127</f>
        <v>0</v>
      </c>
      <c r="N128" s="44">
        <f>Össz.Önkorm.intézményenként!N127</f>
        <v>0</v>
      </c>
    </row>
    <row r="129" spans="1:14" ht="12" customHeight="1" thickBot="1" x14ac:dyDescent="0.35">
      <c r="A129" s="22" t="s">
        <v>40</v>
      </c>
      <c r="B129" s="101" t="s">
        <v>234</v>
      </c>
      <c r="C129" s="24">
        <f t="shared" ref="C129:H129" si="23">+C94+C115</f>
        <v>256008971</v>
      </c>
      <c r="D129" s="25">
        <f t="shared" si="23"/>
        <v>212543322</v>
      </c>
      <c r="E129" s="26">
        <f t="shared" si="23"/>
        <v>177798797</v>
      </c>
      <c r="F129" s="24">
        <f t="shared" si="23"/>
        <v>103586203</v>
      </c>
      <c r="G129" s="25">
        <f t="shared" si="23"/>
        <v>308698025</v>
      </c>
      <c r="H129" s="26">
        <f t="shared" si="23"/>
        <v>90310868.100000009</v>
      </c>
      <c r="I129" s="24">
        <f>SUM(I94+I115)</f>
        <v>57806010</v>
      </c>
      <c r="J129" s="25">
        <f>SUM(J94+J115)</f>
        <v>54747490</v>
      </c>
      <c r="K129" s="26">
        <f>SUM(K94+K115)</f>
        <v>51561384.899999991</v>
      </c>
      <c r="L129" s="24">
        <f>Össz.Önkorm.intézményenként!L128</f>
        <v>400579721</v>
      </c>
      <c r="M129" s="25">
        <f>Össz.Önkorm.intézményenként!M128</f>
        <v>575988837</v>
      </c>
      <c r="N129" s="26">
        <f>Össz.Önkorm.intézményenként!N128</f>
        <v>319671050</v>
      </c>
    </row>
    <row r="130" spans="1:14" ht="12" customHeight="1" thickBot="1" x14ac:dyDescent="0.35">
      <c r="A130" s="22" t="s">
        <v>235</v>
      </c>
      <c r="B130" s="101" t="s">
        <v>236</v>
      </c>
      <c r="C130" s="24">
        <f t="shared" ref="C130:F130" si="24">+C131+C132+C133</f>
        <v>0</v>
      </c>
      <c r="D130" s="25"/>
      <c r="E130" s="26"/>
      <c r="F130" s="24">
        <f t="shared" si="24"/>
        <v>0</v>
      </c>
      <c r="G130" s="25"/>
      <c r="H130" s="26"/>
      <c r="I130" s="24">
        <f>PH.megbontva!F130</f>
        <v>0</v>
      </c>
      <c r="J130" s="25">
        <f>PH.megbontva!G130</f>
        <v>0</v>
      </c>
      <c r="K130" s="26">
        <f>PH.megbontva!H130</f>
        <v>0</v>
      </c>
      <c r="L130" s="24">
        <f>Össz.Önkorm.intézményenként!L129</f>
        <v>0</v>
      </c>
      <c r="M130" s="25">
        <f>Össz.Önkorm.intézményenként!M129</f>
        <v>0</v>
      </c>
      <c r="N130" s="26">
        <f>Össz.Önkorm.intézményenként!N129</f>
        <v>0</v>
      </c>
    </row>
    <row r="131" spans="1:14" s="80" customFormat="1" ht="12" customHeight="1" x14ac:dyDescent="0.3">
      <c r="A131" s="27" t="s">
        <v>56</v>
      </c>
      <c r="B131" s="102" t="s">
        <v>237</v>
      </c>
      <c r="C131" s="35"/>
      <c r="D131" s="36"/>
      <c r="E131" s="37"/>
      <c r="F131" s="35"/>
      <c r="G131" s="36"/>
      <c r="H131" s="37"/>
      <c r="I131" s="35">
        <f>PH.megbontva!F131</f>
        <v>0</v>
      </c>
      <c r="J131" s="36">
        <f>PH.megbontva!G131</f>
        <v>0</v>
      </c>
      <c r="K131" s="37">
        <f>PH.megbontva!H131</f>
        <v>0</v>
      </c>
      <c r="L131" s="35">
        <f>Össz.Önkorm.intézményenként!L130</f>
        <v>0</v>
      </c>
      <c r="M131" s="36">
        <f>Össz.Önkorm.intézményenként!M130</f>
        <v>0</v>
      </c>
      <c r="N131" s="37">
        <f>Össz.Önkorm.intézményenként!N130</f>
        <v>0</v>
      </c>
    </row>
    <row r="132" spans="1:14" ht="12" customHeight="1" x14ac:dyDescent="0.3">
      <c r="A132" s="27" t="s">
        <v>58</v>
      </c>
      <c r="B132" s="102" t="s">
        <v>238</v>
      </c>
      <c r="C132" s="35"/>
      <c r="D132" s="36"/>
      <c r="E132" s="37"/>
      <c r="F132" s="35"/>
      <c r="G132" s="36"/>
      <c r="H132" s="37"/>
      <c r="I132" s="35">
        <f>PH.megbontva!F132</f>
        <v>0</v>
      </c>
      <c r="J132" s="36">
        <f>PH.megbontva!G132</f>
        <v>0</v>
      </c>
      <c r="K132" s="37">
        <f>PH.megbontva!H132</f>
        <v>0</v>
      </c>
      <c r="L132" s="35">
        <f>Össz.Önkorm.intézményenként!L131</f>
        <v>0</v>
      </c>
      <c r="M132" s="36">
        <f>Össz.Önkorm.intézményenként!M131</f>
        <v>0</v>
      </c>
      <c r="N132" s="37">
        <f>Össz.Önkorm.intézményenként!N131</f>
        <v>0</v>
      </c>
    </row>
    <row r="133" spans="1:14" ht="12" customHeight="1" thickBot="1" x14ac:dyDescent="0.35">
      <c r="A133" s="90" t="s">
        <v>60</v>
      </c>
      <c r="B133" s="103" t="s">
        <v>239</v>
      </c>
      <c r="C133" s="35"/>
      <c r="D133" s="36"/>
      <c r="E133" s="37"/>
      <c r="F133" s="35"/>
      <c r="G133" s="36"/>
      <c r="H133" s="37"/>
      <c r="I133" s="35">
        <f>PH.megbontva!F133</f>
        <v>0</v>
      </c>
      <c r="J133" s="36">
        <f>PH.megbontva!G133</f>
        <v>0</v>
      </c>
      <c r="K133" s="37">
        <f>PH.megbontva!H133</f>
        <v>0</v>
      </c>
      <c r="L133" s="35">
        <f>Össz.Önkorm.intézményenként!L132</f>
        <v>0</v>
      </c>
      <c r="M133" s="36">
        <f>Össz.Önkorm.intézményenként!M132</f>
        <v>0</v>
      </c>
      <c r="N133" s="37">
        <f>Össz.Önkorm.intézményenként!N132</f>
        <v>0</v>
      </c>
    </row>
    <row r="134" spans="1:14" ht="12" customHeight="1" thickBot="1" x14ac:dyDescent="0.35">
      <c r="A134" s="22" t="s">
        <v>70</v>
      </c>
      <c r="B134" s="101" t="s">
        <v>240</v>
      </c>
      <c r="C134" s="24">
        <f t="shared" ref="C134" si="25">+C135+C136+C137+C138+C139+C140</f>
        <v>0</v>
      </c>
      <c r="D134" s="25"/>
      <c r="E134" s="26"/>
      <c r="F134" s="24">
        <f>SUM(F135:F140)</f>
        <v>3700000</v>
      </c>
      <c r="G134" s="25">
        <f>SUM(G135:G140)</f>
        <v>45000000</v>
      </c>
      <c r="H134" s="26">
        <f>SUM(H135:H140)</f>
        <v>45000000</v>
      </c>
      <c r="I134" s="24">
        <f>PH.megbontva!F134</f>
        <v>0</v>
      </c>
      <c r="J134" s="25">
        <f>PH.megbontva!G134</f>
        <v>0</v>
      </c>
      <c r="K134" s="26">
        <f>PH.megbontva!H134</f>
        <v>0</v>
      </c>
      <c r="L134" s="24">
        <f>Össz.Önkorm.intézményenként!L133</f>
        <v>3700000</v>
      </c>
      <c r="M134" s="25">
        <f>Össz.Önkorm.intézményenként!M133</f>
        <v>45000000</v>
      </c>
      <c r="N134" s="26">
        <f>Össz.Önkorm.intézményenként!N133</f>
        <v>45000000</v>
      </c>
    </row>
    <row r="135" spans="1:14" ht="12" customHeight="1" x14ac:dyDescent="0.3">
      <c r="A135" s="27" t="s">
        <v>72</v>
      </c>
      <c r="B135" s="102" t="s">
        <v>241</v>
      </c>
      <c r="C135" s="35"/>
      <c r="D135" s="36"/>
      <c r="E135" s="37"/>
      <c r="F135" s="35">
        <f t="shared" ref="F135:F140" si="26">L135-I135-C135</f>
        <v>3700000</v>
      </c>
      <c r="G135" s="36">
        <f t="shared" ref="G135:G140" si="27">M135-J135-D135</f>
        <v>45000000</v>
      </c>
      <c r="H135" s="37">
        <f t="shared" ref="H135:H140" si="28">N135-K135-E135</f>
        <v>45000000</v>
      </c>
      <c r="I135" s="35">
        <f>PH.megbontva!F135</f>
        <v>0</v>
      </c>
      <c r="J135" s="36">
        <f>PH.megbontva!G135</f>
        <v>0</v>
      </c>
      <c r="K135" s="37">
        <f>PH.megbontva!H135</f>
        <v>0</v>
      </c>
      <c r="L135" s="35">
        <f>Össz.Önkorm.intézményenként!L134</f>
        <v>3700000</v>
      </c>
      <c r="M135" s="36">
        <f>Össz.Önkorm.intézményenként!M134</f>
        <v>45000000</v>
      </c>
      <c r="N135" s="37">
        <f>Össz.Önkorm.intézményenként!N134</f>
        <v>45000000</v>
      </c>
    </row>
    <row r="136" spans="1:14" ht="12" customHeight="1" x14ac:dyDescent="0.3">
      <c r="A136" s="27" t="s">
        <v>74</v>
      </c>
      <c r="B136" s="102" t="s">
        <v>242</v>
      </c>
      <c r="C136" s="35"/>
      <c r="D136" s="36"/>
      <c r="E136" s="37"/>
      <c r="F136" s="35">
        <f t="shared" si="26"/>
        <v>0</v>
      </c>
      <c r="G136" s="36">
        <f t="shared" si="27"/>
        <v>0</v>
      </c>
      <c r="H136" s="37">
        <f t="shared" si="28"/>
        <v>0</v>
      </c>
      <c r="I136" s="35">
        <f>PH.megbontva!F136</f>
        <v>0</v>
      </c>
      <c r="J136" s="36">
        <f>PH.megbontva!G136</f>
        <v>0</v>
      </c>
      <c r="K136" s="37">
        <f>PH.megbontva!H136</f>
        <v>0</v>
      </c>
      <c r="L136" s="35">
        <f>Össz.Önkorm.intézményenként!L135</f>
        <v>0</v>
      </c>
      <c r="M136" s="36">
        <f>Össz.Önkorm.intézményenként!M135</f>
        <v>0</v>
      </c>
      <c r="N136" s="37">
        <f>Össz.Önkorm.intézményenként!N135</f>
        <v>0</v>
      </c>
    </row>
    <row r="137" spans="1:14" ht="12" customHeight="1" x14ac:dyDescent="0.3">
      <c r="A137" s="27" t="s">
        <v>76</v>
      </c>
      <c r="B137" s="102" t="s">
        <v>243</v>
      </c>
      <c r="C137" s="35"/>
      <c r="D137" s="36"/>
      <c r="E137" s="37"/>
      <c r="F137" s="35">
        <f t="shared" si="26"/>
        <v>0</v>
      </c>
      <c r="G137" s="36">
        <f t="shared" si="27"/>
        <v>0</v>
      </c>
      <c r="H137" s="37">
        <f t="shared" si="28"/>
        <v>0</v>
      </c>
      <c r="I137" s="35">
        <f>PH.megbontva!F137</f>
        <v>0</v>
      </c>
      <c r="J137" s="36">
        <f>PH.megbontva!G137</f>
        <v>0</v>
      </c>
      <c r="K137" s="37">
        <f>PH.megbontva!H137</f>
        <v>0</v>
      </c>
      <c r="L137" s="35">
        <f>Össz.Önkorm.intézményenként!L136</f>
        <v>0</v>
      </c>
      <c r="M137" s="36">
        <f>Össz.Önkorm.intézményenként!M136</f>
        <v>0</v>
      </c>
      <c r="N137" s="37">
        <f>Össz.Önkorm.intézményenként!N136</f>
        <v>0</v>
      </c>
    </row>
    <row r="138" spans="1:14" ht="12" customHeight="1" x14ac:dyDescent="0.3">
      <c r="A138" s="27" t="s">
        <v>78</v>
      </c>
      <c r="B138" s="102" t="s">
        <v>244</v>
      </c>
      <c r="C138" s="35"/>
      <c r="D138" s="36"/>
      <c r="E138" s="37"/>
      <c r="F138" s="35">
        <f t="shared" si="26"/>
        <v>0</v>
      </c>
      <c r="G138" s="36">
        <f t="shared" si="27"/>
        <v>0</v>
      </c>
      <c r="H138" s="37">
        <f t="shared" si="28"/>
        <v>0</v>
      </c>
      <c r="I138" s="35">
        <f>PH.megbontva!F138</f>
        <v>0</v>
      </c>
      <c r="J138" s="36">
        <f>PH.megbontva!G138</f>
        <v>0</v>
      </c>
      <c r="K138" s="37">
        <f>PH.megbontva!H138</f>
        <v>0</v>
      </c>
      <c r="L138" s="35">
        <f>Össz.Önkorm.intézményenként!L137</f>
        <v>0</v>
      </c>
      <c r="M138" s="36">
        <f>Össz.Önkorm.intézményenként!M137</f>
        <v>0</v>
      </c>
      <c r="N138" s="37">
        <f>Össz.Önkorm.intézményenként!N137</f>
        <v>0</v>
      </c>
    </row>
    <row r="139" spans="1:14" ht="12" customHeight="1" x14ac:dyDescent="0.3">
      <c r="A139" s="27" t="s">
        <v>80</v>
      </c>
      <c r="B139" s="102" t="s">
        <v>245</v>
      </c>
      <c r="C139" s="35"/>
      <c r="D139" s="36"/>
      <c r="E139" s="37"/>
      <c r="F139" s="35">
        <f t="shared" si="26"/>
        <v>0</v>
      </c>
      <c r="G139" s="36">
        <f t="shared" si="27"/>
        <v>0</v>
      </c>
      <c r="H139" s="37">
        <f t="shared" si="28"/>
        <v>0</v>
      </c>
      <c r="I139" s="35">
        <f>PH.megbontva!F139</f>
        <v>0</v>
      </c>
      <c r="J139" s="36">
        <f>PH.megbontva!G139</f>
        <v>0</v>
      </c>
      <c r="K139" s="37">
        <f>PH.megbontva!H139</f>
        <v>0</v>
      </c>
      <c r="L139" s="35">
        <f>Össz.Önkorm.intézményenként!L138</f>
        <v>0</v>
      </c>
      <c r="M139" s="36">
        <f>Össz.Önkorm.intézményenként!M138</f>
        <v>0</v>
      </c>
      <c r="N139" s="37">
        <f>Össz.Önkorm.intézményenként!N138</f>
        <v>0</v>
      </c>
    </row>
    <row r="140" spans="1:14" s="80" customFormat="1" ht="12" customHeight="1" thickBot="1" x14ac:dyDescent="0.35">
      <c r="A140" s="90" t="s">
        <v>82</v>
      </c>
      <c r="B140" s="103" t="s">
        <v>246</v>
      </c>
      <c r="C140" s="35"/>
      <c r="D140" s="36"/>
      <c r="E140" s="37"/>
      <c r="F140" s="35">
        <f t="shared" si="26"/>
        <v>0</v>
      </c>
      <c r="G140" s="36">
        <f t="shared" si="27"/>
        <v>0</v>
      </c>
      <c r="H140" s="37">
        <f t="shared" si="28"/>
        <v>0</v>
      </c>
      <c r="I140" s="35">
        <f>PH.megbontva!F140</f>
        <v>0</v>
      </c>
      <c r="J140" s="36">
        <f>PH.megbontva!G140</f>
        <v>0</v>
      </c>
      <c r="K140" s="37">
        <f>PH.megbontva!H140</f>
        <v>0</v>
      </c>
      <c r="L140" s="35">
        <f>Össz.Önkorm.intézményenként!L139</f>
        <v>0</v>
      </c>
      <c r="M140" s="36">
        <f>Össz.Önkorm.intézményenként!M139</f>
        <v>0</v>
      </c>
      <c r="N140" s="37">
        <f>Össz.Önkorm.intézményenként!N139</f>
        <v>0</v>
      </c>
    </row>
    <row r="141" spans="1:14" ht="12" customHeight="1" thickBot="1" x14ac:dyDescent="0.35">
      <c r="A141" s="22" t="s">
        <v>94</v>
      </c>
      <c r="B141" s="101" t="s">
        <v>247</v>
      </c>
      <c r="C141" s="45">
        <f t="shared" ref="C141:E141" si="29">+C142+C143+C145+C146+C144</f>
        <v>89610817</v>
      </c>
      <c r="D141" s="57">
        <f t="shared" si="29"/>
        <v>86108105</v>
      </c>
      <c r="E141" s="46">
        <f t="shared" si="29"/>
        <v>85317209.599999994</v>
      </c>
      <c r="F141" s="45">
        <f t="shared" ref="F141:K141" si="30">+F142+F143+F145+F146+F144</f>
        <v>0</v>
      </c>
      <c r="G141" s="57">
        <f t="shared" si="30"/>
        <v>0</v>
      </c>
      <c r="H141" s="46">
        <f t="shared" si="30"/>
        <v>0</v>
      </c>
      <c r="I141" s="45">
        <f t="shared" si="30"/>
        <v>39745575</v>
      </c>
      <c r="J141" s="57">
        <f t="shared" si="30"/>
        <v>36001575</v>
      </c>
      <c r="K141" s="46">
        <f t="shared" si="30"/>
        <v>34771118.399999999</v>
      </c>
      <c r="L141" s="45">
        <f>Össz.Önkorm.intézményenként!L140</f>
        <v>129356392</v>
      </c>
      <c r="M141" s="57">
        <f>Össz.Önkorm.intézményenként!M140</f>
        <v>122109680</v>
      </c>
      <c r="N141" s="46">
        <f>Össz.Önkorm.intézményenként!N140</f>
        <v>120088328</v>
      </c>
    </row>
    <row r="142" spans="1:14" x14ac:dyDescent="0.3">
      <c r="A142" s="27" t="s">
        <v>96</v>
      </c>
      <c r="B142" s="102" t="s">
        <v>248</v>
      </c>
      <c r="C142" s="35">
        <v>5103372</v>
      </c>
      <c r="D142" s="36">
        <v>5103372</v>
      </c>
      <c r="E142" s="37">
        <v>5103372</v>
      </c>
      <c r="F142" s="35">
        <f t="shared" ref="F142:F146" si="31">L142-I142-C142</f>
        <v>0</v>
      </c>
      <c r="G142" s="36">
        <f t="shared" ref="G142:G146" si="32">M142-J142-D142</f>
        <v>0</v>
      </c>
      <c r="H142" s="37">
        <f t="shared" ref="H142:H146" si="33">N142-K142-E142</f>
        <v>0</v>
      </c>
      <c r="I142" s="35">
        <f>PH.megbontva!F142</f>
        <v>0</v>
      </c>
      <c r="J142" s="36">
        <f>PH.megbontva!G142</f>
        <v>0</v>
      </c>
      <c r="K142" s="37">
        <f>PH.megbontva!H142</f>
        <v>0</v>
      </c>
      <c r="L142" s="35">
        <f>Össz.Önkorm.intézményenként!L141</f>
        <v>5103372</v>
      </c>
      <c r="M142" s="36">
        <f>Össz.Önkorm.intézményenként!M141</f>
        <v>5103372</v>
      </c>
      <c r="N142" s="37">
        <f>Össz.Önkorm.intézményenként!N141</f>
        <v>5103372</v>
      </c>
    </row>
    <row r="143" spans="1:14" ht="12" customHeight="1" x14ac:dyDescent="0.3">
      <c r="A143" s="27" t="s">
        <v>98</v>
      </c>
      <c r="B143" s="102" t="s">
        <v>249</v>
      </c>
      <c r="C143" s="35"/>
      <c r="D143" s="36"/>
      <c r="E143" s="37"/>
      <c r="F143" s="35">
        <f t="shared" si="31"/>
        <v>0</v>
      </c>
      <c r="G143" s="36">
        <f t="shared" si="32"/>
        <v>0</v>
      </c>
      <c r="H143" s="37">
        <f t="shared" si="33"/>
        <v>0</v>
      </c>
      <c r="I143" s="35">
        <f>PH.megbontva!F143</f>
        <v>0</v>
      </c>
      <c r="J143" s="36">
        <f>PH.megbontva!G143</f>
        <v>0</v>
      </c>
      <c r="K143" s="37">
        <f>PH.megbontva!H143</f>
        <v>0</v>
      </c>
      <c r="L143" s="35">
        <f>Össz.Önkorm.intézményenként!L142</f>
        <v>0</v>
      </c>
      <c r="M143" s="36">
        <f>Össz.Önkorm.intézményenként!M142</f>
        <v>0</v>
      </c>
      <c r="N143" s="37">
        <f>Össz.Önkorm.intézményenként!N142</f>
        <v>0</v>
      </c>
    </row>
    <row r="144" spans="1:14" ht="12" customHeight="1" x14ac:dyDescent="0.3">
      <c r="A144" s="27" t="s">
        <v>100</v>
      </c>
      <c r="B144" s="102" t="s">
        <v>250</v>
      </c>
      <c r="C144" s="35">
        <f>L144-I144</f>
        <v>84507445</v>
      </c>
      <c r="D144" s="36">
        <f>M144-J144</f>
        <v>81004733</v>
      </c>
      <c r="E144" s="37">
        <f>N144-K144</f>
        <v>80213837.599999994</v>
      </c>
      <c r="F144" s="35">
        <f t="shared" si="31"/>
        <v>0</v>
      </c>
      <c r="G144" s="36">
        <f t="shared" si="32"/>
        <v>0</v>
      </c>
      <c r="H144" s="37">
        <f t="shared" si="33"/>
        <v>0</v>
      </c>
      <c r="I144" s="35">
        <v>39745575</v>
      </c>
      <c r="J144" s="36">
        <v>36001575</v>
      </c>
      <c r="K144" s="37">
        <v>34771118.399999999</v>
      </c>
      <c r="L144" s="35">
        <f>Össz.Önkorm.intézményenként!L143</f>
        <v>124253020</v>
      </c>
      <c r="M144" s="36">
        <f>Össz.Önkorm.intézményenként!M143</f>
        <v>117006308</v>
      </c>
      <c r="N144" s="37">
        <f>Össz.Önkorm.intézményenként!N143</f>
        <v>114984956</v>
      </c>
    </row>
    <row r="145" spans="1:14" s="80" customFormat="1" ht="12" customHeight="1" x14ac:dyDescent="0.3">
      <c r="A145" s="27" t="s">
        <v>102</v>
      </c>
      <c r="B145" s="102" t="s">
        <v>251</v>
      </c>
      <c r="C145" s="35"/>
      <c r="D145" s="36"/>
      <c r="E145" s="37"/>
      <c r="F145" s="35">
        <f t="shared" si="31"/>
        <v>0</v>
      </c>
      <c r="G145" s="36">
        <f t="shared" si="32"/>
        <v>0</v>
      </c>
      <c r="H145" s="37">
        <f t="shared" si="33"/>
        <v>0</v>
      </c>
      <c r="I145" s="35">
        <f>PH.megbontva!F145</f>
        <v>0</v>
      </c>
      <c r="J145" s="36">
        <f>PH.megbontva!G145</f>
        <v>0</v>
      </c>
      <c r="K145" s="37">
        <f>PH.megbontva!H145</f>
        <v>0</v>
      </c>
      <c r="L145" s="35">
        <f>Össz.Önkorm.intézményenként!L144</f>
        <v>0</v>
      </c>
      <c r="M145" s="36">
        <f>Össz.Önkorm.intézményenként!M144</f>
        <v>0</v>
      </c>
      <c r="N145" s="37">
        <f>Össz.Önkorm.intézményenként!N144</f>
        <v>0</v>
      </c>
    </row>
    <row r="146" spans="1:14" s="80" customFormat="1" ht="12" customHeight="1" thickBot="1" x14ac:dyDescent="0.35">
      <c r="A146" s="90" t="s">
        <v>104</v>
      </c>
      <c r="B146" s="103" t="s">
        <v>252</v>
      </c>
      <c r="C146" s="35"/>
      <c r="D146" s="36"/>
      <c r="E146" s="37"/>
      <c r="F146" s="35">
        <f t="shared" si="31"/>
        <v>0</v>
      </c>
      <c r="G146" s="36">
        <f t="shared" si="32"/>
        <v>0</v>
      </c>
      <c r="H146" s="37">
        <f t="shared" si="33"/>
        <v>0</v>
      </c>
      <c r="I146" s="35">
        <f>PH.megbontva!F146</f>
        <v>0</v>
      </c>
      <c r="J146" s="36">
        <f>PH.megbontva!G146</f>
        <v>0</v>
      </c>
      <c r="K146" s="37">
        <f>PH.megbontva!H146</f>
        <v>0</v>
      </c>
      <c r="L146" s="35">
        <f>Össz.Önkorm.intézményenként!L145</f>
        <v>0</v>
      </c>
      <c r="M146" s="36">
        <f>Össz.Önkorm.intézményenként!M145</f>
        <v>0</v>
      </c>
      <c r="N146" s="37">
        <f>Össz.Önkorm.intézményenként!N145</f>
        <v>0</v>
      </c>
    </row>
    <row r="147" spans="1:14" s="80" customFormat="1" ht="12" customHeight="1" thickBot="1" x14ac:dyDescent="0.35">
      <c r="A147" s="22" t="s">
        <v>253</v>
      </c>
      <c r="B147" s="101" t="s">
        <v>254</v>
      </c>
      <c r="C147" s="104">
        <f t="shared" ref="C147:F147" si="34">+C148+C149+C150+C151+C152</f>
        <v>0</v>
      </c>
      <c r="D147" s="105"/>
      <c r="E147" s="106"/>
      <c r="F147" s="104">
        <f t="shared" si="34"/>
        <v>0</v>
      </c>
      <c r="G147" s="105"/>
      <c r="H147" s="106"/>
      <c r="I147" s="104">
        <f>PH.megbontva!F147</f>
        <v>0</v>
      </c>
      <c r="J147" s="105">
        <f>PH.megbontva!G147</f>
        <v>0</v>
      </c>
      <c r="K147" s="106">
        <f>PH.megbontva!H147</f>
        <v>0</v>
      </c>
      <c r="L147" s="104">
        <f>Össz.Önkorm.intézményenként!L146</f>
        <v>0</v>
      </c>
      <c r="M147" s="105">
        <f>Össz.Önkorm.intézményenként!M146</f>
        <v>0</v>
      </c>
      <c r="N147" s="106">
        <f>Össz.Önkorm.intézményenként!N146</f>
        <v>0</v>
      </c>
    </row>
    <row r="148" spans="1:14" s="80" customFormat="1" ht="12" customHeight="1" x14ac:dyDescent="0.3">
      <c r="A148" s="27" t="s">
        <v>108</v>
      </c>
      <c r="B148" s="102" t="s">
        <v>255</v>
      </c>
      <c r="C148" s="35"/>
      <c r="D148" s="36"/>
      <c r="E148" s="37"/>
      <c r="F148" s="35">
        <f t="shared" ref="F148:F152" si="35">L148-I148-C148</f>
        <v>0</v>
      </c>
      <c r="G148" s="36">
        <f t="shared" ref="G148:G152" si="36">M148-J148-D148</f>
        <v>0</v>
      </c>
      <c r="H148" s="37">
        <f t="shared" ref="H148:H152" si="37">N148-K148-E148</f>
        <v>0</v>
      </c>
      <c r="I148" s="35">
        <f>PH.megbontva!F148</f>
        <v>0</v>
      </c>
      <c r="J148" s="36">
        <f>PH.megbontva!G148</f>
        <v>0</v>
      </c>
      <c r="K148" s="37">
        <f>PH.megbontva!H148</f>
        <v>0</v>
      </c>
      <c r="L148" s="35">
        <f>Össz.Önkorm.intézményenként!L147</f>
        <v>0</v>
      </c>
      <c r="M148" s="36">
        <f>Össz.Önkorm.intézményenként!M147</f>
        <v>0</v>
      </c>
      <c r="N148" s="37">
        <f>Össz.Önkorm.intézményenként!N147</f>
        <v>0</v>
      </c>
    </row>
    <row r="149" spans="1:14" s="80" customFormat="1" ht="12" customHeight="1" x14ac:dyDescent="0.3">
      <c r="A149" s="27" t="s">
        <v>110</v>
      </c>
      <c r="B149" s="102" t="s">
        <v>256</v>
      </c>
      <c r="C149" s="35"/>
      <c r="D149" s="36"/>
      <c r="E149" s="37"/>
      <c r="F149" s="35">
        <f t="shared" si="35"/>
        <v>0</v>
      </c>
      <c r="G149" s="36">
        <f t="shared" si="36"/>
        <v>0</v>
      </c>
      <c r="H149" s="37">
        <f t="shared" si="37"/>
        <v>0</v>
      </c>
      <c r="I149" s="35">
        <f>PH.megbontva!F149</f>
        <v>0</v>
      </c>
      <c r="J149" s="36">
        <f>PH.megbontva!G149</f>
        <v>0</v>
      </c>
      <c r="K149" s="37">
        <f>PH.megbontva!H149</f>
        <v>0</v>
      </c>
      <c r="L149" s="35">
        <f>Össz.Önkorm.intézményenként!L148</f>
        <v>0</v>
      </c>
      <c r="M149" s="36">
        <f>Össz.Önkorm.intézményenként!M148</f>
        <v>0</v>
      </c>
      <c r="N149" s="37">
        <f>Össz.Önkorm.intézményenként!N148</f>
        <v>0</v>
      </c>
    </row>
    <row r="150" spans="1:14" s="80" customFormat="1" ht="12" customHeight="1" x14ac:dyDescent="0.3">
      <c r="A150" s="27" t="s">
        <v>112</v>
      </c>
      <c r="B150" s="102" t="s">
        <v>257</v>
      </c>
      <c r="C150" s="35"/>
      <c r="D150" s="36"/>
      <c r="E150" s="37"/>
      <c r="F150" s="35">
        <f t="shared" si="35"/>
        <v>0</v>
      </c>
      <c r="G150" s="36">
        <f t="shared" si="36"/>
        <v>0</v>
      </c>
      <c r="H150" s="37">
        <f t="shared" si="37"/>
        <v>0</v>
      </c>
      <c r="I150" s="35">
        <f>PH.megbontva!F150</f>
        <v>0</v>
      </c>
      <c r="J150" s="36">
        <f>PH.megbontva!G150</f>
        <v>0</v>
      </c>
      <c r="K150" s="37">
        <f>PH.megbontva!H150</f>
        <v>0</v>
      </c>
      <c r="L150" s="35">
        <f>Össz.Önkorm.intézményenként!L149</f>
        <v>0</v>
      </c>
      <c r="M150" s="36">
        <f>Össz.Önkorm.intézményenként!M149</f>
        <v>0</v>
      </c>
      <c r="N150" s="37">
        <f>Össz.Önkorm.intézményenként!N149</f>
        <v>0</v>
      </c>
    </row>
    <row r="151" spans="1:14" s="80" customFormat="1" ht="12" customHeight="1" x14ac:dyDescent="0.3">
      <c r="A151" s="27" t="s">
        <v>114</v>
      </c>
      <c r="B151" s="102" t="s">
        <v>258</v>
      </c>
      <c r="C151" s="35"/>
      <c r="D151" s="36"/>
      <c r="E151" s="37"/>
      <c r="F151" s="35">
        <f t="shared" si="35"/>
        <v>0</v>
      </c>
      <c r="G151" s="36">
        <f t="shared" si="36"/>
        <v>0</v>
      </c>
      <c r="H151" s="37">
        <f t="shared" si="37"/>
        <v>0</v>
      </c>
      <c r="I151" s="35">
        <f>PH.megbontva!F151</f>
        <v>0</v>
      </c>
      <c r="J151" s="36">
        <f>PH.megbontva!G151</f>
        <v>0</v>
      </c>
      <c r="K151" s="37">
        <f>PH.megbontva!H151</f>
        <v>0</v>
      </c>
      <c r="L151" s="35">
        <f>Össz.Önkorm.intézményenként!L150</f>
        <v>0</v>
      </c>
      <c r="M151" s="36">
        <f>Össz.Önkorm.intézményenként!M150</f>
        <v>0</v>
      </c>
      <c r="N151" s="37">
        <f>Össz.Önkorm.intézményenként!N150</f>
        <v>0</v>
      </c>
    </row>
    <row r="152" spans="1:14" ht="12.75" customHeight="1" thickBot="1" x14ac:dyDescent="0.35">
      <c r="A152" s="90" t="s">
        <v>259</v>
      </c>
      <c r="B152" s="103" t="s">
        <v>260</v>
      </c>
      <c r="C152" s="42"/>
      <c r="D152" s="43"/>
      <c r="E152" s="44"/>
      <c r="F152" s="42">
        <f t="shared" si="35"/>
        <v>0</v>
      </c>
      <c r="G152" s="43">
        <f t="shared" si="36"/>
        <v>0</v>
      </c>
      <c r="H152" s="44">
        <f t="shared" si="37"/>
        <v>0</v>
      </c>
      <c r="I152" s="42">
        <f>PH.megbontva!F152</f>
        <v>0</v>
      </c>
      <c r="J152" s="43">
        <f>PH.megbontva!G152</f>
        <v>0</v>
      </c>
      <c r="K152" s="44">
        <f>PH.megbontva!H152</f>
        <v>0</v>
      </c>
      <c r="L152" s="42">
        <f>Össz.Önkorm.intézményenként!L151</f>
        <v>0</v>
      </c>
      <c r="M152" s="43">
        <f>Össz.Önkorm.intézményenként!M151</f>
        <v>0</v>
      </c>
      <c r="N152" s="44">
        <f>Össz.Önkorm.intézményenként!N151</f>
        <v>0</v>
      </c>
    </row>
    <row r="153" spans="1:14" ht="12.75" customHeight="1" thickBot="1" x14ac:dyDescent="0.35">
      <c r="A153" s="107" t="s">
        <v>116</v>
      </c>
      <c r="B153" s="101" t="s">
        <v>261</v>
      </c>
      <c r="C153" s="108"/>
      <c r="D153" s="109"/>
      <c r="E153" s="106"/>
      <c r="F153" s="108"/>
      <c r="G153" s="109"/>
      <c r="H153" s="106"/>
      <c r="I153" s="108">
        <f>PH.megbontva!F153</f>
        <v>0</v>
      </c>
      <c r="J153" s="109">
        <f>PH.megbontva!G153</f>
        <v>0</v>
      </c>
      <c r="K153" s="106">
        <f>PH.megbontva!H153</f>
        <v>0</v>
      </c>
      <c r="L153" s="108">
        <f>Össz.Önkorm.intézményenként!L152</f>
        <v>0</v>
      </c>
      <c r="M153" s="109">
        <f>Össz.Önkorm.intézményenként!M152</f>
        <v>0</v>
      </c>
      <c r="N153" s="106">
        <f>Össz.Önkorm.intézményenként!N152</f>
        <v>0</v>
      </c>
    </row>
    <row r="154" spans="1:14" ht="12.75" customHeight="1" thickBot="1" x14ac:dyDescent="0.35">
      <c r="A154" s="107" t="s">
        <v>126</v>
      </c>
      <c r="B154" s="101" t="s">
        <v>262</v>
      </c>
      <c r="C154" s="108"/>
      <c r="D154" s="109"/>
      <c r="E154" s="106"/>
      <c r="F154" s="108"/>
      <c r="G154" s="109"/>
      <c r="H154" s="106"/>
      <c r="I154" s="108">
        <f>PH.megbontva!F154</f>
        <v>0</v>
      </c>
      <c r="J154" s="109">
        <f>PH.megbontva!G154</f>
        <v>0</v>
      </c>
      <c r="K154" s="106">
        <f>PH.megbontva!H154</f>
        <v>0</v>
      </c>
      <c r="L154" s="108">
        <f>Össz.Önkorm.intézményenként!L153</f>
        <v>0</v>
      </c>
      <c r="M154" s="109">
        <f>Össz.Önkorm.intézményenként!M153</f>
        <v>0</v>
      </c>
      <c r="N154" s="106">
        <f>Össz.Önkorm.intézményenként!N153</f>
        <v>0</v>
      </c>
    </row>
    <row r="155" spans="1:14" ht="12" customHeight="1" thickBot="1" x14ac:dyDescent="0.35">
      <c r="A155" s="22" t="s">
        <v>263</v>
      </c>
      <c r="B155" s="101" t="s">
        <v>264</v>
      </c>
      <c r="C155" s="110">
        <f t="shared" ref="C155:E155" si="38">+C130+C134+C141+C147+C153+C154</f>
        <v>89610817</v>
      </c>
      <c r="D155" s="111">
        <f t="shared" si="38"/>
        <v>86108105</v>
      </c>
      <c r="E155" s="112">
        <f t="shared" si="38"/>
        <v>85317209.599999994</v>
      </c>
      <c r="F155" s="110">
        <f t="shared" ref="F155:K155" si="39">+F130+F134+F141+F147+F153+F154</f>
        <v>3700000</v>
      </c>
      <c r="G155" s="111">
        <f t="shared" si="39"/>
        <v>45000000</v>
      </c>
      <c r="H155" s="112">
        <f t="shared" si="39"/>
        <v>45000000</v>
      </c>
      <c r="I155" s="110">
        <f t="shared" si="39"/>
        <v>39745575</v>
      </c>
      <c r="J155" s="111">
        <f t="shared" si="39"/>
        <v>36001575</v>
      </c>
      <c r="K155" s="112">
        <f t="shared" si="39"/>
        <v>34771118.399999999</v>
      </c>
      <c r="L155" s="110">
        <f>Össz.Önkorm.intézményenként!L154</f>
        <v>133056392</v>
      </c>
      <c r="M155" s="111">
        <f>Össz.Önkorm.intézményenként!M154</f>
        <v>167109680</v>
      </c>
      <c r="N155" s="112">
        <f>Össz.Önkorm.intézményenként!N154</f>
        <v>165088328</v>
      </c>
    </row>
    <row r="156" spans="1:14" ht="15" customHeight="1" thickBot="1" x14ac:dyDescent="0.35">
      <c r="A156" s="113" t="s">
        <v>265</v>
      </c>
      <c r="B156" s="114" t="s">
        <v>266</v>
      </c>
      <c r="C156" s="110">
        <f t="shared" ref="C156:H156" si="40">+C129+C155</f>
        <v>345619788</v>
      </c>
      <c r="D156" s="111">
        <f t="shared" si="40"/>
        <v>298651427</v>
      </c>
      <c r="E156" s="112">
        <f t="shared" si="40"/>
        <v>263116006.59999999</v>
      </c>
      <c r="F156" s="110">
        <f t="shared" si="40"/>
        <v>107286203</v>
      </c>
      <c r="G156" s="111">
        <f t="shared" si="40"/>
        <v>353698025</v>
      </c>
      <c r="H156" s="112">
        <f t="shared" si="40"/>
        <v>135310868.10000002</v>
      </c>
      <c r="I156" s="110">
        <f>SUM(I129+I155)</f>
        <v>97551585</v>
      </c>
      <c r="J156" s="111">
        <f>SUM(J129+J155)</f>
        <v>90749065</v>
      </c>
      <c r="K156" s="112">
        <f>SUM(K129+K155)</f>
        <v>86332503.299999982</v>
      </c>
      <c r="L156" s="110">
        <f>Össz.Önkorm.intézményenként!L155</f>
        <v>533636113</v>
      </c>
      <c r="M156" s="111">
        <f>Össz.Önkorm.intézményenként!M155</f>
        <v>743098517</v>
      </c>
      <c r="N156" s="112">
        <f>Össz.Önkorm.intézményenként!N155</f>
        <v>484759378</v>
      </c>
    </row>
    <row r="157" spans="1:14" x14ac:dyDescent="0.3">
      <c r="D157" s="117"/>
      <c r="E157" s="117"/>
      <c r="G157" s="117"/>
      <c r="H157" s="117"/>
      <c r="J157" s="117"/>
      <c r="K157" s="117"/>
      <c r="M157" s="117"/>
      <c r="N157" s="117"/>
    </row>
    <row r="159" spans="1:14" x14ac:dyDescent="0.3">
      <c r="H159" s="612"/>
    </row>
    <row r="160" spans="1:14" x14ac:dyDescent="0.3">
      <c r="A160" s="14"/>
      <c r="B160" s="14"/>
      <c r="C160" s="14"/>
      <c r="F160" s="14"/>
      <c r="I160" s="14"/>
      <c r="L160" s="14"/>
    </row>
    <row r="161" spans="10:10" x14ac:dyDescent="0.3">
      <c r="J161" s="612"/>
    </row>
  </sheetData>
  <mergeCells count="7">
    <mergeCell ref="P2:P3"/>
    <mergeCell ref="A1:N1"/>
    <mergeCell ref="B2:B3"/>
    <mergeCell ref="C2:E3"/>
    <mergeCell ref="F2:H3"/>
    <mergeCell ref="I2:K3"/>
    <mergeCell ref="L2:N3"/>
  </mergeCells>
  <pageMargins left="0.7" right="0.7" top="0.75" bottom="0.75" header="0.3" footer="0.3"/>
  <pageSetup paperSize="8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H33"/>
  <sheetViews>
    <sheetView workbookViewId="0">
      <selection activeCell="D2" sqref="D2"/>
    </sheetView>
  </sheetViews>
  <sheetFormatPr defaultRowHeight="14.4" x14ac:dyDescent="0.3"/>
  <cols>
    <col min="1" max="1" width="47.6640625" style="655" customWidth="1"/>
    <col min="2" max="2" width="19" style="629" customWidth="1"/>
    <col min="3" max="3" width="16.88671875" style="629" customWidth="1"/>
    <col min="4" max="4" width="16.33203125" style="629" customWidth="1"/>
    <col min="5" max="5" width="16.88671875" style="629" customWidth="1"/>
    <col min="6" max="6" width="16" style="629" customWidth="1"/>
    <col min="7" max="7" width="14.6640625" style="629" customWidth="1"/>
    <col min="8" max="8" width="4.44140625" style="629" customWidth="1"/>
    <col min="9" max="256" width="9.109375" style="629"/>
    <col min="257" max="257" width="34" style="629" customWidth="1"/>
    <col min="258" max="263" width="13.44140625" style="629" customWidth="1"/>
    <col min="264" max="264" width="4.44140625" style="629" customWidth="1"/>
    <col min="265" max="512" width="9.109375" style="629"/>
    <col min="513" max="513" width="34" style="629" customWidth="1"/>
    <col min="514" max="519" width="13.44140625" style="629" customWidth="1"/>
    <col min="520" max="520" width="4.44140625" style="629" customWidth="1"/>
    <col min="521" max="768" width="9.109375" style="629"/>
    <col min="769" max="769" width="34" style="629" customWidth="1"/>
    <col min="770" max="775" width="13.44140625" style="629" customWidth="1"/>
    <col min="776" max="776" width="4.44140625" style="629" customWidth="1"/>
    <col min="777" max="1024" width="9.109375" style="629"/>
    <col min="1025" max="1025" width="34" style="629" customWidth="1"/>
    <col min="1026" max="1031" width="13.44140625" style="629" customWidth="1"/>
    <col min="1032" max="1032" width="4.44140625" style="629" customWidth="1"/>
    <col min="1033" max="1280" width="9.109375" style="629"/>
    <col min="1281" max="1281" width="34" style="629" customWidth="1"/>
    <col min="1282" max="1287" width="13.44140625" style="629" customWidth="1"/>
    <col min="1288" max="1288" width="4.44140625" style="629" customWidth="1"/>
    <col min="1289" max="1536" width="9.109375" style="629"/>
    <col min="1537" max="1537" width="34" style="629" customWidth="1"/>
    <col min="1538" max="1543" width="13.44140625" style="629" customWidth="1"/>
    <col min="1544" max="1544" width="4.44140625" style="629" customWidth="1"/>
    <col min="1545" max="1792" width="9.109375" style="629"/>
    <col min="1793" max="1793" width="34" style="629" customWidth="1"/>
    <col min="1794" max="1799" width="13.44140625" style="629" customWidth="1"/>
    <col min="1800" max="1800" width="4.44140625" style="629" customWidth="1"/>
    <col min="1801" max="2048" width="9.109375" style="629"/>
    <col min="2049" max="2049" width="34" style="629" customWidth="1"/>
    <col min="2050" max="2055" width="13.44140625" style="629" customWidth="1"/>
    <col min="2056" max="2056" width="4.44140625" style="629" customWidth="1"/>
    <col min="2057" max="2304" width="9.109375" style="629"/>
    <col min="2305" max="2305" width="34" style="629" customWidth="1"/>
    <col min="2306" max="2311" width="13.44140625" style="629" customWidth="1"/>
    <col min="2312" max="2312" width="4.44140625" style="629" customWidth="1"/>
    <col min="2313" max="2560" width="9.109375" style="629"/>
    <col min="2561" max="2561" width="34" style="629" customWidth="1"/>
    <col min="2562" max="2567" width="13.44140625" style="629" customWidth="1"/>
    <col min="2568" max="2568" width="4.44140625" style="629" customWidth="1"/>
    <col min="2569" max="2816" width="9.109375" style="629"/>
    <col min="2817" max="2817" width="34" style="629" customWidth="1"/>
    <col min="2818" max="2823" width="13.44140625" style="629" customWidth="1"/>
    <col min="2824" max="2824" width="4.44140625" style="629" customWidth="1"/>
    <col min="2825" max="3072" width="9.109375" style="629"/>
    <col min="3073" max="3073" width="34" style="629" customWidth="1"/>
    <col min="3074" max="3079" width="13.44140625" style="629" customWidth="1"/>
    <col min="3080" max="3080" width="4.44140625" style="629" customWidth="1"/>
    <col min="3081" max="3328" width="9.109375" style="629"/>
    <col min="3329" max="3329" width="34" style="629" customWidth="1"/>
    <col min="3330" max="3335" width="13.44140625" style="629" customWidth="1"/>
    <col min="3336" max="3336" width="4.44140625" style="629" customWidth="1"/>
    <col min="3337" max="3584" width="9.109375" style="629"/>
    <col min="3585" max="3585" width="34" style="629" customWidth="1"/>
    <col min="3586" max="3591" width="13.44140625" style="629" customWidth="1"/>
    <col min="3592" max="3592" width="4.44140625" style="629" customWidth="1"/>
    <col min="3593" max="3840" width="9.109375" style="629"/>
    <col min="3841" max="3841" width="34" style="629" customWidth="1"/>
    <col min="3842" max="3847" width="13.44140625" style="629" customWidth="1"/>
    <col min="3848" max="3848" width="4.44140625" style="629" customWidth="1"/>
    <col min="3849" max="4096" width="9.109375" style="629"/>
    <col min="4097" max="4097" width="34" style="629" customWidth="1"/>
    <col min="4098" max="4103" width="13.44140625" style="629" customWidth="1"/>
    <col min="4104" max="4104" width="4.44140625" style="629" customWidth="1"/>
    <col min="4105" max="4352" width="9.109375" style="629"/>
    <col min="4353" max="4353" width="34" style="629" customWidth="1"/>
    <col min="4354" max="4359" width="13.44140625" style="629" customWidth="1"/>
    <col min="4360" max="4360" width="4.44140625" style="629" customWidth="1"/>
    <col min="4361" max="4608" width="9.109375" style="629"/>
    <col min="4609" max="4609" width="34" style="629" customWidth="1"/>
    <col min="4610" max="4615" width="13.44140625" style="629" customWidth="1"/>
    <col min="4616" max="4616" width="4.44140625" style="629" customWidth="1"/>
    <col min="4617" max="4864" width="9.109375" style="629"/>
    <col min="4865" max="4865" width="34" style="629" customWidth="1"/>
    <col min="4866" max="4871" width="13.44140625" style="629" customWidth="1"/>
    <col min="4872" max="4872" width="4.44140625" style="629" customWidth="1"/>
    <col min="4873" max="5120" width="9.109375" style="629"/>
    <col min="5121" max="5121" width="34" style="629" customWidth="1"/>
    <col min="5122" max="5127" width="13.44140625" style="629" customWidth="1"/>
    <col min="5128" max="5128" width="4.44140625" style="629" customWidth="1"/>
    <col min="5129" max="5376" width="9.109375" style="629"/>
    <col min="5377" max="5377" width="34" style="629" customWidth="1"/>
    <col min="5378" max="5383" width="13.44140625" style="629" customWidth="1"/>
    <col min="5384" max="5384" width="4.44140625" style="629" customWidth="1"/>
    <col min="5385" max="5632" width="9.109375" style="629"/>
    <col min="5633" max="5633" width="34" style="629" customWidth="1"/>
    <col min="5634" max="5639" width="13.44140625" style="629" customWidth="1"/>
    <col min="5640" max="5640" width="4.44140625" style="629" customWidth="1"/>
    <col min="5641" max="5888" width="9.109375" style="629"/>
    <col min="5889" max="5889" width="34" style="629" customWidth="1"/>
    <col min="5890" max="5895" width="13.44140625" style="629" customWidth="1"/>
    <col min="5896" max="5896" width="4.44140625" style="629" customWidth="1"/>
    <col min="5897" max="6144" width="9.109375" style="629"/>
    <col min="6145" max="6145" width="34" style="629" customWidth="1"/>
    <col min="6146" max="6151" width="13.44140625" style="629" customWidth="1"/>
    <col min="6152" max="6152" width="4.44140625" style="629" customWidth="1"/>
    <col min="6153" max="6400" width="9.109375" style="629"/>
    <col min="6401" max="6401" width="34" style="629" customWidth="1"/>
    <col min="6402" max="6407" width="13.44140625" style="629" customWidth="1"/>
    <col min="6408" max="6408" width="4.44140625" style="629" customWidth="1"/>
    <col min="6409" max="6656" width="9.109375" style="629"/>
    <col min="6657" max="6657" width="34" style="629" customWidth="1"/>
    <col min="6658" max="6663" width="13.44140625" style="629" customWidth="1"/>
    <col min="6664" max="6664" width="4.44140625" style="629" customWidth="1"/>
    <col min="6665" max="6912" width="9.109375" style="629"/>
    <col min="6913" max="6913" width="34" style="629" customWidth="1"/>
    <col min="6914" max="6919" width="13.44140625" style="629" customWidth="1"/>
    <col min="6920" max="6920" width="4.44140625" style="629" customWidth="1"/>
    <col min="6921" max="7168" width="9.109375" style="629"/>
    <col min="7169" max="7169" width="34" style="629" customWidth="1"/>
    <col min="7170" max="7175" width="13.44140625" style="629" customWidth="1"/>
    <col min="7176" max="7176" width="4.44140625" style="629" customWidth="1"/>
    <col min="7177" max="7424" width="9.109375" style="629"/>
    <col min="7425" max="7425" width="34" style="629" customWidth="1"/>
    <col min="7426" max="7431" width="13.44140625" style="629" customWidth="1"/>
    <col min="7432" max="7432" width="4.44140625" style="629" customWidth="1"/>
    <col min="7433" max="7680" width="9.109375" style="629"/>
    <col min="7681" max="7681" width="34" style="629" customWidth="1"/>
    <col min="7682" max="7687" width="13.44140625" style="629" customWidth="1"/>
    <col min="7688" max="7688" width="4.44140625" style="629" customWidth="1"/>
    <col min="7689" max="7936" width="9.109375" style="629"/>
    <col min="7937" max="7937" width="34" style="629" customWidth="1"/>
    <col min="7938" max="7943" width="13.44140625" style="629" customWidth="1"/>
    <col min="7944" max="7944" width="4.44140625" style="629" customWidth="1"/>
    <col min="7945" max="8192" width="9.109375" style="629"/>
    <col min="8193" max="8193" width="34" style="629" customWidth="1"/>
    <col min="8194" max="8199" width="13.44140625" style="629" customWidth="1"/>
    <col min="8200" max="8200" width="4.44140625" style="629" customWidth="1"/>
    <col min="8201" max="8448" width="9.109375" style="629"/>
    <col min="8449" max="8449" width="34" style="629" customWidth="1"/>
    <col min="8450" max="8455" width="13.44140625" style="629" customWidth="1"/>
    <col min="8456" max="8456" width="4.44140625" style="629" customWidth="1"/>
    <col min="8457" max="8704" width="9.109375" style="629"/>
    <col min="8705" max="8705" width="34" style="629" customWidth="1"/>
    <col min="8706" max="8711" width="13.44140625" style="629" customWidth="1"/>
    <col min="8712" max="8712" width="4.44140625" style="629" customWidth="1"/>
    <col min="8713" max="8960" width="9.109375" style="629"/>
    <col min="8961" max="8961" width="34" style="629" customWidth="1"/>
    <col min="8962" max="8967" width="13.44140625" style="629" customWidth="1"/>
    <col min="8968" max="8968" width="4.44140625" style="629" customWidth="1"/>
    <col min="8969" max="9216" width="9.109375" style="629"/>
    <col min="9217" max="9217" width="34" style="629" customWidth="1"/>
    <col min="9218" max="9223" width="13.44140625" style="629" customWidth="1"/>
    <col min="9224" max="9224" width="4.44140625" style="629" customWidth="1"/>
    <col min="9225" max="9472" width="9.109375" style="629"/>
    <col min="9473" max="9473" width="34" style="629" customWidth="1"/>
    <col min="9474" max="9479" width="13.44140625" style="629" customWidth="1"/>
    <col min="9480" max="9480" width="4.44140625" style="629" customWidth="1"/>
    <col min="9481" max="9728" width="9.109375" style="629"/>
    <col min="9729" max="9729" width="34" style="629" customWidth="1"/>
    <col min="9730" max="9735" width="13.44140625" style="629" customWidth="1"/>
    <col min="9736" max="9736" width="4.44140625" style="629" customWidth="1"/>
    <col min="9737" max="9984" width="9.109375" style="629"/>
    <col min="9985" max="9985" width="34" style="629" customWidth="1"/>
    <col min="9986" max="9991" width="13.44140625" style="629" customWidth="1"/>
    <col min="9992" max="9992" width="4.44140625" style="629" customWidth="1"/>
    <col min="9993" max="10240" width="9.109375" style="629"/>
    <col min="10241" max="10241" width="34" style="629" customWidth="1"/>
    <col min="10242" max="10247" width="13.44140625" style="629" customWidth="1"/>
    <col min="10248" max="10248" width="4.44140625" style="629" customWidth="1"/>
    <col min="10249" max="10496" width="9.109375" style="629"/>
    <col min="10497" max="10497" width="34" style="629" customWidth="1"/>
    <col min="10498" max="10503" width="13.44140625" style="629" customWidth="1"/>
    <col min="10504" max="10504" width="4.44140625" style="629" customWidth="1"/>
    <col min="10505" max="10752" width="9.109375" style="629"/>
    <col min="10753" max="10753" width="34" style="629" customWidth="1"/>
    <col min="10754" max="10759" width="13.44140625" style="629" customWidth="1"/>
    <col min="10760" max="10760" width="4.44140625" style="629" customWidth="1"/>
    <col min="10761" max="11008" width="9.109375" style="629"/>
    <col min="11009" max="11009" width="34" style="629" customWidth="1"/>
    <col min="11010" max="11015" width="13.44140625" style="629" customWidth="1"/>
    <col min="11016" max="11016" width="4.44140625" style="629" customWidth="1"/>
    <col min="11017" max="11264" width="9.109375" style="629"/>
    <col min="11265" max="11265" width="34" style="629" customWidth="1"/>
    <col min="11266" max="11271" width="13.44140625" style="629" customWidth="1"/>
    <col min="11272" max="11272" width="4.44140625" style="629" customWidth="1"/>
    <col min="11273" max="11520" width="9.109375" style="629"/>
    <col min="11521" max="11521" width="34" style="629" customWidth="1"/>
    <col min="11522" max="11527" width="13.44140625" style="629" customWidth="1"/>
    <col min="11528" max="11528" width="4.44140625" style="629" customWidth="1"/>
    <col min="11529" max="11776" width="9.109375" style="629"/>
    <col min="11777" max="11777" width="34" style="629" customWidth="1"/>
    <col min="11778" max="11783" width="13.44140625" style="629" customWidth="1"/>
    <col min="11784" max="11784" width="4.44140625" style="629" customWidth="1"/>
    <col min="11785" max="12032" width="9.109375" style="629"/>
    <col min="12033" max="12033" width="34" style="629" customWidth="1"/>
    <col min="12034" max="12039" width="13.44140625" style="629" customWidth="1"/>
    <col min="12040" max="12040" width="4.44140625" style="629" customWidth="1"/>
    <col min="12041" max="12288" width="9.109375" style="629"/>
    <col min="12289" max="12289" width="34" style="629" customWidth="1"/>
    <col min="12290" max="12295" width="13.44140625" style="629" customWidth="1"/>
    <col min="12296" max="12296" width="4.44140625" style="629" customWidth="1"/>
    <col min="12297" max="12544" width="9.109375" style="629"/>
    <col min="12545" max="12545" width="34" style="629" customWidth="1"/>
    <col min="12546" max="12551" width="13.44140625" style="629" customWidth="1"/>
    <col min="12552" max="12552" width="4.44140625" style="629" customWidth="1"/>
    <col min="12553" max="12800" width="9.109375" style="629"/>
    <col min="12801" max="12801" width="34" style="629" customWidth="1"/>
    <col min="12802" max="12807" width="13.44140625" style="629" customWidth="1"/>
    <col min="12808" max="12808" width="4.44140625" style="629" customWidth="1"/>
    <col min="12809" max="13056" width="9.109375" style="629"/>
    <col min="13057" max="13057" width="34" style="629" customWidth="1"/>
    <col min="13058" max="13063" width="13.44140625" style="629" customWidth="1"/>
    <col min="13064" max="13064" width="4.44140625" style="629" customWidth="1"/>
    <col min="13065" max="13312" width="9.109375" style="629"/>
    <col min="13313" max="13313" width="34" style="629" customWidth="1"/>
    <col min="13314" max="13319" width="13.44140625" style="629" customWidth="1"/>
    <col min="13320" max="13320" width="4.44140625" style="629" customWidth="1"/>
    <col min="13321" max="13568" width="9.109375" style="629"/>
    <col min="13569" max="13569" width="34" style="629" customWidth="1"/>
    <col min="13570" max="13575" width="13.44140625" style="629" customWidth="1"/>
    <col min="13576" max="13576" width="4.44140625" style="629" customWidth="1"/>
    <col min="13577" max="13824" width="9.109375" style="629"/>
    <col min="13825" max="13825" width="34" style="629" customWidth="1"/>
    <col min="13826" max="13831" width="13.44140625" style="629" customWidth="1"/>
    <col min="13832" max="13832" width="4.44140625" style="629" customWidth="1"/>
    <col min="13833" max="14080" width="9.109375" style="629"/>
    <col min="14081" max="14081" width="34" style="629" customWidth="1"/>
    <col min="14082" max="14087" width="13.44140625" style="629" customWidth="1"/>
    <col min="14088" max="14088" width="4.44140625" style="629" customWidth="1"/>
    <col min="14089" max="14336" width="9.109375" style="629"/>
    <col min="14337" max="14337" width="34" style="629" customWidth="1"/>
    <col min="14338" max="14343" width="13.44140625" style="629" customWidth="1"/>
    <col min="14344" max="14344" width="4.44140625" style="629" customWidth="1"/>
    <col min="14345" max="14592" width="9.109375" style="629"/>
    <col min="14593" max="14593" width="34" style="629" customWidth="1"/>
    <col min="14594" max="14599" width="13.44140625" style="629" customWidth="1"/>
    <col min="14600" max="14600" width="4.44140625" style="629" customWidth="1"/>
    <col min="14601" max="14848" width="9.109375" style="629"/>
    <col min="14849" max="14849" width="34" style="629" customWidth="1"/>
    <col min="14850" max="14855" width="13.44140625" style="629" customWidth="1"/>
    <col min="14856" max="14856" width="4.44140625" style="629" customWidth="1"/>
    <col min="14857" max="15104" width="9.109375" style="629"/>
    <col min="15105" max="15105" width="34" style="629" customWidth="1"/>
    <col min="15106" max="15111" width="13.44140625" style="629" customWidth="1"/>
    <col min="15112" max="15112" width="4.44140625" style="629" customWidth="1"/>
    <col min="15113" max="15360" width="9.109375" style="629"/>
    <col min="15361" max="15361" width="34" style="629" customWidth="1"/>
    <col min="15362" max="15367" width="13.44140625" style="629" customWidth="1"/>
    <col min="15368" max="15368" width="4.44140625" style="629" customWidth="1"/>
    <col min="15369" max="15616" width="9.109375" style="629"/>
    <col min="15617" max="15617" width="34" style="629" customWidth="1"/>
    <col min="15618" max="15623" width="13.44140625" style="629" customWidth="1"/>
    <col min="15624" max="15624" width="4.44140625" style="629" customWidth="1"/>
    <col min="15625" max="15872" width="9.109375" style="629"/>
    <col min="15873" max="15873" width="34" style="629" customWidth="1"/>
    <col min="15874" max="15879" width="13.44140625" style="629" customWidth="1"/>
    <col min="15880" max="15880" width="4.44140625" style="629" customWidth="1"/>
    <col min="15881" max="16128" width="9.109375" style="629"/>
    <col min="16129" max="16129" width="34" style="629" customWidth="1"/>
    <col min="16130" max="16135" width="13.44140625" style="629" customWidth="1"/>
    <col min="16136" max="16136" width="4.44140625" style="629" customWidth="1"/>
    <col min="16137" max="16384" width="9.109375" style="629"/>
  </cols>
  <sheetData>
    <row r="1" spans="1:8" ht="12" customHeight="1" x14ac:dyDescent="0.3">
      <c r="A1" s="855" t="s">
        <v>567</v>
      </c>
      <c r="B1" s="855"/>
      <c r="C1" s="855"/>
      <c r="D1" s="855"/>
      <c r="E1" s="855"/>
      <c r="F1" s="855"/>
      <c r="G1" s="855"/>
      <c r="H1" s="856" t="s">
        <v>697</v>
      </c>
    </row>
    <row r="2" spans="1:8" ht="36.6" thickBot="1" x14ac:dyDescent="0.35">
      <c r="A2" s="808"/>
      <c r="B2" s="809"/>
      <c r="C2" s="809"/>
      <c r="D2" s="994" t="s">
        <v>709</v>
      </c>
      <c r="E2" s="809"/>
      <c r="F2" s="810"/>
      <c r="G2" s="811" t="str">
        <f>'[2]2.2.sz.mell  '!I2</f>
        <v>Forintban!</v>
      </c>
      <c r="H2" s="856"/>
    </row>
    <row r="3" spans="1:8" s="638" customFormat="1" ht="42" thickBot="1" x14ac:dyDescent="0.35">
      <c r="A3" s="812" t="s">
        <v>322</v>
      </c>
      <c r="B3" s="813" t="s">
        <v>323</v>
      </c>
      <c r="C3" s="813" t="s">
        <v>324</v>
      </c>
      <c r="D3" s="813" t="str">
        <f>+CONCATENATE("Felhasználás ",LEFT([2]ÖSSZEFÜGGÉSEK!A4,4)-1,". XII.31-ig")</f>
        <v>Felhasználás 2016. XII.31-ig</v>
      </c>
      <c r="E3" s="813" t="str">
        <f>+CONCATENATE(LEFT([2]ÖSSZEFÜGGÉSEK!A4,4),". évi módosított előirányzat")</f>
        <v>2017. évi módosított előirányzat</v>
      </c>
      <c r="F3" s="814" t="str">
        <f>+CONCATENATE(LEFT([2]ÖSSZEFÜGGÉSEK!A4,4),". évi teljesítés")</f>
        <v>2017. évi teljesítés</v>
      </c>
      <c r="G3" s="815" t="str">
        <f>+CONCATENATE("Összes teljesítés ",LEFT([2]ÖSSZEFÜGGÉSEK!A4,4),". dec. 31-ig")</f>
        <v>Összes teljesítés 2017. dec. 31-ig</v>
      </c>
      <c r="H3" s="856"/>
    </row>
    <row r="4" spans="1:8" s="631" customFormat="1" ht="15" thickBot="1" x14ac:dyDescent="0.35">
      <c r="A4" s="639" t="s">
        <v>7</v>
      </c>
      <c r="B4" s="640" t="s">
        <v>8</v>
      </c>
      <c r="C4" s="640" t="s">
        <v>9</v>
      </c>
      <c r="D4" s="640" t="s">
        <v>10</v>
      </c>
      <c r="E4" s="640" t="s">
        <v>325</v>
      </c>
      <c r="F4" s="641" t="s">
        <v>326</v>
      </c>
      <c r="G4" s="642" t="s">
        <v>327</v>
      </c>
      <c r="H4" s="856"/>
    </row>
    <row r="5" spans="1:8" x14ac:dyDescent="0.3">
      <c r="A5" s="801" t="s">
        <v>568</v>
      </c>
      <c r="B5" s="643"/>
      <c r="C5" s="659">
        <v>2017</v>
      </c>
      <c r="D5" s="643"/>
      <c r="E5" s="643">
        <v>3000000</v>
      </c>
      <c r="F5" s="644"/>
      <c r="G5" s="645">
        <f>+D5+F5</f>
        <v>0</v>
      </c>
      <c r="H5" s="856"/>
    </row>
    <row r="6" spans="1:8" x14ac:dyDescent="0.3">
      <c r="A6" s="801" t="s">
        <v>569</v>
      </c>
      <c r="B6" s="643">
        <v>4500000</v>
      </c>
      <c r="C6" s="659">
        <v>2017</v>
      </c>
      <c r="D6" s="643"/>
      <c r="E6" s="643">
        <v>7000000</v>
      </c>
      <c r="F6" s="644">
        <v>4500000</v>
      </c>
      <c r="G6" s="645">
        <f t="shared" ref="G6:G23" si="0">+D6+F6</f>
        <v>4500000</v>
      </c>
      <c r="H6" s="856"/>
    </row>
    <row r="7" spans="1:8" ht="27.6" x14ac:dyDescent="0.3">
      <c r="A7" s="801" t="s">
        <v>570</v>
      </c>
      <c r="B7" s="643">
        <v>7000000</v>
      </c>
      <c r="C7" s="659" t="s">
        <v>583</v>
      </c>
      <c r="D7" s="643"/>
      <c r="E7" s="643">
        <v>7000000</v>
      </c>
      <c r="F7" s="644">
        <v>2185670</v>
      </c>
      <c r="G7" s="645">
        <f t="shared" si="0"/>
        <v>2185670</v>
      </c>
      <c r="H7" s="856"/>
    </row>
    <row r="8" spans="1:8" ht="27.6" x14ac:dyDescent="0.3">
      <c r="A8" s="802" t="s">
        <v>571</v>
      </c>
      <c r="B8" s="643"/>
      <c r="C8" s="659" t="s">
        <v>584</v>
      </c>
      <c r="D8" s="643"/>
      <c r="E8" s="643">
        <v>3400000</v>
      </c>
      <c r="F8" s="644"/>
      <c r="G8" s="645">
        <f t="shared" si="0"/>
        <v>0</v>
      </c>
      <c r="H8" s="856"/>
    </row>
    <row r="9" spans="1:8" x14ac:dyDescent="0.3">
      <c r="A9" s="801" t="s">
        <v>572</v>
      </c>
      <c r="B9" s="643"/>
      <c r="C9" s="659">
        <v>2017</v>
      </c>
      <c r="D9" s="643"/>
      <c r="E9" s="643"/>
      <c r="F9" s="644"/>
      <c r="G9" s="645">
        <f t="shared" si="0"/>
        <v>0</v>
      </c>
      <c r="H9" s="856"/>
    </row>
    <row r="10" spans="1:8" ht="27.6" x14ac:dyDescent="0.3">
      <c r="A10" s="802" t="s">
        <v>573</v>
      </c>
      <c r="B10" s="643">
        <v>6154039</v>
      </c>
      <c r="C10" s="659">
        <v>2017</v>
      </c>
      <c r="D10" s="643"/>
      <c r="E10" s="643">
        <v>5000000</v>
      </c>
      <c r="F10" s="644">
        <v>6154039</v>
      </c>
      <c r="G10" s="645">
        <f t="shared" si="0"/>
        <v>6154039</v>
      </c>
      <c r="H10" s="856"/>
    </row>
    <row r="11" spans="1:8" x14ac:dyDescent="0.3">
      <c r="A11" s="801" t="s">
        <v>574</v>
      </c>
      <c r="B11" s="643"/>
      <c r="C11" s="659">
        <v>2017</v>
      </c>
      <c r="D11" s="643"/>
      <c r="E11" s="643">
        <v>839500</v>
      </c>
      <c r="F11" s="644">
        <v>767748</v>
      </c>
      <c r="G11" s="645">
        <f t="shared" si="0"/>
        <v>767748</v>
      </c>
      <c r="H11" s="856"/>
    </row>
    <row r="12" spans="1:8" x14ac:dyDescent="0.3">
      <c r="A12" s="801" t="s">
        <v>575</v>
      </c>
      <c r="B12" s="643">
        <v>31648475</v>
      </c>
      <c r="C12" s="659">
        <v>2017</v>
      </c>
      <c r="D12" s="643"/>
      <c r="E12" s="643">
        <v>32000000</v>
      </c>
      <c r="F12" s="644">
        <v>31648475</v>
      </c>
      <c r="G12" s="645">
        <f t="shared" si="0"/>
        <v>31648475</v>
      </c>
      <c r="H12" s="856"/>
    </row>
    <row r="13" spans="1:8" ht="27.6" x14ac:dyDescent="0.3">
      <c r="A13" s="801" t="s">
        <v>576</v>
      </c>
      <c r="B13" s="643"/>
      <c r="C13" s="659" t="s">
        <v>583</v>
      </c>
      <c r="D13" s="643"/>
      <c r="E13" s="643">
        <v>194000</v>
      </c>
      <c r="F13" s="644"/>
      <c r="G13" s="645">
        <f t="shared" si="0"/>
        <v>0</v>
      </c>
      <c r="H13" s="856"/>
    </row>
    <row r="14" spans="1:8" ht="14.25" customHeight="1" x14ac:dyDescent="0.3">
      <c r="A14" s="801" t="s">
        <v>585</v>
      </c>
      <c r="B14" s="643"/>
      <c r="C14" s="659">
        <v>2017</v>
      </c>
      <c r="D14" s="643"/>
      <c r="E14" s="643"/>
      <c r="F14" s="644">
        <v>1392810</v>
      </c>
      <c r="G14" s="645">
        <f t="shared" si="0"/>
        <v>1392810</v>
      </c>
      <c r="H14" s="856"/>
    </row>
    <row r="15" spans="1:8" x14ac:dyDescent="0.3">
      <c r="A15" s="801" t="s">
        <v>694</v>
      </c>
      <c r="B15" s="643"/>
      <c r="C15" s="659"/>
      <c r="D15" s="643"/>
      <c r="E15" s="643">
        <v>100000</v>
      </c>
      <c r="F15" s="644">
        <v>50890</v>
      </c>
      <c r="G15" s="645">
        <f t="shared" si="0"/>
        <v>50890</v>
      </c>
      <c r="H15" s="856"/>
    </row>
    <row r="16" spans="1:8" x14ac:dyDescent="0.3">
      <c r="A16" s="801"/>
      <c r="B16" s="643"/>
      <c r="C16" s="659"/>
      <c r="D16" s="643"/>
      <c r="E16" s="643"/>
      <c r="F16" s="644"/>
      <c r="G16" s="645">
        <f t="shared" si="0"/>
        <v>0</v>
      </c>
      <c r="H16" s="856"/>
    </row>
    <row r="17" spans="1:8" x14ac:dyDescent="0.3">
      <c r="A17" s="657"/>
      <c r="B17" s="643"/>
      <c r="C17" s="659"/>
      <c r="D17" s="643"/>
      <c r="E17" s="643"/>
      <c r="F17" s="644"/>
      <c r="G17" s="645">
        <f t="shared" si="0"/>
        <v>0</v>
      </c>
      <c r="H17" s="856"/>
    </row>
    <row r="18" spans="1:8" x14ac:dyDescent="0.3">
      <c r="A18" s="657"/>
      <c r="B18" s="643"/>
      <c r="C18" s="659"/>
      <c r="D18" s="643"/>
      <c r="E18" s="643"/>
      <c r="F18" s="644"/>
      <c r="G18" s="645">
        <f t="shared" si="0"/>
        <v>0</v>
      </c>
      <c r="H18" s="856"/>
    </row>
    <row r="19" spans="1:8" x14ac:dyDescent="0.3">
      <c r="A19" s="657"/>
      <c r="B19" s="643"/>
      <c r="C19" s="659"/>
      <c r="D19" s="643"/>
      <c r="E19" s="643"/>
      <c r="F19" s="644"/>
      <c r="G19" s="645">
        <f t="shared" si="0"/>
        <v>0</v>
      </c>
      <c r="H19" s="856"/>
    </row>
    <row r="20" spans="1:8" x14ac:dyDescent="0.3">
      <c r="A20" s="657"/>
      <c r="B20" s="643"/>
      <c r="C20" s="659"/>
      <c r="D20" s="643"/>
      <c r="E20" s="643"/>
      <c r="F20" s="644"/>
      <c r="G20" s="645">
        <f t="shared" si="0"/>
        <v>0</v>
      </c>
      <c r="H20" s="856"/>
    </row>
    <row r="21" spans="1:8" x14ac:dyDescent="0.3">
      <c r="A21" s="657"/>
      <c r="B21" s="643"/>
      <c r="C21" s="659"/>
      <c r="D21" s="643"/>
      <c r="E21" s="643"/>
      <c r="F21" s="644"/>
      <c r="G21" s="645">
        <f t="shared" si="0"/>
        <v>0</v>
      </c>
      <c r="H21" s="856"/>
    </row>
    <row r="22" spans="1:8" x14ac:dyDescent="0.3">
      <c r="A22" s="657"/>
      <c r="B22" s="643"/>
      <c r="C22" s="659"/>
      <c r="D22" s="643"/>
      <c r="E22" s="643"/>
      <c r="F22" s="644"/>
      <c r="G22" s="645">
        <f t="shared" si="0"/>
        <v>0</v>
      </c>
      <c r="H22" s="856"/>
    </row>
    <row r="23" spans="1:8" ht="15" thickBot="1" x14ac:dyDescent="0.35">
      <c r="A23" s="658"/>
      <c r="B23" s="648"/>
      <c r="C23" s="660"/>
      <c r="D23" s="648"/>
      <c r="E23" s="648"/>
      <c r="F23" s="649"/>
      <c r="G23" s="645">
        <f t="shared" si="0"/>
        <v>0</v>
      </c>
      <c r="H23" s="856"/>
    </row>
    <row r="24" spans="1:8" s="654" customFormat="1" thickBot="1" x14ac:dyDescent="0.35">
      <c r="A24" s="650" t="s">
        <v>328</v>
      </c>
      <c r="B24" s="651">
        <f>SUM(B5:B23)</f>
        <v>49302514</v>
      </c>
      <c r="C24" s="652"/>
      <c r="D24" s="651">
        <f>SUM(D5:D23)</f>
        <v>0</v>
      </c>
      <c r="E24" s="651">
        <f>SUM(E5:E23)</f>
        <v>58533500</v>
      </c>
      <c r="F24" s="651">
        <f>SUM(F5:F23)</f>
        <v>46699632</v>
      </c>
      <c r="G24" s="653">
        <f>SUM(G5:G23)</f>
        <v>46699632</v>
      </c>
      <c r="H24" s="856"/>
    </row>
    <row r="25" spans="1:8" x14ac:dyDescent="0.3">
      <c r="F25" s="654"/>
      <c r="G25" s="654"/>
      <c r="H25" s="656"/>
    </row>
    <row r="26" spans="1:8" x14ac:dyDescent="0.3">
      <c r="H26" s="656"/>
    </row>
    <row r="27" spans="1:8" x14ac:dyDescent="0.3">
      <c r="H27" s="656"/>
    </row>
    <row r="28" spans="1:8" x14ac:dyDescent="0.3">
      <c r="H28" s="656"/>
    </row>
    <row r="29" spans="1:8" x14ac:dyDescent="0.3">
      <c r="H29" s="656"/>
    </row>
    <row r="30" spans="1:8" x14ac:dyDescent="0.3">
      <c r="H30" s="656"/>
    </row>
    <row r="31" spans="1:8" x14ac:dyDescent="0.3">
      <c r="H31" s="656"/>
    </row>
    <row r="32" spans="1:8" x14ac:dyDescent="0.3">
      <c r="H32" s="656"/>
    </row>
    <row r="33" spans="8:8" x14ac:dyDescent="0.3">
      <c r="H33" s="656"/>
    </row>
  </sheetData>
  <mergeCells count="2">
    <mergeCell ref="A1:G1"/>
    <mergeCell ref="H1:H2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H24"/>
  <sheetViews>
    <sheetView workbookViewId="0">
      <selection activeCell="D4" sqref="D4"/>
    </sheetView>
  </sheetViews>
  <sheetFormatPr defaultRowHeight="14.4" x14ac:dyDescent="0.3"/>
  <cols>
    <col min="1" max="1" width="45" style="655" customWidth="1"/>
    <col min="2" max="2" width="14.88671875" style="629" customWidth="1"/>
    <col min="3" max="3" width="15.33203125" style="629" customWidth="1"/>
    <col min="4" max="4" width="15.5546875" style="629" customWidth="1"/>
    <col min="5" max="5" width="15.44140625" style="629" customWidth="1"/>
    <col min="6" max="6" width="15" style="629" customWidth="1"/>
    <col min="7" max="7" width="17" style="629" customWidth="1"/>
    <col min="8" max="8" width="3.5546875" style="629" customWidth="1"/>
    <col min="9" max="9" width="11.88671875" style="629" customWidth="1"/>
    <col min="10" max="256" width="9.109375" style="629"/>
    <col min="257" max="257" width="41.33203125" style="629" customWidth="1"/>
    <col min="258" max="263" width="13.5546875" style="629" customWidth="1"/>
    <col min="264" max="264" width="3.5546875" style="629" customWidth="1"/>
    <col min="265" max="265" width="11.88671875" style="629" customWidth="1"/>
    <col min="266" max="512" width="9.109375" style="629"/>
    <col min="513" max="513" width="41.33203125" style="629" customWidth="1"/>
    <col min="514" max="519" width="13.5546875" style="629" customWidth="1"/>
    <col min="520" max="520" width="3.5546875" style="629" customWidth="1"/>
    <col min="521" max="521" width="11.88671875" style="629" customWidth="1"/>
    <col min="522" max="768" width="9.109375" style="629"/>
    <col min="769" max="769" width="41.33203125" style="629" customWidth="1"/>
    <col min="770" max="775" width="13.5546875" style="629" customWidth="1"/>
    <col min="776" max="776" width="3.5546875" style="629" customWidth="1"/>
    <col min="777" max="777" width="11.88671875" style="629" customWidth="1"/>
    <col min="778" max="1024" width="9.109375" style="629"/>
    <col min="1025" max="1025" width="41.33203125" style="629" customWidth="1"/>
    <col min="1026" max="1031" width="13.5546875" style="629" customWidth="1"/>
    <col min="1032" max="1032" width="3.5546875" style="629" customWidth="1"/>
    <col min="1033" max="1033" width="11.88671875" style="629" customWidth="1"/>
    <col min="1034" max="1280" width="9.109375" style="629"/>
    <col min="1281" max="1281" width="41.33203125" style="629" customWidth="1"/>
    <col min="1282" max="1287" width="13.5546875" style="629" customWidth="1"/>
    <col min="1288" max="1288" width="3.5546875" style="629" customWidth="1"/>
    <col min="1289" max="1289" width="11.88671875" style="629" customWidth="1"/>
    <col min="1290" max="1536" width="9.109375" style="629"/>
    <col min="1537" max="1537" width="41.33203125" style="629" customWidth="1"/>
    <col min="1538" max="1543" width="13.5546875" style="629" customWidth="1"/>
    <col min="1544" max="1544" width="3.5546875" style="629" customWidth="1"/>
    <col min="1545" max="1545" width="11.88671875" style="629" customWidth="1"/>
    <col min="1546" max="1792" width="9.109375" style="629"/>
    <col min="1793" max="1793" width="41.33203125" style="629" customWidth="1"/>
    <col min="1794" max="1799" width="13.5546875" style="629" customWidth="1"/>
    <col min="1800" max="1800" width="3.5546875" style="629" customWidth="1"/>
    <col min="1801" max="1801" width="11.88671875" style="629" customWidth="1"/>
    <col min="1802" max="2048" width="9.109375" style="629"/>
    <col min="2049" max="2049" width="41.33203125" style="629" customWidth="1"/>
    <col min="2050" max="2055" width="13.5546875" style="629" customWidth="1"/>
    <col min="2056" max="2056" width="3.5546875" style="629" customWidth="1"/>
    <col min="2057" max="2057" width="11.88671875" style="629" customWidth="1"/>
    <col min="2058" max="2304" width="9.109375" style="629"/>
    <col min="2305" max="2305" width="41.33203125" style="629" customWidth="1"/>
    <col min="2306" max="2311" width="13.5546875" style="629" customWidth="1"/>
    <col min="2312" max="2312" width="3.5546875" style="629" customWidth="1"/>
    <col min="2313" max="2313" width="11.88671875" style="629" customWidth="1"/>
    <col min="2314" max="2560" width="9.109375" style="629"/>
    <col min="2561" max="2561" width="41.33203125" style="629" customWidth="1"/>
    <col min="2562" max="2567" width="13.5546875" style="629" customWidth="1"/>
    <col min="2568" max="2568" width="3.5546875" style="629" customWidth="1"/>
    <col min="2569" max="2569" width="11.88671875" style="629" customWidth="1"/>
    <col min="2570" max="2816" width="9.109375" style="629"/>
    <col min="2817" max="2817" width="41.33203125" style="629" customWidth="1"/>
    <col min="2818" max="2823" width="13.5546875" style="629" customWidth="1"/>
    <col min="2824" max="2824" width="3.5546875" style="629" customWidth="1"/>
    <col min="2825" max="2825" width="11.88671875" style="629" customWidth="1"/>
    <col min="2826" max="3072" width="9.109375" style="629"/>
    <col min="3073" max="3073" width="41.33203125" style="629" customWidth="1"/>
    <col min="3074" max="3079" width="13.5546875" style="629" customWidth="1"/>
    <col min="3080" max="3080" width="3.5546875" style="629" customWidth="1"/>
    <col min="3081" max="3081" width="11.88671875" style="629" customWidth="1"/>
    <col min="3082" max="3328" width="9.109375" style="629"/>
    <col min="3329" max="3329" width="41.33203125" style="629" customWidth="1"/>
    <col min="3330" max="3335" width="13.5546875" style="629" customWidth="1"/>
    <col min="3336" max="3336" width="3.5546875" style="629" customWidth="1"/>
    <col min="3337" max="3337" width="11.88671875" style="629" customWidth="1"/>
    <col min="3338" max="3584" width="9.109375" style="629"/>
    <col min="3585" max="3585" width="41.33203125" style="629" customWidth="1"/>
    <col min="3586" max="3591" width="13.5546875" style="629" customWidth="1"/>
    <col min="3592" max="3592" width="3.5546875" style="629" customWidth="1"/>
    <col min="3593" max="3593" width="11.88671875" style="629" customWidth="1"/>
    <col min="3594" max="3840" width="9.109375" style="629"/>
    <col min="3841" max="3841" width="41.33203125" style="629" customWidth="1"/>
    <col min="3842" max="3847" width="13.5546875" style="629" customWidth="1"/>
    <col min="3848" max="3848" width="3.5546875" style="629" customWidth="1"/>
    <col min="3849" max="3849" width="11.88671875" style="629" customWidth="1"/>
    <col min="3850" max="4096" width="9.109375" style="629"/>
    <col min="4097" max="4097" width="41.33203125" style="629" customWidth="1"/>
    <col min="4098" max="4103" width="13.5546875" style="629" customWidth="1"/>
    <col min="4104" max="4104" width="3.5546875" style="629" customWidth="1"/>
    <col min="4105" max="4105" width="11.88671875" style="629" customWidth="1"/>
    <col min="4106" max="4352" width="9.109375" style="629"/>
    <col min="4353" max="4353" width="41.33203125" style="629" customWidth="1"/>
    <col min="4354" max="4359" width="13.5546875" style="629" customWidth="1"/>
    <col min="4360" max="4360" width="3.5546875" style="629" customWidth="1"/>
    <col min="4361" max="4361" width="11.88671875" style="629" customWidth="1"/>
    <col min="4362" max="4608" width="9.109375" style="629"/>
    <col min="4609" max="4609" width="41.33203125" style="629" customWidth="1"/>
    <col min="4610" max="4615" width="13.5546875" style="629" customWidth="1"/>
    <col min="4616" max="4616" width="3.5546875" style="629" customWidth="1"/>
    <col min="4617" max="4617" width="11.88671875" style="629" customWidth="1"/>
    <col min="4618" max="4864" width="9.109375" style="629"/>
    <col min="4865" max="4865" width="41.33203125" style="629" customWidth="1"/>
    <col min="4866" max="4871" width="13.5546875" style="629" customWidth="1"/>
    <col min="4872" max="4872" width="3.5546875" style="629" customWidth="1"/>
    <col min="4873" max="4873" width="11.88671875" style="629" customWidth="1"/>
    <col min="4874" max="5120" width="9.109375" style="629"/>
    <col min="5121" max="5121" width="41.33203125" style="629" customWidth="1"/>
    <col min="5122" max="5127" width="13.5546875" style="629" customWidth="1"/>
    <col min="5128" max="5128" width="3.5546875" style="629" customWidth="1"/>
    <col min="5129" max="5129" width="11.88671875" style="629" customWidth="1"/>
    <col min="5130" max="5376" width="9.109375" style="629"/>
    <col min="5377" max="5377" width="41.33203125" style="629" customWidth="1"/>
    <col min="5378" max="5383" width="13.5546875" style="629" customWidth="1"/>
    <col min="5384" max="5384" width="3.5546875" style="629" customWidth="1"/>
    <col min="5385" max="5385" width="11.88671875" style="629" customWidth="1"/>
    <col min="5386" max="5632" width="9.109375" style="629"/>
    <col min="5633" max="5633" width="41.33203125" style="629" customWidth="1"/>
    <col min="5634" max="5639" width="13.5546875" style="629" customWidth="1"/>
    <col min="5640" max="5640" width="3.5546875" style="629" customWidth="1"/>
    <col min="5641" max="5641" width="11.88671875" style="629" customWidth="1"/>
    <col min="5642" max="5888" width="9.109375" style="629"/>
    <col min="5889" max="5889" width="41.33203125" style="629" customWidth="1"/>
    <col min="5890" max="5895" width="13.5546875" style="629" customWidth="1"/>
    <col min="5896" max="5896" width="3.5546875" style="629" customWidth="1"/>
    <col min="5897" max="5897" width="11.88671875" style="629" customWidth="1"/>
    <col min="5898" max="6144" width="9.109375" style="629"/>
    <col min="6145" max="6145" width="41.33203125" style="629" customWidth="1"/>
    <col min="6146" max="6151" width="13.5546875" style="629" customWidth="1"/>
    <col min="6152" max="6152" width="3.5546875" style="629" customWidth="1"/>
    <col min="6153" max="6153" width="11.88671875" style="629" customWidth="1"/>
    <col min="6154" max="6400" width="9.109375" style="629"/>
    <col min="6401" max="6401" width="41.33203125" style="629" customWidth="1"/>
    <col min="6402" max="6407" width="13.5546875" style="629" customWidth="1"/>
    <col min="6408" max="6408" width="3.5546875" style="629" customWidth="1"/>
    <col min="6409" max="6409" width="11.88671875" style="629" customWidth="1"/>
    <col min="6410" max="6656" width="9.109375" style="629"/>
    <col min="6657" max="6657" width="41.33203125" style="629" customWidth="1"/>
    <col min="6658" max="6663" width="13.5546875" style="629" customWidth="1"/>
    <col min="6664" max="6664" width="3.5546875" style="629" customWidth="1"/>
    <col min="6665" max="6665" width="11.88671875" style="629" customWidth="1"/>
    <col min="6666" max="6912" width="9.109375" style="629"/>
    <col min="6913" max="6913" width="41.33203125" style="629" customWidth="1"/>
    <col min="6914" max="6919" width="13.5546875" style="629" customWidth="1"/>
    <col min="6920" max="6920" width="3.5546875" style="629" customWidth="1"/>
    <col min="6921" max="6921" width="11.88671875" style="629" customWidth="1"/>
    <col min="6922" max="7168" width="9.109375" style="629"/>
    <col min="7169" max="7169" width="41.33203125" style="629" customWidth="1"/>
    <col min="7170" max="7175" width="13.5546875" style="629" customWidth="1"/>
    <col min="7176" max="7176" width="3.5546875" style="629" customWidth="1"/>
    <col min="7177" max="7177" width="11.88671875" style="629" customWidth="1"/>
    <col min="7178" max="7424" width="9.109375" style="629"/>
    <col min="7425" max="7425" width="41.33203125" style="629" customWidth="1"/>
    <col min="7426" max="7431" width="13.5546875" style="629" customWidth="1"/>
    <col min="7432" max="7432" width="3.5546875" style="629" customWidth="1"/>
    <col min="7433" max="7433" width="11.88671875" style="629" customWidth="1"/>
    <col min="7434" max="7680" width="9.109375" style="629"/>
    <col min="7681" max="7681" width="41.33203125" style="629" customWidth="1"/>
    <col min="7682" max="7687" width="13.5546875" style="629" customWidth="1"/>
    <col min="7688" max="7688" width="3.5546875" style="629" customWidth="1"/>
    <col min="7689" max="7689" width="11.88671875" style="629" customWidth="1"/>
    <col min="7690" max="7936" width="9.109375" style="629"/>
    <col min="7937" max="7937" width="41.33203125" style="629" customWidth="1"/>
    <col min="7938" max="7943" width="13.5546875" style="629" customWidth="1"/>
    <col min="7944" max="7944" width="3.5546875" style="629" customWidth="1"/>
    <col min="7945" max="7945" width="11.88671875" style="629" customWidth="1"/>
    <col min="7946" max="8192" width="9.109375" style="629"/>
    <col min="8193" max="8193" width="41.33203125" style="629" customWidth="1"/>
    <col min="8194" max="8199" width="13.5546875" style="629" customWidth="1"/>
    <col min="8200" max="8200" width="3.5546875" style="629" customWidth="1"/>
    <col min="8201" max="8201" width="11.88671875" style="629" customWidth="1"/>
    <col min="8202" max="8448" width="9.109375" style="629"/>
    <col min="8449" max="8449" width="41.33203125" style="629" customWidth="1"/>
    <col min="8450" max="8455" width="13.5546875" style="629" customWidth="1"/>
    <col min="8456" max="8456" width="3.5546875" style="629" customWidth="1"/>
    <col min="8457" max="8457" width="11.88671875" style="629" customWidth="1"/>
    <col min="8458" max="8704" width="9.109375" style="629"/>
    <col min="8705" max="8705" width="41.33203125" style="629" customWidth="1"/>
    <col min="8706" max="8711" width="13.5546875" style="629" customWidth="1"/>
    <col min="8712" max="8712" width="3.5546875" style="629" customWidth="1"/>
    <col min="8713" max="8713" width="11.88671875" style="629" customWidth="1"/>
    <col min="8714" max="8960" width="9.109375" style="629"/>
    <col min="8961" max="8961" width="41.33203125" style="629" customWidth="1"/>
    <col min="8962" max="8967" width="13.5546875" style="629" customWidth="1"/>
    <col min="8968" max="8968" width="3.5546875" style="629" customWidth="1"/>
    <col min="8969" max="8969" width="11.88671875" style="629" customWidth="1"/>
    <col min="8970" max="9216" width="9.109375" style="629"/>
    <col min="9217" max="9217" width="41.33203125" style="629" customWidth="1"/>
    <col min="9218" max="9223" width="13.5546875" style="629" customWidth="1"/>
    <col min="9224" max="9224" width="3.5546875" style="629" customWidth="1"/>
    <col min="9225" max="9225" width="11.88671875" style="629" customWidth="1"/>
    <col min="9226" max="9472" width="9.109375" style="629"/>
    <col min="9473" max="9473" width="41.33203125" style="629" customWidth="1"/>
    <col min="9474" max="9479" width="13.5546875" style="629" customWidth="1"/>
    <col min="9480" max="9480" width="3.5546875" style="629" customWidth="1"/>
    <col min="9481" max="9481" width="11.88671875" style="629" customWidth="1"/>
    <col min="9482" max="9728" width="9.109375" style="629"/>
    <col min="9729" max="9729" width="41.33203125" style="629" customWidth="1"/>
    <col min="9730" max="9735" width="13.5546875" style="629" customWidth="1"/>
    <col min="9736" max="9736" width="3.5546875" style="629" customWidth="1"/>
    <col min="9737" max="9737" width="11.88671875" style="629" customWidth="1"/>
    <col min="9738" max="9984" width="9.109375" style="629"/>
    <col min="9985" max="9985" width="41.33203125" style="629" customWidth="1"/>
    <col min="9986" max="9991" width="13.5546875" style="629" customWidth="1"/>
    <col min="9992" max="9992" width="3.5546875" style="629" customWidth="1"/>
    <col min="9993" max="9993" width="11.88671875" style="629" customWidth="1"/>
    <col min="9994" max="10240" width="9.109375" style="629"/>
    <col min="10241" max="10241" width="41.33203125" style="629" customWidth="1"/>
    <col min="10242" max="10247" width="13.5546875" style="629" customWidth="1"/>
    <col min="10248" max="10248" width="3.5546875" style="629" customWidth="1"/>
    <col min="10249" max="10249" width="11.88671875" style="629" customWidth="1"/>
    <col min="10250" max="10496" width="9.109375" style="629"/>
    <col min="10497" max="10497" width="41.33203125" style="629" customWidth="1"/>
    <col min="10498" max="10503" width="13.5546875" style="629" customWidth="1"/>
    <col min="10504" max="10504" width="3.5546875" style="629" customWidth="1"/>
    <col min="10505" max="10505" width="11.88671875" style="629" customWidth="1"/>
    <col min="10506" max="10752" width="9.109375" style="629"/>
    <col min="10753" max="10753" width="41.33203125" style="629" customWidth="1"/>
    <col min="10754" max="10759" width="13.5546875" style="629" customWidth="1"/>
    <col min="10760" max="10760" width="3.5546875" style="629" customWidth="1"/>
    <col min="10761" max="10761" width="11.88671875" style="629" customWidth="1"/>
    <col min="10762" max="11008" width="9.109375" style="629"/>
    <col min="11009" max="11009" width="41.33203125" style="629" customWidth="1"/>
    <col min="11010" max="11015" width="13.5546875" style="629" customWidth="1"/>
    <col min="11016" max="11016" width="3.5546875" style="629" customWidth="1"/>
    <col min="11017" max="11017" width="11.88671875" style="629" customWidth="1"/>
    <col min="11018" max="11264" width="9.109375" style="629"/>
    <col min="11265" max="11265" width="41.33203125" style="629" customWidth="1"/>
    <col min="11266" max="11271" width="13.5546875" style="629" customWidth="1"/>
    <col min="11272" max="11272" width="3.5546875" style="629" customWidth="1"/>
    <col min="11273" max="11273" width="11.88671875" style="629" customWidth="1"/>
    <col min="11274" max="11520" width="9.109375" style="629"/>
    <col min="11521" max="11521" width="41.33203125" style="629" customWidth="1"/>
    <col min="11522" max="11527" width="13.5546875" style="629" customWidth="1"/>
    <col min="11528" max="11528" width="3.5546875" style="629" customWidth="1"/>
    <col min="11529" max="11529" width="11.88671875" style="629" customWidth="1"/>
    <col min="11530" max="11776" width="9.109375" style="629"/>
    <col min="11777" max="11777" width="41.33203125" style="629" customWidth="1"/>
    <col min="11778" max="11783" width="13.5546875" style="629" customWidth="1"/>
    <col min="11784" max="11784" width="3.5546875" style="629" customWidth="1"/>
    <col min="11785" max="11785" width="11.88671875" style="629" customWidth="1"/>
    <col min="11786" max="12032" width="9.109375" style="629"/>
    <col min="12033" max="12033" width="41.33203125" style="629" customWidth="1"/>
    <col min="12034" max="12039" width="13.5546875" style="629" customWidth="1"/>
    <col min="12040" max="12040" width="3.5546875" style="629" customWidth="1"/>
    <col min="12041" max="12041" width="11.88671875" style="629" customWidth="1"/>
    <col min="12042" max="12288" width="9.109375" style="629"/>
    <col min="12289" max="12289" width="41.33203125" style="629" customWidth="1"/>
    <col min="12290" max="12295" width="13.5546875" style="629" customWidth="1"/>
    <col min="12296" max="12296" width="3.5546875" style="629" customWidth="1"/>
    <col min="12297" max="12297" width="11.88671875" style="629" customWidth="1"/>
    <col min="12298" max="12544" width="9.109375" style="629"/>
    <col min="12545" max="12545" width="41.33203125" style="629" customWidth="1"/>
    <col min="12546" max="12551" width="13.5546875" style="629" customWidth="1"/>
    <col min="12552" max="12552" width="3.5546875" style="629" customWidth="1"/>
    <col min="12553" max="12553" width="11.88671875" style="629" customWidth="1"/>
    <col min="12554" max="12800" width="9.109375" style="629"/>
    <col min="12801" max="12801" width="41.33203125" style="629" customWidth="1"/>
    <col min="12802" max="12807" width="13.5546875" style="629" customWidth="1"/>
    <col min="12808" max="12808" width="3.5546875" style="629" customWidth="1"/>
    <col min="12809" max="12809" width="11.88671875" style="629" customWidth="1"/>
    <col min="12810" max="13056" width="9.109375" style="629"/>
    <col min="13057" max="13057" width="41.33203125" style="629" customWidth="1"/>
    <col min="13058" max="13063" width="13.5546875" style="629" customWidth="1"/>
    <col min="13064" max="13064" width="3.5546875" style="629" customWidth="1"/>
    <col min="13065" max="13065" width="11.88671875" style="629" customWidth="1"/>
    <col min="13066" max="13312" width="9.109375" style="629"/>
    <col min="13313" max="13313" width="41.33203125" style="629" customWidth="1"/>
    <col min="13314" max="13319" width="13.5546875" style="629" customWidth="1"/>
    <col min="13320" max="13320" width="3.5546875" style="629" customWidth="1"/>
    <col min="13321" max="13321" width="11.88671875" style="629" customWidth="1"/>
    <col min="13322" max="13568" width="9.109375" style="629"/>
    <col min="13569" max="13569" width="41.33203125" style="629" customWidth="1"/>
    <col min="13570" max="13575" width="13.5546875" style="629" customWidth="1"/>
    <col min="13576" max="13576" width="3.5546875" style="629" customWidth="1"/>
    <col min="13577" max="13577" width="11.88671875" style="629" customWidth="1"/>
    <col min="13578" max="13824" width="9.109375" style="629"/>
    <col min="13825" max="13825" width="41.33203125" style="629" customWidth="1"/>
    <col min="13826" max="13831" width="13.5546875" style="629" customWidth="1"/>
    <col min="13832" max="13832" width="3.5546875" style="629" customWidth="1"/>
    <col min="13833" max="13833" width="11.88671875" style="629" customWidth="1"/>
    <col min="13834" max="14080" width="9.109375" style="629"/>
    <col min="14081" max="14081" width="41.33203125" style="629" customWidth="1"/>
    <col min="14082" max="14087" width="13.5546875" style="629" customWidth="1"/>
    <col min="14088" max="14088" width="3.5546875" style="629" customWidth="1"/>
    <col min="14089" max="14089" width="11.88671875" style="629" customWidth="1"/>
    <col min="14090" max="14336" width="9.109375" style="629"/>
    <col min="14337" max="14337" width="41.33203125" style="629" customWidth="1"/>
    <col min="14338" max="14343" width="13.5546875" style="629" customWidth="1"/>
    <col min="14344" max="14344" width="3.5546875" style="629" customWidth="1"/>
    <col min="14345" max="14345" width="11.88671875" style="629" customWidth="1"/>
    <col min="14346" max="14592" width="9.109375" style="629"/>
    <col min="14593" max="14593" width="41.33203125" style="629" customWidth="1"/>
    <col min="14594" max="14599" width="13.5546875" style="629" customWidth="1"/>
    <col min="14600" max="14600" width="3.5546875" style="629" customWidth="1"/>
    <col min="14601" max="14601" width="11.88671875" style="629" customWidth="1"/>
    <col min="14602" max="14848" width="9.109375" style="629"/>
    <col min="14849" max="14849" width="41.33203125" style="629" customWidth="1"/>
    <col min="14850" max="14855" width="13.5546875" style="629" customWidth="1"/>
    <col min="14856" max="14856" width="3.5546875" style="629" customWidth="1"/>
    <col min="14857" max="14857" width="11.88671875" style="629" customWidth="1"/>
    <col min="14858" max="15104" width="9.109375" style="629"/>
    <col min="15105" max="15105" width="41.33203125" style="629" customWidth="1"/>
    <col min="15106" max="15111" width="13.5546875" style="629" customWidth="1"/>
    <col min="15112" max="15112" width="3.5546875" style="629" customWidth="1"/>
    <col min="15113" max="15113" width="11.88671875" style="629" customWidth="1"/>
    <col min="15114" max="15360" width="9.109375" style="629"/>
    <col min="15361" max="15361" width="41.33203125" style="629" customWidth="1"/>
    <col min="15362" max="15367" width="13.5546875" style="629" customWidth="1"/>
    <col min="15368" max="15368" width="3.5546875" style="629" customWidth="1"/>
    <col min="15369" max="15369" width="11.88671875" style="629" customWidth="1"/>
    <col min="15370" max="15616" width="9.109375" style="629"/>
    <col min="15617" max="15617" width="41.33203125" style="629" customWidth="1"/>
    <col min="15618" max="15623" width="13.5546875" style="629" customWidth="1"/>
    <col min="15624" max="15624" width="3.5546875" style="629" customWidth="1"/>
    <col min="15625" max="15625" width="11.88671875" style="629" customWidth="1"/>
    <col min="15626" max="15872" width="9.109375" style="629"/>
    <col min="15873" max="15873" width="41.33203125" style="629" customWidth="1"/>
    <col min="15874" max="15879" width="13.5546875" style="629" customWidth="1"/>
    <col min="15880" max="15880" width="3.5546875" style="629" customWidth="1"/>
    <col min="15881" max="15881" width="11.88671875" style="629" customWidth="1"/>
    <col min="15882" max="16128" width="9.109375" style="629"/>
    <col min="16129" max="16129" width="41.33203125" style="629" customWidth="1"/>
    <col min="16130" max="16135" width="13.5546875" style="629" customWidth="1"/>
    <col min="16136" max="16136" width="3.5546875" style="629" customWidth="1"/>
    <col min="16137" max="16137" width="11.88671875" style="629" customWidth="1"/>
    <col min="16138" max="16384" width="9.109375" style="629"/>
  </cols>
  <sheetData>
    <row r="1" spans="1:8" ht="15.75" customHeight="1" x14ac:dyDescent="0.3">
      <c r="A1" s="857" t="s">
        <v>577</v>
      </c>
      <c r="B1" s="857"/>
      <c r="C1" s="857"/>
      <c r="D1" s="857"/>
      <c r="E1" s="857"/>
      <c r="F1" s="857"/>
      <c r="G1" s="857"/>
      <c r="H1" s="858" t="s">
        <v>698</v>
      </c>
    </row>
    <row r="2" spans="1:8" ht="48.6" thickBot="1" x14ac:dyDescent="0.35">
      <c r="A2" s="630"/>
      <c r="B2" s="631"/>
      <c r="C2" s="631"/>
      <c r="D2" s="631"/>
      <c r="E2" s="994" t="s">
        <v>710</v>
      </c>
      <c r="F2" s="632"/>
      <c r="G2" s="633" t="str">
        <f>'[2]3.sz.mell.'!G2</f>
        <v>Forintban!</v>
      </c>
      <c r="H2" s="858"/>
    </row>
    <row r="3" spans="1:8" s="638" customFormat="1" ht="42" thickBot="1" x14ac:dyDescent="0.35">
      <c r="A3" s="634" t="s">
        <v>329</v>
      </c>
      <c r="B3" s="635" t="s">
        <v>323</v>
      </c>
      <c r="C3" s="635" t="s">
        <v>324</v>
      </c>
      <c r="D3" s="635" t="str">
        <f>+'[2]3.sz.mell.'!D3</f>
        <v>Felhasználás 2016. XII.31-ig</v>
      </c>
      <c r="E3" s="635" t="str">
        <f>+'[2]3.sz.mell.'!E3</f>
        <v>2017. évi módosított előirányzat</v>
      </c>
      <c r="F3" s="636" t="str">
        <f>+'[2]3.sz.mell.'!F3</f>
        <v>2017. évi teljesítés</v>
      </c>
      <c r="G3" s="637" t="str">
        <f>+'[2]3.sz.mell.'!G3</f>
        <v>Összes teljesítés 2017. dec. 31-ig</v>
      </c>
      <c r="H3" s="858"/>
    </row>
    <row r="4" spans="1:8" s="631" customFormat="1" ht="22.5" customHeight="1" thickBot="1" x14ac:dyDescent="0.35">
      <c r="A4" s="639" t="s">
        <v>7</v>
      </c>
      <c r="B4" s="640" t="s">
        <v>8</v>
      </c>
      <c r="C4" s="640" t="s">
        <v>9</v>
      </c>
      <c r="D4" s="640" t="s">
        <v>10</v>
      </c>
      <c r="E4" s="640" t="s">
        <v>325</v>
      </c>
      <c r="F4" s="641" t="s">
        <v>326</v>
      </c>
      <c r="G4" s="642" t="s">
        <v>327</v>
      </c>
      <c r="H4" s="858"/>
    </row>
    <row r="5" spans="1:8" ht="27.6" x14ac:dyDescent="0.3">
      <c r="A5" s="816" t="s">
        <v>578</v>
      </c>
      <c r="B5" s="643"/>
      <c r="C5" s="659"/>
      <c r="D5" s="643"/>
      <c r="E5" s="643">
        <v>15000000</v>
      </c>
      <c r="F5" s="644"/>
      <c r="G5" s="645">
        <f>+D5+F5</f>
        <v>0</v>
      </c>
      <c r="H5" s="858"/>
    </row>
    <row r="6" spans="1:8" ht="27.6" x14ac:dyDescent="0.3">
      <c r="A6" s="816" t="s">
        <v>579</v>
      </c>
      <c r="B6" s="643"/>
      <c r="C6" s="659"/>
      <c r="D6" s="643"/>
      <c r="E6" s="643">
        <v>3200000</v>
      </c>
      <c r="F6" s="644"/>
      <c r="G6" s="645">
        <f t="shared" ref="G6:G23" si="0">+D6+F6</f>
        <v>0</v>
      </c>
      <c r="H6" s="858"/>
    </row>
    <row r="7" spans="1:8" x14ac:dyDescent="0.3">
      <c r="A7" s="816" t="s">
        <v>581</v>
      </c>
      <c r="B7" s="643"/>
      <c r="C7" s="659"/>
      <c r="D7" s="643"/>
      <c r="E7" s="643">
        <v>1700000</v>
      </c>
      <c r="F7" s="644"/>
      <c r="G7" s="645">
        <f t="shared" si="0"/>
        <v>0</v>
      </c>
      <c r="H7" s="858"/>
    </row>
    <row r="8" spans="1:8" x14ac:dyDescent="0.3">
      <c r="A8" s="816" t="s">
        <v>580</v>
      </c>
      <c r="B8" s="643"/>
      <c r="C8" s="659"/>
      <c r="D8" s="643"/>
      <c r="E8" s="643">
        <v>2500000</v>
      </c>
      <c r="F8" s="644"/>
      <c r="G8" s="645">
        <f t="shared" si="0"/>
        <v>0</v>
      </c>
      <c r="H8" s="858"/>
    </row>
    <row r="9" spans="1:8" ht="34.5" customHeight="1" x14ac:dyDescent="0.3">
      <c r="A9" s="816" t="s">
        <v>582</v>
      </c>
      <c r="B9" s="643">
        <v>85106551</v>
      </c>
      <c r="C9" s="659" t="s">
        <v>583</v>
      </c>
      <c r="D9" s="643"/>
      <c r="E9" s="643">
        <v>85106551</v>
      </c>
      <c r="F9" s="644">
        <v>2774950</v>
      </c>
      <c r="G9" s="645">
        <f t="shared" si="0"/>
        <v>2774950</v>
      </c>
      <c r="H9" s="858"/>
    </row>
    <row r="10" spans="1:8" x14ac:dyDescent="0.3">
      <c r="A10" s="816" t="s">
        <v>696</v>
      </c>
      <c r="B10" s="643"/>
      <c r="C10" s="659"/>
      <c r="D10" s="643"/>
      <c r="E10" s="643">
        <v>20200000</v>
      </c>
      <c r="F10" s="644"/>
      <c r="G10" s="645">
        <f t="shared" si="0"/>
        <v>0</v>
      </c>
      <c r="H10" s="858"/>
    </row>
    <row r="11" spans="1:8" x14ac:dyDescent="0.3">
      <c r="A11" s="816" t="s">
        <v>695</v>
      </c>
      <c r="B11" s="643">
        <v>88906668</v>
      </c>
      <c r="C11" s="659" t="s">
        <v>583</v>
      </c>
      <c r="D11" s="643"/>
      <c r="E11" s="643">
        <v>88906668</v>
      </c>
      <c r="F11" s="644">
        <v>2889250</v>
      </c>
      <c r="G11" s="645">
        <f t="shared" si="0"/>
        <v>2889250</v>
      </c>
      <c r="H11" s="858"/>
    </row>
    <row r="12" spans="1:8" x14ac:dyDescent="0.3">
      <c r="A12" s="816"/>
      <c r="B12" s="643"/>
      <c r="C12" s="659"/>
      <c r="D12" s="643"/>
      <c r="E12" s="643"/>
      <c r="F12" s="644"/>
      <c r="G12" s="645">
        <f t="shared" si="0"/>
        <v>0</v>
      </c>
      <c r="H12" s="858"/>
    </row>
    <row r="13" spans="1:8" x14ac:dyDescent="0.3">
      <c r="A13" s="646"/>
      <c r="B13" s="643"/>
      <c r="C13" s="659"/>
      <c r="D13" s="643"/>
      <c r="E13" s="643"/>
      <c r="F13" s="644"/>
      <c r="G13" s="645">
        <f t="shared" si="0"/>
        <v>0</v>
      </c>
      <c r="H13" s="858"/>
    </row>
    <row r="14" spans="1:8" x14ac:dyDescent="0.3">
      <c r="A14" s="646"/>
      <c r="B14" s="643"/>
      <c r="C14" s="659"/>
      <c r="D14" s="643"/>
      <c r="E14" s="643"/>
      <c r="F14" s="644"/>
      <c r="G14" s="645">
        <f t="shared" si="0"/>
        <v>0</v>
      </c>
      <c r="H14" s="858"/>
    </row>
    <row r="15" spans="1:8" x14ac:dyDescent="0.3">
      <c r="A15" s="646"/>
      <c r="B15" s="643"/>
      <c r="C15" s="659"/>
      <c r="D15" s="643"/>
      <c r="E15" s="643"/>
      <c r="F15" s="644"/>
      <c r="G15" s="645">
        <f t="shared" si="0"/>
        <v>0</v>
      </c>
      <c r="H15" s="858"/>
    </row>
    <row r="16" spans="1:8" x14ac:dyDescent="0.3">
      <c r="A16" s="646"/>
      <c r="B16" s="643"/>
      <c r="C16" s="659"/>
      <c r="D16" s="643"/>
      <c r="E16" s="643"/>
      <c r="F16" s="644"/>
      <c r="G16" s="645">
        <f t="shared" si="0"/>
        <v>0</v>
      </c>
      <c r="H16" s="858"/>
    </row>
    <row r="17" spans="1:8" x14ac:dyDescent="0.3">
      <c r="A17" s="646"/>
      <c r="B17" s="643"/>
      <c r="C17" s="659"/>
      <c r="D17" s="643"/>
      <c r="E17" s="643"/>
      <c r="F17" s="644"/>
      <c r="G17" s="645">
        <f t="shared" si="0"/>
        <v>0</v>
      </c>
      <c r="H17" s="858"/>
    </row>
    <row r="18" spans="1:8" x14ac:dyDescent="0.3">
      <c r="A18" s="646"/>
      <c r="B18" s="643"/>
      <c r="C18" s="659"/>
      <c r="D18" s="643"/>
      <c r="E18" s="643"/>
      <c r="F18" s="644"/>
      <c r="G18" s="645">
        <f t="shared" si="0"/>
        <v>0</v>
      </c>
      <c r="H18" s="858"/>
    </row>
    <row r="19" spans="1:8" x14ac:dyDescent="0.3">
      <c r="A19" s="646"/>
      <c r="B19" s="643"/>
      <c r="C19" s="659"/>
      <c r="D19" s="643"/>
      <c r="E19" s="643"/>
      <c r="F19" s="644"/>
      <c r="G19" s="645">
        <f t="shared" si="0"/>
        <v>0</v>
      </c>
      <c r="H19" s="858"/>
    </row>
    <row r="20" spans="1:8" x14ac:dyDescent="0.3">
      <c r="A20" s="646"/>
      <c r="B20" s="643"/>
      <c r="C20" s="659"/>
      <c r="D20" s="643"/>
      <c r="E20" s="643"/>
      <c r="F20" s="644"/>
      <c r="G20" s="645">
        <f t="shared" si="0"/>
        <v>0</v>
      </c>
      <c r="H20" s="858"/>
    </row>
    <row r="21" spans="1:8" x14ac:dyDescent="0.3">
      <c r="A21" s="646"/>
      <c r="B21" s="643"/>
      <c r="C21" s="659"/>
      <c r="D21" s="643"/>
      <c r="E21" s="643"/>
      <c r="F21" s="644"/>
      <c r="G21" s="645">
        <f t="shared" si="0"/>
        <v>0</v>
      </c>
      <c r="H21" s="858"/>
    </row>
    <row r="22" spans="1:8" x14ac:dyDescent="0.3">
      <c r="A22" s="646"/>
      <c r="B22" s="643"/>
      <c r="C22" s="659"/>
      <c r="D22" s="643"/>
      <c r="E22" s="643"/>
      <c r="F22" s="644"/>
      <c r="G22" s="645">
        <f t="shared" si="0"/>
        <v>0</v>
      </c>
      <c r="H22" s="858"/>
    </row>
    <row r="23" spans="1:8" ht="15" thickBot="1" x14ac:dyDescent="0.35">
      <c r="A23" s="647"/>
      <c r="B23" s="648"/>
      <c r="C23" s="660"/>
      <c r="D23" s="648"/>
      <c r="E23" s="648"/>
      <c r="F23" s="649"/>
      <c r="G23" s="645">
        <f t="shared" si="0"/>
        <v>0</v>
      </c>
      <c r="H23" s="858"/>
    </row>
    <row r="24" spans="1:8" s="654" customFormat="1" thickBot="1" x14ac:dyDescent="0.35">
      <c r="A24" s="650" t="s">
        <v>328</v>
      </c>
      <c r="B24" s="651">
        <f>SUM(B5:B23)</f>
        <v>174013219</v>
      </c>
      <c r="C24" s="652"/>
      <c r="D24" s="651">
        <f>SUM(D5:D23)</f>
        <v>0</v>
      </c>
      <c r="E24" s="651">
        <f>SUM(E5:E23)</f>
        <v>216613219</v>
      </c>
      <c r="F24" s="651">
        <f>SUM(F5:F23)</f>
        <v>5664200</v>
      </c>
      <c r="G24" s="653">
        <f>SUM(G5:G23)</f>
        <v>5664200</v>
      </c>
      <c r="H24" s="858"/>
    </row>
  </sheetData>
  <mergeCells count="2">
    <mergeCell ref="A1:G1"/>
    <mergeCell ref="H1:H24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fitToPage="1"/>
  </sheetPr>
  <dimension ref="A1:P42"/>
  <sheetViews>
    <sheetView workbookViewId="0">
      <selection activeCell="D1" sqref="D1:M1"/>
    </sheetView>
  </sheetViews>
  <sheetFormatPr defaultColWidth="9.109375" defaultRowHeight="14.4" x14ac:dyDescent="0.3"/>
  <cols>
    <col min="1" max="1" width="24.44140625" style="191" customWidth="1"/>
    <col min="2" max="10" width="8.5546875" style="191" customWidth="1"/>
    <col min="11" max="11" width="10" style="191" customWidth="1"/>
    <col min="12" max="13" width="8.5546875" style="191" customWidth="1"/>
    <col min="14" max="14" width="3.44140625" style="191" customWidth="1"/>
    <col min="15" max="16384" width="9.109375" style="191"/>
  </cols>
  <sheetData>
    <row r="1" spans="1:16" ht="24" customHeight="1" x14ac:dyDescent="0.3">
      <c r="A1" s="859" t="s">
        <v>551</v>
      </c>
      <c r="B1" s="859"/>
      <c r="C1" s="859"/>
      <c r="D1" s="860" t="s">
        <v>711</v>
      </c>
      <c r="E1" s="860"/>
      <c r="F1" s="860"/>
      <c r="G1" s="860"/>
      <c r="H1" s="860"/>
      <c r="I1" s="860"/>
      <c r="J1" s="860"/>
      <c r="K1" s="860"/>
      <c r="L1" s="860"/>
      <c r="M1" s="860"/>
      <c r="N1" s="861"/>
    </row>
    <row r="2" spans="1:16" ht="15" thickBot="1" x14ac:dyDescent="0.3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862" t="s">
        <v>550</v>
      </c>
      <c r="M2" s="862"/>
      <c r="N2" s="861"/>
      <c r="P2" s="537" t="s">
        <v>596</v>
      </c>
    </row>
    <row r="3" spans="1:16" ht="15" thickBot="1" x14ac:dyDescent="0.35">
      <c r="A3" s="863" t="s">
        <v>330</v>
      </c>
      <c r="B3" s="866" t="s">
        <v>331</v>
      </c>
      <c r="C3" s="867"/>
      <c r="D3" s="867"/>
      <c r="E3" s="867"/>
      <c r="F3" s="867"/>
      <c r="G3" s="867"/>
      <c r="H3" s="867"/>
      <c r="I3" s="868"/>
      <c r="J3" s="869" t="s">
        <v>332</v>
      </c>
      <c r="K3" s="870"/>
      <c r="L3" s="870"/>
      <c r="M3" s="871"/>
      <c r="N3" s="861"/>
      <c r="O3" s="537"/>
      <c r="P3" s="191" t="s">
        <v>529</v>
      </c>
    </row>
    <row r="4" spans="1:16" ht="15" customHeight="1" thickBot="1" x14ac:dyDescent="0.35">
      <c r="A4" s="864"/>
      <c r="B4" s="878" t="s">
        <v>333</v>
      </c>
      <c r="C4" s="880" t="s">
        <v>334</v>
      </c>
      <c r="D4" s="882" t="s">
        <v>335</v>
      </c>
      <c r="E4" s="883"/>
      <c r="F4" s="883"/>
      <c r="G4" s="883"/>
      <c r="H4" s="883"/>
      <c r="I4" s="884"/>
      <c r="J4" s="872"/>
      <c r="K4" s="873"/>
      <c r="L4" s="873"/>
      <c r="M4" s="874"/>
      <c r="N4" s="861"/>
    </row>
    <row r="5" spans="1:16" ht="15" thickBot="1" x14ac:dyDescent="0.35">
      <c r="A5" s="864"/>
      <c r="B5" s="879"/>
      <c r="C5" s="881"/>
      <c r="D5" s="531" t="s">
        <v>333</v>
      </c>
      <c r="E5" s="531" t="s">
        <v>334</v>
      </c>
      <c r="F5" s="531" t="s">
        <v>333</v>
      </c>
      <c r="G5" s="531" t="s">
        <v>334</v>
      </c>
      <c r="H5" s="531" t="s">
        <v>333</v>
      </c>
      <c r="I5" s="531" t="s">
        <v>334</v>
      </c>
      <c r="J5" s="875"/>
      <c r="K5" s="876"/>
      <c r="L5" s="876"/>
      <c r="M5" s="877"/>
      <c r="N5" s="861"/>
    </row>
    <row r="6" spans="1:16" ht="31.2" thickBot="1" x14ac:dyDescent="0.35">
      <c r="A6" s="865"/>
      <c r="B6" s="885" t="s">
        <v>336</v>
      </c>
      <c r="C6" s="886"/>
      <c r="D6" s="885" t="s">
        <v>586</v>
      </c>
      <c r="E6" s="886"/>
      <c r="F6" s="885" t="s">
        <v>587</v>
      </c>
      <c r="G6" s="886"/>
      <c r="H6" s="887" t="s">
        <v>588</v>
      </c>
      <c r="I6" s="888"/>
      <c r="J6" s="530" t="str">
        <f>+D6</f>
        <v>2017. előtti</v>
      </c>
      <c r="K6" s="531" t="str">
        <f>+F6</f>
        <v>2017. évi</v>
      </c>
      <c r="L6" s="530" t="s">
        <v>3</v>
      </c>
      <c r="M6" s="531" t="s">
        <v>589</v>
      </c>
      <c r="N6" s="861"/>
    </row>
    <row r="7" spans="1:16" ht="15" thickBot="1" x14ac:dyDescent="0.35">
      <c r="A7" s="193" t="s">
        <v>7</v>
      </c>
      <c r="B7" s="530" t="s">
        <v>8</v>
      </c>
      <c r="C7" s="530" t="s">
        <v>9</v>
      </c>
      <c r="D7" s="194" t="s">
        <v>10</v>
      </c>
      <c r="E7" s="531" t="s">
        <v>325</v>
      </c>
      <c r="F7" s="531" t="s">
        <v>326</v>
      </c>
      <c r="G7" s="531" t="s">
        <v>269</v>
      </c>
      <c r="H7" s="530" t="s">
        <v>270</v>
      </c>
      <c r="I7" s="194" t="s">
        <v>337</v>
      </c>
      <c r="J7" s="194" t="s">
        <v>338</v>
      </c>
      <c r="K7" s="194" t="s">
        <v>339</v>
      </c>
      <c r="L7" s="194" t="s">
        <v>340</v>
      </c>
      <c r="M7" s="195" t="s">
        <v>341</v>
      </c>
      <c r="N7" s="861"/>
    </row>
    <row r="8" spans="1:16" x14ac:dyDescent="0.3">
      <c r="A8" s="196" t="s">
        <v>342</v>
      </c>
      <c r="B8" s="197"/>
      <c r="C8" s="198"/>
      <c r="D8" s="198"/>
      <c r="E8" s="199"/>
      <c r="F8" s="198"/>
      <c r="G8" s="198"/>
      <c r="H8" s="198"/>
      <c r="I8" s="198"/>
      <c r="J8" s="198"/>
      <c r="K8" s="198"/>
      <c r="L8" s="200">
        <f t="shared" ref="L8:L14" si="0">+J8+K8</f>
        <v>0</v>
      </c>
      <c r="M8" s="201" t="str">
        <f>IF((C8&lt;&gt;0),ROUND((L8/C8)*100,1),"")</f>
        <v/>
      </c>
      <c r="N8" s="861"/>
    </row>
    <row r="9" spans="1:16" x14ac:dyDescent="0.3">
      <c r="A9" s="202" t="s">
        <v>343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5">
        <f t="shared" si="0"/>
        <v>0</v>
      </c>
      <c r="M9" s="206" t="str">
        <f t="shared" ref="M9:M14" si="1">IF((C9&lt;&gt;0),ROUND((L9/C9)*100,1),"")</f>
        <v/>
      </c>
      <c r="N9" s="861"/>
    </row>
    <row r="10" spans="1:16" x14ac:dyDescent="0.3">
      <c r="A10" s="207" t="s">
        <v>344</v>
      </c>
      <c r="B10" s="208">
        <v>6985508</v>
      </c>
      <c r="C10" s="209">
        <v>6985805</v>
      </c>
      <c r="D10" s="209"/>
      <c r="E10" s="209"/>
      <c r="F10" s="209"/>
      <c r="G10" s="209"/>
      <c r="H10" s="209"/>
      <c r="I10" s="209"/>
      <c r="J10" s="209">
        <v>6985805</v>
      </c>
      <c r="K10" s="209"/>
      <c r="L10" s="205">
        <f t="shared" si="0"/>
        <v>6985805</v>
      </c>
      <c r="M10" s="206">
        <f t="shared" si="1"/>
        <v>100</v>
      </c>
      <c r="N10" s="861"/>
    </row>
    <row r="11" spans="1:16" x14ac:dyDescent="0.3">
      <c r="A11" s="207" t="s">
        <v>345</v>
      </c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5">
        <f t="shared" si="0"/>
        <v>0</v>
      </c>
      <c r="M11" s="206" t="str">
        <f t="shared" si="1"/>
        <v/>
      </c>
      <c r="N11" s="861"/>
    </row>
    <row r="12" spans="1:16" x14ac:dyDescent="0.3">
      <c r="A12" s="207" t="s">
        <v>346</v>
      </c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5">
        <f t="shared" si="0"/>
        <v>0</v>
      </c>
      <c r="M12" s="206" t="str">
        <f t="shared" si="1"/>
        <v/>
      </c>
      <c r="N12" s="861"/>
    </row>
    <row r="13" spans="1:16" x14ac:dyDescent="0.3">
      <c r="A13" s="207" t="s">
        <v>347</v>
      </c>
      <c r="B13" s="208"/>
      <c r="C13" s="209"/>
      <c r="D13" s="209"/>
      <c r="E13" s="209"/>
      <c r="F13" s="209"/>
      <c r="G13" s="209"/>
      <c r="H13" s="209"/>
      <c r="I13" s="209"/>
      <c r="J13" s="209"/>
      <c r="K13" s="209"/>
      <c r="L13" s="205">
        <f t="shared" si="0"/>
        <v>0</v>
      </c>
      <c r="M13" s="206" t="str">
        <f t="shared" si="1"/>
        <v/>
      </c>
      <c r="N13" s="861"/>
    </row>
    <row r="14" spans="1:16" ht="15" customHeight="1" thickBot="1" x14ac:dyDescent="0.35">
      <c r="A14" s="210"/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05">
        <f t="shared" si="0"/>
        <v>0</v>
      </c>
      <c r="M14" s="213" t="str">
        <f t="shared" si="1"/>
        <v/>
      </c>
      <c r="N14" s="861"/>
    </row>
    <row r="15" spans="1:16" ht="15" thickBot="1" x14ac:dyDescent="0.35">
      <c r="A15" s="214" t="s">
        <v>348</v>
      </c>
      <c r="B15" s="215">
        <f>B8+SUM(B10:B14)</f>
        <v>6985508</v>
      </c>
      <c r="C15" s="215">
        <f t="shared" ref="C15:L15" si="2">C8+SUM(C10:C14)</f>
        <v>6985805</v>
      </c>
      <c r="D15" s="215">
        <f t="shared" si="2"/>
        <v>0</v>
      </c>
      <c r="E15" s="215">
        <f t="shared" si="2"/>
        <v>0</v>
      </c>
      <c r="F15" s="215">
        <f t="shared" si="2"/>
        <v>0</v>
      </c>
      <c r="G15" s="215">
        <f t="shared" si="2"/>
        <v>0</v>
      </c>
      <c r="H15" s="215">
        <f t="shared" si="2"/>
        <v>0</v>
      </c>
      <c r="I15" s="215">
        <f t="shared" si="2"/>
        <v>0</v>
      </c>
      <c r="J15" s="215">
        <f t="shared" si="2"/>
        <v>6985805</v>
      </c>
      <c r="K15" s="215">
        <f t="shared" si="2"/>
        <v>0</v>
      </c>
      <c r="L15" s="215">
        <f t="shared" si="2"/>
        <v>6985805</v>
      </c>
      <c r="M15" s="216">
        <f>IF((C15&lt;&gt;0),ROUND((L15/C15)*100,1),"")</f>
        <v>100</v>
      </c>
      <c r="N15" s="861"/>
    </row>
    <row r="16" spans="1:16" x14ac:dyDescent="0.3">
      <c r="A16" s="217"/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861"/>
    </row>
    <row r="17" spans="1:14" ht="15" thickBot="1" x14ac:dyDescent="0.35">
      <c r="A17" s="220" t="s">
        <v>349</v>
      </c>
      <c r="B17" s="221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861"/>
    </row>
    <row r="18" spans="1:14" x14ac:dyDescent="0.3">
      <c r="A18" s="223" t="s">
        <v>350</v>
      </c>
      <c r="B18" s="197">
        <v>209550</v>
      </c>
      <c r="C18" s="198">
        <v>209550</v>
      </c>
      <c r="D18" s="198"/>
      <c r="E18" s="199"/>
      <c r="F18" s="198"/>
      <c r="G18" s="198"/>
      <c r="H18" s="198"/>
      <c r="I18" s="198"/>
      <c r="J18" s="198"/>
      <c r="K18" s="198"/>
      <c r="L18" s="224">
        <f t="shared" ref="L18:L23" si="3">+J18+K18</f>
        <v>0</v>
      </c>
      <c r="M18" s="201">
        <f t="shared" ref="M18:M23" si="4">IF((C18&lt;&gt;0),ROUND((L18/C18)*100,1),"")</f>
        <v>0</v>
      </c>
      <c r="N18" s="861"/>
    </row>
    <row r="19" spans="1:14" x14ac:dyDescent="0.3">
      <c r="A19" s="225" t="s">
        <v>351</v>
      </c>
      <c r="B19" s="203">
        <v>3143250</v>
      </c>
      <c r="C19" s="209">
        <v>3143250</v>
      </c>
      <c r="D19" s="209"/>
      <c r="E19" s="209"/>
      <c r="F19" s="209"/>
      <c r="G19" s="209"/>
      <c r="H19" s="209"/>
      <c r="I19" s="209"/>
      <c r="J19" s="209">
        <v>965200</v>
      </c>
      <c r="K19" s="209">
        <v>2185670</v>
      </c>
      <c r="L19" s="226">
        <f t="shared" si="3"/>
        <v>3150870</v>
      </c>
      <c r="M19" s="206">
        <f t="shared" si="4"/>
        <v>100.2</v>
      </c>
      <c r="N19" s="861"/>
    </row>
    <row r="20" spans="1:14" x14ac:dyDescent="0.3">
      <c r="A20" s="225" t="s">
        <v>352</v>
      </c>
      <c r="B20" s="208">
        <v>3632708</v>
      </c>
      <c r="C20" s="209">
        <v>3632708</v>
      </c>
      <c r="D20" s="209"/>
      <c r="E20" s="209"/>
      <c r="F20" s="209" t="s">
        <v>529</v>
      </c>
      <c r="G20" s="209"/>
      <c r="H20" s="209"/>
      <c r="I20" s="209"/>
      <c r="J20" s="209"/>
      <c r="K20" s="209"/>
      <c r="L20" s="226">
        <f t="shared" si="3"/>
        <v>0</v>
      </c>
      <c r="M20" s="206">
        <f t="shared" si="4"/>
        <v>0</v>
      </c>
      <c r="N20" s="861"/>
    </row>
    <row r="21" spans="1:14" x14ac:dyDescent="0.3">
      <c r="A21" s="225" t="s">
        <v>353</v>
      </c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26">
        <f t="shared" si="3"/>
        <v>0</v>
      </c>
      <c r="M21" s="206" t="str">
        <f t="shared" si="4"/>
        <v/>
      </c>
      <c r="N21" s="861"/>
    </row>
    <row r="22" spans="1:14" x14ac:dyDescent="0.3">
      <c r="A22" s="227"/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26">
        <f t="shared" si="3"/>
        <v>0</v>
      </c>
      <c r="M22" s="206" t="str">
        <f t="shared" si="4"/>
        <v/>
      </c>
      <c r="N22" s="861"/>
    </row>
    <row r="23" spans="1:14" ht="15" thickBot="1" x14ac:dyDescent="0.35">
      <c r="A23" s="228"/>
      <c r="B23" s="211"/>
      <c r="C23" s="212"/>
      <c r="D23" s="212"/>
      <c r="E23" s="212"/>
      <c r="F23" s="212"/>
      <c r="G23" s="212"/>
      <c r="H23" s="212"/>
      <c r="I23" s="212"/>
      <c r="J23" s="212"/>
      <c r="K23" s="212"/>
      <c r="L23" s="226">
        <f t="shared" si="3"/>
        <v>0</v>
      </c>
      <c r="M23" s="213" t="str">
        <f t="shared" si="4"/>
        <v/>
      </c>
      <c r="N23" s="861"/>
    </row>
    <row r="24" spans="1:14" ht="15" thickBot="1" x14ac:dyDescent="0.35">
      <c r="A24" s="229" t="s">
        <v>354</v>
      </c>
      <c r="B24" s="215">
        <f t="shared" ref="B24:L24" si="5">SUM(B18:B23)</f>
        <v>6985508</v>
      </c>
      <c r="C24" s="215">
        <f t="shared" si="5"/>
        <v>6985508</v>
      </c>
      <c r="D24" s="215">
        <f t="shared" si="5"/>
        <v>0</v>
      </c>
      <c r="E24" s="215">
        <f t="shared" si="5"/>
        <v>0</v>
      </c>
      <c r="F24" s="215">
        <f t="shared" si="5"/>
        <v>0</v>
      </c>
      <c r="G24" s="215">
        <f t="shared" si="5"/>
        <v>0</v>
      </c>
      <c r="H24" s="215">
        <f t="shared" si="5"/>
        <v>0</v>
      </c>
      <c r="I24" s="215">
        <f t="shared" si="5"/>
        <v>0</v>
      </c>
      <c r="J24" s="215">
        <f t="shared" si="5"/>
        <v>965200</v>
      </c>
      <c r="K24" s="215">
        <f t="shared" si="5"/>
        <v>2185670</v>
      </c>
      <c r="L24" s="215">
        <f t="shared" si="5"/>
        <v>3150870</v>
      </c>
      <c r="M24" s="613">
        <f>IF((C24&lt;&gt;0),ROUND((L24/C24)*100,1),"")</f>
        <v>45.1</v>
      </c>
      <c r="N24" s="861"/>
    </row>
    <row r="25" spans="1:14" x14ac:dyDescent="0.3">
      <c r="A25" s="889" t="s">
        <v>355</v>
      </c>
      <c r="B25" s="889"/>
      <c r="C25" s="889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61"/>
    </row>
    <row r="26" spans="1:14" ht="5.25" customHeight="1" x14ac:dyDescent="0.3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861"/>
    </row>
    <row r="27" spans="1:14" x14ac:dyDescent="0.3">
      <c r="N27" s="861"/>
    </row>
    <row r="42" spans="1:1" x14ac:dyDescent="0.3">
      <c r="A42" s="231"/>
    </row>
  </sheetData>
  <mergeCells count="15">
    <mergeCell ref="A1:C1"/>
    <mergeCell ref="D1:M1"/>
    <mergeCell ref="N1:N27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scale="8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N44"/>
  <sheetViews>
    <sheetView workbookViewId="0">
      <selection activeCell="D2" sqref="D2:K2"/>
    </sheetView>
  </sheetViews>
  <sheetFormatPr defaultColWidth="9.109375" defaultRowHeight="14.4" x14ac:dyDescent="0.3"/>
  <cols>
    <col min="1" max="1" width="24.44140625" style="191" customWidth="1"/>
    <col min="2" max="2" width="8.5546875" style="191" customWidth="1"/>
    <col min="3" max="3" width="9.33203125" style="191" customWidth="1"/>
    <col min="4" max="13" width="8.5546875" style="191" customWidth="1"/>
    <col min="14" max="14" width="3.44140625" style="191" customWidth="1"/>
    <col min="15" max="16384" width="9.109375" style="191"/>
  </cols>
  <sheetData>
    <row r="1" spans="1:14" ht="15.75" customHeight="1" x14ac:dyDescent="0.3">
      <c r="A1" s="893" t="s">
        <v>594</v>
      </c>
      <c r="B1" s="893"/>
      <c r="C1" s="893"/>
      <c r="D1" s="894" t="s">
        <v>590</v>
      </c>
      <c r="E1" s="894"/>
      <c r="F1" s="894"/>
      <c r="G1" s="894"/>
      <c r="H1" s="894"/>
      <c r="I1" s="894"/>
      <c r="J1" s="894"/>
      <c r="K1" s="894"/>
      <c r="L1" s="894"/>
      <c r="M1" s="894"/>
      <c r="N1" s="861"/>
    </row>
    <row r="2" spans="1:14" ht="15" thickBot="1" x14ac:dyDescent="0.35">
      <c r="A2" s="192"/>
      <c r="B2" s="192"/>
      <c r="C2" s="192"/>
      <c r="D2" s="890" t="s">
        <v>712</v>
      </c>
      <c r="E2" s="891"/>
      <c r="F2" s="891"/>
      <c r="G2" s="891"/>
      <c r="H2" s="891"/>
      <c r="I2" s="891"/>
      <c r="J2" s="891"/>
      <c r="K2" s="891"/>
      <c r="L2" s="862" t="s">
        <v>550</v>
      </c>
      <c r="M2" s="862"/>
      <c r="N2" s="861"/>
    </row>
    <row r="3" spans="1:14" ht="15" thickBot="1" x14ac:dyDescent="0.35">
      <c r="A3" s="863" t="s">
        <v>330</v>
      </c>
      <c r="B3" s="866" t="s">
        <v>331</v>
      </c>
      <c r="C3" s="867"/>
      <c r="D3" s="867"/>
      <c r="E3" s="867"/>
      <c r="F3" s="867"/>
      <c r="G3" s="867"/>
      <c r="H3" s="867"/>
      <c r="I3" s="868"/>
      <c r="J3" s="869" t="s">
        <v>332</v>
      </c>
      <c r="K3" s="870"/>
      <c r="L3" s="870"/>
      <c r="M3" s="871"/>
      <c r="N3" s="861"/>
    </row>
    <row r="4" spans="1:14" ht="15" customHeight="1" thickBot="1" x14ac:dyDescent="0.35">
      <c r="A4" s="864"/>
      <c r="B4" s="878" t="s">
        <v>333</v>
      </c>
      <c r="C4" s="880" t="s">
        <v>334</v>
      </c>
      <c r="D4" s="882" t="s">
        <v>335</v>
      </c>
      <c r="E4" s="883"/>
      <c r="F4" s="883"/>
      <c r="G4" s="883"/>
      <c r="H4" s="883"/>
      <c r="I4" s="884"/>
      <c r="J4" s="872"/>
      <c r="K4" s="873"/>
      <c r="L4" s="873"/>
      <c r="M4" s="874"/>
      <c r="N4" s="861"/>
    </row>
    <row r="5" spans="1:14" ht="15" thickBot="1" x14ac:dyDescent="0.35">
      <c r="A5" s="864"/>
      <c r="B5" s="879"/>
      <c r="C5" s="881"/>
      <c r="D5" s="536" t="s">
        <v>333</v>
      </c>
      <c r="E5" s="536" t="s">
        <v>334</v>
      </c>
      <c r="F5" s="536" t="s">
        <v>333</v>
      </c>
      <c r="G5" s="536" t="s">
        <v>334</v>
      </c>
      <c r="H5" s="536" t="s">
        <v>333</v>
      </c>
      <c r="I5" s="536" t="s">
        <v>334</v>
      </c>
      <c r="J5" s="875"/>
      <c r="K5" s="876"/>
      <c r="L5" s="876"/>
      <c r="M5" s="877"/>
      <c r="N5" s="861"/>
    </row>
    <row r="6" spans="1:14" ht="31.2" thickBot="1" x14ac:dyDescent="0.35">
      <c r="A6" s="865"/>
      <c r="B6" s="885" t="s">
        <v>336</v>
      </c>
      <c r="C6" s="886"/>
      <c r="D6" s="885" t="s">
        <v>586</v>
      </c>
      <c r="E6" s="886"/>
      <c r="F6" s="885" t="s">
        <v>587</v>
      </c>
      <c r="G6" s="886"/>
      <c r="H6" s="887" t="s">
        <v>591</v>
      </c>
      <c r="I6" s="888"/>
      <c r="J6" s="535" t="str">
        <f>+D6</f>
        <v>2017. előtti</v>
      </c>
      <c r="K6" s="536" t="str">
        <f>+F6</f>
        <v>2017. évi</v>
      </c>
      <c r="L6" s="535" t="s">
        <v>3</v>
      </c>
      <c r="M6" s="628" t="s">
        <v>589</v>
      </c>
      <c r="N6" s="861"/>
    </row>
    <row r="7" spans="1:14" ht="15" thickBot="1" x14ac:dyDescent="0.35">
      <c r="A7" s="193" t="s">
        <v>7</v>
      </c>
      <c r="B7" s="535" t="s">
        <v>8</v>
      </c>
      <c r="C7" s="535" t="s">
        <v>9</v>
      </c>
      <c r="D7" s="533" t="s">
        <v>10</v>
      </c>
      <c r="E7" s="536" t="s">
        <v>325</v>
      </c>
      <c r="F7" s="536" t="s">
        <v>326</v>
      </c>
      <c r="G7" s="536" t="s">
        <v>269</v>
      </c>
      <c r="H7" s="535" t="s">
        <v>270</v>
      </c>
      <c r="I7" s="533" t="s">
        <v>337</v>
      </c>
      <c r="J7" s="533" t="s">
        <v>338</v>
      </c>
      <c r="K7" s="533" t="s">
        <v>339</v>
      </c>
      <c r="L7" s="533" t="s">
        <v>340</v>
      </c>
      <c r="M7" s="534" t="s">
        <v>341</v>
      </c>
      <c r="N7" s="861"/>
    </row>
    <row r="8" spans="1:14" x14ac:dyDescent="0.3">
      <c r="A8" s="196" t="s">
        <v>342</v>
      </c>
      <c r="B8" s="197"/>
      <c r="C8" s="198"/>
      <c r="D8" s="198"/>
      <c r="E8" s="199"/>
      <c r="F8" s="198"/>
      <c r="G8" s="198"/>
      <c r="H8" s="198"/>
      <c r="I8" s="198"/>
      <c r="J8" s="198"/>
      <c r="K8" s="198"/>
      <c r="L8" s="200">
        <f t="shared" ref="L8:L14" si="0">+J8+K8</f>
        <v>0</v>
      </c>
      <c r="M8" s="201" t="str">
        <f>IF((C8&lt;&gt;0),ROUND((L8/C8)*100,1),"")</f>
        <v/>
      </c>
      <c r="N8" s="861"/>
    </row>
    <row r="9" spans="1:14" x14ac:dyDescent="0.3">
      <c r="A9" s="202" t="s">
        <v>343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5">
        <f t="shared" si="0"/>
        <v>0</v>
      </c>
      <c r="M9" s="206" t="str">
        <f t="shared" ref="M9:M14" si="1">IF((C9&lt;&gt;0),ROUND((L9/C9)*100,1),"")</f>
        <v/>
      </c>
      <c r="N9" s="861"/>
    </row>
    <row r="10" spans="1:14" x14ac:dyDescent="0.3">
      <c r="A10" s="207" t="s">
        <v>344</v>
      </c>
      <c r="B10" s="208"/>
      <c r="C10" s="209">
        <v>85106551</v>
      </c>
      <c r="D10" s="209"/>
      <c r="E10" s="209"/>
      <c r="F10" s="209"/>
      <c r="G10" s="209"/>
      <c r="H10" s="209"/>
      <c r="I10" s="209"/>
      <c r="J10" s="209"/>
      <c r="K10" s="209">
        <v>85106551</v>
      </c>
      <c r="L10" s="205">
        <f t="shared" si="0"/>
        <v>85106551</v>
      </c>
      <c r="M10" s="206">
        <f t="shared" si="1"/>
        <v>100</v>
      </c>
      <c r="N10" s="861"/>
    </row>
    <row r="11" spans="1:14" x14ac:dyDescent="0.3">
      <c r="A11" s="207" t="s">
        <v>345</v>
      </c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5">
        <f t="shared" si="0"/>
        <v>0</v>
      </c>
      <c r="M11" s="206" t="str">
        <f t="shared" si="1"/>
        <v/>
      </c>
      <c r="N11" s="861"/>
    </row>
    <row r="12" spans="1:14" x14ac:dyDescent="0.3">
      <c r="A12" s="207" t="s">
        <v>346</v>
      </c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5">
        <f t="shared" si="0"/>
        <v>0</v>
      </c>
      <c r="M12" s="206" t="str">
        <f t="shared" si="1"/>
        <v/>
      </c>
      <c r="N12" s="861"/>
    </row>
    <row r="13" spans="1:14" x14ac:dyDescent="0.3">
      <c r="A13" s="207"/>
      <c r="B13" s="208"/>
      <c r="C13" s="209"/>
      <c r="D13" s="209"/>
      <c r="E13" s="209"/>
      <c r="F13" s="209"/>
      <c r="G13" s="209"/>
      <c r="H13" s="209"/>
      <c r="I13" s="209"/>
      <c r="J13" s="209"/>
      <c r="K13" s="209"/>
      <c r="L13" s="205">
        <f t="shared" si="0"/>
        <v>0</v>
      </c>
      <c r="M13" s="206" t="str">
        <f t="shared" si="1"/>
        <v/>
      </c>
      <c r="N13" s="861"/>
    </row>
    <row r="14" spans="1:14" ht="15" customHeight="1" thickBot="1" x14ac:dyDescent="0.35">
      <c r="A14" s="210"/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05">
        <f t="shared" si="0"/>
        <v>0</v>
      </c>
      <c r="M14" s="213" t="str">
        <f t="shared" si="1"/>
        <v/>
      </c>
      <c r="N14" s="861"/>
    </row>
    <row r="15" spans="1:14" ht="15" thickBot="1" x14ac:dyDescent="0.35">
      <c r="A15" s="214" t="s">
        <v>348</v>
      </c>
      <c r="B15" s="215">
        <f>B8+SUM(B10:B14)</f>
        <v>0</v>
      </c>
      <c r="C15" s="215">
        <f t="shared" ref="C15:L15" si="2">C8+SUM(C10:C14)</f>
        <v>85106551</v>
      </c>
      <c r="D15" s="215">
        <f t="shared" si="2"/>
        <v>0</v>
      </c>
      <c r="E15" s="215">
        <f t="shared" si="2"/>
        <v>0</v>
      </c>
      <c r="F15" s="215">
        <f t="shared" si="2"/>
        <v>0</v>
      </c>
      <c r="G15" s="215">
        <f t="shared" si="2"/>
        <v>0</v>
      </c>
      <c r="H15" s="215">
        <f t="shared" si="2"/>
        <v>0</v>
      </c>
      <c r="I15" s="215">
        <f t="shared" si="2"/>
        <v>0</v>
      </c>
      <c r="J15" s="215">
        <f t="shared" si="2"/>
        <v>0</v>
      </c>
      <c r="K15" s="215">
        <f t="shared" si="2"/>
        <v>85106551</v>
      </c>
      <c r="L15" s="215">
        <f t="shared" si="2"/>
        <v>85106551</v>
      </c>
      <c r="M15" s="216">
        <f>IF((C15&lt;&gt;0),ROUND((L15/C15)*100,1),"")</f>
        <v>100</v>
      </c>
      <c r="N15" s="861"/>
    </row>
    <row r="16" spans="1:14" x14ac:dyDescent="0.3">
      <c r="A16" s="217"/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861"/>
    </row>
    <row r="17" spans="1:14" ht="15" thickBot="1" x14ac:dyDescent="0.35">
      <c r="A17" s="220" t="s">
        <v>349</v>
      </c>
      <c r="B17" s="221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861"/>
    </row>
    <row r="18" spans="1:14" x14ac:dyDescent="0.3">
      <c r="A18" s="223" t="s">
        <v>350</v>
      </c>
      <c r="B18" s="197"/>
      <c r="C18" s="198"/>
      <c r="D18" s="198"/>
      <c r="E18" s="199"/>
      <c r="F18" s="198"/>
      <c r="G18" s="198"/>
      <c r="H18" s="198"/>
      <c r="I18" s="198"/>
      <c r="J18" s="198"/>
      <c r="K18" s="198"/>
      <c r="L18" s="224">
        <f t="shared" ref="L18:L23" si="3">+J18+K18</f>
        <v>0</v>
      </c>
      <c r="M18" s="663" t="str">
        <f t="shared" ref="M18:M23" si="4">IF((C18&lt;&gt;0),ROUND((L18/C18)*100,1),"")</f>
        <v/>
      </c>
      <c r="N18" s="861"/>
    </row>
    <row r="19" spans="1:14" x14ac:dyDescent="0.3">
      <c r="A19" s="225" t="s">
        <v>351</v>
      </c>
      <c r="B19" s="203"/>
      <c r="C19" s="209">
        <v>77880251</v>
      </c>
      <c r="D19" s="209"/>
      <c r="E19" s="209"/>
      <c r="F19" s="209"/>
      <c r="G19" s="209"/>
      <c r="H19" s="209"/>
      <c r="I19" s="209"/>
      <c r="J19" s="209"/>
      <c r="K19" s="209"/>
      <c r="L19" s="226">
        <f t="shared" si="3"/>
        <v>0</v>
      </c>
      <c r="M19" s="662">
        <f t="shared" si="4"/>
        <v>0</v>
      </c>
      <c r="N19" s="861"/>
    </row>
    <row r="20" spans="1:14" x14ac:dyDescent="0.3">
      <c r="A20" s="225" t="s">
        <v>352</v>
      </c>
      <c r="B20" s="208"/>
      <c r="C20" s="209">
        <v>7226300</v>
      </c>
      <c r="D20" s="209"/>
      <c r="E20" s="209"/>
      <c r="F20" s="209"/>
      <c r="G20" s="209"/>
      <c r="H20" s="209"/>
      <c r="I20" s="209"/>
      <c r="J20" s="209"/>
      <c r="K20" s="209">
        <v>2774950</v>
      </c>
      <c r="L20" s="226">
        <f t="shared" si="3"/>
        <v>2774950</v>
      </c>
      <c r="M20" s="662">
        <f t="shared" si="4"/>
        <v>38.4</v>
      </c>
      <c r="N20" s="861"/>
    </row>
    <row r="21" spans="1:14" x14ac:dyDescent="0.3">
      <c r="A21" s="225" t="s">
        <v>353</v>
      </c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26">
        <f t="shared" si="3"/>
        <v>0</v>
      </c>
      <c r="M21" s="662" t="str">
        <f t="shared" si="4"/>
        <v/>
      </c>
      <c r="N21" s="861"/>
    </row>
    <row r="22" spans="1:14" x14ac:dyDescent="0.3">
      <c r="A22" s="227"/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26">
        <f t="shared" si="3"/>
        <v>0</v>
      </c>
      <c r="M22" s="662" t="str">
        <f t="shared" si="4"/>
        <v/>
      </c>
      <c r="N22" s="861"/>
    </row>
    <row r="23" spans="1:14" ht="15" thickBot="1" x14ac:dyDescent="0.35">
      <c r="A23" s="228"/>
      <c r="B23" s="211"/>
      <c r="C23" s="212"/>
      <c r="D23" s="212"/>
      <c r="E23" s="212"/>
      <c r="F23" s="212"/>
      <c r="G23" s="212"/>
      <c r="H23" s="212"/>
      <c r="I23" s="212"/>
      <c r="J23" s="212"/>
      <c r="K23" s="212"/>
      <c r="L23" s="226">
        <f t="shared" si="3"/>
        <v>0</v>
      </c>
      <c r="M23" s="664" t="str">
        <f t="shared" si="4"/>
        <v/>
      </c>
      <c r="N23" s="861"/>
    </row>
    <row r="24" spans="1:14" ht="15" thickBot="1" x14ac:dyDescent="0.35">
      <c r="A24" s="229" t="s">
        <v>354</v>
      </c>
      <c r="B24" s="215">
        <f t="shared" ref="B24:L24" si="5">SUM(B18:B23)</f>
        <v>0</v>
      </c>
      <c r="C24" s="215">
        <f t="shared" si="5"/>
        <v>85106551</v>
      </c>
      <c r="D24" s="215">
        <f t="shared" si="5"/>
        <v>0</v>
      </c>
      <c r="E24" s="215">
        <f t="shared" si="5"/>
        <v>0</v>
      </c>
      <c r="F24" s="215">
        <f t="shared" si="5"/>
        <v>0</v>
      </c>
      <c r="G24" s="215">
        <f t="shared" si="5"/>
        <v>0</v>
      </c>
      <c r="H24" s="215">
        <f t="shared" si="5"/>
        <v>0</v>
      </c>
      <c r="I24" s="215">
        <f t="shared" si="5"/>
        <v>0</v>
      </c>
      <c r="J24" s="215">
        <f t="shared" si="5"/>
        <v>0</v>
      </c>
      <c r="K24" s="215">
        <f t="shared" si="5"/>
        <v>2774950</v>
      </c>
      <c r="L24" s="215">
        <f t="shared" si="5"/>
        <v>2774950</v>
      </c>
      <c r="M24" s="665">
        <f>IF((C24&lt;&gt;0),ROUND((L24/C24)*100,1),"")</f>
        <v>3.3</v>
      </c>
      <c r="N24" s="861"/>
    </row>
    <row r="25" spans="1:14" x14ac:dyDescent="0.3">
      <c r="A25" s="889" t="s">
        <v>355</v>
      </c>
      <c r="B25" s="889"/>
      <c r="C25" s="889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61"/>
    </row>
    <row r="26" spans="1:14" ht="5.25" customHeight="1" x14ac:dyDescent="0.3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861"/>
    </row>
    <row r="27" spans="1:14" ht="15.6" x14ac:dyDescent="0.3">
      <c r="A27" s="892"/>
      <c r="B27" s="892"/>
      <c r="C27" s="892"/>
      <c r="D27" s="892"/>
      <c r="E27" s="892"/>
      <c r="F27" s="892"/>
      <c r="G27" s="892"/>
      <c r="H27" s="892"/>
      <c r="I27" s="892"/>
      <c r="J27" s="892"/>
      <c r="K27" s="892"/>
      <c r="L27" s="892"/>
      <c r="M27" s="892"/>
      <c r="N27" s="861"/>
    </row>
    <row r="28" spans="1:14" ht="12" customHeight="1" thickBot="1" x14ac:dyDescent="0.35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862"/>
      <c r="M28" s="862"/>
      <c r="N28" s="861"/>
    </row>
    <row r="29" spans="1:14" x14ac:dyDescent="0.3">
      <c r="N29" s="861"/>
    </row>
    <row r="44" spans="1:1" x14ac:dyDescent="0.3">
      <c r="A44" s="231"/>
    </row>
  </sheetData>
  <mergeCells count="18">
    <mergeCell ref="A25:M25"/>
    <mergeCell ref="L28:M28"/>
    <mergeCell ref="D2:K2"/>
    <mergeCell ref="A27:M27"/>
    <mergeCell ref="A1:C1"/>
    <mergeCell ref="D1:M1"/>
    <mergeCell ref="N1:N29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A1:O41"/>
  <sheetViews>
    <sheetView workbookViewId="0">
      <selection activeCell="D2" sqref="D2:K2"/>
    </sheetView>
  </sheetViews>
  <sheetFormatPr defaultColWidth="9.109375" defaultRowHeight="14.4" x14ac:dyDescent="0.3"/>
  <cols>
    <col min="1" max="1" width="24.44140625" style="191" customWidth="1"/>
    <col min="2" max="13" width="8.5546875" style="191" customWidth="1"/>
    <col min="14" max="14" width="3.44140625" style="191" customWidth="1"/>
    <col min="15" max="16384" width="9.109375" style="191"/>
  </cols>
  <sheetData>
    <row r="1" spans="1:15" ht="15.75" customHeight="1" x14ac:dyDescent="0.3">
      <c r="A1" s="893" t="s">
        <v>594</v>
      </c>
      <c r="B1" s="893"/>
      <c r="C1" s="893"/>
      <c r="D1" s="894" t="s">
        <v>595</v>
      </c>
      <c r="E1" s="894"/>
      <c r="F1" s="894"/>
      <c r="G1" s="894"/>
      <c r="H1" s="894"/>
      <c r="I1" s="894"/>
      <c r="J1" s="894"/>
      <c r="K1" s="894"/>
      <c r="L1" s="894"/>
      <c r="M1" s="894"/>
      <c r="N1" s="861"/>
    </row>
    <row r="2" spans="1:15" ht="15" thickBot="1" x14ac:dyDescent="0.35">
      <c r="A2" s="192"/>
      <c r="B2" s="192"/>
      <c r="C2" s="192"/>
      <c r="D2" s="890" t="s">
        <v>713</v>
      </c>
      <c r="E2" s="890"/>
      <c r="F2" s="890"/>
      <c r="G2" s="890"/>
      <c r="H2" s="890"/>
      <c r="I2" s="890"/>
      <c r="J2" s="890"/>
      <c r="K2" s="890"/>
      <c r="L2" s="862" t="s">
        <v>550</v>
      </c>
      <c r="M2" s="862"/>
      <c r="N2" s="861"/>
    </row>
    <row r="3" spans="1:15" ht="15" thickBot="1" x14ac:dyDescent="0.35">
      <c r="A3" s="895" t="s">
        <v>330</v>
      </c>
      <c r="B3" s="898" t="s">
        <v>331</v>
      </c>
      <c r="C3" s="898"/>
      <c r="D3" s="898"/>
      <c r="E3" s="898"/>
      <c r="F3" s="898"/>
      <c r="G3" s="898"/>
      <c r="H3" s="898"/>
      <c r="I3" s="898"/>
      <c r="J3" s="899" t="s">
        <v>332</v>
      </c>
      <c r="K3" s="899"/>
      <c r="L3" s="899"/>
      <c r="M3" s="899"/>
      <c r="N3" s="861"/>
      <c r="O3" s="537"/>
    </row>
    <row r="4" spans="1:15" ht="15" customHeight="1" thickBot="1" x14ac:dyDescent="0.35">
      <c r="A4" s="896"/>
      <c r="B4" s="901" t="s">
        <v>333</v>
      </c>
      <c r="C4" s="902" t="s">
        <v>334</v>
      </c>
      <c r="D4" s="903" t="s">
        <v>335</v>
      </c>
      <c r="E4" s="903"/>
      <c r="F4" s="903"/>
      <c r="G4" s="903"/>
      <c r="H4" s="903"/>
      <c r="I4" s="903"/>
      <c r="J4" s="900"/>
      <c r="K4" s="900"/>
      <c r="L4" s="900"/>
      <c r="M4" s="900"/>
      <c r="N4" s="861"/>
    </row>
    <row r="5" spans="1:15" ht="15" thickBot="1" x14ac:dyDescent="0.35">
      <c r="A5" s="896"/>
      <c r="B5" s="901"/>
      <c r="C5" s="902"/>
      <c r="D5" s="531" t="s">
        <v>333</v>
      </c>
      <c r="E5" s="531" t="s">
        <v>334</v>
      </c>
      <c r="F5" s="531" t="s">
        <v>333</v>
      </c>
      <c r="G5" s="531" t="s">
        <v>334</v>
      </c>
      <c r="H5" s="531" t="s">
        <v>333</v>
      </c>
      <c r="I5" s="531" t="s">
        <v>334</v>
      </c>
      <c r="J5" s="900"/>
      <c r="K5" s="900"/>
      <c r="L5" s="900"/>
      <c r="M5" s="900"/>
      <c r="N5" s="861"/>
    </row>
    <row r="6" spans="1:15" ht="31.2" thickBot="1" x14ac:dyDescent="0.35">
      <c r="A6" s="897"/>
      <c r="B6" s="902" t="s">
        <v>336</v>
      </c>
      <c r="C6" s="902"/>
      <c r="D6" s="902" t="s">
        <v>592</v>
      </c>
      <c r="E6" s="902"/>
      <c r="F6" s="902" t="s">
        <v>587</v>
      </c>
      <c r="G6" s="902"/>
      <c r="H6" s="901" t="s">
        <v>593</v>
      </c>
      <c r="I6" s="901"/>
      <c r="J6" s="530" t="str">
        <f>+D6</f>
        <v>2017.előtti</v>
      </c>
      <c r="K6" s="531" t="str">
        <f>+F6</f>
        <v>2017. évi</v>
      </c>
      <c r="L6" s="530" t="s">
        <v>3</v>
      </c>
      <c r="M6" s="661" t="s">
        <v>589</v>
      </c>
      <c r="N6" s="861"/>
    </row>
    <row r="7" spans="1:15" ht="15" thickBot="1" x14ac:dyDescent="0.35">
      <c r="A7" s="193" t="s">
        <v>7</v>
      </c>
      <c r="B7" s="530" t="s">
        <v>8</v>
      </c>
      <c r="C7" s="530" t="s">
        <v>9</v>
      </c>
      <c r="D7" s="194" t="s">
        <v>10</v>
      </c>
      <c r="E7" s="531" t="s">
        <v>325</v>
      </c>
      <c r="F7" s="531" t="s">
        <v>326</v>
      </c>
      <c r="G7" s="531" t="s">
        <v>269</v>
      </c>
      <c r="H7" s="530" t="s">
        <v>270</v>
      </c>
      <c r="I7" s="194" t="s">
        <v>337</v>
      </c>
      <c r="J7" s="194" t="s">
        <v>338</v>
      </c>
      <c r="K7" s="194" t="s">
        <v>339</v>
      </c>
      <c r="L7" s="194" t="s">
        <v>340</v>
      </c>
      <c r="M7" s="195" t="s">
        <v>341</v>
      </c>
      <c r="N7" s="861"/>
    </row>
    <row r="8" spans="1:15" x14ac:dyDescent="0.3">
      <c r="A8" s="196" t="s">
        <v>342</v>
      </c>
      <c r="B8" s="197"/>
      <c r="C8" s="198"/>
      <c r="D8" s="198"/>
      <c r="E8" s="199"/>
      <c r="F8" s="198"/>
      <c r="G8" s="198"/>
      <c r="H8" s="198"/>
      <c r="I8" s="198"/>
      <c r="J8" s="198"/>
      <c r="K8" s="198"/>
      <c r="L8" s="200">
        <f t="shared" ref="L8:L14" si="0">+J8+K8</f>
        <v>0</v>
      </c>
      <c r="M8" s="201" t="str">
        <f>IF((C8&lt;&gt;0),ROUND((L8/C8)*100,1),"")</f>
        <v/>
      </c>
      <c r="N8" s="861"/>
    </row>
    <row r="9" spans="1:15" x14ac:dyDescent="0.3">
      <c r="A9" s="202" t="s">
        <v>343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5">
        <f t="shared" si="0"/>
        <v>0</v>
      </c>
      <c r="M9" s="206" t="str">
        <f t="shared" ref="M9:M14" si="1">IF((C9&lt;&gt;0),ROUND((L9/C9)*100,1),"")</f>
        <v/>
      </c>
      <c r="N9" s="861"/>
    </row>
    <row r="10" spans="1:15" x14ac:dyDescent="0.3">
      <c r="A10" s="207" t="s">
        <v>344</v>
      </c>
      <c r="B10" s="208"/>
      <c r="C10" s="209">
        <v>88906668</v>
      </c>
      <c r="D10" s="209"/>
      <c r="E10" s="209"/>
      <c r="F10" s="209"/>
      <c r="G10" s="209"/>
      <c r="H10" s="209"/>
      <c r="I10" s="209"/>
      <c r="J10" s="209"/>
      <c r="K10" s="209">
        <v>88906668</v>
      </c>
      <c r="L10" s="205">
        <f t="shared" si="0"/>
        <v>88906668</v>
      </c>
      <c r="M10" s="206">
        <f t="shared" si="1"/>
        <v>100</v>
      </c>
      <c r="N10" s="861"/>
    </row>
    <row r="11" spans="1:15" x14ac:dyDescent="0.3">
      <c r="A11" s="207" t="s">
        <v>345</v>
      </c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5">
        <f t="shared" si="0"/>
        <v>0</v>
      </c>
      <c r="M11" s="206" t="str">
        <f t="shared" si="1"/>
        <v/>
      </c>
      <c r="N11" s="861"/>
    </row>
    <row r="12" spans="1:15" x14ac:dyDescent="0.3">
      <c r="A12" s="207" t="s">
        <v>346</v>
      </c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5">
        <f t="shared" si="0"/>
        <v>0</v>
      </c>
      <c r="M12" s="206" t="str">
        <f t="shared" si="1"/>
        <v/>
      </c>
      <c r="N12" s="861"/>
    </row>
    <row r="13" spans="1:15" x14ac:dyDescent="0.3">
      <c r="A13" s="207" t="s">
        <v>347</v>
      </c>
      <c r="B13" s="208"/>
      <c r="C13" s="209"/>
      <c r="D13" s="209"/>
      <c r="E13" s="209"/>
      <c r="F13" s="209"/>
      <c r="G13" s="209"/>
      <c r="H13" s="209"/>
      <c r="I13" s="209"/>
      <c r="J13" s="209"/>
      <c r="K13" s="209"/>
      <c r="L13" s="205">
        <f t="shared" si="0"/>
        <v>0</v>
      </c>
      <c r="M13" s="206" t="str">
        <f t="shared" si="1"/>
        <v/>
      </c>
      <c r="N13" s="861"/>
    </row>
    <row r="14" spans="1:15" ht="15" customHeight="1" thickBot="1" x14ac:dyDescent="0.35">
      <c r="A14" s="210"/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05">
        <f t="shared" si="0"/>
        <v>0</v>
      </c>
      <c r="M14" s="213" t="str">
        <f t="shared" si="1"/>
        <v/>
      </c>
      <c r="N14" s="861"/>
    </row>
    <row r="15" spans="1:15" ht="15" thickBot="1" x14ac:dyDescent="0.35">
      <c r="A15" s="214" t="s">
        <v>348</v>
      </c>
      <c r="B15" s="215">
        <f>B8+SUM(B10:B14)</f>
        <v>0</v>
      </c>
      <c r="C15" s="215">
        <f t="shared" ref="C15:L15" si="2">C8+SUM(C10:C14)</f>
        <v>88906668</v>
      </c>
      <c r="D15" s="215">
        <f t="shared" si="2"/>
        <v>0</v>
      </c>
      <c r="E15" s="215">
        <f t="shared" si="2"/>
        <v>0</v>
      </c>
      <c r="F15" s="215">
        <f t="shared" si="2"/>
        <v>0</v>
      </c>
      <c r="G15" s="215">
        <f t="shared" si="2"/>
        <v>0</v>
      </c>
      <c r="H15" s="215">
        <f t="shared" si="2"/>
        <v>0</v>
      </c>
      <c r="I15" s="215">
        <f t="shared" si="2"/>
        <v>0</v>
      </c>
      <c r="J15" s="215">
        <f t="shared" si="2"/>
        <v>0</v>
      </c>
      <c r="K15" s="215">
        <f t="shared" si="2"/>
        <v>88906668</v>
      </c>
      <c r="L15" s="215">
        <f t="shared" si="2"/>
        <v>88906668</v>
      </c>
      <c r="M15" s="216">
        <f>IF((C15&lt;&gt;0),ROUND((L15/C15)*100,1),"")</f>
        <v>100</v>
      </c>
      <c r="N15" s="861"/>
    </row>
    <row r="16" spans="1:15" x14ac:dyDescent="0.3">
      <c r="A16" s="217"/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861"/>
    </row>
    <row r="17" spans="1:14" ht="15" thickBot="1" x14ac:dyDescent="0.35">
      <c r="A17" s="220" t="s">
        <v>349</v>
      </c>
      <c r="B17" s="221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861"/>
    </row>
    <row r="18" spans="1:14" x14ac:dyDescent="0.3">
      <c r="A18" s="223" t="s">
        <v>350</v>
      </c>
      <c r="B18" s="197"/>
      <c r="C18" s="198"/>
      <c r="D18" s="198"/>
      <c r="E18" s="199"/>
      <c r="F18" s="198"/>
      <c r="G18" s="198"/>
      <c r="H18" s="198"/>
      <c r="I18" s="198"/>
      <c r="J18" s="198"/>
      <c r="K18" s="198"/>
      <c r="L18" s="224">
        <f t="shared" ref="L18:L23" si="3">+J18+K18</f>
        <v>0</v>
      </c>
      <c r="M18" s="201" t="str">
        <f t="shared" ref="M18:M23" si="4">IF((C18&lt;&gt;0),ROUND((L18/C18)*100,1),"")</f>
        <v/>
      </c>
      <c r="N18" s="861"/>
    </row>
    <row r="19" spans="1:14" x14ac:dyDescent="0.3">
      <c r="A19" s="225" t="s">
        <v>351</v>
      </c>
      <c r="B19" s="203"/>
      <c r="C19" s="209">
        <v>81096068</v>
      </c>
      <c r="D19" s="209"/>
      <c r="E19" s="209"/>
      <c r="F19" s="209"/>
      <c r="G19" s="209"/>
      <c r="H19" s="209"/>
      <c r="I19" s="209"/>
      <c r="J19" s="209"/>
      <c r="K19" s="209"/>
      <c r="L19" s="226">
        <f t="shared" si="3"/>
        <v>0</v>
      </c>
      <c r="M19" s="206">
        <f t="shared" si="4"/>
        <v>0</v>
      </c>
      <c r="N19" s="861"/>
    </row>
    <row r="20" spans="1:14" x14ac:dyDescent="0.3">
      <c r="A20" s="225" t="s">
        <v>352</v>
      </c>
      <c r="B20" s="208"/>
      <c r="C20" s="209">
        <v>7810600</v>
      </c>
      <c r="D20" s="209"/>
      <c r="E20" s="209"/>
      <c r="F20" s="209"/>
      <c r="G20" s="209"/>
      <c r="H20" s="209"/>
      <c r="I20" s="209"/>
      <c r="J20" s="209"/>
      <c r="K20" s="209">
        <v>2889250</v>
      </c>
      <c r="L20" s="226">
        <f t="shared" si="3"/>
        <v>2889250</v>
      </c>
      <c r="M20" s="206">
        <f t="shared" si="4"/>
        <v>37</v>
      </c>
      <c r="N20" s="861"/>
    </row>
    <row r="21" spans="1:14" x14ac:dyDescent="0.3">
      <c r="A21" s="225" t="s">
        <v>353</v>
      </c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26">
        <f t="shared" si="3"/>
        <v>0</v>
      </c>
      <c r="M21" s="206" t="str">
        <f t="shared" si="4"/>
        <v/>
      </c>
      <c r="N21" s="861"/>
    </row>
    <row r="22" spans="1:14" x14ac:dyDescent="0.3">
      <c r="A22" s="227"/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26">
        <f t="shared" si="3"/>
        <v>0</v>
      </c>
      <c r="M22" s="206" t="str">
        <f t="shared" si="4"/>
        <v/>
      </c>
      <c r="N22" s="861"/>
    </row>
    <row r="23" spans="1:14" ht="15" thickBot="1" x14ac:dyDescent="0.35">
      <c r="A23" s="228"/>
      <c r="B23" s="211"/>
      <c r="C23" s="212"/>
      <c r="D23" s="212"/>
      <c r="E23" s="212"/>
      <c r="F23" s="212"/>
      <c r="G23" s="212"/>
      <c r="H23" s="212"/>
      <c r="I23" s="212"/>
      <c r="J23" s="212"/>
      <c r="K23" s="212"/>
      <c r="L23" s="226">
        <f t="shared" si="3"/>
        <v>0</v>
      </c>
      <c r="M23" s="213" t="str">
        <f t="shared" si="4"/>
        <v/>
      </c>
      <c r="N23" s="861"/>
    </row>
    <row r="24" spans="1:14" ht="15" thickBot="1" x14ac:dyDescent="0.35">
      <c r="A24" s="229" t="s">
        <v>354</v>
      </c>
      <c r="B24" s="215">
        <f t="shared" ref="B24:L24" si="5">SUM(B18:B23)</f>
        <v>0</v>
      </c>
      <c r="C24" s="215">
        <f t="shared" si="5"/>
        <v>88906668</v>
      </c>
      <c r="D24" s="215">
        <f t="shared" si="5"/>
        <v>0</v>
      </c>
      <c r="E24" s="215">
        <f t="shared" si="5"/>
        <v>0</v>
      </c>
      <c r="F24" s="215">
        <f t="shared" si="5"/>
        <v>0</v>
      </c>
      <c r="G24" s="215">
        <f t="shared" si="5"/>
        <v>0</v>
      </c>
      <c r="H24" s="215">
        <f t="shared" si="5"/>
        <v>0</v>
      </c>
      <c r="I24" s="215">
        <f t="shared" si="5"/>
        <v>0</v>
      </c>
      <c r="J24" s="215">
        <f t="shared" si="5"/>
        <v>0</v>
      </c>
      <c r="K24" s="215">
        <f t="shared" si="5"/>
        <v>2889250</v>
      </c>
      <c r="L24" s="215">
        <f t="shared" si="5"/>
        <v>2889250</v>
      </c>
      <c r="M24" s="216">
        <f>IF((C24&lt;&gt;0),ROUND((L24/C24)*100,1),"")</f>
        <v>3.2</v>
      </c>
      <c r="N24" s="861"/>
    </row>
    <row r="25" spans="1:14" x14ac:dyDescent="0.3">
      <c r="A25" s="889" t="s">
        <v>355</v>
      </c>
      <c r="B25" s="889"/>
      <c r="C25" s="889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61"/>
    </row>
    <row r="26" spans="1:14" ht="5.25" customHeight="1" x14ac:dyDescent="0.3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861"/>
    </row>
    <row r="41" spans="1:1" x14ac:dyDescent="0.3">
      <c r="A41" s="231"/>
    </row>
  </sheetData>
  <mergeCells count="16">
    <mergeCell ref="D2:K2"/>
    <mergeCell ref="A1:C1"/>
    <mergeCell ref="D1:M1"/>
    <mergeCell ref="N1:N26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M259"/>
  <sheetViews>
    <sheetView workbookViewId="0">
      <selection activeCell="H1" sqref="H1:K1"/>
    </sheetView>
  </sheetViews>
  <sheetFormatPr defaultRowHeight="14.4" x14ac:dyDescent="0.3"/>
  <cols>
    <col min="1" max="1" width="13.88671875" style="600" customWidth="1"/>
    <col min="2" max="2" width="57.33203125" style="601" bestFit="1" customWidth="1"/>
    <col min="3" max="3" width="9.5546875" style="348" bestFit="1" customWidth="1"/>
    <col min="4" max="5" width="9.109375" style="547" bestFit="1" customWidth="1"/>
    <col min="6" max="6" width="10" style="348" bestFit="1" customWidth="1"/>
    <col min="7" max="8" width="10" style="547" bestFit="1" customWidth="1"/>
    <col min="9" max="9" width="10" style="348" bestFit="1" customWidth="1"/>
    <col min="10" max="10" width="10" style="603" bestFit="1" customWidth="1"/>
    <col min="11" max="11" width="10" style="547" bestFit="1" customWidth="1"/>
    <col min="12" max="253" width="9.109375" style="547"/>
    <col min="254" max="254" width="13.88671875" style="547" customWidth="1"/>
    <col min="255" max="255" width="53.109375" style="547" customWidth="1"/>
    <col min="256" max="264" width="12.109375" style="547" customWidth="1"/>
    <col min="265" max="509" width="9.109375" style="547"/>
    <col min="510" max="510" width="13.88671875" style="547" customWidth="1"/>
    <col min="511" max="511" width="53.109375" style="547" customWidth="1"/>
    <col min="512" max="520" width="12.109375" style="547" customWidth="1"/>
    <col min="521" max="765" width="9.109375" style="547"/>
    <col min="766" max="766" width="13.88671875" style="547" customWidth="1"/>
    <col min="767" max="767" width="53.109375" style="547" customWidth="1"/>
    <col min="768" max="776" width="12.109375" style="547" customWidth="1"/>
    <col min="777" max="1021" width="9.109375" style="547"/>
    <col min="1022" max="1022" width="13.88671875" style="547" customWidth="1"/>
    <col min="1023" max="1023" width="53.109375" style="547" customWidth="1"/>
    <col min="1024" max="1032" width="12.109375" style="547" customWidth="1"/>
    <col min="1033" max="1277" width="9.109375" style="547"/>
    <col min="1278" max="1278" width="13.88671875" style="547" customWidth="1"/>
    <col min="1279" max="1279" width="53.109375" style="547" customWidth="1"/>
    <col min="1280" max="1288" width="12.109375" style="547" customWidth="1"/>
    <col min="1289" max="1533" width="9.109375" style="547"/>
    <col min="1534" max="1534" width="13.88671875" style="547" customWidth="1"/>
    <col min="1535" max="1535" width="53.109375" style="547" customWidth="1"/>
    <col min="1536" max="1544" width="12.109375" style="547" customWidth="1"/>
    <col min="1545" max="1789" width="9.109375" style="547"/>
    <col min="1790" max="1790" width="13.88671875" style="547" customWidth="1"/>
    <col min="1791" max="1791" width="53.109375" style="547" customWidth="1"/>
    <col min="1792" max="1800" width="12.109375" style="547" customWidth="1"/>
    <col min="1801" max="2045" width="9.109375" style="547"/>
    <col min="2046" max="2046" width="13.88671875" style="547" customWidth="1"/>
    <col min="2047" max="2047" width="53.109375" style="547" customWidth="1"/>
    <col min="2048" max="2056" width="12.109375" style="547" customWidth="1"/>
    <col min="2057" max="2301" width="9.109375" style="547"/>
    <col min="2302" max="2302" width="13.88671875" style="547" customWidth="1"/>
    <col min="2303" max="2303" width="53.109375" style="547" customWidth="1"/>
    <col min="2304" max="2312" width="12.109375" style="547" customWidth="1"/>
    <col min="2313" max="2557" width="9.109375" style="547"/>
    <col min="2558" max="2558" width="13.88671875" style="547" customWidth="1"/>
    <col min="2559" max="2559" width="53.109375" style="547" customWidth="1"/>
    <col min="2560" max="2568" width="12.109375" style="547" customWidth="1"/>
    <col min="2569" max="2813" width="9.109375" style="547"/>
    <col min="2814" max="2814" width="13.88671875" style="547" customWidth="1"/>
    <col min="2815" max="2815" width="53.109375" style="547" customWidth="1"/>
    <col min="2816" max="2824" width="12.109375" style="547" customWidth="1"/>
    <col min="2825" max="3069" width="9.109375" style="547"/>
    <col min="3070" max="3070" width="13.88671875" style="547" customWidth="1"/>
    <col min="3071" max="3071" width="53.109375" style="547" customWidth="1"/>
    <col min="3072" max="3080" width="12.109375" style="547" customWidth="1"/>
    <col min="3081" max="3325" width="9.109375" style="547"/>
    <col min="3326" max="3326" width="13.88671875" style="547" customWidth="1"/>
    <col min="3327" max="3327" width="53.109375" style="547" customWidth="1"/>
    <col min="3328" max="3336" width="12.109375" style="547" customWidth="1"/>
    <col min="3337" max="3581" width="9.109375" style="547"/>
    <col min="3582" max="3582" width="13.88671875" style="547" customWidth="1"/>
    <col min="3583" max="3583" width="53.109375" style="547" customWidth="1"/>
    <col min="3584" max="3592" width="12.109375" style="547" customWidth="1"/>
    <col min="3593" max="3837" width="9.109375" style="547"/>
    <col min="3838" max="3838" width="13.88671875" style="547" customWidth="1"/>
    <col min="3839" max="3839" width="53.109375" style="547" customWidth="1"/>
    <col min="3840" max="3848" width="12.109375" style="547" customWidth="1"/>
    <col min="3849" max="4093" width="9.109375" style="547"/>
    <col min="4094" max="4094" width="13.88671875" style="547" customWidth="1"/>
    <col min="4095" max="4095" width="53.109375" style="547" customWidth="1"/>
    <col min="4096" max="4104" width="12.109375" style="547" customWidth="1"/>
    <col min="4105" max="4349" width="9.109375" style="547"/>
    <col min="4350" max="4350" width="13.88671875" style="547" customWidth="1"/>
    <col min="4351" max="4351" width="53.109375" style="547" customWidth="1"/>
    <col min="4352" max="4360" width="12.109375" style="547" customWidth="1"/>
    <col min="4361" max="4605" width="9.109375" style="547"/>
    <col min="4606" max="4606" width="13.88671875" style="547" customWidth="1"/>
    <col min="4607" max="4607" width="53.109375" style="547" customWidth="1"/>
    <col min="4608" max="4616" width="12.109375" style="547" customWidth="1"/>
    <col min="4617" max="4861" width="9.109375" style="547"/>
    <col min="4862" max="4862" width="13.88671875" style="547" customWidth="1"/>
    <col min="4863" max="4863" width="53.109375" style="547" customWidth="1"/>
    <col min="4864" max="4872" width="12.109375" style="547" customWidth="1"/>
    <col min="4873" max="5117" width="9.109375" style="547"/>
    <col min="5118" max="5118" width="13.88671875" style="547" customWidth="1"/>
    <col min="5119" max="5119" width="53.109375" style="547" customWidth="1"/>
    <col min="5120" max="5128" width="12.109375" style="547" customWidth="1"/>
    <col min="5129" max="5373" width="9.109375" style="547"/>
    <col min="5374" max="5374" width="13.88671875" style="547" customWidth="1"/>
    <col min="5375" max="5375" width="53.109375" style="547" customWidth="1"/>
    <col min="5376" max="5384" width="12.109375" style="547" customWidth="1"/>
    <col min="5385" max="5629" width="9.109375" style="547"/>
    <col min="5630" max="5630" width="13.88671875" style="547" customWidth="1"/>
    <col min="5631" max="5631" width="53.109375" style="547" customWidth="1"/>
    <col min="5632" max="5640" width="12.109375" style="547" customWidth="1"/>
    <col min="5641" max="5885" width="9.109375" style="547"/>
    <col min="5886" max="5886" width="13.88671875" style="547" customWidth="1"/>
    <col min="5887" max="5887" width="53.109375" style="547" customWidth="1"/>
    <col min="5888" max="5896" width="12.109375" style="547" customWidth="1"/>
    <col min="5897" max="6141" width="9.109375" style="547"/>
    <col min="6142" max="6142" width="13.88671875" style="547" customWidth="1"/>
    <col min="6143" max="6143" width="53.109375" style="547" customWidth="1"/>
    <col min="6144" max="6152" width="12.109375" style="547" customWidth="1"/>
    <col min="6153" max="6397" width="9.109375" style="547"/>
    <col min="6398" max="6398" width="13.88671875" style="547" customWidth="1"/>
    <col min="6399" max="6399" width="53.109375" style="547" customWidth="1"/>
    <col min="6400" max="6408" width="12.109375" style="547" customWidth="1"/>
    <col min="6409" max="6653" width="9.109375" style="547"/>
    <col min="6654" max="6654" width="13.88671875" style="547" customWidth="1"/>
    <col min="6655" max="6655" width="53.109375" style="547" customWidth="1"/>
    <col min="6656" max="6664" width="12.109375" style="547" customWidth="1"/>
    <col min="6665" max="6909" width="9.109375" style="547"/>
    <col min="6910" max="6910" width="13.88671875" style="547" customWidth="1"/>
    <col min="6911" max="6911" width="53.109375" style="547" customWidth="1"/>
    <col min="6912" max="6920" width="12.109375" style="547" customWidth="1"/>
    <col min="6921" max="7165" width="9.109375" style="547"/>
    <col min="7166" max="7166" width="13.88671875" style="547" customWidth="1"/>
    <col min="7167" max="7167" width="53.109375" style="547" customWidth="1"/>
    <col min="7168" max="7176" width="12.109375" style="547" customWidth="1"/>
    <col min="7177" max="7421" width="9.109375" style="547"/>
    <col min="7422" max="7422" width="13.88671875" style="547" customWidth="1"/>
    <col min="7423" max="7423" width="53.109375" style="547" customWidth="1"/>
    <col min="7424" max="7432" width="12.109375" style="547" customWidth="1"/>
    <col min="7433" max="7677" width="9.109375" style="547"/>
    <col min="7678" max="7678" width="13.88671875" style="547" customWidth="1"/>
    <col min="7679" max="7679" width="53.109375" style="547" customWidth="1"/>
    <col min="7680" max="7688" width="12.109375" style="547" customWidth="1"/>
    <col min="7689" max="7933" width="9.109375" style="547"/>
    <col min="7934" max="7934" width="13.88671875" style="547" customWidth="1"/>
    <col min="7935" max="7935" width="53.109375" style="547" customWidth="1"/>
    <col min="7936" max="7944" width="12.109375" style="547" customWidth="1"/>
    <col min="7945" max="8189" width="9.109375" style="547"/>
    <col min="8190" max="8190" width="13.88671875" style="547" customWidth="1"/>
    <col min="8191" max="8191" width="53.109375" style="547" customWidth="1"/>
    <col min="8192" max="8200" width="12.109375" style="547" customWidth="1"/>
    <col min="8201" max="8445" width="9.109375" style="547"/>
    <col min="8446" max="8446" width="13.88671875" style="547" customWidth="1"/>
    <col min="8447" max="8447" width="53.109375" style="547" customWidth="1"/>
    <col min="8448" max="8456" width="12.109375" style="547" customWidth="1"/>
    <col min="8457" max="8701" width="9.109375" style="547"/>
    <col min="8702" max="8702" width="13.88671875" style="547" customWidth="1"/>
    <col min="8703" max="8703" width="53.109375" style="547" customWidth="1"/>
    <col min="8704" max="8712" width="12.109375" style="547" customWidth="1"/>
    <col min="8713" max="8957" width="9.109375" style="547"/>
    <col min="8958" max="8958" width="13.88671875" style="547" customWidth="1"/>
    <col min="8959" max="8959" width="53.109375" style="547" customWidth="1"/>
    <col min="8960" max="8968" width="12.109375" style="547" customWidth="1"/>
    <col min="8969" max="9213" width="9.109375" style="547"/>
    <col min="9214" max="9214" width="13.88671875" style="547" customWidth="1"/>
    <col min="9215" max="9215" width="53.109375" style="547" customWidth="1"/>
    <col min="9216" max="9224" width="12.109375" style="547" customWidth="1"/>
    <col min="9225" max="9469" width="9.109375" style="547"/>
    <col min="9470" max="9470" width="13.88671875" style="547" customWidth="1"/>
    <col min="9471" max="9471" width="53.109375" style="547" customWidth="1"/>
    <col min="9472" max="9480" width="12.109375" style="547" customWidth="1"/>
    <col min="9481" max="9725" width="9.109375" style="547"/>
    <col min="9726" max="9726" width="13.88671875" style="547" customWidth="1"/>
    <col min="9727" max="9727" width="53.109375" style="547" customWidth="1"/>
    <col min="9728" max="9736" width="12.109375" style="547" customWidth="1"/>
    <col min="9737" max="9981" width="9.109375" style="547"/>
    <col min="9982" max="9982" width="13.88671875" style="547" customWidth="1"/>
    <col min="9983" max="9983" width="53.109375" style="547" customWidth="1"/>
    <col min="9984" max="9992" width="12.109375" style="547" customWidth="1"/>
    <col min="9993" max="10237" width="9.109375" style="547"/>
    <col min="10238" max="10238" width="13.88671875" style="547" customWidth="1"/>
    <col min="10239" max="10239" width="53.109375" style="547" customWidth="1"/>
    <col min="10240" max="10248" width="12.109375" style="547" customWidth="1"/>
    <col min="10249" max="10493" width="9.109375" style="547"/>
    <col min="10494" max="10494" width="13.88671875" style="547" customWidth="1"/>
    <col min="10495" max="10495" width="53.109375" style="547" customWidth="1"/>
    <col min="10496" max="10504" width="12.109375" style="547" customWidth="1"/>
    <col min="10505" max="10749" width="9.109375" style="547"/>
    <col min="10750" max="10750" width="13.88671875" style="547" customWidth="1"/>
    <col min="10751" max="10751" width="53.109375" style="547" customWidth="1"/>
    <col min="10752" max="10760" width="12.109375" style="547" customWidth="1"/>
    <col min="10761" max="11005" width="9.109375" style="547"/>
    <col min="11006" max="11006" width="13.88671875" style="547" customWidth="1"/>
    <col min="11007" max="11007" width="53.109375" style="547" customWidth="1"/>
    <col min="11008" max="11016" width="12.109375" style="547" customWidth="1"/>
    <col min="11017" max="11261" width="9.109375" style="547"/>
    <col min="11262" max="11262" width="13.88671875" style="547" customWidth="1"/>
    <col min="11263" max="11263" width="53.109375" style="547" customWidth="1"/>
    <col min="11264" max="11272" width="12.109375" style="547" customWidth="1"/>
    <col min="11273" max="11517" width="9.109375" style="547"/>
    <col min="11518" max="11518" width="13.88671875" style="547" customWidth="1"/>
    <col min="11519" max="11519" width="53.109375" style="547" customWidth="1"/>
    <col min="11520" max="11528" width="12.109375" style="547" customWidth="1"/>
    <col min="11529" max="11773" width="9.109375" style="547"/>
    <col min="11774" max="11774" width="13.88671875" style="547" customWidth="1"/>
    <col min="11775" max="11775" width="53.109375" style="547" customWidth="1"/>
    <col min="11776" max="11784" width="12.109375" style="547" customWidth="1"/>
    <col min="11785" max="12029" width="9.109375" style="547"/>
    <col min="12030" max="12030" width="13.88671875" style="547" customWidth="1"/>
    <col min="12031" max="12031" width="53.109375" style="547" customWidth="1"/>
    <col min="12032" max="12040" width="12.109375" style="547" customWidth="1"/>
    <col min="12041" max="12285" width="9.109375" style="547"/>
    <col min="12286" max="12286" width="13.88671875" style="547" customWidth="1"/>
    <col min="12287" max="12287" width="53.109375" style="547" customWidth="1"/>
    <col min="12288" max="12296" width="12.109375" style="547" customWidth="1"/>
    <col min="12297" max="12541" width="9.109375" style="547"/>
    <col min="12542" max="12542" width="13.88671875" style="547" customWidth="1"/>
    <col min="12543" max="12543" width="53.109375" style="547" customWidth="1"/>
    <col min="12544" max="12552" width="12.109375" style="547" customWidth="1"/>
    <col min="12553" max="12797" width="9.109375" style="547"/>
    <col min="12798" max="12798" width="13.88671875" style="547" customWidth="1"/>
    <col min="12799" max="12799" width="53.109375" style="547" customWidth="1"/>
    <col min="12800" max="12808" width="12.109375" style="547" customWidth="1"/>
    <col min="12809" max="13053" width="9.109375" style="547"/>
    <col min="13054" max="13054" width="13.88671875" style="547" customWidth="1"/>
    <col min="13055" max="13055" width="53.109375" style="547" customWidth="1"/>
    <col min="13056" max="13064" width="12.109375" style="547" customWidth="1"/>
    <col min="13065" max="13309" width="9.109375" style="547"/>
    <col min="13310" max="13310" width="13.88671875" style="547" customWidth="1"/>
    <col min="13311" max="13311" width="53.109375" style="547" customWidth="1"/>
    <col min="13312" max="13320" width="12.109375" style="547" customWidth="1"/>
    <col min="13321" max="13565" width="9.109375" style="547"/>
    <col min="13566" max="13566" width="13.88671875" style="547" customWidth="1"/>
    <col min="13567" max="13567" width="53.109375" style="547" customWidth="1"/>
    <col min="13568" max="13576" width="12.109375" style="547" customWidth="1"/>
    <col min="13577" max="13821" width="9.109375" style="547"/>
    <col min="13822" max="13822" width="13.88671875" style="547" customWidth="1"/>
    <col min="13823" max="13823" width="53.109375" style="547" customWidth="1"/>
    <col min="13824" max="13832" width="12.109375" style="547" customWidth="1"/>
    <col min="13833" max="14077" width="9.109375" style="547"/>
    <col min="14078" max="14078" width="13.88671875" style="547" customWidth="1"/>
    <col min="14079" max="14079" width="53.109375" style="547" customWidth="1"/>
    <col min="14080" max="14088" width="12.109375" style="547" customWidth="1"/>
    <col min="14089" max="14333" width="9.109375" style="547"/>
    <col min="14334" max="14334" width="13.88671875" style="547" customWidth="1"/>
    <col min="14335" max="14335" width="53.109375" style="547" customWidth="1"/>
    <col min="14336" max="14344" width="12.109375" style="547" customWidth="1"/>
    <col min="14345" max="14589" width="9.109375" style="547"/>
    <col min="14590" max="14590" width="13.88671875" style="547" customWidth="1"/>
    <col min="14591" max="14591" width="53.109375" style="547" customWidth="1"/>
    <col min="14592" max="14600" width="12.109375" style="547" customWidth="1"/>
    <col min="14601" max="14845" width="9.109375" style="547"/>
    <col min="14846" max="14846" width="13.88671875" style="547" customWidth="1"/>
    <col min="14847" max="14847" width="53.109375" style="547" customWidth="1"/>
    <col min="14848" max="14856" width="12.109375" style="547" customWidth="1"/>
    <col min="14857" max="15101" width="9.109375" style="547"/>
    <col min="15102" max="15102" width="13.88671875" style="547" customWidth="1"/>
    <col min="15103" max="15103" width="53.109375" style="547" customWidth="1"/>
    <col min="15104" max="15112" width="12.109375" style="547" customWidth="1"/>
    <col min="15113" max="15357" width="9.109375" style="547"/>
    <col min="15358" max="15358" width="13.88671875" style="547" customWidth="1"/>
    <col min="15359" max="15359" width="53.109375" style="547" customWidth="1"/>
    <col min="15360" max="15368" width="12.109375" style="547" customWidth="1"/>
    <col min="15369" max="15613" width="9.109375" style="547"/>
    <col min="15614" max="15614" width="13.88671875" style="547" customWidth="1"/>
    <col min="15615" max="15615" width="53.109375" style="547" customWidth="1"/>
    <col min="15616" max="15624" width="12.109375" style="547" customWidth="1"/>
    <col min="15625" max="15869" width="9.109375" style="547"/>
    <col min="15870" max="15870" width="13.88671875" style="547" customWidth="1"/>
    <col min="15871" max="15871" width="53.109375" style="547" customWidth="1"/>
    <col min="15872" max="15880" width="12.109375" style="547" customWidth="1"/>
    <col min="15881" max="16125" width="9.109375" style="547"/>
    <col min="16126" max="16126" width="13.88671875" style="547" customWidth="1"/>
    <col min="16127" max="16127" width="53.109375" style="547" customWidth="1"/>
    <col min="16128" max="16136" width="12.109375" style="547" customWidth="1"/>
    <col min="16137" max="16384" width="9.109375" style="547"/>
  </cols>
  <sheetData>
    <row r="1" spans="1:13" s="285" customFormat="1" ht="16.5" customHeight="1" thickBot="1" x14ac:dyDescent="0.25">
      <c r="A1" s="540"/>
      <c r="B1" s="541"/>
      <c r="D1" s="286"/>
      <c r="E1" s="286"/>
      <c r="G1" s="286"/>
      <c r="H1" s="918" t="s">
        <v>714</v>
      </c>
      <c r="I1" s="919"/>
      <c r="J1" s="919"/>
      <c r="K1" s="919"/>
    </row>
    <row r="2" spans="1:13" s="543" customFormat="1" ht="21" customHeight="1" thickBot="1" x14ac:dyDescent="0.35">
      <c r="A2" s="542" t="s">
        <v>0</v>
      </c>
      <c r="B2" s="904" t="s">
        <v>359</v>
      </c>
      <c r="C2" s="906" t="s">
        <v>2</v>
      </c>
      <c r="D2" s="907"/>
      <c r="E2" s="908"/>
      <c r="F2" s="912" t="s">
        <v>368</v>
      </c>
      <c r="G2" s="907"/>
      <c r="H2" s="908"/>
      <c r="I2" s="914" t="s">
        <v>3</v>
      </c>
      <c r="J2" s="914"/>
      <c r="K2" s="915"/>
      <c r="M2" s="616" t="s">
        <v>556</v>
      </c>
    </row>
    <row r="3" spans="1:13" s="543" customFormat="1" ht="23.4" thickBot="1" x14ac:dyDescent="0.35">
      <c r="A3" s="542" t="s">
        <v>4</v>
      </c>
      <c r="B3" s="905"/>
      <c r="C3" s="909"/>
      <c r="D3" s="910"/>
      <c r="E3" s="911"/>
      <c r="F3" s="913"/>
      <c r="G3" s="910"/>
      <c r="H3" s="911"/>
      <c r="I3" s="916"/>
      <c r="J3" s="916"/>
      <c r="K3" s="917"/>
    </row>
    <row r="4" spans="1:13" s="545" customFormat="1" ht="15.9" customHeight="1" thickBot="1" x14ac:dyDescent="0.35">
      <c r="A4" s="544"/>
      <c r="B4" s="544"/>
      <c r="C4" s="387"/>
      <c r="D4" s="387"/>
      <c r="E4" s="387"/>
      <c r="F4" s="370"/>
      <c r="G4" s="370"/>
      <c r="H4" s="370"/>
      <c r="I4" s="370"/>
      <c r="J4" s="287"/>
      <c r="K4" s="354"/>
    </row>
    <row r="5" spans="1:13" ht="34.799999999999997" thickBot="1" x14ac:dyDescent="0.35">
      <c r="A5" s="359" t="s">
        <v>5</v>
      </c>
      <c r="B5" s="546" t="s">
        <v>6</v>
      </c>
      <c r="C5" s="428" t="s">
        <v>558</v>
      </c>
      <c r="D5" s="429" t="s">
        <v>554</v>
      </c>
      <c r="E5" s="430" t="s">
        <v>555</v>
      </c>
      <c r="F5" s="386" t="s">
        <v>558</v>
      </c>
      <c r="G5" s="288" t="s">
        <v>554</v>
      </c>
      <c r="H5" s="384" t="s">
        <v>555</v>
      </c>
      <c r="I5" s="353" t="s">
        <v>558</v>
      </c>
      <c r="J5" s="289" t="s">
        <v>560</v>
      </c>
      <c r="K5" s="356" t="s">
        <v>555</v>
      </c>
    </row>
    <row r="6" spans="1:13" s="294" customFormat="1" ht="12.9" customHeight="1" thickBot="1" x14ac:dyDescent="0.35">
      <c r="A6" s="357" t="s">
        <v>7</v>
      </c>
      <c r="B6" s="548" t="s">
        <v>8</v>
      </c>
      <c r="C6" s="394" t="s">
        <v>9</v>
      </c>
      <c r="D6" s="389" t="s">
        <v>325</v>
      </c>
      <c r="E6" s="390" t="s">
        <v>326</v>
      </c>
      <c r="F6" s="388" t="s">
        <v>269</v>
      </c>
      <c r="G6" s="389" t="s">
        <v>270</v>
      </c>
      <c r="H6" s="390"/>
      <c r="I6" s="371" t="s">
        <v>337</v>
      </c>
      <c r="J6" s="290" t="s">
        <v>338</v>
      </c>
      <c r="K6" s="358" t="s">
        <v>339</v>
      </c>
    </row>
    <row r="7" spans="1:13" s="294" customFormat="1" ht="15.9" customHeight="1" thickBot="1" x14ac:dyDescent="0.35">
      <c r="A7" s="359"/>
      <c r="B7" s="359" t="s">
        <v>11</v>
      </c>
      <c r="C7" s="359"/>
      <c r="D7" s="291"/>
      <c r="E7" s="291"/>
      <c r="F7" s="391"/>
      <c r="G7" s="392"/>
      <c r="H7" s="393"/>
      <c r="I7" s="291"/>
      <c r="J7" s="291"/>
      <c r="K7" s="292"/>
    </row>
    <row r="8" spans="1:13" s="294" customFormat="1" ht="12" customHeight="1" thickBot="1" x14ac:dyDescent="0.35">
      <c r="A8" s="549" t="s">
        <v>12</v>
      </c>
      <c r="B8" s="550" t="s">
        <v>13</v>
      </c>
      <c r="C8" s="360">
        <f t="shared" ref="C8:C71" si="0">I8-F8</f>
        <v>0</v>
      </c>
      <c r="D8" s="295">
        <f t="shared" ref="D8:D71" si="1">J8-G8</f>
        <v>0</v>
      </c>
      <c r="E8" s="397">
        <f t="shared" ref="E8:E71" si="2">K8-H8</f>
        <v>0</v>
      </c>
      <c r="F8" s="360">
        <f t="shared" ref="F8:F71" si="3">I8*0.9</f>
        <v>0</v>
      </c>
      <c r="G8" s="295">
        <f t="shared" ref="G8:G71" si="4">J8*0.9</f>
        <v>0</v>
      </c>
      <c r="H8" s="397">
        <f t="shared" ref="H8:H71" si="5">K8*0.9</f>
        <v>0</v>
      </c>
      <c r="I8" s="312">
        <f t="shared" ref="I8" si="6">+I9+I10+I11+I12+I13+I14</f>
        <v>0</v>
      </c>
      <c r="J8" s="411"/>
      <c r="K8" s="614"/>
    </row>
    <row r="9" spans="1:13" s="553" customFormat="1" ht="12" customHeight="1" x14ac:dyDescent="0.2">
      <c r="A9" s="551" t="s">
        <v>14</v>
      </c>
      <c r="B9" s="552" t="s">
        <v>15</v>
      </c>
      <c r="C9" s="361">
        <f t="shared" si="0"/>
        <v>0</v>
      </c>
      <c r="D9" s="395">
        <f t="shared" si="1"/>
        <v>0</v>
      </c>
      <c r="E9" s="396">
        <f t="shared" si="2"/>
        <v>0</v>
      </c>
      <c r="F9" s="372">
        <f t="shared" si="3"/>
        <v>0</v>
      </c>
      <c r="G9" s="395">
        <f t="shared" si="4"/>
        <v>0</v>
      </c>
      <c r="H9" s="396">
        <f t="shared" si="5"/>
        <v>0</v>
      </c>
      <c r="I9" s="377"/>
      <c r="J9" s="321"/>
      <c r="K9" s="319"/>
    </row>
    <row r="10" spans="1:13" s="327" customFormat="1" ht="12" customHeight="1" x14ac:dyDescent="0.2">
      <c r="A10" s="554" t="s">
        <v>16</v>
      </c>
      <c r="B10" s="555" t="s">
        <v>17</v>
      </c>
      <c r="C10" s="362">
        <f t="shared" si="0"/>
        <v>0</v>
      </c>
      <c r="D10" s="380">
        <f t="shared" si="1"/>
        <v>0</v>
      </c>
      <c r="E10" s="382">
        <f t="shared" si="2"/>
        <v>0</v>
      </c>
      <c r="F10" s="373">
        <f t="shared" si="3"/>
        <v>0</v>
      </c>
      <c r="G10" s="380">
        <f t="shared" si="4"/>
        <v>0</v>
      </c>
      <c r="H10" s="382">
        <f t="shared" si="5"/>
        <v>0</v>
      </c>
      <c r="I10" s="375"/>
      <c r="J10" s="315"/>
      <c r="K10" s="313"/>
    </row>
    <row r="11" spans="1:13" s="327" customFormat="1" ht="12" customHeight="1" x14ac:dyDescent="0.2">
      <c r="A11" s="554" t="s">
        <v>18</v>
      </c>
      <c r="B11" s="555" t="s">
        <v>19</v>
      </c>
      <c r="C11" s="362">
        <f t="shared" si="0"/>
        <v>0</v>
      </c>
      <c r="D11" s="380">
        <f t="shared" si="1"/>
        <v>0</v>
      </c>
      <c r="E11" s="382">
        <f t="shared" si="2"/>
        <v>0</v>
      </c>
      <c r="F11" s="373">
        <f t="shared" si="3"/>
        <v>0</v>
      </c>
      <c r="G11" s="380">
        <f t="shared" si="4"/>
        <v>0</v>
      </c>
      <c r="H11" s="382">
        <f t="shared" si="5"/>
        <v>0</v>
      </c>
      <c r="I11" s="375"/>
      <c r="J11" s="315"/>
      <c r="K11" s="313"/>
    </row>
    <row r="12" spans="1:13" s="327" customFormat="1" ht="12" customHeight="1" x14ac:dyDescent="0.2">
      <c r="A12" s="554" t="s">
        <v>20</v>
      </c>
      <c r="B12" s="555" t="s">
        <v>21</v>
      </c>
      <c r="C12" s="362">
        <f t="shared" si="0"/>
        <v>0</v>
      </c>
      <c r="D12" s="380">
        <f t="shared" si="1"/>
        <v>0</v>
      </c>
      <c r="E12" s="382">
        <f t="shared" si="2"/>
        <v>0</v>
      </c>
      <c r="F12" s="373">
        <f t="shared" si="3"/>
        <v>0</v>
      </c>
      <c r="G12" s="380">
        <f t="shared" si="4"/>
        <v>0</v>
      </c>
      <c r="H12" s="382">
        <f t="shared" si="5"/>
        <v>0</v>
      </c>
      <c r="I12" s="375"/>
      <c r="J12" s="315"/>
      <c r="K12" s="313"/>
    </row>
    <row r="13" spans="1:13" s="327" customFormat="1" ht="12" customHeight="1" x14ac:dyDescent="0.2">
      <c r="A13" s="554" t="s">
        <v>22</v>
      </c>
      <c r="B13" s="555" t="s">
        <v>23</v>
      </c>
      <c r="C13" s="362">
        <f t="shared" si="0"/>
        <v>0</v>
      </c>
      <c r="D13" s="380">
        <f t="shared" si="1"/>
        <v>0</v>
      </c>
      <c r="E13" s="382">
        <f t="shared" si="2"/>
        <v>0</v>
      </c>
      <c r="F13" s="373">
        <f t="shared" si="3"/>
        <v>0</v>
      </c>
      <c r="G13" s="380">
        <f t="shared" si="4"/>
        <v>0</v>
      </c>
      <c r="H13" s="382">
        <f t="shared" si="5"/>
        <v>0</v>
      </c>
      <c r="I13" s="375"/>
      <c r="J13" s="315"/>
      <c r="K13" s="313"/>
    </row>
    <row r="14" spans="1:13" s="553" customFormat="1" ht="12" customHeight="1" thickBot="1" x14ac:dyDescent="0.25">
      <c r="A14" s="556" t="s">
        <v>24</v>
      </c>
      <c r="B14" s="557" t="s">
        <v>25</v>
      </c>
      <c r="C14" s="363">
        <f t="shared" si="0"/>
        <v>0</v>
      </c>
      <c r="D14" s="398">
        <f t="shared" si="1"/>
        <v>0</v>
      </c>
      <c r="E14" s="399">
        <f t="shared" si="2"/>
        <v>0</v>
      </c>
      <c r="F14" s="374">
        <f t="shared" si="3"/>
        <v>0</v>
      </c>
      <c r="G14" s="398">
        <f t="shared" si="4"/>
        <v>0</v>
      </c>
      <c r="H14" s="399">
        <f t="shared" si="5"/>
        <v>0</v>
      </c>
      <c r="I14" s="375"/>
      <c r="J14" s="315"/>
      <c r="K14" s="313"/>
    </row>
    <row r="15" spans="1:13" s="553" customFormat="1" ht="12" customHeight="1" thickBot="1" x14ac:dyDescent="0.35">
      <c r="A15" s="549" t="s">
        <v>26</v>
      </c>
      <c r="B15" s="558" t="s">
        <v>27</v>
      </c>
      <c r="C15" s="360">
        <f t="shared" si="0"/>
        <v>0</v>
      </c>
      <c r="D15" s="295">
        <f t="shared" si="1"/>
        <v>0</v>
      </c>
      <c r="E15" s="397">
        <f t="shared" si="2"/>
        <v>0</v>
      </c>
      <c r="F15" s="305">
        <f t="shared" si="3"/>
        <v>0</v>
      </c>
      <c r="G15" s="295">
        <f t="shared" si="4"/>
        <v>0</v>
      </c>
      <c r="H15" s="397">
        <f t="shared" si="5"/>
        <v>0</v>
      </c>
      <c r="I15" s="312">
        <f t="shared" ref="I15:K15" si="7">+I16+I17+I18+I19+I20</f>
        <v>0</v>
      </c>
      <c r="J15" s="312">
        <f t="shared" si="7"/>
        <v>0</v>
      </c>
      <c r="K15" s="310">
        <f t="shared" si="7"/>
        <v>0</v>
      </c>
    </row>
    <row r="16" spans="1:13" s="553" customFormat="1" ht="12" customHeight="1" x14ac:dyDescent="0.2">
      <c r="A16" s="551" t="s">
        <v>28</v>
      </c>
      <c r="B16" s="552" t="s">
        <v>29</v>
      </c>
      <c r="C16" s="361">
        <f t="shared" si="0"/>
        <v>0</v>
      </c>
      <c r="D16" s="395">
        <f t="shared" si="1"/>
        <v>0</v>
      </c>
      <c r="E16" s="396">
        <f t="shared" si="2"/>
        <v>0</v>
      </c>
      <c r="F16" s="372">
        <f t="shared" si="3"/>
        <v>0</v>
      </c>
      <c r="G16" s="395">
        <f t="shared" si="4"/>
        <v>0</v>
      </c>
      <c r="H16" s="396">
        <f t="shared" si="5"/>
        <v>0</v>
      </c>
      <c r="I16" s="377"/>
      <c r="J16" s="321"/>
      <c r="K16" s="319"/>
    </row>
    <row r="17" spans="1:11" s="553" customFormat="1" ht="12" customHeight="1" x14ac:dyDescent="0.2">
      <c r="A17" s="554" t="s">
        <v>30</v>
      </c>
      <c r="B17" s="555" t="s">
        <v>31</v>
      </c>
      <c r="C17" s="362">
        <f t="shared" si="0"/>
        <v>0</v>
      </c>
      <c r="D17" s="380">
        <f t="shared" si="1"/>
        <v>0</v>
      </c>
      <c r="E17" s="382">
        <f t="shared" si="2"/>
        <v>0</v>
      </c>
      <c r="F17" s="373">
        <f t="shared" si="3"/>
        <v>0</v>
      </c>
      <c r="G17" s="380">
        <f t="shared" si="4"/>
        <v>0</v>
      </c>
      <c r="H17" s="382">
        <f t="shared" si="5"/>
        <v>0</v>
      </c>
      <c r="I17" s="375"/>
      <c r="J17" s="315"/>
      <c r="K17" s="313"/>
    </row>
    <row r="18" spans="1:11" s="553" customFormat="1" ht="12" customHeight="1" x14ac:dyDescent="0.2">
      <c r="A18" s="554" t="s">
        <v>32</v>
      </c>
      <c r="B18" s="555" t="s">
        <v>33</v>
      </c>
      <c r="C18" s="362">
        <f t="shared" si="0"/>
        <v>0</v>
      </c>
      <c r="D18" s="380">
        <f t="shared" si="1"/>
        <v>0</v>
      </c>
      <c r="E18" s="382">
        <f t="shared" si="2"/>
        <v>0</v>
      </c>
      <c r="F18" s="373">
        <f t="shared" si="3"/>
        <v>0</v>
      </c>
      <c r="G18" s="380">
        <f t="shared" si="4"/>
        <v>0</v>
      </c>
      <c r="H18" s="382">
        <f t="shared" si="5"/>
        <v>0</v>
      </c>
      <c r="I18" s="375"/>
      <c r="J18" s="315"/>
      <c r="K18" s="313"/>
    </row>
    <row r="19" spans="1:11" s="553" customFormat="1" ht="12" customHeight="1" x14ac:dyDescent="0.2">
      <c r="A19" s="554" t="s">
        <v>34</v>
      </c>
      <c r="B19" s="555" t="s">
        <v>35</v>
      </c>
      <c r="C19" s="362">
        <f t="shared" si="0"/>
        <v>0</v>
      </c>
      <c r="D19" s="380">
        <f t="shared" si="1"/>
        <v>0</v>
      </c>
      <c r="E19" s="382">
        <f t="shared" si="2"/>
        <v>0</v>
      </c>
      <c r="F19" s="373">
        <f t="shared" si="3"/>
        <v>0</v>
      </c>
      <c r="G19" s="380">
        <f t="shared" si="4"/>
        <v>0</v>
      </c>
      <c r="H19" s="382">
        <f t="shared" si="5"/>
        <v>0</v>
      </c>
      <c r="I19" s="375"/>
      <c r="J19" s="315"/>
      <c r="K19" s="313"/>
    </row>
    <row r="20" spans="1:11" s="553" customFormat="1" ht="12" customHeight="1" x14ac:dyDescent="0.2">
      <c r="A20" s="554" t="s">
        <v>36</v>
      </c>
      <c r="B20" s="555" t="s">
        <v>37</v>
      </c>
      <c r="C20" s="362">
        <f t="shared" si="0"/>
        <v>0</v>
      </c>
      <c r="D20" s="380">
        <f t="shared" si="1"/>
        <v>0</v>
      </c>
      <c r="E20" s="382">
        <f t="shared" si="2"/>
        <v>0</v>
      </c>
      <c r="F20" s="373">
        <f t="shared" si="3"/>
        <v>0</v>
      </c>
      <c r="G20" s="380">
        <f t="shared" si="4"/>
        <v>0</v>
      </c>
      <c r="H20" s="382">
        <f t="shared" si="5"/>
        <v>0</v>
      </c>
      <c r="I20" s="375"/>
      <c r="J20" s="315"/>
      <c r="K20" s="313"/>
    </row>
    <row r="21" spans="1:11" s="327" customFormat="1" ht="12" customHeight="1" thickBot="1" x14ac:dyDescent="0.25">
      <c r="A21" s="556" t="s">
        <v>38</v>
      </c>
      <c r="B21" s="557" t="s">
        <v>39</v>
      </c>
      <c r="C21" s="363">
        <f t="shared" si="0"/>
        <v>0</v>
      </c>
      <c r="D21" s="398">
        <f t="shared" si="1"/>
        <v>0</v>
      </c>
      <c r="E21" s="399">
        <f t="shared" si="2"/>
        <v>0</v>
      </c>
      <c r="F21" s="374">
        <f t="shared" si="3"/>
        <v>0</v>
      </c>
      <c r="G21" s="398">
        <f t="shared" si="4"/>
        <v>0</v>
      </c>
      <c r="H21" s="399">
        <f t="shared" si="5"/>
        <v>0</v>
      </c>
      <c r="I21" s="376"/>
      <c r="J21" s="318"/>
      <c r="K21" s="316"/>
    </row>
    <row r="22" spans="1:11" s="327" customFormat="1" ht="12" customHeight="1" thickBot="1" x14ac:dyDescent="0.35">
      <c r="A22" s="549" t="s">
        <v>40</v>
      </c>
      <c r="B22" s="559" t="s">
        <v>41</v>
      </c>
      <c r="C22" s="360">
        <f t="shared" si="0"/>
        <v>0</v>
      </c>
      <c r="D22" s="295">
        <f t="shared" si="1"/>
        <v>0</v>
      </c>
      <c r="E22" s="397">
        <f t="shared" si="2"/>
        <v>0</v>
      </c>
      <c r="F22" s="305">
        <f t="shared" si="3"/>
        <v>0</v>
      </c>
      <c r="G22" s="295">
        <f t="shared" si="4"/>
        <v>0</v>
      </c>
      <c r="H22" s="397">
        <f t="shared" si="5"/>
        <v>0</v>
      </c>
      <c r="I22" s="312">
        <f>I23+I24+I25+I26+I27</f>
        <v>0</v>
      </c>
      <c r="J22" s="312"/>
      <c r="K22" s="310"/>
    </row>
    <row r="23" spans="1:11" s="327" customFormat="1" ht="12" customHeight="1" x14ac:dyDescent="0.2">
      <c r="A23" s="551" t="s">
        <v>42</v>
      </c>
      <c r="B23" s="552" t="s">
        <v>43</v>
      </c>
      <c r="C23" s="361">
        <f t="shared" si="0"/>
        <v>0</v>
      </c>
      <c r="D23" s="395">
        <f t="shared" si="1"/>
        <v>0</v>
      </c>
      <c r="E23" s="396">
        <f t="shared" si="2"/>
        <v>0</v>
      </c>
      <c r="F23" s="372">
        <f t="shared" si="3"/>
        <v>0</v>
      </c>
      <c r="G23" s="395">
        <f t="shared" si="4"/>
        <v>0</v>
      </c>
      <c r="H23" s="396">
        <f t="shared" si="5"/>
        <v>0</v>
      </c>
      <c r="I23" s="377"/>
      <c r="J23" s="321"/>
      <c r="K23" s="319"/>
    </row>
    <row r="24" spans="1:11" s="553" customFormat="1" ht="12" customHeight="1" x14ac:dyDescent="0.2">
      <c r="A24" s="554" t="s">
        <v>44</v>
      </c>
      <c r="B24" s="555" t="s">
        <v>45</v>
      </c>
      <c r="C24" s="362">
        <f t="shared" si="0"/>
        <v>0</v>
      </c>
      <c r="D24" s="380">
        <f t="shared" si="1"/>
        <v>0</v>
      </c>
      <c r="E24" s="382">
        <f t="shared" si="2"/>
        <v>0</v>
      </c>
      <c r="F24" s="373">
        <f t="shared" si="3"/>
        <v>0</v>
      </c>
      <c r="G24" s="380">
        <f t="shared" si="4"/>
        <v>0</v>
      </c>
      <c r="H24" s="382">
        <f t="shared" si="5"/>
        <v>0</v>
      </c>
      <c r="I24" s="375"/>
      <c r="J24" s="315"/>
      <c r="K24" s="313"/>
    </row>
    <row r="25" spans="1:11" s="327" customFormat="1" ht="12" customHeight="1" x14ac:dyDescent="0.2">
      <c r="A25" s="554" t="s">
        <v>46</v>
      </c>
      <c r="B25" s="555" t="s">
        <v>47</v>
      </c>
      <c r="C25" s="362">
        <f t="shared" si="0"/>
        <v>0</v>
      </c>
      <c r="D25" s="380">
        <f t="shared" si="1"/>
        <v>0</v>
      </c>
      <c r="E25" s="382">
        <f t="shared" si="2"/>
        <v>0</v>
      </c>
      <c r="F25" s="373">
        <f t="shared" si="3"/>
        <v>0</v>
      </c>
      <c r="G25" s="380">
        <f t="shared" si="4"/>
        <v>0</v>
      </c>
      <c r="H25" s="382">
        <f t="shared" si="5"/>
        <v>0</v>
      </c>
      <c r="I25" s="375"/>
      <c r="J25" s="315"/>
      <c r="K25" s="313"/>
    </row>
    <row r="26" spans="1:11" s="327" customFormat="1" ht="12" customHeight="1" x14ac:dyDescent="0.2">
      <c r="A26" s="554" t="s">
        <v>48</v>
      </c>
      <c r="B26" s="555" t="s">
        <v>49</v>
      </c>
      <c r="C26" s="362">
        <f t="shared" si="0"/>
        <v>0</v>
      </c>
      <c r="D26" s="380">
        <f t="shared" si="1"/>
        <v>0</v>
      </c>
      <c r="E26" s="382">
        <f t="shared" si="2"/>
        <v>0</v>
      </c>
      <c r="F26" s="373">
        <f t="shared" si="3"/>
        <v>0</v>
      </c>
      <c r="G26" s="380">
        <f t="shared" si="4"/>
        <v>0</v>
      </c>
      <c r="H26" s="382">
        <f t="shared" si="5"/>
        <v>0</v>
      </c>
      <c r="I26" s="375"/>
      <c r="J26" s="315"/>
      <c r="K26" s="313"/>
    </row>
    <row r="27" spans="1:11" s="327" customFormat="1" ht="12" customHeight="1" x14ac:dyDescent="0.2">
      <c r="A27" s="554" t="s">
        <v>50</v>
      </c>
      <c r="B27" s="555" t="s">
        <v>51</v>
      </c>
      <c r="C27" s="362">
        <f t="shared" si="0"/>
        <v>0</v>
      </c>
      <c r="D27" s="380">
        <f t="shared" si="1"/>
        <v>0</v>
      </c>
      <c r="E27" s="382">
        <f t="shared" si="2"/>
        <v>0</v>
      </c>
      <c r="F27" s="373">
        <f t="shared" si="3"/>
        <v>0</v>
      </c>
      <c r="G27" s="380">
        <f t="shared" si="4"/>
        <v>0</v>
      </c>
      <c r="H27" s="382">
        <f t="shared" si="5"/>
        <v>0</v>
      </c>
      <c r="I27" s="375"/>
      <c r="J27" s="315"/>
      <c r="K27" s="313"/>
    </row>
    <row r="28" spans="1:11" s="327" customFormat="1" ht="12" customHeight="1" thickBot="1" x14ac:dyDescent="0.25">
      <c r="A28" s="556" t="s">
        <v>52</v>
      </c>
      <c r="B28" s="557" t="s">
        <v>53</v>
      </c>
      <c r="C28" s="363">
        <f t="shared" si="0"/>
        <v>0</v>
      </c>
      <c r="D28" s="398">
        <f t="shared" si="1"/>
        <v>0</v>
      </c>
      <c r="E28" s="399">
        <f t="shared" si="2"/>
        <v>0</v>
      </c>
      <c r="F28" s="374">
        <f t="shared" si="3"/>
        <v>0</v>
      </c>
      <c r="G28" s="398">
        <f t="shared" si="4"/>
        <v>0</v>
      </c>
      <c r="H28" s="399">
        <f t="shared" si="5"/>
        <v>0</v>
      </c>
      <c r="I28" s="376"/>
      <c r="J28" s="318"/>
      <c r="K28" s="316"/>
    </row>
    <row r="29" spans="1:11" s="327" customFormat="1" ht="12" customHeight="1" thickBot="1" x14ac:dyDescent="0.35">
      <c r="A29" s="549" t="s">
        <v>54</v>
      </c>
      <c r="B29" s="550" t="s">
        <v>55</v>
      </c>
      <c r="C29" s="364">
        <f t="shared" si="0"/>
        <v>0</v>
      </c>
      <c r="D29" s="309">
        <f t="shared" si="1"/>
        <v>0</v>
      </c>
      <c r="E29" s="400">
        <f t="shared" si="2"/>
        <v>0</v>
      </c>
      <c r="F29" s="312">
        <f t="shared" si="3"/>
        <v>0</v>
      </c>
      <c r="G29" s="309">
        <f t="shared" si="4"/>
        <v>0</v>
      </c>
      <c r="H29" s="400">
        <f t="shared" si="5"/>
        <v>0</v>
      </c>
      <c r="I29" s="312">
        <f t="shared" ref="I29" si="8">+I30+I31+I32+I33+I34+I35+I36</f>
        <v>0</v>
      </c>
      <c r="J29" s="312"/>
      <c r="K29" s="310"/>
    </row>
    <row r="30" spans="1:11" s="327" customFormat="1" ht="12" customHeight="1" x14ac:dyDescent="0.2">
      <c r="A30" s="551" t="s">
        <v>56</v>
      </c>
      <c r="B30" s="552" t="s">
        <v>57</v>
      </c>
      <c r="C30" s="361">
        <f t="shared" si="0"/>
        <v>0</v>
      </c>
      <c r="D30" s="395">
        <f t="shared" si="1"/>
        <v>0</v>
      </c>
      <c r="E30" s="396">
        <f t="shared" si="2"/>
        <v>0</v>
      </c>
      <c r="F30" s="372">
        <f t="shared" si="3"/>
        <v>0</v>
      </c>
      <c r="G30" s="395">
        <f t="shared" si="4"/>
        <v>0</v>
      </c>
      <c r="H30" s="396">
        <f t="shared" si="5"/>
        <v>0</v>
      </c>
      <c r="I30" s="377"/>
      <c r="J30" s="321"/>
      <c r="K30" s="319"/>
    </row>
    <row r="31" spans="1:11" s="327" customFormat="1" ht="12" customHeight="1" x14ac:dyDescent="0.2">
      <c r="A31" s="554" t="s">
        <v>58</v>
      </c>
      <c r="B31" s="555" t="s">
        <v>59</v>
      </c>
      <c r="C31" s="362">
        <f t="shared" si="0"/>
        <v>0</v>
      </c>
      <c r="D31" s="380">
        <f t="shared" si="1"/>
        <v>0</v>
      </c>
      <c r="E31" s="382">
        <f t="shared" si="2"/>
        <v>0</v>
      </c>
      <c r="F31" s="373">
        <f t="shared" si="3"/>
        <v>0</v>
      </c>
      <c r="G31" s="380">
        <f t="shared" si="4"/>
        <v>0</v>
      </c>
      <c r="H31" s="382">
        <f t="shared" si="5"/>
        <v>0</v>
      </c>
      <c r="I31" s="375"/>
      <c r="J31" s="315"/>
      <c r="K31" s="313"/>
    </row>
    <row r="32" spans="1:11" s="327" customFormat="1" ht="12" customHeight="1" x14ac:dyDescent="0.2">
      <c r="A32" s="554" t="s">
        <v>60</v>
      </c>
      <c r="B32" s="555" t="s">
        <v>61</v>
      </c>
      <c r="C32" s="362">
        <f t="shared" si="0"/>
        <v>0</v>
      </c>
      <c r="D32" s="380">
        <f t="shared" si="1"/>
        <v>0</v>
      </c>
      <c r="E32" s="382">
        <f t="shared" si="2"/>
        <v>0</v>
      </c>
      <c r="F32" s="373">
        <f t="shared" si="3"/>
        <v>0</v>
      </c>
      <c r="G32" s="380">
        <f t="shared" si="4"/>
        <v>0</v>
      </c>
      <c r="H32" s="382">
        <f t="shared" si="5"/>
        <v>0</v>
      </c>
      <c r="I32" s="375"/>
      <c r="J32" s="315"/>
      <c r="K32" s="313"/>
    </row>
    <row r="33" spans="1:11" s="327" customFormat="1" ht="12" customHeight="1" x14ac:dyDescent="0.2">
      <c r="A33" s="554" t="s">
        <v>62</v>
      </c>
      <c r="B33" s="555" t="s">
        <v>63</v>
      </c>
      <c r="C33" s="362">
        <f t="shared" si="0"/>
        <v>0</v>
      </c>
      <c r="D33" s="380">
        <f t="shared" si="1"/>
        <v>0</v>
      </c>
      <c r="E33" s="382">
        <f t="shared" si="2"/>
        <v>0</v>
      </c>
      <c r="F33" s="373">
        <f t="shared" si="3"/>
        <v>0</v>
      </c>
      <c r="G33" s="380">
        <f t="shared" si="4"/>
        <v>0</v>
      </c>
      <c r="H33" s="382">
        <f t="shared" si="5"/>
        <v>0</v>
      </c>
      <c r="I33" s="375"/>
      <c r="J33" s="315"/>
      <c r="K33" s="313"/>
    </row>
    <row r="34" spans="1:11" s="327" customFormat="1" ht="12" customHeight="1" x14ac:dyDescent="0.2">
      <c r="A34" s="554" t="s">
        <v>64</v>
      </c>
      <c r="B34" s="555" t="s">
        <v>65</v>
      </c>
      <c r="C34" s="362">
        <f t="shared" si="0"/>
        <v>0</v>
      </c>
      <c r="D34" s="380">
        <f t="shared" si="1"/>
        <v>0</v>
      </c>
      <c r="E34" s="382">
        <f t="shared" si="2"/>
        <v>0</v>
      </c>
      <c r="F34" s="373">
        <f t="shared" si="3"/>
        <v>0</v>
      </c>
      <c r="G34" s="380">
        <f t="shared" si="4"/>
        <v>0</v>
      </c>
      <c r="H34" s="382">
        <f t="shared" si="5"/>
        <v>0</v>
      </c>
      <c r="I34" s="375"/>
      <c r="J34" s="315"/>
      <c r="K34" s="313"/>
    </row>
    <row r="35" spans="1:11" s="327" customFormat="1" ht="12" customHeight="1" x14ac:dyDescent="0.2">
      <c r="A35" s="554" t="s">
        <v>66</v>
      </c>
      <c r="B35" s="555" t="s">
        <v>67</v>
      </c>
      <c r="C35" s="362">
        <f t="shared" si="0"/>
        <v>0</v>
      </c>
      <c r="D35" s="380">
        <f t="shared" si="1"/>
        <v>0</v>
      </c>
      <c r="E35" s="382">
        <f t="shared" si="2"/>
        <v>0</v>
      </c>
      <c r="F35" s="373">
        <f t="shared" si="3"/>
        <v>0</v>
      </c>
      <c r="G35" s="380">
        <f t="shared" si="4"/>
        <v>0</v>
      </c>
      <c r="H35" s="382">
        <f t="shared" si="5"/>
        <v>0</v>
      </c>
      <c r="I35" s="375"/>
      <c r="J35" s="315"/>
      <c r="K35" s="313"/>
    </row>
    <row r="36" spans="1:11" s="327" customFormat="1" ht="12" customHeight="1" thickBot="1" x14ac:dyDescent="0.25">
      <c r="A36" s="556" t="s">
        <v>68</v>
      </c>
      <c r="B36" s="557" t="s">
        <v>69</v>
      </c>
      <c r="C36" s="363">
        <f t="shared" si="0"/>
        <v>0</v>
      </c>
      <c r="D36" s="398">
        <f t="shared" si="1"/>
        <v>0</v>
      </c>
      <c r="E36" s="399">
        <f t="shared" si="2"/>
        <v>0</v>
      </c>
      <c r="F36" s="374">
        <f t="shared" si="3"/>
        <v>0</v>
      </c>
      <c r="G36" s="398">
        <f t="shared" si="4"/>
        <v>0</v>
      </c>
      <c r="H36" s="399">
        <f t="shared" si="5"/>
        <v>0</v>
      </c>
      <c r="I36" s="376"/>
      <c r="J36" s="318"/>
      <c r="K36" s="316"/>
    </row>
    <row r="37" spans="1:11" s="327" customFormat="1" ht="12" customHeight="1" thickBot="1" x14ac:dyDescent="0.35">
      <c r="A37" s="549" t="s">
        <v>70</v>
      </c>
      <c r="B37" s="550" t="s">
        <v>71</v>
      </c>
      <c r="C37" s="360">
        <f t="shared" si="0"/>
        <v>0</v>
      </c>
      <c r="D37" s="295">
        <f t="shared" si="1"/>
        <v>0</v>
      </c>
      <c r="E37" s="397"/>
      <c r="F37" s="305">
        <f t="shared" si="3"/>
        <v>0</v>
      </c>
      <c r="G37" s="295">
        <f t="shared" si="4"/>
        <v>0</v>
      </c>
      <c r="H37" s="397">
        <f t="shared" ref="H37" si="9">SUM(H38:H48)</f>
        <v>395721</v>
      </c>
      <c r="I37" s="312"/>
      <c r="J37" s="312"/>
      <c r="K37" s="310">
        <f t="shared" ref="K37" si="10">SUM(K38:K48)</f>
        <v>395721</v>
      </c>
    </row>
    <row r="38" spans="1:11" s="327" customFormat="1" ht="12" customHeight="1" x14ac:dyDescent="0.2">
      <c r="A38" s="551" t="s">
        <v>72</v>
      </c>
      <c r="B38" s="552" t="s">
        <v>73</v>
      </c>
      <c r="C38" s="361">
        <f t="shared" si="0"/>
        <v>0</v>
      </c>
      <c r="D38" s="395">
        <f t="shared" si="1"/>
        <v>0</v>
      </c>
      <c r="E38" s="396">
        <f t="shared" si="2"/>
        <v>0</v>
      </c>
      <c r="F38" s="372">
        <f t="shared" si="3"/>
        <v>0</v>
      </c>
      <c r="G38" s="395">
        <f t="shared" si="4"/>
        <v>0</v>
      </c>
      <c r="H38" s="396">
        <f t="shared" si="5"/>
        <v>0</v>
      </c>
      <c r="I38" s="377"/>
      <c r="J38" s="321"/>
      <c r="K38" s="319"/>
    </row>
    <row r="39" spans="1:11" s="327" customFormat="1" ht="12" customHeight="1" x14ac:dyDescent="0.2">
      <c r="A39" s="554" t="s">
        <v>74</v>
      </c>
      <c r="B39" s="555" t="s">
        <v>75</v>
      </c>
      <c r="C39" s="362">
        <f t="shared" si="0"/>
        <v>0</v>
      </c>
      <c r="D39" s="380">
        <f t="shared" si="1"/>
        <v>0</v>
      </c>
      <c r="E39" s="382">
        <f t="shared" si="2"/>
        <v>0</v>
      </c>
      <c r="F39" s="373">
        <f t="shared" si="3"/>
        <v>0</v>
      </c>
      <c r="G39" s="380">
        <f t="shared" si="4"/>
        <v>0</v>
      </c>
      <c r="H39" s="382">
        <f t="shared" si="5"/>
        <v>0</v>
      </c>
      <c r="I39" s="375"/>
      <c r="J39" s="315"/>
      <c r="K39" s="313"/>
    </row>
    <row r="40" spans="1:11" s="327" customFormat="1" ht="12" customHeight="1" x14ac:dyDescent="0.2">
      <c r="A40" s="554" t="s">
        <v>76</v>
      </c>
      <c r="B40" s="555" t="s">
        <v>77</v>
      </c>
      <c r="C40" s="362">
        <f t="shared" si="0"/>
        <v>0</v>
      </c>
      <c r="D40" s="380">
        <f t="shared" si="1"/>
        <v>0</v>
      </c>
      <c r="E40" s="382"/>
      <c r="F40" s="373">
        <f t="shared" si="3"/>
        <v>0</v>
      </c>
      <c r="G40" s="380">
        <f t="shared" si="4"/>
        <v>0</v>
      </c>
      <c r="H40" s="382">
        <v>395715</v>
      </c>
      <c r="I40" s="375"/>
      <c r="J40" s="315"/>
      <c r="K40" s="313">
        <v>395715</v>
      </c>
    </row>
    <row r="41" spans="1:11" s="327" customFormat="1" ht="12" customHeight="1" x14ac:dyDescent="0.2">
      <c r="A41" s="554" t="s">
        <v>78</v>
      </c>
      <c r="B41" s="555" t="s">
        <v>79</v>
      </c>
      <c r="C41" s="362">
        <f t="shared" si="0"/>
        <v>0</v>
      </c>
      <c r="D41" s="380">
        <f t="shared" si="1"/>
        <v>0</v>
      </c>
      <c r="E41" s="382">
        <f t="shared" si="2"/>
        <v>0</v>
      </c>
      <c r="F41" s="373">
        <f t="shared" si="3"/>
        <v>0</v>
      </c>
      <c r="G41" s="380">
        <f t="shared" si="4"/>
        <v>0</v>
      </c>
      <c r="H41" s="382">
        <f t="shared" si="5"/>
        <v>0</v>
      </c>
      <c r="I41" s="375"/>
      <c r="J41" s="315"/>
      <c r="K41" s="313"/>
    </row>
    <row r="42" spans="1:11" s="327" customFormat="1" ht="12" customHeight="1" x14ac:dyDescent="0.2">
      <c r="A42" s="554" t="s">
        <v>80</v>
      </c>
      <c r="B42" s="555" t="s">
        <v>81</v>
      </c>
      <c r="C42" s="362">
        <f t="shared" si="0"/>
        <v>0</v>
      </c>
      <c r="D42" s="380">
        <f t="shared" si="1"/>
        <v>0</v>
      </c>
      <c r="E42" s="382">
        <f t="shared" si="2"/>
        <v>0</v>
      </c>
      <c r="F42" s="373">
        <f t="shared" si="3"/>
        <v>0</v>
      </c>
      <c r="G42" s="380">
        <f t="shared" si="4"/>
        <v>0</v>
      </c>
      <c r="H42" s="382">
        <f t="shared" si="5"/>
        <v>0</v>
      </c>
      <c r="I42" s="375"/>
      <c r="J42" s="315"/>
      <c r="K42" s="313"/>
    </row>
    <row r="43" spans="1:11" s="327" customFormat="1" ht="12" customHeight="1" x14ac:dyDescent="0.2">
      <c r="A43" s="554" t="s">
        <v>82</v>
      </c>
      <c r="B43" s="555" t="s">
        <v>83</v>
      </c>
      <c r="C43" s="362">
        <f t="shared" si="0"/>
        <v>0</v>
      </c>
      <c r="D43" s="380">
        <f t="shared" si="1"/>
        <v>0</v>
      </c>
      <c r="E43" s="382">
        <f t="shared" si="2"/>
        <v>0</v>
      </c>
      <c r="F43" s="373">
        <f t="shared" si="3"/>
        <v>0</v>
      </c>
      <c r="G43" s="380">
        <f t="shared" si="4"/>
        <v>0</v>
      </c>
      <c r="H43" s="382">
        <f t="shared" si="5"/>
        <v>0</v>
      </c>
      <c r="I43" s="375"/>
      <c r="J43" s="315"/>
      <c r="K43" s="313"/>
    </row>
    <row r="44" spans="1:11" s="327" customFormat="1" ht="12" customHeight="1" x14ac:dyDescent="0.2">
      <c r="A44" s="554" t="s">
        <v>84</v>
      </c>
      <c r="B44" s="555" t="s">
        <v>85</v>
      </c>
      <c r="C44" s="362">
        <f t="shared" si="0"/>
        <v>0</v>
      </c>
      <c r="D44" s="380">
        <f t="shared" si="1"/>
        <v>0</v>
      </c>
      <c r="E44" s="382">
        <f t="shared" si="2"/>
        <v>0</v>
      </c>
      <c r="F44" s="373">
        <f t="shared" si="3"/>
        <v>0</v>
      </c>
      <c r="G44" s="380">
        <f t="shared" si="4"/>
        <v>0</v>
      </c>
      <c r="H44" s="382">
        <f t="shared" si="5"/>
        <v>0</v>
      </c>
      <c r="I44" s="375"/>
      <c r="J44" s="315"/>
      <c r="K44" s="313"/>
    </row>
    <row r="45" spans="1:11" s="327" customFormat="1" ht="12" customHeight="1" x14ac:dyDescent="0.2">
      <c r="A45" s="554" t="s">
        <v>86</v>
      </c>
      <c r="B45" s="555" t="s">
        <v>87</v>
      </c>
      <c r="C45" s="362">
        <f t="shared" si="0"/>
        <v>0</v>
      </c>
      <c r="D45" s="380">
        <f t="shared" si="1"/>
        <v>0</v>
      </c>
      <c r="E45" s="382">
        <f t="shared" si="2"/>
        <v>0</v>
      </c>
      <c r="F45" s="373">
        <f t="shared" si="3"/>
        <v>0</v>
      </c>
      <c r="G45" s="380">
        <f t="shared" si="4"/>
        <v>0</v>
      </c>
      <c r="H45" s="382">
        <f t="shared" si="5"/>
        <v>0</v>
      </c>
      <c r="I45" s="375"/>
      <c r="J45" s="315"/>
      <c r="K45" s="313"/>
    </row>
    <row r="46" spans="1:11" s="327" customFormat="1" ht="12" customHeight="1" x14ac:dyDescent="0.2">
      <c r="A46" s="554" t="s">
        <v>88</v>
      </c>
      <c r="B46" s="555" t="s">
        <v>89</v>
      </c>
      <c r="C46" s="365">
        <f t="shared" si="0"/>
        <v>0</v>
      </c>
      <c r="D46" s="381">
        <f t="shared" si="1"/>
        <v>0</v>
      </c>
      <c r="E46" s="383">
        <f t="shared" si="2"/>
        <v>0</v>
      </c>
      <c r="F46" s="375">
        <f t="shared" si="3"/>
        <v>0</v>
      </c>
      <c r="G46" s="381">
        <f t="shared" si="4"/>
        <v>0</v>
      </c>
      <c r="H46" s="383">
        <f t="shared" si="5"/>
        <v>0</v>
      </c>
      <c r="I46" s="375"/>
      <c r="J46" s="315"/>
      <c r="K46" s="313"/>
    </row>
    <row r="47" spans="1:11" s="327" customFormat="1" ht="12" customHeight="1" x14ac:dyDescent="0.2">
      <c r="A47" s="556" t="s">
        <v>90</v>
      </c>
      <c r="B47" s="557" t="s">
        <v>91</v>
      </c>
      <c r="C47" s="365">
        <f t="shared" si="0"/>
        <v>0</v>
      </c>
      <c r="D47" s="381">
        <f t="shared" si="1"/>
        <v>0</v>
      </c>
      <c r="E47" s="383">
        <f t="shared" si="2"/>
        <v>0</v>
      </c>
      <c r="F47" s="375">
        <f t="shared" si="3"/>
        <v>0</v>
      </c>
      <c r="G47" s="381">
        <f t="shared" si="4"/>
        <v>0</v>
      </c>
      <c r="H47" s="383">
        <f t="shared" si="5"/>
        <v>0</v>
      </c>
      <c r="I47" s="376"/>
      <c r="J47" s="318"/>
      <c r="K47" s="316"/>
    </row>
    <row r="48" spans="1:11" s="327" customFormat="1" ht="12" customHeight="1" thickBot="1" x14ac:dyDescent="0.25">
      <c r="A48" s="556" t="s">
        <v>92</v>
      </c>
      <c r="B48" s="557" t="s">
        <v>93</v>
      </c>
      <c r="C48" s="366">
        <f t="shared" si="0"/>
        <v>0</v>
      </c>
      <c r="D48" s="401">
        <f t="shared" si="1"/>
        <v>0</v>
      </c>
      <c r="E48" s="402"/>
      <c r="F48" s="376">
        <f t="shared" si="3"/>
        <v>0</v>
      </c>
      <c r="G48" s="401">
        <f t="shared" si="4"/>
        <v>0</v>
      </c>
      <c r="H48" s="402">
        <v>6</v>
      </c>
      <c r="I48" s="376"/>
      <c r="J48" s="318"/>
      <c r="K48" s="316">
        <v>6</v>
      </c>
    </row>
    <row r="49" spans="1:11" s="327" customFormat="1" ht="12" customHeight="1" thickBot="1" x14ac:dyDescent="0.35">
      <c r="A49" s="549" t="s">
        <v>94</v>
      </c>
      <c r="B49" s="550" t="s">
        <v>95</v>
      </c>
      <c r="C49" s="360">
        <f t="shared" si="0"/>
        <v>0</v>
      </c>
      <c r="D49" s="295">
        <f t="shared" si="1"/>
        <v>0</v>
      </c>
      <c r="E49" s="397">
        <f t="shared" si="2"/>
        <v>0</v>
      </c>
      <c r="F49" s="305">
        <f t="shared" si="3"/>
        <v>0</v>
      </c>
      <c r="G49" s="295">
        <f t="shared" si="4"/>
        <v>0</v>
      </c>
      <c r="H49" s="397">
        <f t="shared" si="5"/>
        <v>0</v>
      </c>
      <c r="I49" s="312">
        <f t="shared" ref="I49" si="11">SUM(I50:I54)</f>
        <v>0</v>
      </c>
      <c r="J49" s="312"/>
      <c r="K49" s="310"/>
    </row>
    <row r="50" spans="1:11" s="327" customFormat="1" ht="12" customHeight="1" x14ac:dyDescent="0.2">
      <c r="A50" s="551" t="s">
        <v>96</v>
      </c>
      <c r="B50" s="552" t="s">
        <v>97</v>
      </c>
      <c r="C50" s="367">
        <f t="shared" si="0"/>
        <v>0</v>
      </c>
      <c r="D50" s="403">
        <f t="shared" si="1"/>
        <v>0</v>
      </c>
      <c r="E50" s="404">
        <f t="shared" si="2"/>
        <v>0</v>
      </c>
      <c r="F50" s="377">
        <f t="shared" si="3"/>
        <v>0</v>
      </c>
      <c r="G50" s="403">
        <f t="shared" si="4"/>
        <v>0</v>
      </c>
      <c r="H50" s="404">
        <f t="shared" si="5"/>
        <v>0</v>
      </c>
      <c r="I50" s="377"/>
      <c r="J50" s="321"/>
      <c r="K50" s="319"/>
    </row>
    <row r="51" spans="1:11" s="327" customFormat="1" ht="12" customHeight="1" x14ac:dyDescent="0.2">
      <c r="A51" s="554" t="s">
        <v>98</v>
      </c>
      <c r="B51" s="555" t="s">
        <v>99</v>
      </c>
      <c r="C51" s="365">
        <f t="shared" si="0"/>
        <v>0</v>
      </c>
      <c r="D51" s="381">
        <f t="shared" si="1"/>
        <v>0</v>
      </c>
      <c r="E51" s="383">
        <f t="shared" si="2"/>
        <v>0</v>
      </c>
      <c r="F51" s="375">
        <f t="shared" si="3"/>
        <v>0</v>
      </c>
      <c r="G51" s="381">
        <f t="shared" si="4"/>
        <v>0</v>
      </c>
      <c r="H51" s="383">
        <f t="shared" si="5"/>
        <v>0</v>
      </c>
      <c r="I51" s="375"/>
      <c r="J51" s="315"/>
      <c r="K51" s="313"/>
    </row>
    <row r="52" spans="1:11" s="327" customFormat="1" ht="12" customHeight="1" x14ac:dyDescent="0.2">
      <c r="A52" s="554" t="s">
        <v>100</v>
      </c>
      <c r="B52" s="555" t="s">
        <v>101</v>
      </c>
      <c r="C52" s="365">
        <f t="shared" si="0"/>
        <v>0</v>
      </c>
      <c r="D52" s="381">
        <f t="shared" si="1"/>
        <v>0</v>
      </c>
      <c r="E52" s="383">
        <f t="shared" si="2"/>
        <v>0</v>
      </c>
      <c r="F52" s="375">
        <f t="shared" si="3"/>
        <v>0</v>
      </c>
      <c r="G52" s="381">
        <f t="shared" si="4"/>
        <v>0</v>
      </c>
      <c r="H52" s="383">
        <f t="shared" si="5"/>
        <v>0</v>
      </c>
      <c r="I52" s="375"/>
      <c r="J52" s="315"/>
      <c r="K52" s="313"/>
    </row>
    <row r="53" spans="1:11" s="327" customFormat="1" ht="12" customHeight="1" x14ac:dyDescent="0.2">
      <c r="A53" s="554" t="s">
        <v>102</v>
      </c>
      <c r="B53" s="555" t="s">
        <v>103</v>
      </c>
      <c r="C53" s="365">
        <f t="shared" si="0"/>
        <v>0</v>
      </c>
      <c r="D53" s="381">
        <f t="shared" si="1"/>
        <v>0</v>
      </c>
      <c r="E53" s="383">
        <f t="shared" si="2"/>
        <v>0</v>
      </c>
      <c r="F53" s="375">
        <f t="shared" si="3"/>
        <v>0</v>
      </c>
      <c r="G53" s="381">
        <f t="shared" si="4"/>
        <v>0</v>
      </c>
      <c r="H53" s="383">
        <f t="shared" si="5"/>
        <v>0</v>
      </c>
      <c r="I53" s="375"/>
      <c r="J53" s="315"/>
      <c r="K53" s="313"/>
    </row>
    <row r="54" spans="1:11" s="327" customFormat="1" ht="12" customHeight="1" thickBot="1" x14ac:dyDescent="0.25">
      <c r="A54" s="556" t="s">
        <v>104</v>
      </c>
      <c r="B54" s="557" t="s">
        <v>105</v>
      </c>
      <c r="C54" s="366">
        <f t="shared" si="0"/>
        <v>0</v>
      </c>
      <c r="D54" s="401">
        <f t="shared" si="1"/>
        <v>0</v>
      </c>
      <c r="E54" s="402">
        <f t="shared" si="2"/>
        <v>0</v>
      </c>
      <c r="F54" s="376">
        <f t="shared" si="3"/>
        <v>0</v>
      </c>
      <c r="G54" s="401">
        <f t="shared" si="4"/>
        <v>0</v>
      </c>
      <c r="H54" s="402">
        <f t="shared" si="5"/>
        <v>0</v>
      </c>
      <c r="I54" s="376"/>
      <c r="J54" s="318"/>
      <c r="K54" s="316"/>
    </row>
    <row r="55" spans="1:11" s="327" customFormat="1" ht="12" customHeight="1" thickBot="1" x14ac:dyDescent="0.35">
      <c r="A55" s="549" t="s">
        <v>106</v>
      </c>
      <c r="B55" s="550" t="s">
        <v>107</v>
      </c>
      <c r="C55" s="360">
        <f t="shared" si="0"/>
        <v>0</v>
      </c>
      <c r="D55" s="295">
        <f t="shared" si="1"/>
        <v>0</v>
      </c>
      <c r="E55" s="397">
        <f t="shared" si="2"/>
        <v>0</v>
      </c>
      <c r="F55" s="305">
        <f t="shared" si="3"/>
        <v>0</v>
      </c>
      <c r="G55" s="295">
        <f t="shared" si="4"/>
        <v>0</v>
      </c>
      <c r="H55" s="397">
        <f t="shared" si="5"/>
        <v>0</v>
      </c>
      <c r="I55" s="312">
        <f t="shared" ref="I55" si="12">SUM(I56:I58)</f>
        <v>0</v>
      </c>
      <c r="J55" s="312"/>
      <c r="K55" s="310"/>
    </row>
    <row r="56" spans="1:11" s="327" customFormat="1" ht="12" customHeight="1" x14ac:dyDescent="0.2">
      <c r="A56" s="551" t="s">
        <v>108</v>
      </c>
      <c r="B56" s="552" t="s">
        <v>109</v>
      </c>
      <c r="C56" s="361">
        <f t="shared" si="0"/>
        <v>0</v>
      </c>
      <c r="D56" s="395">
        <f t="shared" si="1"/>
        <v>0</v>
      </c>
      <c r="E56" s="396">
        <f t="shared" si="2"/>
        <v>0</v>
      </c>
      <c r="F56" s="372">
        <f t="shared" si="3"/>
        <v>0</v>
      </c>
      <c r="G56" s="395">
        <f t="shared" si="4"/>
        <v>0</v>
      </c>
      <c r="H56" s="396">
        <f t="shared" si="5"/>
        <v>0</v>
      </c>
      <c r="I56" s="377"/>
      <c r="J56" s="321"/>
      <c r="K56" s="319"/>
    </row>
    <row r="57" spans="1:11" s="327" customFormat="1" ht="12" customHeight="1" x14ac:dyDescent="0.2">
      <c r="A57" s="554" t="s">
        <v>110</v>
      </c>
      <c r="B57" s="555" t="s">
        <v>111</v>
      </c>
      <c r="C57" s="362">
        <f t="shared" si="0"/>
        <v>0</v>
      </c>
      <c r="D57" s="380">
        <f t="shared" si="1"/>
        <v>0</v>
      </c>
      <c r="E57" s="382">
        <f t="shared" si="2"/>
        <v>0</v>
      </c>
      <c r="F57" s="373">
        <f t="shared" si="3"/>
        <v>0</v>
      </c>
      <c r="G57" s="380">
        <f t="shared" si="4"/>
        <v>0</v>
      </c>
      <c r="H57" s="382">
        <f t="shared" si="5"/>
        <v>0</v>
      </c>
      <c r="I57" s="375"/>
      <c r="J57" s="315"/>
      <c r="K57" s="313"/>
    </row>
    <row r="58" spans="1:11" s="327" customFormat="1" ht="12" customHeight="1" x14ac:dyDescent="0.2">
      <c r="A58" s="554" t="s">
        <v>112</v>
      </c>
      <c r="B58" s="555" t="s">
        <v>113</v>
      </c>
      <c r="C58" s="362">
        <f t="shared" si="0"/>
        <v>0</v>
      </c>
      <c r="D58" s="380">
        <f t="shared" si="1"/>
        <v>0</v>
      </c>
      <c r="E58" s="382">
        <f t="shared" si="2"/>
        <v>0</v>
      </c>
      <c r="F58" s="373">
        <f t="shared" si="3"/>
        <v>0</v>
      </c>
      <c r="G58" s="380">
        <f t="shared" si="4"/>
        <v>0</v>
      </c>
      <c r="H58" s="382">
        <f t="shared" si="5"/>
        <v>0</v>
      </c>
      <c r="I58" s="375"/>
      <c r="J58" s="315"/>
      <c r="K58" s="313"/>
    </row>
    <row r="59" spans="1:11" s="327" customFormat="1" ht="12" customHeight="1" thickBot="1" x14ac:dyDescent="0.25">
      <c r="A59" s="556" t="s">
        <v>114</v>
      </c>
      <c r="B59" s="557" t="s">
        <v>115</v>
      </c>
      <c r="C59" s="363">
        <f t="shared" si="0"/>
        <v>0</v>
      </c>
      <c r="D59" s="398">
        <f t="shared" si="1"/>
        <v>0</v>
      </c>
      <c r="E59" s="399">
        <f t="shared" si="2"/>
        <v>0</v>
      </c>
      <c r="F59" s="374">
        <f t="shared" si="3"/>
        <v>0</v>
      </c>
      <c r="G59" s="398">
        <f t="shared" si="4"/>
        <v>0</v>
      </c>
      <c r="H59" s="399">
        <f t="shared" si="5"/>
        <v>0</v>
      </c>
      <c r="I59" s="376"/>
      <c r="J59" s="318"/>
      <c r="K59" s="316"/>
    </row>
    <row r="60" spans="1:11" s="327" customFormat="1" ht="12" customHeight="1" thickBot="1" x14ac:dyDescent="0.35">
      <c r="A60" s="549" t="s">
        <v>116</v>
      </c>
      <c r="B60" s="558" t="s">
        <v>117</v>
      </c>
      <c r="C60" s="360">
        <f t="shared" si="0"/>
        <v>0</v>
      </c>
      <c r="D60" s="295">
        <f t="shared" si="1"/>
        <v>0</v>
      </c>
      <c r="E60" s="397">
        <f t="shared" si="2"/>
        <v>0</v>
      </c>
      <c r="F60" s="305">
        <f t="shared" si="3"/>
        <v>0</v>
      </c>
      <c r="G60" s="295">
        <f t="shared" si="4"/>
        <v>0</v>
      </c>
      <c r="H60" s="397">
        <f t="shared" si="5"/>
        <v>0</v>
      </c>
      <c r="I60" s="312">
        <f t="shared" ref="I60" si="13">SUM(I61:I63)</f>
        <v>0</v>
      </c>
      <c r="J60" s="312"/>
      <c r="K60" s="310"/>
    </row>
    <row r="61" spans="1:11" s="327" customFormat="1" ht="12" customHeight="1" x14ac:dyDescent="0.2">
      <c r="A61" s="551" t="s">
        <v>118</v>
      </c>
      <c r="B61" s="552" t="s">
        <v>119</v>
      </c>
      <c r="C61" s="367">
        <f t="shared" si="0"/>
        <v>0</v>
      </c>
      <c r="D61" s="403">
        <f t="shared" si="1"/>
        <v>0</v>
      </c>
      <c r="E61" s="404">
        <f t="shared" si="2"/>
        <v>0</v>
      </c>
      <c r="F61" s="377">
        <f t="shared" si="3"/>
        <v>0</v>
      </c>
      <c r="G61" s="403">
        <f t="shared" si="4"/>
        <v>0</v>
      </c>
      <c r="H61" s="404">
        <f t="shared" si="5"/>
        <v>0</v>
      </c>
      <c r="I61" s="375"/>
      <c r="J61" s="315"/>
      <c r="K61" s="313"/>
    </row>
    <row r="62" spans="1:11" s="327" customFormat="1" ht="12" customHeight="1" x14ac:dyDescent="0.2">
      <c r="A62" s="554" t="s">
        <v>120</v>
      </c>
      <c r="B62" s="555" t="s">
        <v>121</v>
      </c>
      <c r="C62" s="365">
        <f t="shared" si="0"/>
        <v>0</v>
      </c>
      <c r="D62" s="381">
        <f t="shared" si="1"/>
        <v>0</v>
      </c>
      <c r="E62" s="383">
        <f t="shared" si="2"/>
        <v>0</v>
      </c>
      <c r="F62" s="375">
        <f t="shared" si="3"/>
        <v>0</v>
      </c>
      <c r="G62" s="381">
        <f t="shared" si="4"/>
        <v>0</v>
      </c>
      <c r="H62" s="383">
        <f t="shared" si="5"/>
        <v>0</v>
      </c>
      <c r="I62" s="375"/>
      <c r="J62" s="315"/>
      <c r="K62" s="313"/>
    </row>
    <row r="63" spans="1:11" s="327" customFormat="1" ht="12" customHeight="1" x14ac:dyDescent="0.2">
      <c r="A63" s="554" t="s">
        <v>122</v>
      </c>
      <c r="B63" s="555" t="s">
        <v>123</v>
      </c>
      <c r="C63" s="365">
        <f t="shared" si="0"/>
        <v>0</v>
      </c>
      <c r="D63" s="381">
        <f t="shared" si="1"/>
        <v>0</v>
      </c>
      <c r="E63" s="383">
        <f t="shared" si="2"/>
        <v>0</v>
      </c>
      <c r="F63" s="375">
        <f t="shared" si="3"/>
        <v>0</v>
      </c>
      <c r="G63" s="381">
        <f t="shared" si="4"/>
        <v>0</v>
      </c>
      <c r="H63" s="383">
        <f t="shared" si="5"/>
        <v>0</v>
      </c>
      <c r="I63" s="375"/>
      <c r="J63" s="315"/>
      <c r="K63" s="313"/>
    </row>
    <row r="64" spans="1:11" s="327" customFormat="1" ht="12" customHeight="1" thickBot="1" x14ac:dyDescent="0.25">
      <c r="A64" s="556" t="s">
        <v>124</v>
      </c>
      <c r="B64" s="557" t="s">
        <v>125</v>
      </c>
      <c r="C64" s="366">
        <f t="shared" si="0"/>
        <v>0</v>
      </c>
      <c r="D64" s="401">
        <f t="shared" si="1"/>
        <v>0</v>
      </c>
      <c r="E64" s="402">
        <f t="shared" si="2"/>
        <v>0</v>
      </c>
      <c r="F64" s="376">
        <f t="shared" si="3"/>
        <v>0</v>
      </c>
      <c r="G64" s="401">
        <f t="shared" si="4"/>
        <v>0</v>
      </c>
      <c r="H64" s="402">
        <f t="shared" si="5"/>
        <v>0</v>
      </c>
      <c r="I64" s="375"/>
      <c r="J64" s="315"/>
      <c r="K64" s="313"/>
    </row>
    <row r="65" spans="1:11" s="327" customFormat="1" ht="12" customHeight="1" thickBot="1" x14ac:dyDescent="0.35">
      <c r="A65" s="549" t="s">
        <v>126</v>
      </c>
      <c r="B65" s="550" t="s">
        <v>127</v>
      </c>
      <c r="C65" s="364">
        <f t="shared" si="0"/>
        <v>0</v>
      </c>
      <c r="D65" s="309">
        <f t="shared" si="1"/>
        <v>0</v>
      </c>
      <c r="E65" s="400">
        <f t="shared" si="2"/>
        <v>0</v>
      </c>
      <c r="F65" s="312">
        <f t="shared" si="3"/>
        <v>0</v>
      </c>
      <c r="G65" s="309">
        <f t="shared" si="4"/>
        <v>0</v>
      </c>
      <c r="H65" s="400">
        <f t="shared" ref="H65" si="14">+H8+H15+H22+H29+H37+H49+H55+H60</f>
        <v>395721</v>
      </c>
      <c r="I65" s="312"/>
      <c r="J65" s="312"/>
      <c r="K65" s="310">
        <f t="shared" ref="K65" si="15">+K8+K15+K22+K29+K37+K49+K55+K60</f>
        <v>395721</v>
      </c>
    </row>
    <row r="66" spans="1:11" s="327" customFormat="1" ht="12" customHeight="1" thickBot="1" x14ac:dyDescent="0.25">
      <c r="A66" s="560" t="s">
        <v>128</v>
      </c>
      <c r="B66" s="558" t="s">
        <v>129</v>
      </c>
      <c r="C66" s="360">
        <f t="shared" si="0"/>
        <v>0</v>
      </c>
      <c r="D66" s="295">
        <f t="shared" si="1"/>
        <v>0</v>
      </c>
      <c r="E66" s="397">
        <f t="shared" si="2"/>
        <v>0</v>
      </c>
      <c r="F66" s="305">
        <f t="shared" si="3"/>
        <v>0</v>
      </c>
      <c r="G66" s="295">
        <f t="shared" si="4"/>
        <v>0</v>
      </c>
      <c r="H66" s="397">
        <f t="shared" si="5"/>
        <v>0</v>
      </c>
      <c r="I66" s="312">
        <f t="shared" ref="I66" si="16">SUM(I67:I69)</f>
        <v>0</v>
      </c>
      <c r="J66" s="312"/>
      <c r="K66" s="310"/>
    </row>
    <row r="67" spans="1:11" s="327" customFormat="1" ht="12" customHeight="1" x14ac:dyDescent="0.2">
      <c r="A67" s="551" t="s">
        <v>130</v>
      </c>
      <c r="B67" s="552" t="s">
        <v>131</v>
      </c>
      <c r="C67" s="367">
        <f t="shared" si="0"/>
        <v>0</v>
      </c>
      <c r="D67" s="403">
        <f t="shared" si="1"/>
        <v>0</v>
      </c>
      <c r="E67" s="404">
        <f t="shared" si="2"/>
        <v>0</v>
      </c>
      <c r="F67" s="377">
        <f t="shared" si="3"/>
        <v>0</v>
      </c>
      <c r="G67" s="403">
        <f t="shared" si="4"/>
        <v>0</v>
      </c>
      <c r="H67" s="404">
        <f t="shared" si="5"/>
        <v>0</v>
      </c>
      <c r="I67" s="375"/>
      <c r="J67" s="315"/>
      <c r="K67" s="313"/>
    </row>
    <row r="68" spans="1:11" s="327" customFormat="1" ht="12" customHeight="1" x14ac:dyDescent="0.2">
      <c r="A68" s="554" t="s">
        <v>132</v>
      </c>
      <c r="B68" s="555" t="s">
        <v>133</v>
      </c>
      <c r="C68" s="365">
        <f t="shared" si="0"/>
        <v>0</v>
      </c>
      <c r="D68" s="381">
        <f t="shared" si="1"/>
        <v>0</v>
      </c>
      <c r="E68" s="383">
        <f t="shared" si="2"/>
        <v>0</v>
      </c>
      <c r="F68" s="375">
        <f t="shared" si="3"/>
        <v>0</v>
      </c>
      <c r="G68" s="381">
        <f t="shared" si="4"/>
        <v>0</v>
      </c>
      <c r="H68" s="383">
        <f t="shared" si="5"/>
        <v>0</v>
      </c>
      <c r="I68" s="375"/>
      <c r="J68" s="315"/>
      <c r="K68" s="313"/>
    </row>
    <row r="69" spans="1:11" s="327" customFormat="1" ht="12" customHeight="1" thickBot="1" x14ac:dyDescent="0.25">
      <c r="A69" s="556" t="s">
        <v>134</v>
      </c>
      <c r="B69" s="561" t="s">
        <v>135</v>
      </c>
      <c r="C69" s="366">
        <f t="shared" si="0"/>
        <v>0</v>
      </c>
      <c r="D69" s="401">
        <f t="shared" si="1"/>
        <v>0</v>
      </c>
      <c r="E69" s="402">
        <f t="shared" si="2"/>
        <v>0</v>
      </c>
      <c r="F69" s="376">
        <f t="shared" si="3"/>
        <v>0</v>
      </c>
      <c r="G69" s="401">
        <f t="shared" si="4"/>
        <v>0</v>
      </c>
      <c r="H69" s="402">
        <f t="shared" si="5"/>
        <v>0</v>
      </c>
      <c r="I69" s="375"/>
      <c r="J69" s="315"/>
      <c r="K69" s="313"/>
    </row>
    <row r="70" spans="1:11" s="327" customFormat="1" ht="12" customHeight="1" thickBot="1" x14ac:dyDescent="0.25">
      <c r="A70" s="560" t="s">
        <v>136</v>
      </c>
      <c r="B70" s="558" t="s">
        <v>137</v>
      </c>
      <c r="C70" s="360">
        <f t="shared" si="0"/>
        <v>0</v>
      </c>
      <c r="D70" s="295">
        <f t="shared" si="1"/>
        <v>0</v>
      </c>
      <c r="E70" s="397">
        <f t="shared" si="2"/>
        <v>0</v>
      </c>
      <c r="F70" s="305">
        <f t="shared" si="3"/>
        <v>0</v>
      </c>
      <c r="G70" s="295">
        <f t="shared" si="4"/>
        <v>0</v>
      </c>
      <c r="H70" s="397">
        <f t="shared" si="5"/>
        <v>0</v>
      </c>
      <c r="I70" s="312">
        <f t="shared" ref="I70" si="17">SUM(I71:I74)</f>
        <v>0</v>
      </c>
      <c r="J70" s="312">
        <f>SUM(J71:J74)</f>
        <v>0</v>
      </c>
      <c r="K70" s="310">
        <f>SUM(K71:K74)</f>
        <v>0</v>
      </c>
    </row>
    <row r="71" spans="1:11" s="327" customFormat="1" ht="12" customHeight="1" x14ac:dyDescent="0.2">
      <c r="A71" s="551" t="s">
        <v>138</v>
      </c>
      <c r="B71" s="552" t="s">
        <v>139</v>
      </c>
      <c r="C71" s="367">
        <f t="shared" si="0"/>
        <v>0</v>
      </c>
      <c r="D71" s="403">
        <f t="shared" si="1"/>
        <v>0</v>
      </c>
      <c r="E71" s="404">
        <f t="shared" si="2"/>
        <v>0</v>
      </c>
      <c r="F71" s="377">
        <f t="shared" si="3"/>
        <v>0</v>
      </c>
      <c r="G71" s="403">
        <f t="shared" si="4"/>
        <v>0</v>
      </c>
      <c r="H71" s="404">
        <f t="shared" si="5"/>
        <v>0</v>
      </c>
      <c r="I71" s="375"/>
      <c r="J71" s="315"/>
      <c r="K71" s="313"/>
    </row>
    <row r="72" spans="1:11" s="327" customFormat="1" ht="12" customHeight="1" x14ac:dyDescent="0.2">
      <c r="A72" s="554" t="s">
        <v>140</v>
      </c>
      <c r="B72" s="555" t="s">
        <v>141</v>
      </c>
      <c r="C72" s="365">
        <f t="shared" ref="C72:C91" si="18">I72-F72</f>
        <v>0</v>
      </c>
      <c r="D72" s="381">
        <f t="shared" ref="D72:D91" si="19">J72-G72</f>
        <v>0</v>
      </c>
      <c r="E72" s="383">
        <f t="shared" ref="E72:E91" si="20">K72-H72</f>
        <v>0</v>
      </c>
      <c r="F72" s="375">
        <f t="shared" ref="F72:F91" si="21">I72*0.9</f>
        <v>0</v>
      </c>
      <c r="G72" s="381">
        <f t="shared" ref="G72:G91" si="22">J72*0.9</f>
        <v>0</v>
      </c>
      <c r="H72" s="383">
        <f t="shared" ref="H72:H90" si="23">K72*0.9</f>
        <v>0</v>
      </c>
      <c r="I72" s="375"/>
      <c r="J72" s="315"/>
      <c r="K72" s="313"/>
    </row>
    <row r="73" spans="1:11" s="327" customFormat="1" ht="12" customHeight="1" x14ac:dyDescent="0.2">
      <c r="A73" s="554" t="s">
        <v>142</v>
      </c>
      <c r="B73" s="555" t="s">
        <v>143</v>
      </c>
      <c r="C73" s="365">
        <f t="shared" si="18"/>
        <v>0</v>
      </c>
      <c r="D73" s="381">
        <f t="shared" si="19"/>
        <v>0</v>
      </c>
      <c r="E73" s="383">
        <f t="shared" si="20"/>
        <v>0</v>
      </c>
      <c r="F73" s="375">
        <f t="shared" si="21"/>
        <v>0</v>
      </c>
      <c r="G73" s="381">
        <f t="shared" si="22"/>
        <v>0</v>
      </c>
      <c r="H73" s="383">
        <f t="shared" si="23"/>
        <v>0</v>
      </c>
      <c r="I73" s="375"/>
      <c r="J73" s="315"/>
      <c r="K73" s="313"/>
    </row>
    <row r="74" spans="1:11" s="327" customFormat="1" ht="12" customHeight="1" thickBot="1" x14ac:dyDescent="0.25">
      <c r="A74" s="556" t="s">
        <v>144</v>
      </c>
      <c r="B74" s="557" t="s">
        <v>145</v>
      </c>
      <c r="C74" s="366">
        <f t="shared" si="18"/>
        <v>0</v>
      </c>
      <c r="D74" s="401">
        <f t="shared" si="19"/>
        <v>0</v>
      </c>
      <c r="E74" s="402">
        <f t="shared" si="20"/>
        <v>0</v>
      </c>
      <c r="F74" s="376">
        <f t="shared" si="21"/>
        <v>0</v>
      </c>
      <c r="G74" s="401">
        <f t="shared" si="22"/>
        <v>0</v>
      </c>
      <c r="H74" s="402">
        <f t="shared" si="23"/>
        <v>0</v>
      </c>
      <c r="I74" s="375"/>
      <c r="J74" s="315"/>
      <c r="K74" s="313"/>
    </row>
    <row r="75" spans="1:11" s="327" customFormat="1" ht="12" customHeight="1" thickBot="1" x14ac:dyDescent="0.25">
      <c r="A75" s="560" t="s">
        <v>146</v>
      </c>
      <c r="B75" s="558" t="s">
        <v>147</v>
      </c>
      <c r="C75" s="360">
        <f t="shared" si="18"/>
        <v>19589.199999999983</v>
      </c>
      <c r="D75" s="295">
        <f t="shared" si="19"/>
        <v>23855.199999999983</v>
      </c>
      <c r="E75" s="397">
        <f t="shared" si="20"/>
        <v>23855.199999999983</v>
      </c>
      <c r="F75" s="305">
        <f t="shared" si="21"/>
        <v>176302.80000000002</v>
      </c>
      <c r="G75" s="295">
        <f t="shared" si="22"/>
        <v>214696.80000000002</v>
      </c>
      <c r="H75" s="397">
        <f t="shared" si="23"/>
        <v>214696.80000000002</v>
      </c>
      <c r="I75" s="312">
        <f t="shared" ref="I75:K75" si="24">SUM(I76:I77)</f>
        <v>195892</v>
      </c>
      <c r="J75" s="312">
        <f t="shared" si="24"/>
        <v>238552</v>
      </c>
      <c r="K75" s="310">
        <f t="shared" si="24"/>
        <v>238552</v>
      </c>
    </row>
    <row r="76" spans="1:11" s="327" customFormat="1" ht="12" customHeight="1" x14ac:dyDescent="0.2">
      <c r="A76" s="551" t="s">
        <v>148</v>
      </c>
      <c r="B76" s="552" t="s">
        <v>149</v>
      </c>
      <c r="C76" s="367">
        <f t="shared" si="18"/>
        <v>19589.199999999983</v>
      </c>
      <c r="D76" s="403">
        <f t="shared" si="19"/>
        <v>23855.199999999983</v>
      </c>
      <c r="E76" s="404">
        <f t="shared" si="20"/>
        <v>23855.199999999983</v>
      </c>
      <c r="F76" s="377">
        <f t="shared" si="21"/>
        <v>176302.80000000002</v>
      </c>
      <c r="G76" s="403">
        <f t="shared" si="22"/>
        <v>214696.80000000002</v>
      </c>
      <c r="H76" s="404">
        <f t="shared" si="23"/>
        <v>214696.80000000002</v>
      </c>
      <c r="I76" s="375">
        <v>195892</v>
      </c>
      <c r="J76" s="315">
        <v>238552</v>
      </c>
      <c r="K76" s="313">
        <v>238552</v>
      </c>
    </row>
    <row r="77" spans="1:11" s="327" customFormat="1" ht="12" customHeight="1" thickBot="1" x14ac:dyDescent="0.25">
      <c r="A77" s="556" t="s">
        <v>150</v>
      </c>
      <c r="B77" s="557" t="s">
        <v>151</v>
      </c>
      <c r="C77" s="366">
        <f t="shared" si="18"/>
        <v>0</v>
      </c>
      <c r="D77" s="401">
        <f t="shared" si="19"/>
        <v>0</v>
      </c>
      <c r="E77" s="402">
        <f t="shared" si="20"/>
        <v>0</v>
      </c>
      <c r="F77" s="376">
        <f t="shared" si="21"/>
        <v>0</v>
      </c>
      <c r="G77" s="401">
        <f t="shared" si="22"/>
        <v>0</v>
      </c>
      <c r="H77" s="402">
        <f t="shared" si="23"/>
        <v>0</v>
      </c>
      <c r="I77" s="375"/>
      <c r="J77" s="315"/>
      <c r="K77" s="313"/>
    </row>
    <row r="78" spans="1:11" s="553" customFormat="1" ht="12" customHeight="1" thickBot="1" x14ac:dyDescent="0.25">
      <c r="A78" s="560" t="s">
        <v>152</v>
      </c>
      <c r="B78" s="558" t="s">
        <v>153</v>
      </c>
      <c r="C78" s="360">
        <f t="shared" si="18"/>
        <v>4416175</v>
      </c>
      <c r="D78" s="295">
        <f t="shared" si="19"/>
        <v>4000175</v>
      </c>
      <c r="E78" s="397">
        <f t="shared" si="20"/>
        <v>3863457.6000000015</v>
      </c>
      <c r="F78" s="305">
        <f t="shared" si="21"/>
        <v>39745575</v>
      </c>
      <c r="G78" s="295">
        <f t="shared" si="22"/>
        <v>36001575</v>
      </c>
      <c r="H78" s="397">
        <f t="shared" si="23"/>
        <v>34771118.399999999</v>
      </c>
      <c r="I78" s="312">
        <f t="shared" ref="I78:K78" si="25">SUM(I79:I82)</f>
        <v>44161750</v>
      </c>
      <c r="J78" s="312">
        <f t="shared" si="25"/>
        <v>40001750</v>
      </c>
      <c r="K78" s="310">
        <f t="shared" si="25"/>
        <v>38634576</v>
      </c>
    </row>
    <row r="79" spans="1:11" s="327" customFormat="1" ht="12" customHeight="1" x14ac:dyDescent="0.2">
      <c r="A79" s="551" t="s">
        <v>154</v>
      </c>
      <c r="B79" s="552" t="s">
        <v>155</v>
      </c>
      <c r="C79" s="367">
        <f t="shared" si="18"/>
        <v>0</v>
      </c>
      <c r="D79" s="403">
        <f t="shared" si="19"/>
        <v>0</v>
      </c>
      <c r="E79" s="404">
        <f t="shared" si="20"/>
        <v>0</v>
      </c>
      <c r="F79" s="377">
        <f t="shared" si="21"/>
        <v>0</v>
      </c>
      <c r="G79" s="403">
        <f t="shared" si="22"/>
        <v>0</v>
      </c>
      <c r="H79" s="404">
        <f t="shared" si="23"/>
        <v>0</v>
      </c>
      <c r="I79" s="375"/>
      <c r="J79" s="315"/>
      <c r="K79" s="313"/>
    </row>
    <row r="80" spans="1:11" s="327" customFormat="1" ht="12" customHeight="1" x14ac:dyDescent="0.2">
      <c r="A80" s="554" t="s">
        <v>156</v>
      </c>
      <c r="B80" s="555" t="s">
        <v>157</v>
      </c>
      <c r="C80" s="365">
        <f t="shared" si="18"/>
        <v>0</v>
      </c>
      <c r="D80" s="381">
        <f t="shared" si="19"/>
        <v>0</v>
      </c>
      <c r="E80" s="383">
        <f t="shared" si="20"/>
        <v>0</v>
      </c>
      <c r="F80" s="375">
        <f t="shared" si="21"/>
        <v>0</v>
      </c>
      <c r="G80" s="381">
        <f t="shared" si="22"/>
        <v>0</v>
      </c>
      <c r="H80" s="383">
        <f t="shared" si="23"/>
        <v>0</v>
      </c>
      <c r="I80" s="375"/>
      <c r="J80" s="315"/>
      <c r="K80" s="313"/>
    </row>
    <row r="81" spans="1:11" s="327" customFormat="1" ht="12" customHeight="1" x14ac:dyDescent="0.2">
      <c r="A81" s="556" t="s">
        <v>158</v>
      </c>
      <c r="B81" s="557" t="s">
        <v>159</v>
      </c>
      <c r="C81" s="365">
        <f t="shared" si="18"/>
        <v>0</v>
      </c>
      <c r="D81" s="381">
        <f t="shared" si="19"/>
        <v>0</v>
      </c>
      <c r="E81" s="383">
        <f t="shared" si="20"/>
        <v>0</v>
      </c>
      <c r="F81" s="375">
        <f t="shared" si="21"/>
        <v>0</v>
      </c>
      <c r="G81" s="381">
        <f t="shared" si="22"/>
        <v>0</v>
      </c>
      <c r="H81" s="383">
        <f t="shared" si="23"/>
        <v>0</v>
      </c>
      <c r="I81" s="375"/>
      <c r="J81" s="315"/>
      <c r="K81" s="313"/>
    </row>
    <row r="82" spans="1:11" s="327" customFormat="1" ht="12" customHeight="1" thickBot="1" x14ac:dyDescent="0.25">
      <c r="A82" s="562" t="s">
        <v>160</v>
      </c>
      <c r="B82" s="563" t="s">
        <v>161</v>
      </c>
      <c r="C82" s="366">
        <f t="shared" si="18"/>
        <v>4416175</v>
      </c>
      <c r="D82" s="401">
        <f t="shared" si="19"/>
        <v>4000175</v>
      </c>
      <c r="E82" s="402">
        <f t="shared" si="20"/>
        <v>3863457.6000000015</v>
      </c>
      <c r="F82" s="376">
        <f t="shared" si="21"/>
        <v>39745575</v>
      </c>
      <c r="G82" s="401">
        <f t="shared" si="22"/>
        <v>36001575</v>
      </c>
      <c r="H82" s="402">
        <f t="shared" si="23"/>
        <v>34771118.399999999</v>
      </c>
      <c r="I82" s="324">
        <v>44161750</v>
      </c>
      <c r="J82" s="325">
        <v>40001750</v>
      </c>
      <c r="K82" s="322">
        <v>38634576</v>
      </c>
    </row>
    <row r="83" spans="1:11" s="327" customFormat="1" ht="12" customHeight="1" thickBot="1" x14ac:dyDescent="0.25">
      <c r="A83" s="560" t="s">
        <v>162</v>
      </c>
      <c r="B83" s="558" t="s">
        <v>163</v>
      </c>
      <c r="C83" s="360">
        <f t="shared" si="18"/>
        <v>0</v>
      </c>
      <c r="D83" s="295">
        <f t="shared" si="19"/>
        <v>0</v>
      </c>
      <c r="E83" s="397">
        <f t="shared" si="20"/>
        <v>0</v>
      </c>
      <c r="F83" s="305">
        <f t="shared" si="21"/>
        <v>0</v>
      </c>
      <c r="G83" s="295">
        <f t="shared" si="22"/>
        <v>0</v>
      </c>
      <c r="H83" s="397">
        <f t="shared" si="23"/>
        <v>0</v>
      </c>
      <c r="I83" s="312">
        <f t="shared" ref="I83" si="26">SUM(I84:I87)</f>
        <v>0</v>
      </c>
      <c r="J83" s="312"/>
      <c r="K83" s="310"/>
    </row>
    <row r="84" spans="1:11" s="327" customFormat="1" ht="12" customHeight="1" x14ac:dyDescent="0.2">
      <c r="A84" s="564" t="s">
        <v>164</v>
      </c>
      <c r="B84" s="552" t="s">
        <v>165</v>
      </c>
      <c r="C84" s="367">
        <f t="shared" si="18"/>
        <v>0</v>
      </c>
      <c r="D84" s="403">
        <f t="shared" si="19"/>
        <v>0</v>
      </c>
      <c r="E84" s="404">
        <f t="shared" si="20"/>
        <v>0</v>
      </c>
      <c r="F84" s="377">
        <f t="shared" si="21"/>
        <v>0</v>
      </c>
      <c r="G84" s="403">
        <f t="shared" si="22"/>
        <v>0</v>
      </c>
      <c r="H84" s="404">
        <f t="shared" si="23"/>
        <v>0</v>
      </c>
      <c r="I84" s="375"/>
      <c r="J84" s="315"/>
      <c r="K84" s="313"/>
    </row>
    <row r="85" spans="1:11" s="327" customFormat="1" ht="12" customHeight="1" x14ac:dyDescent="0.2">
      <c r="A85" s="565" t="s">
        <v>166</v>
      </c>
      <c r="B85" s="555" t="s">
        <v>167</v>
      </c>
      <c r="C85" s="365">
        <f t="shared" si="18"/>
        <v>0</v>
      </c>
      <c r="D85" s="381">
        <f t="shared" si="19"/>
        <v>0</v>
      </c>
      <c r="E85" s="383">
        <f t="shared" si="20"/>
        <v>0</v>
      </c>
      <c r="F85" s="375">
        <f t="shared" si="21"/>
        <v>0</v>
      </c>
      <c r="G85" s="381">
        <f t="shared" si="22"/>
        <v>0</v>
      </c>
      <c r="H85" s="383">
        <f t="shared" si="23"/>
        <v>0</v>
      </c>
      <c r="I85" s="375"/>
      <c r="J85" s="315"/>
      <c r="K85" s="313"/>
    </row>
    <row r="86" spans="1:11" s="327" customFormat="1" ht="12" customHeight="1" x14ac:dyDescent="0.2">
      <c r="A86" s="565" t="s">
        <v>168</v>
      </c>
      <c r="B86" s="555" t="s">
        <v>169</v>
      </c>
      <c r="C86" s="365">
        <f t="shared" si="18"/>
        <v>0</v>
      </c>
      <c r="D86" s="381">
        <f t="shared" si="19"/>
        <v>0</v>
      </c>
      <c r="E86" s="383">
        <f t="shared" si="20"/>
        <v>0</v>
      </c>
      <c r="F86" s="375">
        <f t="shared" si="21"/>
        <v>0</v>
      </c>
      <c r="G86" s="381">
        <f t="shared" si="22"/>
        <v>0</v>
      </c>
      <c r="H86" s="383">
        <f t="shared" si="23"/>
        <v>0</v>
      </c>
      <c r="I86" s="375"/>
      <c r="J86" s="315"/>
      <c r="K86" s="313"/>
    </row>
    <row r="87" spans="1:11" s="553" customFormat="1" ht="12" customHeight="1" thickBot="1" x14ac:dyDescent="0.25">
      <c r="A87" s="566" t="s">
        <v>170</v>
      </c>
      <c r="B87" s="557" t="s">
        <v>171</v>
      </c>
      <c r="C87" s="366">
        <f t="shared" si="18"/>
        <v>0</v>
      </c>
      <c r="D87" s="401">
        <f t="shared" si="19"/>
        <v>0</v>
      </c>
      <c r="E87" s="402">
        <f t="shared" si="20"/>
        <v>0</v>
      </c>
      <c r="F87" s="376">
        <f t="shared" si="21"/>
        <v>0</v>
      </c>
      <c r="G87" s="401">
        <f t="shared" si="22"/>
        <v>0</v>
      </c>
      <c r="H87" s="402">
        <f t="shared" si="23"/>
        <v>0</v>
      </c>
      <c r="I87" s="375"/>
      <c r="J87" s="315"/>
      <c r="K87" s="313"/>
    </row>
    <row r="88" spans="1:11" s="553" customFormat="1" ht="12" customHeight="1" thickBot="1" x14ac:dyDescent="0.25">
      <c r="A88" s="567" t="s">
        <v>172</v>
      </c>
      <c r="B88" s="568" t="s">
        <v>173</v>
      </c>
      <c r="C88" s="369">
        <f t="shared" si="18"/>
        <v>0</v>
      </c>
      <c r="D88" s="295">
        <f t="shared" si="19"/>
        <v>0</v>
      </c>
      <c r="E88" s="397">
        <f t="shared" si="20"/>
        <v>0</v>
      </c>
      <c r="F88" s="378">
        <f t="shared" si="21"/>
        <v>0</v>
      </c>
      <c r="G88" s="295">
        <f t="shared" si="22"/>
        <v>0</v>
      </c>
      <c r="H88" s="397">
        <f t="shared" si="23"/>
        <v>0</v>
      </c>
      <c r="I88" s="615"/>
      <c r="J88" s="312"/>
      <c r="K88" s="310"/>
    </row>
    <row r="89" spans="1:11" s="553" customFormat="1" ht="12" customHeight="1" thickBot="1" x14ac:dyDescent="0.25">
      <c r="A89" s="560" t="s">
        <v>174</v>
      </c>
      <c r="B89" s="569" t="s">
        <v>175</v>
      </c>
      <c r="C89" s="405">
        <f t="shared" si="18"/>
        <v>0</v>
      </c>
      <c r="D89" s="331">
        <f t="shared" si="19"/>
        <v>0</v>
      </c>
      <c r="E89" s="406">
        <f t="shared" si="20"/>
        <v>0</v>
      </c>
      <c r="F89" s="407">
        <f t="shared" si="21"/>
        <v>0</v>
      </c>
      <c r="G89" s="331">
        <f t="shared" si="22"/>
        <v>0</v>
      </c>
      <c r="H89" s="406">
        <f t="shared" si="23"/>
        <v>0</v>
      </c>
      <c r="I89" s="615"/>
      <c r="J89" s="312"/>
      <c r="K89" s="310"/>
    </row>
    <row r="90" spans="1:11" s="553" customFormat="1" ht="12" customHeight="1" thickBot="1" x14ac:dyDescent="0.25">
      <c r="A90" s="560" t="s">
        <v>176</v>
      </c>
      <c r="B90" s="570" t="s">
        <v>177</v>
      </c>
      <c r="C90" s="364">
        <f t="shared" si="18"/>
        <v>4435764.1999999955</v>
      </c>
      <c r="D90" s="309">
        <f t="shared" si="19"/>
        <v>4024030.1999999955</v>
      </c>
      <c r="E90" s="400">
        <f t="shared" si="20"/>
        <v>3887312.799999997</v>
      </c>
      <c r="F90" s="312">
        <f t="shared" si="21"/>
        <v>39921877.800000004</v>
      </c>
      <c r="G90" s="309">
        <f t="shared" si="22"/>
        <v>36216271.800000004</v>
      </c>
      <c r="H90" s="400">
        <f t="shared" si="23"/>
        <v>34985815.200000003</v>
      </c>
      <c r="I90" s="312">
        <f t="shared" ref="I90:K90" si="27">+I66+I70+I75+I78+I83+I89+I88</f>
        <v>44357642</v>
      </c>
      <c r="J90" s="312">
        <f t="shared" si="27"/>
        <v>40240302</v>
      </c>
      <c r="K90" s="310">
        <f t="shared" si="27"/>
        <v>38873128</v>
      </c>
    </row>
    <row r="91" spans="1:11" s="553" customFormat="1" ht="12" customHeight="1" thickBot="1" x14ac:dyDescent="0.25">
      <c r="A91" s="571" t="s">
        <v>178</v>
      </c>
      <c r="B91" s="572" t="s">
        <v>179</v>
      </c>
      <c r="C91" s="408">
        <f t="shared" si="18"/>
        <v>4435764.1999999955</v>
      </c>
      <c r="D91" s="409">
        <f t="shared" si="19"/>
        <v>4024030.1999999955</v>
      </c>
      <c r="E91" s="410">
        <f t="shared" si="20"/>
        <v>3887313</v>
      </c>
      <c r="F91" s="411">
        <f t="shared" si="21"/>
        <v>39921877.800000004</v>
      </c>
      <c r="G91" s="409">
        <f t="shared" si="22"/>
        <v>36216271.800000004</v>
      </c>
      <c r="H91" s="410">
        <v>35381536</v>
      </c>
      <c r="I91" s="312">
        <f t="shared" ref="I91:K91" si="28">+I65+I90</f>
        <v>44357642</v>
      </c>
      <c r="J91" s="309">
        <f t="shared" si="28"/>
        <v>40240302</v>
      </c>
      <c r="K91" s="310">
        <f t="shared" si="28"/>
        <v>39268849</v>
      </c>
    </row>
    <row r="92" spans="1:11" s="327" customFormat="1" ht="15" customHeight="1" x14ac:dyDescent="0.3">
      <c r="A92" s="573"/>
      <c r="B92" s="574"/>
      <c r="C92" s="326"/>
      <c r="F92" s="326"/>
      <c r="I92" s="326"/>
      <c r="J92" s="328"/>
    </row>
    <row r="93" spans="1:11" s="294" customFormat="1" ht="16.5" customHeight="1" thickBot="1" x14ac:dyDescent="0.35">
      <c r="A93" s="329"/>
      <c r="B93" s="329" t="s">
        <v>180</v>
      </c>
      <c r="C93" s="293"/>
      <c r="D93" s="293"/>
      <c r="E93" s="293"/>
      <c r="H93" s="379"/>
      <c r="I93" s="293"/>
      <c r="J93" s="293"/>
      <c r="K93" s="293"/>
    </row>
    <row r="94" spans="1:11" s="577" customFormat="1" ht="12" customHeight="1" thickBot="1" x14ac:dyDescent="0.35">
      <c r="A94" s="575" t="s">
        <v>12</v>
      </c>
      <c r="B94" s="576" t="s">
        <v>535</v>
      </c>
      <c r="C94" s="360">
        <f t="shared" ref="C94" si="29">I94-F94</f>
        <v>4164500</v>
      </c>
      <c r="D94" s="295">
        <f t="shared" ref="D94:D155" si="30">J94-G94</f>
        <v>4014030.1999999955</v>
      </c>
      <c r="E94" s="397">
        <f t="shared" ref="E94:E155" si="31">K94-H94</f>
        <v>3883535.1000000015</v>
      </c>
      <c r="F94" s="305">
        <v>39093142</v>
      </c>
      <c r="G94" s="295">
        <f t="shared" ref="G94:G156" si="32">J94*0.9</f>
        <v>36126271.800000004</v>
      </c>
      <c r="H94" s="397">
        <f t="shared" ref="H94:H156" si="33">K94*0.9</f>
        <v>34951815.899999999</v>
      </c>
      <c r="I94" s="305">
        <f t="shared" ref="I94:K94" si="34">+I95+I96+I97+I98+I99+I112</f>
        <v>43257642</v>
      </c>
      <c r="J94" s="295">
        <f t="shared" si="34"/>
        <v>40140302</v>
      </c>
      <c r="K94" s="397">
        <f t="shared" si="34"/>
        <v>38835351</v>
      </c>
    </row>
    <row r="95" spans="1:11" ht="12" customHeight="1" x14ac:dyDescent="0.3">
      <c r="A95" s="578" t="s">
        <v>14</v>
      </c>
      <c r="B95" s="579" t="s">
        <v>181</v>
      </c>
      <c r="C95" s="361">
        <f>I95-F95</f>
        <v>2622000</v>
      </c>
      <c r="D95" s="395">
        <f t="shared" si="30"/>
        <v>2763423.5</v>
      </c>
      <c r="E95" s="396">
        <f t="shared" si="31"/>
        <v>2728798.6999999993</v>
      </c>
      <c r="F95" s="372">
        <v>25207835</v>
      </c>
      <c r="G95" s="395">
        <f t="shared" si="32"/>
        <v>24870811.5</v>
      </c>
      <c r="H95" s="396">
        <f t="shared" si="33"/>
        <v>24559188.300000001</v>
      </c>
      <c r="I95" s="372">
        <v>27829835</v>
      </c>
      <c r="J95" s="395">
        <v>27634235</v>
      </c>
      <c r="K95" s="396">
        <v>27287987</v>
      </c>
    </row>
    <row r="96" spans="1:11" ht="12" customHeight="1" x14ac:dyDescent="0.3">
      <c r="A96" s="554" t="s">
        <v>16</v>
      </c>
      <c r="B96" s="580" t="s">
        <v>182</v>
      </c>
      <c r="C96" s="362">
        <f t="shared" ref="C96:C155" si="35">I96-F96</f>
        <v>755000</v>
      </c>
      <c r="D96" s="380">
        <f t="shared" si="30"/>
        <v>628840.70000000019</v>
      </c>
      <c r="E96" s="382">
        <f t="shared" si="31"/>
        <v>628111.20000000019</v>
      </c>
      <c r="F96" s="373">
        <v>6797807</v>
      </c>
      <c r="G96" s="380">
        <f t="shared" si="32"/>
        <v>5659566.2999999998</v>
      </c>
      <c r="H96" s="382">
        <f t="shared" si="33"/>
        <v>5653000.7999999998</v>
      </c>
      <c r="I96" s="373">
        <v>7552807</v>
      </c>
      <c r="J96" s="380">
        <v>6288407</v>
      </c>
      <c r="K96" s="382">
        <v>6281112</v>
      </c>
    </row>
    <row r="97" spans="1:11" ht="12" customHeight="1" x14ac:dyDescent="0.3">
      <c r="A97" s="554" t="s">
        <v>18</v>
      </c>
      <c r="B97" s="580" t="s">
        <v>183</v>
      </c>
      <c r="C97" s="362">
        <f t="shared" si="35"/>
        <v>787500</v>
      </c>
      <c r="D97" s="380">
        <f t="shared" si="30"/>
        <v>621766</v>
      </c>
      <c r="E97" s="382">
        <f t="shared" si="31"/>
        <v>526625.20000000019</v>
      </c>
      <c r="F97" s="373">
        <f t="shared" ref="F97:F156" si="36">I97*0.9</f>
        <v>7087500</v>
      </c>
      <c r="G97" s="380">
        <f t="shared" si="32"/>
        <v>5595894</v>
      </c>
      <c r="H97" s="382">
        <f t="shared" si="33"/>
        <v>4739626.8</v>
      </c>
      <c r="I97" s="373">
        <v>7875000</v>
      </c>
      <c r="J97" s="380">
        <v>6217660</v>
      </c>
      <c r="K97" s="382">
        <v>5266252</v>
      </c>
    </row>
    <row r="98" spans="1:11" ht="12" customHeight="1" x14ac:dyDescent="0.3">
      <c r="A98" s="554" t="s">
        <v>20</v>
      </c>
      <c r="B98" s="581" t="s">
        <v>184</v>
      </c>
      <c r="C98" s="362">
        <f t="shared" si="35"/>
        <v>0</v>
      </c>
      <c r="D98" s="380">
        <f t="shared" si="30"/>
        <v>0</v>
      </c>
      <c r="E98" s="382">
        <f t="shared" si="31"/>
        <v>0</v>
      </c>
      <c r="F98" s="373">
        <f t="shared" si="36"/>
        <v>0</v>
      </c>
      <c r="G98" s="380">
        <f t="shared" si="32"/>
        <v>0</v>
      </c>
      <c r="H98" s="382">
        <f t="shared" si="33"/>
        <v>0</v>
      </c>
      <c r="I98" s="373"/>
      <c r="J98" s="380"/>
      <c r="K98" s="382"/>
    </row>
    <row r="99" spans="1:11" ht="12" customHeight="1" x14ac:dyDescent="0.3">
      <c r="A99" s="554" t="s">
        <v>185</v>
      </c>
      <c r="B99" s="582" t="s">
        <v>186</v>
      </c>
      <c r="C99" s="362">
        <f t="shared" si="35"/>
        <v>0</v>
      </c>
      <c r="D99" s="380">
        <f t="shared" si="30"/>
        <v>0</v>
      </c>
      <c r="E99" s="382">
        <f t="shared" si="31"/>
        <v>0</v>
      </c>
      <c r="F99" s="373">
        <f t="shared" si="36"/>
        <v>0</v>
      </c>
      <c r="G99" s="380">
        <f t="shared" si="32"/>
        <v>0</v>
      </c>
      <c r="H99" s="382">
        <f t="shared" si="33"/>
        <v>0</v>
      </c>
      <c r="I99" s="373"/>
      <c r="J99" s="380"/>
      <c r="K99" s="382"/>
    </row>
    <row r="100" spans="1:11" ht="12" customHeight="1" x14ac:dyDescent="0.3">
      <c r="A100" s="554" t="s">
        <v>24</v>
      </c>
      <c r="B100" s="580" t="s">
        <v>187</v>
      </c>
      <c r="C100" s="362">
        <f t="shared" si="35"/>
        <v>0</v>
      </c>
      <c r="D100" s="380">
        <f t="shared" si="30"/>
        <v>0</v>
      </c>
      <c r="E100" s="382">
        <f t="shared" si="31"/>
        <v>0</v>
      </c>
      <c r="F100" s="373">
        <f t="shared" si="36"/>
        <v>0</v>
      </c>
      <c r="G100" s="380">
        <f t="shared" si="32"/>
        <v>0</v>
      </c>
      <c r="H100" s="382">
        <f t="shared" si="33"/>
        <v>0</v>
      </c>
      <c r="I100" s="373"/>
      <c r="J100" s="380"/>
      <c r="K100" s="382"/>
    </row>
    <row r="101" spans="1:11" ht="12" customHeight="1" x14ac:dyDescent="0.2">
      <c r="A101" s="554" t="s">
        <v>188</v>
      </c>
      <c r="B101" s="583" t="s">
        <v>189</v>
      </c>
      <c r="C101" s="362">
        <f t="shared" si="35"/>
        <v>0</v>
      </c>
      <c r="D101" s="380">
        <f t="shared" si="30"/>
        <v>0</v>
      </c>
      <c r="E101" s="382">
        <f t="shared" si="31"/>
        <v>0</v>
      </c>
      <c r="F101" s="373">
        <f t="shared" si="36"/>
        <v>0</v>
      </c>
      <c r="G101" s="380">
        <f t="shared" si="32"/>
        <v>0</v>
      </c>
      <c r="H101" s="382">
        <f t="shared" si="33"/>
        <v>0</v>
      </c>
      <c r="I101" s="373"/>
      <c r="J101" s="380"/>
      <c r="K101" s="382"/>
    </row>
    <row r="102" spans="1:11" ht="12" customHeight="1" x14ac:dyDescent="0.2">
      <c r="A102" s="554" t="s">
        <v>190</v>
      </c>
      <c r="B102" s="583" t="s">
        <v>191</v>
      </c>
      <c r="C102" s="362">
        <f t="shared" si="35"/>
        <v>0</v>
      </c>
      <c r="D102" s="380">
        <f t="shared" si="30"/>
        <v>0</v>
      </c>
      <c r="E102" s="382">
        <f t="shared" si="31"/>
        <v>0</v>
      </c>
      <c r="F102" s="373">
        <f t="shared" si="36"/>
        <v>0</v>
      </c>
      <c r="G102" s="380">
        <f t="shared" si="32"/>
        <v>0</v>
      </c>
      <c r="H102" s="382">
        <f t="shared" si="33"/>
        <v>0</v>
      </c>
      <c r="I102" s="373"/>
      <c r="J102" s="380"/>
      <c r="K102" s="382"/>
    </row>
    <row r="103" spans="1:11" ht="12" customHeight="1" x14ac:dyDescent="0.2">
      <c r="A103" s="554" t="s">
        <v>192</v>
      </c>
      <c r="B103" s="583" t="s">
        <v>193</v>
      </c>
      <c r="C103" s="362">
        <f t="shared" si="35"/>
        <v>0</v>
      </c>
      <c r="D103" s="380">
        <f t="shared" si="30"/>
        <v>0</v>
      </c>
      <c r="E103" s="382">
        <f t="shared" si="31"/>
        <v>0</v>
      </c>
      <c r="F103" s="373">
        <f t="shared" si="36"/>
        <v>0</v>
      </c>
      <c r="G103" s="380">
        <f t="shared" si="32"/>
        <v>0</v>
      </c>
      <c r="H103" s="382">
        <f t="shared" si="33"/>
        <v>0</v>
      </c>
      <c r="I103" s="373"/>
      <c r="J103" s="380"/>
      <c r="K103" s="382"/>
    </row>
    <row r="104" spans="1:11" ht="12" customHeight="1" x14ac:dyDescent="0.3">
      <c r="A104" s="554" t="s">
        <v>194</v>
      </c>
      <c r="B104" s="584" t="s">
        <v>195</v>
      </c>
      <c r="C104" s="362">
        <f t="shared" si="35"/>
        <v>0</v>
      </c>
      <c r="D104" s="380">
        <f t="shared" si="30"/>
        <v>0</v>
      </c>
      <c r="E104" s="382">
        <f t="shared" si="31"/>
        <v>0</v>
      </c>
      <c r="F104" s="373">
        <f t="shared" si="36"/>
        <v>0</v>
      </c>
      <c r="G104" s="380">
        <f t="shared" si="32"/>
        <v>0</v>
      </c>
      <c r="H104" s="382">
        <f t="shared" si="33"/>
        <v>0</v>
      </c>
      <c r="I104" s="373"/>
      <c r="J104" s="380"/>
      <c r="K104" s="382"/>
    </row>
    <row r="105" spans="1:11" ht="12" customHeight="1" x14ac:dyDescent="0.3">
      <c r="A105" s="554" t="s">
        <v>196</v>
      </c>
      <c r="B105" s="584" t="s">
        <v>197</v>
      </c>
      <c r="C105" s="362">
        <f t="shared" si="35"/>
        <v>0</v>
      </c>
      <c r="D105" s="380">
        <f t="shared" si="30"/>
        <v>0</v>
      </c>
      <c r="E105" s="382">
        <f t="shared" si="31"/>
        <v>0</v>
      </c>
      <c r="F105" s="373">
        <f t="shared" si="36"/>
        <v>0</v>
      </c>
      <c r="G105" s="380">
        <f t="shared" si="32"/>
        <v>0</v>
      </c>
      <c r="H105" s="382">
        <f t="shared" si="33"/>
        <v>0</v>
      </c>
      <c r="I105" s="373"/>
      <c r="J105" s="380"/>
      <c r="K105" s="382"/>
    </row>
    <row r="106" spans="1:11" ht="12" customHeight="1" x14ac:dyDescent="0.2">
      <c r="A106" s="554" t="s">
        <v>198</v>
      </c>
      <c r="B106" s="583" t="s">
        <v>199</v>
      </c>
      <c r="C106" s="362">
        <f t="shared" si="35"/>
        <v>0</v>
      </c>
      <c r="D106" s="380">
        <f t="shared" si="30"/>
        <v>0</v>
      </c>
      <c r="E106" s="382">
        <f t="shared" si="31"/>
        <v>0</v>
      </c>
      <c r="F106" s="373">
        <f t="shared" si="36"/>
        <v>0</v>
      </c>
      <c r="G106" s="380">
        <f t="shared" si="32"/>
        <v>0</v>
      </c>
      <c r="H106" s="382">
        <f t="shared" si="33"/>
        <v>0</v>
      </c>
      <c r="I106" s="373"/>
      <c r="J106" s="380"/>
      <c r="K106" s="382"/>
    </row>
    <row r="107" spans="1:11" ht="12" customHeight="1" x14ac:dyDescent="0.2">
      <c r="A107" s="554" t="s">
        <v>200</v>
      </c>
      <c r="B107" s="583" t="s">
        <v>201</v>
      </c>
      <c r="C107" s="362">
        <f t="shared" si="35"/>
        <v>0</v>
      </c>
      <c r="D107" s="380">
        <f t="shared" si="30"/>
        <v>0</v>
      </c>
      <c r="E107" s="382">
        <f t="shared" si="31"/>
        <v>0</v>
      </c>
      <c r="F107" s="373">
        <f t="shared" si="36"/>
        <v>0</v>
      </c>
      <c r="G107" s="380">
        <f t="shared" si="32"/>
        <v>0</v>
      </c>
      <c r="H107" s="382">
        <f t="shared" si="33"/>
        <v>0</v>
      </c>
      <c r="I107" s="373"/>
      <c r="J107" s="380"/>
      <c r="K107" s="382"/>
    </row>
    <row r="108" spans="1:11" ht="12" customHeight="1" x14ac:dyDescent="0.3">
      <c r="A108" s="554" t="s">
        <v>202</v>
      </c>
      <c r="B108" s="584" t="s">
        <v>203</v>
      </c>
      <c r="C108" s="362">
        <f t="shared" si="35"/>
        <v>0</v>
      </c>
      <c r="D108" s="380">
        <f t="shared" si="30"/>
        <v>0</v>
      </c>
      <c r="E108" s="382">
        <f t="shared" si="31"/>
        <v>0</v>
      </c>
      <c r="F108" s="373">
        <f t="shared" si="36"/>
        <v>0</v>
      </c>
      <c r="G108" s="380">
        <f t="shared" si="32"/>
        <v>0</v>
      </c>
      <c r="H108" s="382">
        <f t="shared" si="33"/>
        <v>0</v>
      </c>
      <c r="I108" s="373"/>
      <c r="J108" s="380"/>
      <c r="K108" s="382"/>
    </row>
    <row r="109" spans="1:11" ht="12" customHeight="1" x14ac:dyDescent="0.3">
      <c r="A109" s="585" t="s">
        <v>204</v>
      </c>
      <c r="B109" s="586" t="s">
        <v>205</v>
      </c>
      <c r="C109" s="362">
        <f t="shared" si="35"/>
        <v>0</v>
      </c>
      <c r="D109" s="380">
        <f t="shared" si="30"/>
        <v>0</v>
      </c>
      <c r="E109" s="382">
        <f t="shared" si="31"/>
        <v>0</v>
      </c>
      <c r="F109" s="373">
        <f t="shared" si="36"/>
        <v>0</v>
      </c>
      <c r="G109" s="380">
        <f t="shared" si="32"/>
        <v>0</v>
      </c>
      <c r="H109" s="382">
        <f t="shared" si="33"/>
        <v>0</v>
      </c>
      <c r="I109" s="373"/>
      <c r="J109" s="380"/>
      <c r="K109" s="382"/>
    </row>
    <row r="110" spans="1:11" ht="12" customHeight="1" x14ac:dyDescent="0.3">
      <c r="A110" s="554" t="s">
        <v>206</v>
      </c>
      <c r="B110" s="586" t="s">
        <v>207</v>
      </c>
      <c r="C110" s="362">
        <f t="shared" si="35"/>
        <v>0</v>
      </c>
      <c r="D110" s="380">
        <f t="shared" si="30"/>
        <v>0</v>
      </c>
      <c r="E110" s="382">
        <f t="shared" si="31"/>
        <v>0</v>
      </c>
      <c r="F110" s="373">
        <f t="shared" si="36"/>
        <v>0</v>
      </c>
      <c r="G110" s="380">
        <f t="shared" si="32"/>
        <v>0</v>
      </c>
      <c r="H110" s="382">
        <f t="shared" si="33"/>
        <v>0</v>
      </c>
      <c r="I110" s="373"/>
      <c r="J110" s="380"/>
      <c r="K110" s="382"/>
    </row>
    <row r="111" spans="1:11" ht="12" customHeight="1" x14ac:dyDescent="0.3">
      <c r="A111" s="554" t="s">
        <v>208</v>
      </c>
      <c r="B111" s="584" t="s">
        <v>209</v>
      </c>
      <c r="C111" s="362">
        <f t="shared" si="35"/>
        <v>0</v>
      </c>
      <c r="D111" s="380">
        <f t="shared" si="30"/>
        <v>0</v>
      </c>
      <c r="E111" s="382">
        <f t="shared" si="31"/>
        <v>0</v>
      </c>
      <c r="F111" s="373">
        <f t="shared" si="36"/>
        <v>0</v>
      </c>
      <c r="G111" s="380">
        <f t="shared" si="32"/>
        <v>0</v>
      </c>
      <c r="H111" s="382">
        <f t="shared" si="33"/>
        <v>0</v>
      </c>
      <c r="I111" s="373"/>
      <c r="J111" s="380"/>
      <c r="K111" s="382"/>
    </row>
    <row r="112" spans="1:11" ht="12" customHeight="1" x14ac:dyDescent="0.3">
      <c r="A112" s="554" t="s">
        <v>210</v>
      </c>
      <c r="B112" s="581" t="s">
        <v>211</v>
      </c>
      <c r="C112" s="362">
        <f t="shared" si="35"/>
        <v>0</v>
      </c>
      <c r="D112" s="380">
        <f t="shared" si="30"/>
        <v>0</v>
      </c>
      <c r="E112" s="382">
        <f t="shared" si="31"/>
        <v>0</v>
      </c>
      <c r="F112" s="373">
        <f t="shared" si="36"/>
        <v>0</v>
      </c>
      <c r="G112" s="380">
        <f t="shared" si="32"/>
        <v>0</v>
      </c>
      <c r="H112" s="382">
        <f t="shared" si="33"/>
        <v>0</v>
      </c>
      <c r="I112" s="373"/>
      <c r="J112" s="380"/>
      <c r="K112" s="382"/>
    </row>
    <row r="113" spans="1:11" ht="12" customHeight="1" x14ac:dyDescent="0.3">
      <c r="A113" s="556" t="s">
        <v>212</v>
      </c>
      <c r="B113" s="580" t="s">
        <v>213</v>
      </c>
      <c r="C113" s="362">
        <f t="shared" si="35"/>
        <v>0</v>
      </c>
      <c r="D113" s="380">
        <f t="shared" si="30"/>
        <v>0</v>
      </c>
      <c r="E113" s="382">
        <f t="shared" si="31"/>
        <v>0</v>
      </c>
      <c r="F113" s="373">
        <f t="shared" si="36"/>
        <v>0</v>
      </c>
      <c r="G113" s="380">
        <f t="shared" si="32"/>
        <v>0</v>
      </c>
      <c r="H113" s="382">
        <f t="shared" si="33"/>
        <v>0</v>
      </c>
      <c r="I113" s="373"/>
      <c r="J113" s="380"/>
      <c r="K113" s="382"/>
    </row>
    <row r="114" spans="1:11" ht="12" customHeight="1" thickBot="1" x14ac:dyDescent="0.35">
      <c r="A114" s="562" t="s">
        <v>214</v>
      </c>
      <c r="B114" s="587" t="s">
        <v>215</v>
      </c>
      <c r="C114" s="363">
        <f t="shared" si="35"/>
        <v>0</v>
      </c>
      <c r="D114" s="398">
        <f t="shared" si="30"/>
        <v>0</v>
      </c>
      <c r="E114" s="399">
        <f t="shared" si="31"/>
        <v>0</v>
      </c>
      <c r="F114" s="374">
        <f t="shared" si="36"/>
        <v>0</v>
      </c>
      <c r="G114" s="398">
        <f t="shared" si="32"/>
        <v>0</v>
      </c>
      <c r="H114" s="399">
        <f t="shared" si="33"/>
        <v>0</v>
      </c>
      <c r="I114" s="374"/>
      <c r="J114" s="398"/>
      <c r="K114" s="399"/>
    </row>
    <row r="115" spans="1:11" ht="12" customHeight="1" thickBot="1" x14ac:dyDescent="0.35">
      <c r="A115" s="549" t="s">
        <v>26</v>
      </c>
      <c r="B115" s="588" t="s">
        <v>536</v>
      </c>
      <c r="C115" s="360">
        <f t="shared" si="35"/>
        <v>0</v>
      </c>
      <c r="D115" s="295">
        <f t="shared" si="30"/>
        <v>0</v>
      </c>
      <c r="E115" s="397">
        <f t="shared" si="31"/>
        <v>0</v>
      </c>
      <c r="F115" s="305">
        <f t="shared" ref="F115:H116" si="37">I115</f>
        <v>1100000</v>
      </c>
      <c r="G115" s="295">
        <f t="shared" si="37"/>
        <v>100000</v>
      </c>
      <c r="H115" s="397">
        <f t="shared" si="37"/>
        <v>50890</v>
      </c>
      <c r="I115" s="305">
        <f t="shared" ref="I115:K115" si="38">+I116+I118+I120</f>
        <v>1100000</v>
      </c>
      <c r="J115" s="295">
        <f t="shared" si="38"/>
        <v>100000</v>
      </c>
      <c r="K115" s="397">
        <f t="shared" si="38"/>
        <v>50890</v>
      </c>
    </row>
    <row r="116" spans="1:11" ht="12" customHeight="1" x14ac:dyDescent="0.3">
      <c r="A116" s="551" t="s">
        <v>28</v>
      </c>
      <c r="B116" s="580" t="s">
        <v>216</v>
      </c>
      <c r="C116" s="361"/>
      <c r="D116" s="395"/>
      <c r="E116" s="396"/>
      <c r="F116" s="372">
        <f t="shared" si="37"/>
        <v>1100000</v>
      </c>
      <c r="G116" s="395">
        <f t="shared" si="37"/>
        <v>100000</v>
      </c>
      <c r="H116" s="396">
        <f t="shared" si="37"/>
        <v>50890</v>
      </c>
      <c r="I116" s="372">
        <v>1100000</v>
      </c>
      <c r="J116" s="395">
        <v>100000</v>
      </c>
      <c r="K116" s="589">
        <v>50890</v>
      </c>
    </row>
    <row r="117" spans="1:11" ht="12" customHeight="1" x14ac:dyDescent="0.3">
      <c r="A117" s="551" t="s">
        <v>30</v>
      </c>
      <c r="B117" s="590" t="s">
        <v>217</v>
      </c>
      <c r="C117" s="362">
        <f t="shared" si="35"/>
        <v>0</v>
      </c>
      <c r="D117" s="380">
        <f t="shared" si="30"/>
        <v>0</v>
      </c>
      <c r="E117" s="382">
        <f t="shared" si="31"/>
        <v>0</v>
      </c>
      <c r="F117" s="373">
        <f t="shared" si="36"/>
        <v>0</v>
      </c>
      <c r="G117" s="380">
        <f t="shared" si="32"/>
        <v>0</v>
      </c>
      <c r="H117" s="382">
        <f t="shared" si="33"/>
        <v>0</v>
      </c>
      <c r="I117" s="373"/>
      <c r="J117" s="380"/>
      <c r="K117" s="382"/>
    </row>
    <row r="118" spans="1:11" ht="12" customHeight="1" x14ac:dyDescent="0.3">
      <c r="A118" s="551" t="s">
        <v>32</v>
      </c>
      <c r="B118" s="590" t="s">
        <v>218</v>
      </c>
      <c r="C118" s="362">
        <f t="shared" si="35"/>
        <v>0</v>
      </c>
      <c r="D118" s="380">
        <f t="shared" si="30"/>
        <v>0</v>
      </c>
      <c r="E118" s="382">
        <f t="shared" si="31"/>
        <v>0</v>
      </c>
      <c r="F118" s="373">
        <f t="shared" si="36"/>
        <v>0</v>
      </c>
      <c r="G118" s="380">
        <f t="shared" si="32"/>
        <v>0</v>
      </c>
      <c r="H118" s="382">
        <f t="shared" si="33"/>
        <v>0</v>
      </c>
      <c r="I118" s="373"/>
      <c r="J118" s="380"/>
      <c r="K118" s="382"/>
    </row>
    <row r="119" spans="1:11" ht="12" customHeight="1" x14ac:dyDescent="0.3">
      <c r="A119" s="551" t="s">
        <v>34</v>
      </c>
      <c r="B119" s="590" t="s">
        <v>219</v>
      </c>
      <c r="C119" s="362">
        <f t="shared" si="35"/>
        <v>0</v>
      </c>
      <c r="D119" s="380">
        <f t="shared" si="30"/>
        <v>0</v>
      </c>
      <c r="E119" s="382">
        <f t="shared" si="31"/>
        <v>0</v>
      </c>
      <c r="F119" s="373">
        <f t="shared" si="36"/>
        <v>0</v>
      </c>
      <c r="G119" s="380">
        <f t="shared" si="32"/>
        <v>0</v>
      </c>
      <c r="H119" s="382">
        <f t="shared" si="33"/>
        <v>0</v>
      </c>
      <c r="I119" s="373"/>
      <c r="J119" s="380"/>
      <c r="K119" s="382"/>
    </row>
    <row r="120" spans="1:11" ht="12" customHeight="1" x14ac:dyDescent="0.3">
      <c r="A120" s="551" t="s">
        <v>36</v>
      </c>
      <c r="B120" s="591" t="s">
        <v>220</v>
      </c>
      <c r="C120" s="362">
        <f t="shared" si="35"/>
        <v>0</v>
      </c>
      <c r="D120" s="380">
        <f t="shared" si="30"/>
        <v>0</v>
      </c>
      <c r="E120" s="382">
        <f t="shared" si="31"/>
        <v>0</v>
      </c>
      <c r="F120" s="373">
        <f t="shared" si="36"/>
        <v>0</v>
      </c>
      <c r="G120" s="380">
        <f t="shared" si="32"/>
        <v>0</v>
      </c>
      <c r="H120" s="382">
        <f t="shared" si="33"/>
        <v>0</v>
      </c>
      <c r="I120" s="373"/>
      <c r="J120" s="380"/>
      <c r="K120" s="382"/>
    </row>
    <row r="121" spans="1:11" ht="12" customHeight="1" x14ac:dyDescent="0.3">
      <c r="A121" s="551" t="s">
        <v>38</v>
      </c>
      <c r="B121" s="592" t="s">
        <v>221</v>
      </c>
      <c r="C121" s="362">
        <f t="shared" si="35"/>
        <v>0</v>
      </c>
      <c r="D121" s="380">
        <f t="shared" si="30"/>
        <v>0</v>
      </c>
      <c r="E121" s="382">
        <f t="shared" si="31"/>
        <v>0</v>
      </c>
      <c r="F121" s="373">
        <f t="shared" si="36"/>
        <v>0</v>
      </c>
      <c r="G121" s="380">
        <f t="shared" si="32"/>
        <v>0</v>
      </c>
      <c r="H121" s="382">
        <f t="shared" si="33"/>
        <v>0</v>
      </c>
      <c r="I121" s="373"/>
      <c r="J121" s="380"/>
      <c r="K121" s="382"/>
    </row>
    <row r="122" spans="1:11" ht="12" customHeight="1" x14ac:dyDescent="0.3">
      <c r="A122" s="551" t="s">
        <v>222</v>
      </c>
      <c r="B122" s="593" t="s">
        <v>223</v>
      </c>
      <c r="C122" s="362">
        <f t="shared" si="35"/>
        <v>0</v>
      </c>
      <c r="D122" s="380">
        <f t="shared" si="30"/>
        <v>0</v>
      </c>
      <c r="E122" s="382">
        <f t="shared" si="31"/>
        <v>0</v>
      </c>
      <c r="F122" s="373">
        <f t="shared" si="36"/>
        <v>0</v>
      </c>
      <c r="G122" s="380">
        <f t="shared" si="32"/>
        <v>0</v>
      </c>
      <c r="H122" s="382">
        <f t="shared" si="33"/>
        <v>0</v>
      </c>
      <c r="I122" s="373"/>
      <c r="J122" s="380"/>
      <c r="K122" s="382"/>
    </row>
    <row r="123" spans="1:11" ht="12" customHeight="1" x14ac:dyDescent="0.3">
      <c r="A123" s="551" t="s">
        <v>224</v>
      </c>
      <c r="B123" s="584" t="s">
        <v>197</v>
      </c>
      <c r="C123" s="362">
        <f t="shared" si="35"/>
        <v>0</v>
      </c>
      <c r="D123" s="380">
        <f t="shared" si="30"/>
        <v>0</v>
      </c>
      <c r="E123" s="382">
        <f t="shared" si="31"/>
        <v>0</v>
      </c>
      <c r="F123" s="373">
        <f t="shared" si="36"/>
        <v>0</v>
      </c>
      <c r="G123" s="380">
        <f t="shared" si="32"/>
        <v>0</v>
      </c>
      <c r="H123" s="382">
        <f t="shared" si="33"/>
        <v>0</v>
      </c>
      <c r="I123" s="373"/>
      <c r="J123" s="380"/>
      <c r="K123" s="382"/>
    </row>
    <row r="124" spans="1:11" ht="12" customHeight="1" x14ac:dyDescent="0.3">
      <c r="A124" s="551" t="s">
        <v>225</v>
      </c>
      <c r="B124" s="584" t="s">
        <v>226</v>
      </c>
      <c r="C124" s="362">
        <f t="shared" si="35"/>
        <v>0</v>
      </c>
      <c r="D124" s="380">
        <f t="shared" si="30"/>
        <v>0</v>
      </c>
      <c r="E124" s="382">
        <f t="shared" si="31"/>
        <v>0</v>
      </c>
      <c r="F124" s="373">
        <f t="shared" si="36"/>
        <v>0</v>
      </c>
      <c r="G124" s="380">
        <f t="shared" si="32"/>
        <v>0</v>
      </c>
      <c r="H124" s="382">
        <f t="shared" si="33"/>
        <v>0</v>
      </c>
      <c r="I124" s="373"/>
      <c r="J124" s="380"/>
      <c r="K124" s="382"/>
    </row>
    <row r="125" spans="1:11" ht="12" customHeight="1" x14ac:dyDescent="0.3">
      <c r="A125" s="551" t="s">
        <v>227</v>
      </c>
      <c r="B125" s="584" t="s">
        <v>228</v>
      </c>
      <c r="C125" s="362">
        <f t="shared" si="35"/>
        <v>0</v>
      </c>
      <c r="D125" s="380">
        <f t="shared" si="30"/>
        <v>0</v>
      </c>
      <c r="E125" s="382">
        <f t="shared" si="31"/>
        <v>0</v>
      </c>
      <c r="F125" s="373">
        <f t="shared" si="36"/>
        <v>0</v>
      </c>
      <c r="G125" s="380">
        <f t="shared" si="32"/>
        <v>0</v>
      </c>
      <c r="H125" s="382">
        <f t="shared" si="33"/>
        <v>0</v>
      </c>
      <c r="I125" s="373"/>
      <c r="J125" s="380"/>
      <c r="K125" s="382"/>
    </row>
    <row r="126" spans="1:11" ht="12" customHeight="1" x14ac:dyDescent="0.3">
      <c r="A126" s="551" t="s">
        <v>229</v>
      </c>
      <c r="B126" s="584" t="s">
        <v>203</v>
      </c>
      <c r="C126" s="362">
        <f t="shared" si="35"/>
        <v>0</v>
      </c>
      <c r="D126" s="380">
        <f t="shared" si="30"/>
        <v>0</v>
      </c>
      <c r="E126" s="382">
        <f t="shared" si="31"/>
        <v>0</v>
      </c>
      <c r="F126" s="373">
        <f t="shared" si="36"/>
        <v>0</v>
      </c>
      <c r="G126" s="380">
        <f t="shared" si="32"/>
        <v>0</v>
      </c>
      <c r="H126" s="382">
        <f t="shared" si="33"/>
        <v>0</v>
      </c>
      <c r="I126" s="373"/>
      <c r="J126" s="380"/>
      <c r="K126" s="382"/>
    </row>
    <row r="127" spans="1:11" ht="12" customHeight="1" x14ac:dyDescent="0.3">
      <c r="A127" s="551" t="s">
        <v>230</v>
      </c>
      <c r="B127" s="584" t="s">
        <v>231</v>
      </c>
      <c r="C127" s="362">
        <f t="shared" si="35"/>
        <v>0</v>
      </c>
      <c r="D127" s="380">
        <f t="shared" si="30"/>
        <v>0</v>
      </c>
      <c r="E127" s="382">
        <f t="shared" si="31"/>
        <v>0</v>
      </c>
      <c r="F127" s="373">
        <f t="shared" si="36"/>
        <v>0</v>
      </c>
      <c r="G127" s="380">
        <f t="shared" si="32"/>
        <v>0</v>
      </c>
      <c r="H127" s="382">
        <f t="shared" si="33"/>
        <v>0</v>
      </c>
      <c r="I127" s="373"/>
      <c r="J127" s="380"/>
      <c r="K127" s="382"/>
    </row>
    <row r="128" spans="1:11" ht="12" customHeight="1" thickBot="1" x14ac:dyDescent="0.35">
      <c r="A128" s="585" t="s">
        <v>232</v>
      </c>
      <c r="B128" s="584" t="s">
        <v>233</v>
      </c>
      <c r="C128" s="363">
        <f t="shared" si="35"/>
        <v>0</v>
      </c>
      <c r="D128" s="398">
        <f t="shared" si="30"/>
        <v>0</v>
      </c>
      <c r="E128" s="399">
        <f t="shared" si="31"/>
        <v>0</v>
      </c>
      <c r="F128" s="374">
        <f t="shared" si="36"/>
        <v>0</v>
      </c>
      <c r="G128" s="398">
        <f t="shared" si="32"/>
        <v>0</v>
      </c>
      <c r="H128" s="399">
        <f t="shared" si="33"/>
        <v>0</v>
      </c>
      <c r="I128" s="374"/>
      <c r="J128" s="398"/>
      <c r="K128" s="399"/>
    </row>
    <row r="129" spans="1:11" ht="12" customHeight="1" thickBot="1" x14ac:dyDescent="0.35">
      <c r="A129" s="549" t="s">
        <v>40</v>
      </c>
      <c r="B129" s="594" t="s">
        <v>234</v>
      </c>
      <c r="C129" s="360">
        <f t="shared" si="35"/>
        <v>4164500</v>
      </c>
      <c r="D129" s="295">
        <f t="shared" si="30"/>
        <v>4024030.1999999955</v>
      </c>
      <c r="E129" s="397">
        <f t="shared" si="31"/>
        <v>3888624.1000000015</v>
      </c>
      <c r="F129" s="305">
        <v>40193142</v>
      </c>
      <c r="G129" s="295">
        <f t="shared" si="32"/>
        <v>36216271.800000004</v>
      </c>
      <c r="H129" s="397">
        <f t="shared" si="33"/>
        <v>34997616.899999999</v>
      </c>
      <c r="I129" s="305">
        <f t="shared" ref="I129:K129" si="39">+I94+I115</f>
        <v>44357642</v>
      </c>
      <c r="J129" s="295">
        <f t="shared" si="39"/>
        <v>40240302</v>
      </c>
      <c r="K129" s="397">
        <f t="shared" si="39"/>
        <v>38886241</v>
      </c>
    </row>
    <row r="130" spans="1:11" ht="12" customHeight="1" thickBot="1" x14ac:dyDescent="0.35">
      <c r="A130" s="549" t="s">
        <v>235</v>
      </c>
      <c r="B130" s="594" t="s">
        <v>236</v>
      </c>
      <c r="C130" s="360">
        <f t="shared" si="35"/>
        <v>0</v>
      </c>
      <c r="D130" s="295">
        <f t="shared" si="30"/>
        <v>0</v>
      </c>
      <c r="E130" s="397">
        <f t="shared" si="31"/>
        <v>0</v>
      </c>
      <c r="F130" s="305">
        <f t="shared" si="36"/>
        <v>0</v>
      </c>
      <c r="G130" s="295">
        <f t="shared" si="32"/>
        <v>0</v>
      </c>
      <c r="H130" s="397">
        <f t="shared" si="33"/>
        <v>0</v>
      </c>
      <c r="I130" s="305">
        <f t="shared" ref="I130" si="40">+I131+I132+I133</f>
        <v>0</v>
      </c>
      <c r="J130" s="295"/>
      <c r="K130" s="397"/>
    </row>
    <row r="131" spans="1:11" s="577" customFormat="1" ht="12" customHeight="1" x14ac:dyDescent="0.3">
      <c r="A131" s="551" t="s">
        <v>56</v>
      </c>
      <c r="B131" s="595" t="s">
        <v>237</v>
      </c>
      <c r="C131" s="361">
        <f t="shared" si="35"/>
        <v>0</v>
      </c>
      <c r="D131" s="395">
        <f t="shared" si="30"/>
        <v>0</v>
      </c>
      <c r="E131" s="396">
        <f t="shared" si="31"/>
        <v>0</v>
      </c>
      <c r="F131" s="372">
        <f t="shared" si="36"/>
        <v>0</v>
      </c>
      <c r="G131" s="395">
        <f t="shared" si="32"/>
        <v>0</v>
      </c>
      <c r="H131" s="396">
        <f t="shared" si="33"/>
        <v>0</v>
      </c>
      <c r="I131" s="372"/>
      <c r="J131" s="395"/>
      <c r="K131" s="396"/>
    </row>
    <row r="132" spans="1:11" ht="12" customHeight="1" x14ac:dyDescent="0.3">
      <c r="A132" s="551" t="s">
        <v>58</v>
      </c>
      <c r="B132" s="595" t="s">
        <v>238</v>
      </c>
      <c r="C132" s="362">
        <f t="shared" si="35"/>
        <v>0</v>
      </c>
      <c r="D132" s="380">
        <f t="shared" si="30"/>
        <v>0</v>
      </c>
      <c r="E132" s="382">
        <f t="shared" si="31"/>
        <v>0</v>
      </c>
      <c r="F132" s="373">
        <f t="shared" si="36"/>
        <v>0</v>
      </c>
      <c r="G132" s="380">
        <f t="shared" si="32"/>
        <v>0</v>
      </c>
      <c r="H132" s="382">
        <f t="shared" si="33"/>
        <v>0</v>
      </c>
      <c r="I132" s="373"/>
      <c r="J132" s="380"/>
      <c r="K132" s="382"/>
    </row>
    <row r="133" spans="1:11" ht="12" customHeight="1" thickBot="1" x14ac:dyDescent="0.35">
      <c r="A133" s="585" t="s">
        <v>60</v>
      </c>
      <c r="B133" s="596" t="s">
        <v>239</v>
      </c>
      <c r="C133" s="363">
        <f t="shared" si="35"/>
        <v>0</v>
      </c>
      <c r="D133" s="398">
        <f t="shared" si="30"/>
        <v>0</v>
      </c>
      <c r="E133" s="399">
        <f t="shared" si="31"/>
        <v>0</v>
      </c>
      <c r="F133" s="374">
        <f t="shared" si="36"/>
        <v>0</v>
      </c>
      <c r="G133" s="398">
        <f t="shared" si="32"/>
        <v>0</v>
      </c>
      <c r="H133" s="399">
        <f t="shared" si="33"/>
        <v>0</v>
      </c>
      <c r="I133" s="374"/>
      <c r="J133" s="398"/>
      <c r="K133" s="399"/>
    </row>
    <row r="134" spans="1:11" ht="12" customHeight="1" thickBot="1" x14ac:dyDescent="0.35">
      <c r="A134" s="549" t="s">
        <v>70</v>
      </c>
      <c r="B134" s="594" t="s">
        <v>240</v>
      </c>
      <c r="C134" s="360">
        <f t="shared" si="35"/>
        <v>0</v>
      </c>
      <c r="D134" s="295">
        <f t="shared" si="30"/>
        <v>0</v>
      </c>
      <c r="E134" s="397">
        <f t="shared" si="31"/>
        <v>0</v>
      </c>
      <c r="F134" s="305">
        <f t="shared" si="36"/>
        <v>0</v>
      </c>
      <c r="G134" s="295">
        <f t="shared" si="32"/>
        <v>0</v>
      </c>
      <c r="H134" s="397">
        <f t="shared" si="33"/>
        <v>0</v>
      </c>
      <c r="I134" s="305">
        <f t="shared" ref="I134" si="41">+I135+I136+I137+I138+I139+I140</f>
        <v>0</v>
      </c>
      <c r="J134" s="295"/>
      <c r="K134" s="397"/>
    </row>
    <row r="135" spans="1:11" ht="12" customHeight="1" x14ac:dyDescent="0.3">
      <c r="A135" s="551" t="s">
        <v>72</v>
      </c>
      <c r="B135" s="595" t="s">
        <v>241</v>
      </c>
      <c r="C135" s="361">
        <f t="shared" si="35"/>
        <v>0</v>
      </c>
      <c r="D135" s="395">
        <f t="shared" si="30"/>
        <v>0</v>
      </c>
      <c r="E135" s="396">
        <f t="shared" si="31"/>
        <v>0</v>
      </c>
      <c r="F135" s="372">
        <f t="shared" si="36"/>
        <v>0</v>
      </c>
      <c r="G135" s="395">
        <f t="shared" si="32"/>
        <v>0</v>
      </c>
      <c r="H135" s="396">
        <f t="shared" si="33"/>
        <v>0</v>
      </c>
      <c r="I135" s="372"/>
      <c r="J135" s="395"/>
      <c r="K135" s="396"/>
    </row>
    <row r="136" spans="1:11" ht="12" customHeight="1" x14ac:dyDescent="0.3">
      <c r="A136" s="551" t="s">
        <v>74</v>
      </c>
      <c r="B136" s="595" t="s">
        <v>242</v>
      </c>
      <c r="C136" s="362">
        <f t="shared" si="35"/>
        <v>0</v>
      </c>
      <c r="D136" s="380">
        <f t="shared" si="30"/>
        <v>0</v>
      </c>
      <c r="E136" s="382">
        <f t="shared" si="31"/>
        <v>0</v>
      </c>
      <c r="F136" s="373">
        <f t="shared" si="36"/>
        <v>0</v>
      </c>
      <c r="G136" s="380">
        <f t="shared" si="32"/>
        <v>0</v>
      </c>
      <c r="H136" s="382">
        <f t="shared" si="33"/>
        <v>0</v>
      </c>
      <c r="I136" s="373"/>
      <c r="J136" s="380"/>
      <c r="K136" s="382"/>
    </row>
    <row r="137" spans="1:11" ht="12" customHeight="1" x14ac:dyDescent="0.3">
      <c r="A137" s="551" t="s">
        <v>76</v>
      </c>
      <c r="B137" s="595" t="s">
        <v>243</v>
      </c>
      <c r="C137" s="362">
        <f t="shared" si="35"/>
        <v>0</v>
      </c>
      <c r="D137" s="380">
        <f t="shared" si="30"/>
        <v>0</v>
      </c>
      <c r="E137" s="382">
        <f t="shared" si="31"/>
        <v>0</v>
      </c>
      <c r="F137" s="373">
        <f t="shared" si="36"/>
        <v>0</v>
      </c>
      <c r="G137" s="380">
        <f t="shared" si="32"/>
        <v>0</v>
      </c>
      <c r="H137" s="382">
        <f t="shared" si="33"/>
        <v>0</v>
      </c>
      <c r="I137" s="373"/>
      <c r="J137" s="380"/>
      <c r="K137" s="382"/>
    </row>
    <row r="138" spans="1:11" ht="12" customHeight="1" x14ac:dyDescent="0.3">
      <c r="A138" s="551" t="s">
        <v>78</v>
      </c>
      <c r="B138" s="595" t="s">
        <v>244</v>
      </c>
      <c r="C138" s="362">
        <f t="shared" si="35"/>
        <v>0</v>
      </c>
      <c r="D138" s="380">
        <f t="shared" si="30"/>
        <v>0</v>
      </c>
      <c r="E138" s="382">
        <f t="shared" si="31"/>
        <v>0</v>
      </c>
      <c r="F138" s="373">
        <f t="shared" si="36"/>
        <v>0</v>
      </c>
      <c r="G138" s="380">
        <f t="shared" si="32"/>
        <v>0</v>
      </c>
      <c r="H138" s="382">
        <f t="shared" si="33"/>
        <v>0</v>
      </c>
      <c r="I138" s="373"/>
      <c r="J138" s="380"/>
      <c r="K138" s="382"/>
    </row>
    <row r="139" spans="1:11" ht="12" customHeight="1" x14ac:dyDescent="0.3">
      <c r="A139" s="551" t="s">
        <v>80</v>
      </c>
      <c r="B139" s="595" t="s">
        <v>245</v>
      </c>
      <c r="C139" s="362">
        <f t="shared" si="35"/>
        <v>0</v>
      </c>
      <c r="D139" s="380">
        <f t="shared" si="30"/>
        <v>0</v>
      </c>
      <c r="E139" s="382">
        <f t="shared" si="31"/>
        <v>0</v>
      </c>
      <c r="F139" s="373">
        <f t="shared" si="36"/>
        <v>0</v>
      </c>
      <c r="G139" s="380">
        <f t="shared" si="32"/>
        <v>0</v>
      </c>
      <c r="H139" s="382">
        <f t="shared" si="33"/>
        <v>0</v>
      </c>
      <c r="I139" s="373"/>
      <c r="J139" s="380"/>
      <c r="K139" s="382"/>
    </row>
    <row r="140" spans="1:11" s="577" customFormat="1" ht="12" customHeight="1" thickBot="1" x14ac:dyDescent="0.35">
      <c r="A140" s="585" t="s">
        <v>82</v>
      </c>
      <c r="B140" s="596" t="s">
        <v>246</v>
      </c>
      <c r="C140" s="363">
        <f t="shared" si="35"/>
        <v>0</v>
      </c>
      <c r="D140" s="398">
        <f t="shared" si="30"/>
        <v>0</v>
      </c>
      <c r="E140" s="399">
        <f t="shared" si="31"/>
        <v>0</v>
      </c>
      <c r="F140" s="374">
        <f t="shared" si="36"/>
        <v>0</v>
      </c>
      <c r="G140" s="398">
        <f t="shared" si="32"/>
        <v>0</v>
      </c>
      <c r="H140" s="399">
        <f t="shared" si="33"/>
        <v>0</v>
      </c>
      <c r="I140" s="374"/>
      <c r="J140" s="398"/>
      <c r="K140" s="399"/>
    </row>
    <row r="141" spans="1:11" ht="12" customHeight="1" thickBot="1" x14ac:dyDescent="0.35">
      <c r="A141" s="549" t="s">
        <v>94</v>
      </c>
      <c r="B141" s="594" t="s">
        <v>247</v>
      </c>
      <c r="C141" s="364">
        <f t="shared" si="35"/>
        <v>0</v>
      </c>
      <c r="D141" s="309">
        <f t="shared" si="30"/>
        <v>0</v>
      </c>
      <c r="E141" s="400">
        <f t="shared" si="31"/>
        <v>0</v>
      </c>
      <c r="F141" s="312">
        <f t="shared" si="36"/>
        <v>0</v>
      </c>
      <c r="G141" s="309">
        <f t="shared" si="32"/>
        <v>0</v>
      </c>
      <c r="H141" s="400">
        <f t="shared" si="33"/>
        <v>0</v>
      </c>
      <c r="I141" s="312">
        <f t="shared" ref="I141" si="42">+I142+I143+I145+I146+I144</f>
        <v>0</v>
      </c>
      <c r="J141" s="309"/>
      <c r="K141" s="400"/>
    </row>
    <row r="142" spans="1:11" x14ac:dyDescent="0.3">
      <c r="A142" s="551" t="s">
        <v>96</v>
      </c>
      <c r="B142" s="595" t="s">
        <v>248</v>
      </c>
      <c r="C142" s="361">
        <f t="shared" si="35"/>
        <v>0</v>
      </c>
      <c r="D142" s="395">
        <f t="shared" si="30"/>
        <v>0</v>
      </c>
      <c r="E142" s="396">
        <f t="shared" si="31"/>
        <v>0</v>
      </c>
      <c r="F142" s="372">
        <f t="shared" si="36"/>
        <v>0</v>
      </c>
      <c r="G142" s="395">
        <f t="shared" si="32"/>
        <v>0</v>
      </c>
      <c r="H142" s="396">
        <f t="shared" si="33"/>
        <v>0</v>
      </c>
      <c r="I142" s="372"/>
      <c r="J142" s="395"/>
      <c r="K142" s="396"/>
    </row>
    <row r="143" spans="1:11" ht="12" customHeight="1" x14ac:dyDescent="0.3">
      <c r="A143" s="551" t="s">
        <v>98</v>
      </c>
      <c r="B143" s="595" t="s">
        <v>249</v>
      </c>
      <c r="C143" s="362">
        <f t="shared" si="35"/>
        <v>0</v>
      </c>
      <c r="D143" s="380">
        <f t="shared" si="30"/>
        <v>0</v>
      </c>
      <c r="E143" s="382">
        <f t="shared" si="31"/>
        <v>0</v>
      </c>
      <c r="F143" s="373">
        <f t="shared" si="36"/>
        <v>0</v>
      </c>
      <c r="G143" s="380">
        <f t="shared" si="32"/>
        <v>0</v>
      </c>
      <c r="H143" s="382">
        <f t="shared" si="33"/>
        <v>0</v>
      </c>
      <c r="I143" s="373"/>
      <c r="J143" s="380"/>
      <c r="K143" s="382"/>
    </row>
    <row r="144" spans="1:11" ht="12" customHeight="1" x14ac:dyDescent="0.3">
      <c r="A144" s="551" t="s">
        <v>100</v>
      </c>
      <c r="B144" s="595" t="s">
        <v>250</v>
      </c>
      <c r="C144" s="362">
        <f t="shared" si="35"/>
        <v>0</v>
      </c>
      <c r="D144" s="380">
        <f t="shared" si="30"/>
        <v>0</v>
      </c>
      <c r="E144" s="382">
        <f t="shared" si="31"/>
        <v>0</v>
      </c>
      <c r="F144" s="373">
        <f t="shared" si="36"/>
        <v>0</v>
      </c>
      <c r="G144" s="380">
        <f t="shared" si="32"/>
        <v>0</v>
      </c>
      <c r="H144" s="382">
        <f t="shared" si="33"/>
        <v>0</v>
      </c>
      <c r="I144" s="373"/>
      <c r="J144" s="380"/>
      <c r="K144" s="382"/>
    </row>
    <row r="145" spans="1:11" s="577" customFormat="1" ht="12" customHeight="1" x14ac:dyDescent="0.3">
      <c r="A145" s="551" t="s">
        <v>102</v>
      </c>
      <c r="B145" s="595" t="s">
        <v>251</v>
      </c>
      <c r="C145" s="362">
        <f t="shared" si="35"/>
        <v>0</v>
      </c>
      <c r="D145" s="380">
        <f t="shared" si="30"/>
        <v>0</v>
      </c>
      <c r="E145" s="382">
        <f t="shared" si="31"/>
        <v>0</v>
      </c>
      <c r="F145" s="373">
        <f t="shared" si="36"/>
        <v>0</v>
      </c>
      <c r="G145" s="380">
        <f t="shared" si="32"/>
        <v>0</v>
      </c>
      <c r="H145" s="382">
        <f t="shared" si="33"/>
        <v>0</v>
      </c>
      <c r="I145" s="373"/>
      <c r="J145" s="380"/>
      <c r="K145" s="382"/>
    </row>
    <row r="146" spans="1:11" s="577" customFormat="1" ht="12" customHeight="1" thickBot="1" x14ac:dyDescent="0.35">
      <c r="A146" s="585" t="s">
        <v>104</v>
      </c>
      <c r="B146" s="596" t="s">
        <v>252</v>
      </c>
      <c r="C146" s="363">
        <f t="shared" si="35"/>
        <v>0</v>
      </c>
      <c r="D146" s="398">
        <f t="shared" si="30"/>
        <v>0</v>
      </c>
      <c r="E146" s="399">
        <f t="shared" si="31"/>
        <v>0</v>
      </c>
      <c r="F146" s="374">
        <f t="shared" si="36"/>
        <v>0</v>
      </c>
      <c r="G146" s="398">
        <f t="shared" si="32"/>
        <v>0</v>
      </c>
      <c r="H146" s="399">
        <f t="shared" si="33"/>
        <v>0</v>
      </c>
      <c r="I146" s="374"/>
      <c r="J146" s="398"/>
      <c r="K146" s="399"/>
    </row>
    <row r="147" spans="1:11" s="577" customFormat="1" ht="12" customHeight="1" thickBot="1" x14ac:dyDescent="0.35">
      <c r="A147" s="549" t="s">
        <v>253</v>
      </c>
      <c r="B147" s="594" t="s">
        <v>254</v>
      </c>
      <c r="C147" s="414">
        <f t="shared" si="35"/>
        <v>0</v>
      </c>
      <c r="D147" s="340">
        <f t="shared" si="30"/>
        <v>0</v>
      </c>
      <c r="E147" s="415">
        <f t="shared" si="31"/>
        <v>0</v>
      </c>
      <c r="F147" s="343">
        <f t="shared" si="36"/>
        <v>0</v>
      </c>
      <c r="G147" s="340">
        <f t="shared" si="32"/>
        <v>0</v>
      </c>
      <c r="H147" s="415">
        <f t="shared" si="33"/>
        <v>0</v>
      </c>
      <c r="I147" s="343">
        <f t="shared" ref="I147" si="43">+I148+I149+I150+I151+I152</f>
        <v>0</v>
      </c>
      <c r="J147" s="340"/>
      <c r="K147" s="415"/>
    </row>
    <row r="148" spans="1:11" s="577" customFormat="1" ht="12" customHeight="1" x14ac:dyDescent="0.3">
      <c r="A148" s="551" t="s">
        <v>108</v>
      </c>
      <c r="B148" s="595" t="s">
        <v>255</v>
      </c>
      <c r="C148" s="361">
        <f t="shared" si="35"/>
        <v>0</v>
      </c>
      <c r="D148" s="395">
        <f t="shared" si="30"/>
        <v>0</v>
      </c>
      <c r="E148" s="396">
        <f t="shared" si="31"/>
        <v>0</v>
      </c>
      <c r="F148" s="372">
        <f t="shared" si="36"/>
        <v>0</v>
      </c>
      <c r="G148" s="395">
        <f t="shared" si="32"/>
        <v>0</v>
      </c>
      <c r="H148" s="396">
        <f t="shared" si="33"/>
        <v>0</v>
      </c>
      <c r="I148" s="372"/>
      <c r="J148" s="395"/>
      <c r="K148" s="396"/>
    </row>
    <row r="149" spans="1:11" s="577" customFormat="1" ht="12" customHeight="1" x14ac:dyDescent="0.3">
      <c r="A149" s="551" t="s">
        <v>110</v>
      </c>
      <c r="B149" s="595" t="s">
        <v>256</v>
      </c>
      <c r="C149" s="362">
        <f t="shared" si="35"/>
        <v>0</v>
      </c>
      <c r="D149" s="380">
        <f t="shared" si="30"/>
        <v>0</v>
      </c>
      <c r="E149" s="382">
        <f t="shared" si="31"/>
        <v>0</v>
      </c>
      <c r="F149" s="373">
        <f t="shared" si="36"/>
        <v>0</v>
      </c>
      <c r="G149" s="380">
        <f t="shared" si="32"/>
        <v>0</v>
      </c>
      <c r="H149" s="382">
        <f t="shared" si="33"/>
        <v>0</v>
      </c>
      <c r="I149" s="373"/>
      <c r="J149" s="380"/>
      <c r="K149" s="382"/>
    </row>
    <row r="150" spans="1:11" s="577" customFormat="1" ht="12" customHeight="1" x14ac:dyDescent="0.3">
      <c r="A150" s="551" t="s">
        <v>112</v>
      </c>
      <c r="B150" s="595" t="s">
        <v>257</v>
      </c>
      <c r="C150" s="362">
        <f t="shared" si="35"/>
        <v>0</v>
      </c>
      <c r="D150" s="380">
        <f t="shared" si="30"/>
        <v>0</v>
      </c>
      <c r="E150" s="382">
        <f t="shared" si="31"/>
        <v>0</v>
      </c>
      <c r="F150" s="373">
        <f t="shared" si="36"/>
        <v>0</v>
      </c>
      <c r="G150" s="380">
        <f t="shared" si="32"/>
        <v>0</v>
      </c>
      <c r="H150" s="382">
        <f t="shared" si="33"/>
        <v>0</v>
      </c>
      <c r="I150" s="373"/>
      <c r="J150" s="380"/>
      <c r="K150" s="382"/>
    </row>
    <row r="151" spans="1:11" s="577" customFormat="1" ht="12" customHeight="1" x14ac:dyDescent="0.3">
      <c r="A151" s="551" t="s">
        <v>114</v>
      </c>
      <c r="B151" s="595" t="s">
        <v>258</v>
      </c>
      <c r="C151" s="362">
        <f t="shared" si="35"/>
        <v>0</v>
      </c>
      <c r="D151" s="380">
        <f t="shared" si="30"/>
        <v>0</v>
      </c>
      <c r="E151" s="382">
        <f t="shared" si="31"/>
        <v>0</v>
      </c>
      <c r="F151" s="373">
        <f t="shared" si="36"/>
        <v>0</v>
      </c>
      <c r="G151" s="380">
        <f t="shared" si="32"/>
        <v>0</v>
      </c>
      <c r="H151" s="382">
        <f t="shared" si="33"/>
        <v>0</v>
      </c>
      <c r="I151" s="373"/>
      <c r="J151" s="380"/>
      <c r="K151" s="382"/>
    </row>
    <row r="152" spans="1:11" ht="12.75" customHeight="1" thickBot="1" x14ac:dyDescent="0.35">
      <c r="A152" s="585" t="s">
        <v>259</v>
      </c>
      <c r="B152" s="596" t="s">
        <v>260</v>
      </c>
      <c r="C152" s="363">
        <f t="shared" si="35"/>
        <v>0</v>
      </c>
      <c r="D152" s="398">
        <f t="shared" si="30"/>
        <v>0</v>
      </c>
      <c r="E152" s="399">
        <f t="shared" si="31"/>
        <v>0</v>
      </c>
      <c r="F152" s="374">
        <f t="shared" si="36"/>
        <v>0</v>
      </c>
      <c r="G152" s="398">
        <f t="shared" si="32"/>
        <v>0</v>
      </c>
      <c r="H152" s="399">
        <f t="shared" si="33"/>
        <v>0</v>
      </c>
      <c r="I152" s="374"/>
      <c r="J152" s="398"/>
      <c r="K152" s="399"/>
    </row>
    <row r="153" spans="1:11" ht="12.75" customHeight="1" thickBot="1" x14ac:dyDescent="0.35">
      <c r="A153" s="597" t="s">
        <v>116</v>
      </c>
      <c r="B153" s="594" t="s">
        <v>261</v>
      </c>
      <c r="C153" s="416">
        <f t="shared" si="35"/>
        <v>0</v>
      </c>
      <c r="D153" s="340">
        <f t="shared" si="30"/>
        <v>0</v>
      </c>
      <c r="E153" s="415">
        <f t="shared" si="31"/>
        <v>0</v>
      </c>
      <c r="F153" s="417">
        <f t="shared" si="36"/>
        <v>0</v>
      </c>
      <c r="G153" s="340">
        <f t="shared" si="32"/>
        <v>0</v>
      </c>
      <c r="H153" s="415">
        <f t="shared" si="33"/>
        <v>0</v>
      </c>
      <c r="I153" s="417"/>
      <c r="J153" s="340"/>
      <c r="K153" s="415"/>
    </row>
    <row r="154" spans="1:11" ht="12.75" customHeight="1" thickBot="1" x14ac:dyDescent="0.35">
      <c r="A154" s="597" t="s">
        <v>126</v>
      </c>
      <c r="B154" s="594" t="s">
        <v>262</v>
      </c>
      <c r="C154" s="418">
        <f t="shared" si="35"/>
        <v>0</v>
      </c>
      <c r="D154" s="419">
        <f t="shared" si="30"/>
        <v>0</v>
      </c>
      <c r="E154" s="420">
        <f t="shared" si="31"/>
        <v>0</v>
      </c>
      <c r="F154" s="421">
        <f t="shared" si="36"/>
        <v>0</v>
      </c>
      <c r="G154" s="419">
        <f t="shared" si="32"/>
        <v>0</v>
      </c>
      <c r="H154" s="420">
        <f t="shared" si="33"/>
        <v>0</v>
      </c>
      <c r="I154" s="421"/>
      <c r="J154" s="419"/>
      <c r="K154" s="420"/>
    </row>
    <row r="155" spans="1:11" ht="12" customHeight="1" thickBot="1" x14ac:dyDescent="0.35">
      <c r="A155" s="549" t="s">
        <v>263</v>
      </c>
      <c r="B155" s="594" t="s">
        <v>264</v>
      </c>
      <c r="C155" s="426">
        <f t="shared" si="35"/>
        <v>0</v>
      </c>
      <c r="D155" s="344">
        <f t="shared" si="30"/>
        <v>0</v>
      </c>
      <c r="E155" s="427">
        <f t="shared" si="31"/>
        <v>0</v>
      </c>
      <c r="F155" s="347">
        <f t="shared" si="36"/>
        <v>0</v>
      </c>
      <c r="G155" s="344">
        <f t="shared" si="32"/>
        <v>0</v>
      </c>
      <c r="H155" s="427">
        <f t="shared" si="33"/>
        <v>0</v>
      </c>
      <c r="I155" s="347">
        <f t="shared" ref="I155" si="44">+I130+I134+I141+I147+I153+I154</f>
        <v>0</v>
      </c>
      <c r="J155" s="344"/>
      <c r="K155" s="427"/>
    </row>
    <row r="156" spans="1:11" ht="15" customHeight="1" thickBot="1" x14ac:dyDescent="0.35">
      <c r="A156" s="598" t="s">
        <v>265</v>
      </c>
      <c r="B156" s="599" t="s">
        <v>266</v>
      </c>
      <c r="C156" s="422">
        <f t="shared" ref="C156:K156" si="45">+C129+C155</f>
        <v>4164500</v>
      </c>
      <c r="D156" s="423">
        <f t="shared" si="45"/>
        <v>4024030.1999999955</v>
      </c>
      <c r="E156" s="424">
        <f t="shared" si="45"/>
        <v>3888624.1000000015</v>
      </c>
      <c r="F156" s="425">
        <f t="shared" si="36"/>
        <v>39921877.800000004</v>
      </c>
      <c r="G156" s="423">
        <f t="shared" si="32"/>
        <v>36216271.800000004</v>
      </c>
      <c r="H156" s="424">
        <f t="shared" si="33"/>
        <v>34997616.899999999</v>
      </c>
      <c r="I156" s="425">
        <f t="shared" si="45"/>
        <v>44357642</v>
      </c>
      <c r="J156" s="423">
        <f t="shared" si="45"/>
        <v>40240302</v>
      </c>
      <c r="K156" s="424">
        <f t="shared" si="45"/>
        <v>38886241</v>
      </c>
    </row>
    <row r="157" spans="1:11" x14ac:dyDescent="0.3">
      <c r="D157" s="348"/>
      <c r="E157" s="348"/>
      <c r="G157" s="348"/>
      <c r="H157" s="348"/>
      <c r="J157" s="350"/>
      <c r="K157" s="348"/>
    </row>
    <row r="158" spans="1:11" x14ac:dyDescent="0.3">
      <c r="I158" s="350"/>
      <c r="J158" s="602"/>
      <c r="K158" s="602"/>
    </row>
    <row r="159" spans="1:11" x14ac:dyDescent="0.3">
      <c r="A159" s="547"/>
      <c r="B159" s="547"/>
      <c r="C159" s="547"/>
      <c r="F159" s="547"/>
      <c r="I159" s="350"/>
      <c r="J159" s="602"/>
      <c r="K159" s="602"/>
    </row>
    <row r="160" spans="1:11" x14ac:dyDescent="0.3">
      <c r="A160" s="547"/>
      <c r="B160" s="547"/>
      <c r="C160" s="547"/>
      <c r="F160" s="547"/>
      <c r="I160" s="350"/>
      <c r="J160" s="602"/>
      <c r="K160" s="602"/>
    </row>
    <row r="161" spans="1:11" x14ac:dyDescent="0.3">
      <c r="A161" s="547"/>
      <c r="B161" s="547"/>
      <c r="C161" s="547"/>
      <c r="F161" s="547"/>
      <c r="I161" s="350"/>
      <c r="J161" s="602"/>
      <c r="K161" s="602"/>
    </row>
    <row r="162" spans="1:11" x14ac:dyDescent="0.3">
      <c r="A162" s="547"/>
      <c r="B162" s="547"/>
      <c r="C162" s="547"/>
      <c r="F162" s="547"/>
      <c r="I162" s="350"/>
      <c r="J162" s="602"/>
      <c r="K162" s="602"/>
    </row>
    <row r="163" spans="1:11" x14ac:dyDescent="0.3">
      <c r="A163" s="547"/>
      <c r="B163" s="547"/>
      <c r="C163" s="547"/>
      <c r="F163" s="547"/>
      <c r="I163" s="350"/>
      <c r="J163" s="602"/>
      <c r="K163" s="602"/>
    </row>
    <row r="164" spans="1:11" x14ac:dyDescent="0.3">
      <c r="A164" s="547"/>
      <c r="B164" s="547"/>
      <c r="C164" s="547"/>
      <c r="F164" s="547"/>
      <c r="I164" s="350"/>
      <c r="J164" s="602"/>
      <c r="K164" s="602"/>
    </row>
    <row r="165" spans="1:11" x14ac:dyDescent="0.3">
      <c r="A165" s="547"/>
      <c r="B165" s="547"/>
      <c r="C165" s="547"/>
      <c r="F165" s="547"/>
      <c r="I165" s="350"/>
      <c r="J165" s="602"/>
      <c r="K165" s="602"/>
    </row>
    <row r="166" spans="1:11" x14ac:dyDescent="0.3">
      <c r="A166" s="547"/>
      <c r="B166" s="547"/>
      <c r="C166" s="547"/>
      <c r="F166" s="547"/>
      <c r="I166" s="350"/>
      <c r="J166" s="602"/>
      <c r="K166" s="602"/>
    </row>
    <row r="167" spans="1:11" x14ac:dyDescent="0.3">
      <c r="A167" s="547"/>
      <c r="B167" s="547"/>
      <c r="C167" s="547"/>
      <c r="F167" s="547"/>
      <c r="I167" s="350"/>
      <c r="J167" s="602"/>
      <c r="K167" s="602"/>
    </row>
    <row r="168" spans="1:11" x14ac:dyDescent="0.3">
      <c r="A168" s="547"/>
      <c r="B168" s="547"/>
      <c r="C168" s="547"/>
      <c r="F168" s="547"/>
      <c r="I168" s="350"/>
      <c r="J168" s="602"/>
      <c r="K168" s="602"/>
    </row>
    <row r="169" spans="1:11" x14ac:dyDescent="0.3">
      <c r="A169" s="547"/>
      <c r="B169" s="547"/>
      <c r="C169" s="547"/>
      <c r="F169" s="547"/>
      <c r="I169" s="350"/>
      <c r="J169" s="602"/>
      <c r="K169" s="602"/>
    </row>
    <row r="170" spans="1:11" x14ac:dyDescent="0.3">
      <c r="A170" s="547"/>
      <c r="B170" s="547"/>
      <c r="C170" s="547"/>
      <c r="F170" s="547"/>
      <c r="I170" s="350"/>
      <c r="J170" s="602"/>
      <c r="K170" s="602"/>
    </row>
    <row r="171" spans="1:11" x14ac:dyDescent="0.3">
      <c r="A171" s="547"/>
      <c r="B171" s="547"/>
      <c r="C171" s="547"/>
      <c r="F171" s="547"/>
      <c r="I171" s="350"/>
      <c r="J171" s="602"/>
      <c r="K171" s="602"/>
    </row>
    <row r="172" spans="1:11" x14ac:dyDescent="0.3">
      <c r="A172" s="547"/>
      <c r="B172" s="547"/>
      <c r="C172" s="547"/>
      <c r="F172" s="547"/>
      <c r="I172" s="350"/>
      <c r="J172" s="602"/>
      <c r="K172" s="602"/>
    </row>
    <row r="173" spans="1:11" x14ac:dyDescent="0.3">
      <c r="A173" s="547"/>
      <c r="B173" s="547"/>
      <c r="C173" s="547"/>
      <c r="F173" s="547"/>
      <c r="I173" s="350"/>
      <c r="J173" s="602"/>
      <c r="K173" s="602"/>
    </row>
    <row r="174" spans="1:11" x14ac:dyDescent="0.3">
      <c r="A174" s="547"/>
      <c r="B174" s="547"/>
      <c r="C174" s="547"/>
      <c r="F174" s="547"/>
      <c r="I174" s="350"/>
      <c r="J174" s="602"/>
      <c r="K174" s="602"/>
    </row>
    <row r="175" spans="1:11" x14ac:dyDescent="0.3">
      <c r="A175" s="547"/>
      <c r="B175" s="547"/>
      <c r="C175" s="547"/>
      <c r="F175" s="547"/>
      <c r="I175" s="350"/>
      <c r="J175" s="602"/>
      <c r="K175" s="602"/>
    </row>
    <row r="176" spans="1:11" x14ac:dyDescent="0.3">
      <c r="A176" s="547"/>
      <c r="B176" s="547"/>
      <c r="C176" s="547"/>
      <c r="F176" s="547"/>
      <c r="I176" s="350"/>
      <c r="J176" s="602"/>
      <c r="K176" s="602"/>
    </row>
    <row r="177" spans="1:11" x14ac:dyDescent="0.3">
      <c r="A177" s="547"/>
      <c r="B177" s="547"/>
      <c r="C177" s="547"/>
      <c r="F177" s="547"/>
      <c r="I177" s="350"/>
      <c r="J177" s="602"/>
      <c r="K177" s="602"/>
    </row>
    <row r="178" spans="1:11" x14ac:dyDescent="0.3">
      <c r="A178" s="547"/>
      <c r="B178" s="547"/>
      <c r="C178" s="547"/>
      <c r="F178" s="547"/>
      <c r="I178" s="350"/>
      <c r="J178" s="602"/>
      <c r="K178" s="602"/>
    </row>
    <row r="179" spans="1:11" x14ac:dyDescent="0.3">
      <c r="A179" s="547"/>
      <c r="B179" s="547"/>
      <c r="C179" s="547"/>
      <c r="F179" s="547"/>
      <c r="I179" s="350"/>
      <c r="J179" s="602"/>
      <c r="K179" s="602"/>
    </row>
    <row r="180" spans="1:11" x14ac:dyDescent="0.3">
      <c r="A180" s="547"/>
      <c r="B180" s="547"/>
      <c r="C180" s="547"/>
      <c r="F180" s="547"/>
      <c r="I180" s="350"/>
      <c r="J180" s="602"/>
      <c r="K180" s="602"/>
    </row>
    <row r="181" spans="1:11" x14ac:dyDescent="0.3">
      <c r="A181" s="547"/>
      <c r="B181" s="547"/>
      <c r="C181" s="547"/>
      <c r="F181" s="547"/>
      <c r="I181" s="350"/>
      <c r="J181" s="602"/>
      <c r="K181" s="602"/>
    </row>
    <row r="182" spans="1:11" x14ac:dyDescent="0.3">
      <c r="A182" s="547"/>
      <c r="B182" s="547"/>
      <c r="C182" s="547"/>
      <c r="F182" s="547"/>
      <c r="I182" s="350"/>
      <c r="J182" s="602"/>
      <c r="K182" s="602"/>
    </row>
    <row r="183" spans="1:11" x14ac:dyDescent="0.3">
      <c r="A183" s="547"/>
      <c r="B183" s="547"/>
      <c r="C183" s="547"/>
      <c r="F183" s="547"/>
      <c r="I183" s="350"/>
      <c r="J183" s="602"/>
      <c r="K183" s="602"/>
    </row>
    <row r="184" spans="1:11" x14ac:dyDescent="0.3">
      <c r="A184" s="547"/>
      <c r="B184" s="547"/>
      <c r="C184" s="547"/>
      <c r="F184" s="547"/>
      <c r="I184" s="350"/>
      <c r="J184" s="602"/>
      <c r="K184" s="602"/>
    </row>
    <row r="185" spans="1:11" x14ac:dyDescent="0.3">
      <c r="A185" s="547"/>
      <c r="B185" s="547"/>
      <c r="C185" s="547"/>
      <c r="F185" s="547"/>
      <c r="I185" s="350"/>
      <c r="J185" s="602"/>
      <c r="K185" s="602"/>
    </row>
    <row r="186" spans="1:11" x14ac:dyDescent="0.3">
      <c r="A186" s="547"/>
      <c r="B186" s="547"/>
      <c r="C186" s="547"/>
      <c r="F186" s="547"/>
      <c r="I186" s="350"/>
      <c r="J186" s="602"/>
      <c r="K186" s="602"/>
    </row>
    <row r="187" spans="1:11" x14ac:dyDescent="0.3">
      <c r="A187" s="547"/>
      <c r="B187" s="547"/>
      <c r="C187" s="547"/>
      <c r="F187" s="547"/>
      <c r="I187" s="350"/>
      <c r="J187" s="602"/>
      <c r="K187" s="602"/>
    </row>
    <row r="188" spans="1:11" x14ac:dyDescent="0.3">
      <c r="A188" s="547"/>
      <c r="B188" s="547"/>
      <c r="C188" s="547"/>
      <c r="F188" s="547"/>
      <c r="I188" s="350"/>
      <c r="J188" s="602"/>
      <c r="K188" s="602"/>
    </row>
    <row r="189" spans="1:11" x14ac:dyDescent="0.3">
      <c r="A189" s="547"/>
      <c r="B189" s="547"/>
      <c r="C189" s="547"/>
      <c r="F189" s="547"/>
      <c r="I189" s="350"/>
      <c r="J189" s="602"/>
      <c r="K189" s="602"/>
    </row>
    <row r="190" spans="1:11" x14ac:dyDescent="0.3">
      <c r="A190" s="547"/>
      <c r="B190" s="547"/>
      <c r="C190" s="547"/>
      <c r="F190" s="547"/>
      <c r="I190" s="350"/>
      <c r="J190" s="602"/>
      <c r="K190" s="602"/>
    </row>
    <row r="191" spans="1:11" x14ac:dyDescent="0.3">
      <c r="A191" s="547"/>
      <c r="B191" s="547"/>
      <c r="C191" s="547"/>
      <c r="F191" s="547"/>
      <c r="I191" s="350"/>
      <c r="J191" s="602"/>
      <c r="K191" s="602"/>
    </row>
    <row r="192" spans="1:11" x14ac:dyDescent="0.3">
      <c r="A192" s="547"/>
      <c r="B192" s="547"/>
      <c r="C192" s="547"/>
      <c r="F192" s="547"/>
      <c r="I192" s="350"/>
      <c r="J192" s="602"/>
      <c r="K192" s="602"/>
    </row>
    <row r="193" spans="1:11" x14ac:dyDescent="0.3">
      <c r="A193" s="547"/>
      <c r="B193" s="547"/>
      <c r="C193" s="547"/>
      <c r="F193" s="547"/>
      <c r="I193" s="350"/>
      <c r="J193" s="602"/>
      <c r="K193" s="602"/>
    </row>
    <row r="194" spans="1:11" x14ac:dyDescent="0.3">
      <c r="A194" s="547"/>
      <c r="B194" s="547"/>
      <c r="C194" s="547"/>
      <c r="F194" s="547"/>
      <c r="I194" s="350"/>
      <c r="J194" s="602"/>
      <c r="K194" s="602"/>
    </row>
    <row r="195" spans="1:11" x14ac:dyDescent="0.3">
      <c r="A195" s="547"/>
      <c r="B195" s="547"/>
      <c r="C195" s="547"/>
      <c r="F195" s="547"/>
      <c r="I195" s="350"/>
      <c r="J195" s="602"/>
      <c r="K195" s="602"/>
    </row>
    <row r="196" spans="1:11" x14ac:dyDescent="0.3">
      <c r="A196" s="547"/>
      <c r="B196" s="547"/>
      <c r="C196" s="547"/>
      <c r="F196" s="547"/>
      <c r="I196" s="350"/>
      <c r="J196" s="602"/>
      <c r="K196" s="602"/>
    </row>
    <row r="197" spans="1:11" x14ac:dyDescent="0.3">
      <c r="A197" s="547"/>
      <c r="B197" s="547"/>
      <c r="C197" s="547"/>
      <c r="F197" s="547"/>
      <c r="I197" s="350"/>
      <c r="J197" s="602"/>
      <c r="K197" s="602"/>
    </row>
    <row r="198" spans="1:11" x14ac:dyDescent="0.3">
      <c r="A198" s="547"/>
      <c r="B198" s="547"/>
      <c r="C198" s="547"/>
      <c r="F198" s="547"/>
      <c r="I198" s="350"/>
      <c r="J198" s="602"/>
      <c r="K198" s="602"/>
    </row>
    <row r="199" spans="1:11" x14ac:dyDescent="0.3">
      <c r="A199" s="547"/>
      <c r="B199" s="547"/>
      <c r="C199" s="547"/>
      <c r="F199" s="547"/>
      <c r="I199" s="350"/>
      <c r="J199" s="602"/>
      <c r="K199" s="602"/>
    </row>
    <row r="200" spans="1:11" x14ac:dyDescent="0.3">
      <c r="A200" s="547"/>
      <c r="B200" s="547"/>
      <c r="C200" s="547"/>
      <c r="F200" s="547"/>
      <c r="I200" s="350"/>
      <c r="J200" s="602"/>
      <c r="K200" s="602"/>
    </row>
    <row r="201" spans="1:11" x14ac:dyDescent="0.3">
      <c r="A201" s="547"/>
      <c r="B201" s="547"/>
      <c r="C201" s="547"/>
      <c r="F201" s="547"/>
      <c r="I201" s="350"/>
      <c r="J201" s="602"/>
      <c r="K201" s="602"/>
    </row>
    <row r="202" spans="1:11" x14ac:dyDescent="0.3">
      <c r="A202" s="547"/>
      <c r="B202" s="547"/>
      <c r="C202" s="547"/>
      <c r="F202" s="547"/>
      <c r="I202" s="350"/>
      <c r="J202" s="602"/>
      <c r="K202" s="602"/>
    </row>
    <row r="203" spans="1:11" x14ac:dyDescent="0.3">
      <c r="A203" s="547"/>
      <c r="B203" s="547"/>
      <c r="C203" s="547"/>
      <c r="F203" s="547"/>
      <c r="I203" s="350"/>
      <c r="J203" s="602"/>
      <c r="K203" s="602"/>
    </row>
    <row r="204" spans="1:11" x14ac:dyDescent="0.3">
      <c r="A204" s="547"/>
      <c r="B204" s="547"/>
      <c r="C204" s="547"/>
      <c r="F204" s="547"/>
      <c r="I204" s="350"/>
      <c r="J204" s="602"/>
      <c r="K204" s="602"/>
    </row>
    <row r="205" spans="1:11" x14ac:dyDescent="0.3">
      <c r="A205" s="547"/>
      <c r="B205" s="547"/>
      <c r="C205" s="547"/>
      <c r="F205" s="547"/>
      <c r="I205" s="350"/>
      <c r="J205" s="602"/>
      <c r="K205" s="602"/>
    </row>
    <row r="206" spans="1:11" x14ac:dyDescent="0.3">
      <c r="A206" s="547"/>
      <c r="B206" s="547"/>
      <c r="C206" s="547"/>
      <c r="F206" s="547"/>
      <c r="I206" s="350"/>
      <c r="J206" s="602"/>
      <c r="K206" s="602"/>
    </row>
    <row r="207" spans="1:11" x14ac:dyDescent="0.3">
      <c r="A207" s="547"/>
      <c r="B207" s="547"/>
      <c r="C207" s="547"/>
      <c r="F207" s="547"/>
      <c r="I207" s="350"/>
      <c r="J207" s="602"/>
      <c r="K207" s="602"/>
    </row>
    <row r="208" spans="1:11" x14ac:dyDescent="0.3">
      <c r="A208" s="547"/>
      <c r="B208" s="547"/>
      <c r="C208" s="547"/>
      <c r="F208" s="547"/>
      <c r="I208" s="350"/>
      <c r="J208" s="602"/>
      <c r="K208" s="602"/>
    </row>
    <row r="209" spans="1:11" x14ac:dyDescent="0.3">
      <c r="A209" s="547"/>
      <c r="B209" s="547"/>
      <c r="C209" s="547"/>
      <c r="F209" s="547"/>
      <c r="I209" s="350"/>
      <c r="J209" s="602"/>
      <c r="K209" s="602"/>
    </row>
    <row r="210" spans="1:11" x14ac:dyDescent="0.3">
      <c r="A210" s="547"/>
      <c r="B210" s="547"/>
      <c r="C210" s="547"/>
      <c r="F210" s="547"/>
      <c r="I210" s="350"/>
      <c r="J210" s="602"/>
      <c r="K210" s="602"/>
    </row>
    <row r="211" spans="1:11" x14ac:dyDescent="0.3">
      <c r="A211" s="547"/>
      <c r="B211" s="547"/>
      <c r="C211" s="547"/>
      <c r="F211" s="547"/>
      <c r="I211" s="350"/>
      <c r="J211" s="602"/>
      <c r="K211" s="602"/>
    </row>
    <row r="212" spans="1:11" x14ac:dyDescent="0.3">
      <c r="A212" s="547"/>
      <c r="B212" s="547"/>
      <c r="C212" s="547"/>
      <c r="F212" s="547"/>
      <c r="I212" s="350"/>
      <c r="J212" s="602"/>
      <c r="K212" s="602"/>
    </row>
    <row r="213" spans="1:11" x14ac:dyDescent="0.3">
      <c r="A213" s="547"/>
      <c r="B213" s="547"/>
      <c r="C213" s="547"/>
      <c r="F213" s="547"/>
      <c r="I213" s="350"/>
      <c r="J213" s="602"/>
      <c r="K213" s="602"/>
    </row>
    <row r="214" spans="1:11" x14ac:dyDescent="0.3">
      <c r="A214" s="547"/>
      <c r="B214" s="547"/>
      <c r="C214" s="547"/>
      <c r="F214" s="547"/>
      <c r="I214" s="350"/>
      <c r="J214" s="602"/>
      <c r="K214" s="602"/>
    </row>
    <row r="215" spans="1:11" x14ac:dyDescent="0.3">
      <c r="A215" s="547"/>
      <c r="B215" s="547"/>
      <c r="C215" s="547"/>
      <c r="F215" s="547"/>
      <c r="I215" s="350"/>
      <c r="J215" s="602"/>
      <c r="K215" s="602"/>
    </row>
    <row r="216" spans="1:11" x14ac:dyDescent="0.3">
      <c r="A216" s="547"/>
      <c r="B216" s="547"/>
      <c r="C216" s="547"/>
      <c r="F216" s="547"/>
      <c r="I216" s="350"/>
      <c r="J216" s="602"/>
      <c r="K216" s="602"/>
    </row>
    <row r="217" spans="1:11" x14ac:dyDescent="0.3">
      <c r="A217" s="547"/>
      <c r="B217" s="547"/>
      <c r="C217" s="547"/>
      <c r="F217" s="547"/>
      <c r="I217" s="350"/>
      <c r="J217" s="602"/>
      <c r="K217" s="602"/>
    </row>
    <row r="218" spans="1:11" x14ac:dyDescent="0.3">
      <c r="A218" s="547"/>
      <c r="B218" s="547"/>
      <c r="C218" s="547"/>
      <c r="F218" s="547"/>
      <c r="I218" s="350"/>
      <c r="J218" s="602"/>
      <c r="K218" s="602"/>
    </row>
    <row r="219" spans="1:11" x14ac:dyDescent="0.3">
      <c r="A219" s="547"/>
      <c r="B219" s="547"/>
      <c r="C219" s="547"/>
      <c r="F219" s="547"/>
      <c r="I219" s="350"/>
      <c r="J219" s="602"/>
      <c r="K219" s="602"/>
    </row>
    <row r="220" spans="1:11" x14ac:dyDescent="0.3">
      <c r="A220" s="547"/>
      <c r="B220" s="547"/>
      <c r="C220" s="547"/>
      <c r="F220" s="547"/>
      <c r="I220" s="350"/>
      <c r="J220" s="602"/>
      <c r="K220" s="602"/>
    </row>
    <row r="221" spans="1:11" x14ac:dyDescent="0.3">
      <c r="A221" s="547"/>
      <c r="B221" s="547"/>
      <c r="C221" s="547"/>
      <c r="F221" s="547"/>
      <c r="I221" s="350"/>
      <c r="J221" s="602"/>
      <c r="K221" s="602"/>
    </row>
    <row r="222" spans="1:11" x14ac:dyDescent="0.3">
      <c r="A222" s="547"/>
      <c r="B222" s="547"/>
      <c r="C222" s="547"/>
      <c r="F222" s="547"/>
      <c r="I222" s="350"/>
      <c r="J222" s="602"/>
      <c r="K222" s="602"/>
    </row>
    <row r="223" spans="1:11" x14ac:dyDescent="0.3">
      <c r="A223" s="547"/>
      <c r="B223" s="547"/>
      <c r="C223" s="547"/>
      <c r="F223" s="547"/>
      <c r="I223" s="350"/>
      <c r="J223" s="602"/>
      <c r="K223" s="602"/>
    </row>
    <row r="224" spans="1:11" x14ac:dyDescent="0.3">
      <c r="A224" s="547"/>
      <c r="B224" s="547"/>
      <c r="C224" s="547"/>
      <c r="F224" s="547"/>
      <c r="I224" s="350"/>
      <c r="J224" s="602"/>
      <c r="K224" s="602"/>
    </row>
    <row r="225" spans="1:11" x14ac:dyDescent="0.3">
      <c r="A225" s="547"/>
      <c r="B225" s="547"/>
      <c r="C225" s="547"/>
      <c r="F225" s="547"/>
      <c r="I225" s="350"/>
      <c r="J225" s="602"/>
      <c r="K225" s="602"/>
    </row>
    <row r="226" spans="1:11" x14ac:dyDescent="0.3">
      <c r="A226" s="547"/>
      <c r="B226" s="547"/>
      <c r="C226" s="547"/>
      <c r="F226" s="547"/>
      <c r="I226" s="350"/>
      <c r="J226" s="602"/>
      <c r="K226" s="602"/>
    </row>
    <row r="227" spans="1:11" x14ac:dyDescent="0.3">
      <c r="A227" s="547"/>
      <c r="B227" s="547"/>
      <c r="C227" s="547"/>
      <c r="F227" s="547"/>
      <c r="I227" s="350"/>
      <c r="J227" s="602"/>
      <c r="K227" s="602"/>
    </row>
    <row r="228" spans="1:11" x14ac:dyDescent="0.3">
      <c r="A228" s="547"/>
      <c r="B228" s="547"/>
      <c r="C228" s="547"/>
      <c r="F228" s="547"/>
      <c r="I228" s="350"/>
      <c r="J228" s="602"/>
      <c r="K228" s="602"/>
    </row>
    <row r="229" spans="1:11" x14ac:dyDescent="0.3">
      <c r="A229" s="547"/>
      <c r="B229" s="547"/>
      <c r="C229" s="547"/>
      <c r="F229" s="547"/>
      <c r="I229" s="350"/>
      <c r="J229" s="602"/>
      <c r="K229" s="602"/>
    </row>
    <row r="230" spans="1:11" x14ac:dyDescent="0.3">
      <c r="A230" s="547"/>
      <c r="B230" s="547"/>
      <c r="C230" s="547"/>
      <c r="F230" s="547"/>
      <c r="I230" s="350"/>
      <c r="J230" s="602"/>
      <c r="K230" s="602"/>
    </row>
    <row r="231" spans="1:11" x14ac:dyDescent="0.3">
      <c r="A231" s="547"/>
      <c r="B231" s="547"/>
      <c r="C231" s="547"/>
      <c r="F231" s="547"/>
      <c r="I231" s="350"/>
      <c r="J231" s="602"/>
      <c r="K231" s="602"/>
    </row>
    <row r="232" spans="1:11" x14ac:dyDescent="0.3">
      <c r="A232" s="547"/>
      <c r="B232" s="547"/>
      <c r="C232" s="547"/>
      <c r="F232" s="547"/>
      <c r="I232" s="350"/>
      <c r="J232" s="602"/>
      <c r="K232" s="602"/>
    </row>
    <row r="233" spans="1:11" x14ac:dyDescent="0.3">
      <c r="A233" s="547"/>
      <c r="B233" s="547"/>
      <c r="C233" s="547"/>
      <c r="F233" s="547"/>
      <c r="I233" s="350"/>
      <c r="J233" s="602"/>
      <c r="K233" s="602"/>
    </row>
    <row r="234" spans="1:11" x14ac:dyDescent="0.3">
      <c r="A234" s="547"/>
      <c r="B234" s="547"/>
      <c r="C234" s="547"/>
      <c r="F234" s="547"/>
      <c r="I234" s="350"/>
      <c r="J234" s="602"/>
      <c r="K234" s="602"/>
    </row>
    <row r="235" spans="1:11" x14ac:dyDescent="0.3">
      <c r="A235" s="547"/>
      <c r="B235" s="547"/>
      <c r="C235" s="547"/>
      <c r="F235" s="547"/>
      <c r="I235" s="350"/>
      <c r="J235" s="602"/>
      <c r="K235" s="602"/>
    </row>
    <row r="236" spans="1:11" x14ac:dyDescent="0.3">
      <c r="A236" s="547"/>
      <c r="B236" s="547"/>
      <c r="C236" s="547"/>
      <c r="F236" s="547"/>
      <c r="I236" s="350"/>
      <c r="J236" s="602"/>
      <c r="K236" s="602"/>
    </row>
    <row r="237" spans="1:11" x14ac:dyDescent="0.3">
      <c r="A237" s="547"/>
      <c r="B237" s="547"/>
      <c r="C237" s="547"/>
      <c r="F237" s="547"/>
      <c r="I237" s="350"/>
      <c r="J237" s="602"/>
      <c r="K237" s="602"/>
    </row>
    <row r="238" spans="1:11" x14ac:dyDescent="0.3">
      <c r="A238" s="547"/>
      <c r="B238" s="547"/>
      <c r="C238" s="547"/>
      <c r="F238" s="547"/>
      <c r="I238" s="350"/>
      <c r="J238" s="602"/>
      <c r="K238" s="602"/>
    </row>
    <row r="239" spans="1:11" x14ac:dyDescent="0.3">
      <c r="A239" s="547"/>
      <c r="B239" s="547"/>
      <c r="C239" s="547"/>
      <c r="F239" s="547"/>
      <c r="I239" s="350"/>
      <c r="J239" s="602"/>
      <c r="K239" s="602"/>
    </row>
    <row r="240" spans="1:11" x14ac:dyDescent="0.3">
      <c r="A240" s="547"/>
      <c r="B240" s="547"/>
      <c r="C240" s="547"/>
      <c r="F240" s="547"/>
      <c r="I240" s="350"/>
      <c r="J240" s="602"/>
      <c r="K240" s="602"/>
    </row>
    <row r="241" spans="1:11" x14ac:dyDescent="0.3">
      <c r="A241" s="547"/>
      <c r="B241" s="547"/>
      <c r="C241" s="547"/>
      <c r="F241" s="547"/>
      <c r="I241" s="350"/>
      <c r="J241" s="602"/>
      <c r="K241" s="602"/>
    </row>
    <row r="242" spans="1:11" x14ac:dyDescent="0.3">
      <c r="A242" s="547"/>
      <c r="B242" s="547"/>
      <c r="C242" s="547"/>
      <c r="F242" s="547"/>
      <c r="I242" s="350"/>
      <c r="J242" s="602"/>
      <c r="K242" s="602"/>
    </row>
    <row r="243" spans="1:11" x14ac:dyDescent="0.3">
      <c r="A243" s="547"/>
      <c r="B243" s="547"/>
      <c r="C243" s="547"/>
      <c r="F243" s="547"/>
      <c r="I243" s="350"/>
      <c r="J243" s="602"/>
      <c r="K243" s="602"/>
    </row>
    <row r="244" spans="1:11" x14ac:dyDescent="0.3">
      <c r="A244" s="547"/>
      <c r="B244" s="547"/>
      <c r="C244" s="547"/>
      <c r="F244" s="547"/>
      <c r="I244" s="350"/>
      <c r="J244" s="602"/>
      <c r="K244" s="602"/>
    </row>
    <row r="245" spans="1:11" x14ac:dyDescent="0.3">
      <c r="A245" s="547"/>
      <c r="B245" s="547"/>
      <c r="C245" s="547"/>
      <c r="F245" s="547"/>
      <c r="I245" s="350"/>
      <c r="J245" s="602"/>
      <c r="K245" s="602"/>
    </row>
    <row r="246" spans="1:11" x14ac:dyDescent="0.3">
      <c r="A246" s="547"/>
      <c r="B246" s="547"/>
      <c r="C246" s="547"/>
      <c r="F246" s="547"/>
      <c r="I246" s="350"/>
      <c r="J246" s="602"/>
      <c r="K246" s="602"/>
    </row>
    <row r="247" spans="1:11" x14ac:dyDescent="0.3">
      <c r="A247" s="547"/>
      <c r="B247" s="547"/>
      <c r="C247" s="547"/>
      <c r="F247" s="547"/>
      <c r="I247" s="350"/>
      <c r="J247" s="602"/>
      <c r="K247" s="602"/>
    </row>
    <row r="248" spans="1:11" x14ac:dyDescent="0.3">
      <c r="A248" s="547"/>
      <c r="B248" s="547"/>
      <c r="C248" s="547"/>
      <c r="F248" s="547"/>
      <c r="I248" s="350"/>
      <c r="J248" s="602"/>
      <c r="K248" s="602"/>
    </row>
    <row r="249" spans="1:11" x14ac:dyDescent="0.3">
      <c r="A249" s="547"/>
      <c r="B249" s="547"/>
      <c r="C249" s="547"/>
      <c r="F249" s="547"/>
      <c r="I249" s="350"/>
      <c r="J249" s="602"/>
      <c r="K249" s="602"/>
    </row>
    <row r="250" spans="1:11" x14ac:dyDescent="0.3">
      <c r="A250" s="547"/>
      <c r="B250" s="547"/>
      <c r="C250" s="547"/>
      <c r="F250" s="547"/>
      <c r="I250" s="350"/>
      <c r="J250" s="602"/>
      <c r="K250" s="602"/>
    </row>
    <row r="251" spans="1:11" x14ac:dyDescent="0.3">
      <c r="A251" s="547"/>
      <c r="B251" s="547"/>
      <c r="C251" s="547"/>
      <c r="F251" s="547"/>
      <c r="I251" s="350"/>
      <c r="J251" s="602"/>
      <c r="K251" s="602"/>
    </row>
    <row r="252" spans="1:11" x14ac:dyDescent="0.3">
      <c r="A252" s="547"/>
      <c r="B252" s="547"/>
      <c r="C252" s="547"/>
      <c r="F252" s="547"/>
      <c r="I252" s="350"/>
      <c r="J252" s="602"/>
      <c r="K252" s="602"/>
    </row>
    <row r="253" spans="1:11" x14ac:dyDescent="0.3">
      <c r="A253" s="547"/>
      <c r="B253" s="547"/>
      <c r="C253" s="547"/>
      <c r="F253" s="547"/>
      <c r="I253" s="350"/>
      <c r="J253" s="602"/>
      <c r="K253" s="602"/>
    </row>
    <row r="254" spans="1:11" x14ac:dyDescent="0.3">
      <c r="A254" s="547"/>
      <c r="B254" s="547"/>
      <c r="C254" s="547"/>
      <c r="F254" s="547"/>
      <c r="I254" s="350"/>
      <c r="J254" s="602"/>
      <c r="K254" s="602"/>
    </row>
    <row r="255" spans="1:11" x14ac:dyDescent="0.3">
      <c r="A255" s="547"/>
      <c r="B255" s="547"/>
      <c r="C255" s="547"/>
      <c r="F255" s="547"/>
      <c r="I255" s="350"/>
      <c r="J255" s="602"/>
      <c r="K255" s="602"/>
    </row>
    <row r="256" spans="1:11" x14ac:dyDescent="0.3">
      <c r="A256" s="547"/>
      <c r="B256" s="547"/>
      <c r="C256" s="547"/>
      <c r="F256" s="547"/>
      <c r="I256" s="350"/>
      <c r="J256" s="602"/>
      <c r="K256" s="602"/>
    </row>
    <row r="257" spans="1:11" x14ac:dyDescent="0.3">
      <c r="A257" s="547"/>
      <c r="B257" s="547"/>
      <c r="C257" s="547"/>
      <c r="F257" s="547"/>
      <c r="I257" s="350"/>
      <c r="J257" s="602"/>
      <c r="K257" s="602"/>
    </row>
    <row r="258" spans="1:11" x14ac:dyDescent="0.3">
      <c r="A258" s="547"/>
      <c r="B258" s="547"/>
      <c r="C258" s="547"/>
      <c r="F258" s="547"/>
      <c r="I258" s="350"/>
      <c r="J258" s="602"/>
      <c r="K258" s="602"/>
    </row>
    <row r="259" spans="1:11" x14ac:dyDescent="0.3">
      <c r="A259" s="547"/>
      <c r="B259" s="547"/>
      <c r="C259" s="547"/>
      <c r="F259" s="547"/>
      <c r="I259" s="350"/>
      <c r="J259" s="602"/>
      <c r="K259" s="602"/>
    </row>
  </sheetData>
  <mergeCells count="5">
    <mergeCell ref="B2:B3"/>
    <mergeCell ref="C2:E3"/>
    <mergeCell ref="F2:H3"/>
    <mergeCell ref="I2:K3"/>
    <mergeCell ref="H1:K1"/>
  </mergeCells>
  <pageMargins left="0.70866141732283472" right="0.70866141732283472" top="0.35433070866141736" bottom="0.35433070866141736" header="0.31496062992125984" footer="0.31496062992125984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Működési c. mérleg</vt:lpstr>
      <vt:lpstr>Felhalm. c. mérleg</vt:lpstr>
      <vt:lpstr>Össz.Önkorm.megbontva</vt:lpstr>
      <vt:lpstr>Beruházás</vt:lpstr>
      <vt:lpstr>Felújítás</vt:lpstr>
      <vt:lpstr>EU-s projekt 1</vt:lpstr>
      <vt:lpstr>EU-s projekt 2</vt:lpstr>
      <vt:lpstr>EU-s projekt 3</vt:lpstr>
      <vt:lpstr>PH.megbontva</vt:lpstr>
      <vt:lpstr>ÁMK.megbontva</vt:lpstr>
      <vt:lpstr>Össz.Önkorm.intézményenként</vt:lpstr>
      <vt:lpstr>Maradvány</vt:lpstr>
      <vt:lpstr>Vagyonkimutatás Eszköz</vt:lpstr>
      <vt:lpstr>Vagyonkimutatás Forrás</vt:lpstr>
      <vt:lpstr>Vagyonkimutatás "0"</vt:lpstr>
      <vt:lpstr>Pénzeszközök változása</vt:lpstr>
      <vt:lpstr>Részesedések</vt:lpstr>
      <vt:lpstr>Összönk. összehasonlítás</vt:lpstr>
      <vt:lpstr>Támogatások elszámolása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2018-06-15T09:00:30Z</dcterms:modified>
</cp:coreProperties>
</file>