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2" activeTab="1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 sz.mell." sheetId="9" r:id="rId9"/>
    <sheet name="10.sz.mell." sheetId="10" r:id="rId10"/>
    <sheet name="11.sz.m." sheetId="11" r:id="rId11"/>
  </sheets>
  <definedNames>
    <definedName name="_xlnm.Print_Area" localSheetId="0">'1.sz.mell.'!$A$1:$C$82</definedName>
    <definedName name="_xlnm.Print_Area" localSheetId="1">'2.sz.mell.'!$A$1:$H$49</definedName>
    <definedName name="_xlnm.Print_Area" localSheetId="4">'5.sz.mell.'!$A$1:$D$51</definedName>
    <definedName name="_xlnm.Print_Area" localSheetId="8">'9. sz.mell.'!$A$1:$N$28</definedName>
  </definedNames>
  <calcPr fullCalcOnLoad="1"/>
</workbook>
</file>

<file path=xl/comments4.xml><?xml version="1.0" encoding="utf-8"?>
<comments xmlns="http://schemas.openxmlformats.org/spreadsheetml/2006/main">
  <authors>
    <author>Kadark?t PM. Hivatal</author>
  </authors>
  <commentList>
    <comment ref="A44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<sst xmlns="http://schemas.openxmlformats.org/spreadsheetml/2006/main" count="583" uniqueCount="417">
  <si>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</si>
  <si>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</si>
  <si>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</si>
  <si>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</si>
  <si>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</si>
  <si>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</si>
  <si>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</si>
  <si>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</si>
  <si>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</si>
  <si>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</si>
  <si>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</si>
  <si>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</si>
  <si>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</si>
  <si>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</si>
  <si>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</si>
  <si>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</si>
  <si>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</si>
  <si>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</si>
  <si>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</si>
  <si>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</si>
  <si>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</si>
  <si>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</si>
  <si>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</si>
  <si>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</si>
  <si>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</si>
  <si>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</si>
  <si>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</si>
  <si>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</si>
  <si>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</si>
  <si>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</si>
  <si>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</si>
  <si>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</si>
  <si>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</si>
  <si>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</si>
  <si>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EGYÉB MŰKÖDÉSI KIADÁSOK</t>
  </si>
  <si>
    <t>ELLÁTOTTAK PÉNZBENI JUTTATÁSAI</t>
  </si>
  <si>
    <t>TARTALÉK</t>
  </si>
  <si>
    <t>ÖSSZES KIADÁS</t>
  </si>
  <si>
    <t>Cím</t>
  </si>
  <si>
    <t>I.</t>
  </si>
  <si>
    <t xml:space="preserve"> Helyi Önkormányzat</t>
  </si>
  <si>
    <t>II.</t>
  </si>
  <si>
    <t>Kadarkúti Közös Önkormányzati  Hivatal</t>
  </si>
  <si>
    <t>III.</t>
  </si>
  <si>
    <t>IV.</t>
  </si>
  <si>
    <t>ÖSSZESEN</t>
  </si>
  <si>
    <t>CÍM</t>
  </si>
  <si>
    <t>MEGNEVEZÉS</t>
  </si>
  <si>
    <t>Közvilágítás</t>
  </si>
  <si>
    <t>Védőnői szolgálat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</si>
  <si>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</si>
  <si>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</si>
  <si>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</si>
  <si>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</si>
  <si>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</si>
  <si>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</si>
  <si>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</si>
  <si>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</si>
  <si>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</si>
  <si>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</si>
  <si>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</si>
  <si>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</si>
  <si>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Megnevezés</t>
  </si>
  <si>
    <t>Összesen</t>
  </si>
  <si>
    <t>Céltartalék összesen</t>
  </si>
  <si>
    <t>Önkormányzat rendkívüli helyzet esetére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</si>
  <si>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</si>
  <si>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</si>
  <si>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</si>
  <si>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</si>
  <si>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</si>
  <si>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</si>
  <si>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</si>
  <si>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</si>
  <si>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</si>
  <si>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</si>
  <si>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</si>
  <si>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</si>
  <si>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</si>
  <si>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</si>
  <si>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</si>
  <si>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</si>
  <si>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</si>
  <si>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</si>
  <si>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</si>
  <si>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</si>
  <si>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</si>
  <si>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Ellátottak pénzbeni juttatása</t>
  </si>
  <si>
    <t>Működési c.támogatások Áht.belülről</t>
  </si>
  <si>
    <t>Kötelező feladatokhoz támogatás</t>
  </si>
  <si>
    <t>Fogászati  és hétvégi ügyelet</t>
  </si>
  <si>
    <t>Hulladékkezelési rekultivációs program</t>
  </si>
  <si>
    <t>Vizitársulatoknak átadás</t>
  </si>
  <si>
    <t>Lakott külterület támogatás</t>
  </si>
  <si>
    <t>BEVÉTELEK</t>
  </si>
  <si>
    <t>Kiegészítés I. jogcímekhez</t>
  </si>
  <si>
    <t>Szociális és gyerekjóléti feladatok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</si>
  <si>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</si>
  <si>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</si>
  <si>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</si>
  <si>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</si>
  <si>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</si>
  <si>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</si>
  <si>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</si>
  <si>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</si>
  <si>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Gépjárműadó 40%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</si>
  <si>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</si>
  <si>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</si>
  <si>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</si>
  <si>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</si>
  <si>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</si>
  <si>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</si>
  <si>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</si>
  <si>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</si>
  <si>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Közvetített szolgáltatások bevétele</t>
  </si>
  <si>
    <t>Működési bevételek összesen:</t>
  </si>
  <si>
    <t>Lakossági kölcsöntörlesztés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</si>
  <si>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</si>
  <si>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</si>
  <si>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</si>
  <si>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</si>
  <si>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</si>
  <si>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</si>
  <si>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</si>
  <si>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</si>
  <si>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</si>
  <si>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</si>
  <si>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</si>
  <si>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</si>
  <si>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</si>
  <si>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</si>
  <si>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</si>
  <si>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</si>
  <si>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</si>
  <si>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V.</t>
  </si>
  <si>
    <t xml:space="preserve">Kadarkút Város Önkormányzatának költségvetési évet követő 3 évre vonatkozó előirányzatai 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</si>
  <si>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</si>
  <si>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</si>
  <si>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</si>
  <si>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</si>
  <si>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</si>
  <si>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</si>
  <si>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</si>
  <si>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</si>
  <si>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</si>
  <si>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</si>
  <si>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074031</t>
  </si>
  <si>
    <t>096015</t>
  </si>
  <si>
    <t>Biztos Kezdet Gyerekház</t>
  </si>
  <si>
    <t>TARTALÉK ÖSSZESEN</t>
  </si>
  <si>
    <t>Ápolási díj</t>
  </si>
  <si>
    <t>2016. évi eredeti előirányzat</t>
  </si>
  <si>
    <t>IRÁNYÍTÓ SZERVI TÁMOGATÁS</t>
  </si>
  <si>
    <t>IRÁNYÍTÓ SZERVI TÁMOGATÁS FOLYÓSÍTÁSA</t>
  </si>
  <si>
    <t>ÖSSZES BEVÉTEL (IRÁNYÍTÓ SZERVI TÁMOGATÁS NÉLKÜL)</t>
  </si>
  <si>
    <t>ÖSSZES KIADÁS (IRÁNYÍTÓ SZERVI TÁMOGATÁS NÉLKÜL)</t>
  </si>
  <si>
    <t>Felújítás</t>
  </si>
  <si>
    <t>Egyéb felhalmozási célú kiadások</t>
  </si>
  <si>
    <t>Önkormányzati hivatal működési támogatása</t>
  </si>
  <si>
    <t>Közvilágítás fenntartásának támogatása</t>
  </si>
  <si>
    <t>Közutak fenntartásának támogatása</t>
  </si>
  <si>
    <t>Egyéb önkormányzati feladatok támogatása</t>
  </si>
  <si>
    <t>A rászoruló gyermekek intézményen kívüli szünidei étkeztetésének támogatása</t>
  </si>
  <si>
    <t>Működési bevétel helyi önkormányzatoktól</t>
  </si>
  <si>
    <t>Magánszemélyek kommunális adója</t>
  </si>
  <si>
    <t>Műk. célú kölcsön törlesztése háztartástól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</si>
  <si>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</si>
  <si>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</si>
  <si>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</si>
  <si>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</si>
  <si>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</si>
  <si>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</si>
  <si>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</si>
  <si>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</si>
  <si>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</si>
  <si>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</si>
  <si>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</si>
  <si>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</si>
  <si>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</si>
  <si>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</si>
  <si>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</si>
  <si>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</si>
  <si>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101150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</si>
  <si>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</si>
  <si>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</si>
  <si>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</si>
  <si>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</si>
  <si>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</si>
  <si>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</si>
  <si>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</si>
  <si>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</si>
  <si>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</si>
  <si>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</si>
  <si>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</si>
  <si>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</si>
  <si>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</si>
  <si>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</si>
  <si>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</si>
  <si>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</si>
  <si>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</si>
  <si>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</si>
  <si>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</si>
  <si>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</si>
  <si>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</si>
  <si>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</si>
  <si>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</si>
  <si>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</si>
  <si>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</si>
  <si>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</si>
  <si>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</si>
  <si>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</si>
  <si>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</si>
  <si>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</si>
  <si>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</si>
  <si>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</si>
  <si>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</si>
  <si>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</si>
  <si>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</si>
  <si>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</si>
  <si>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</si>
  <si>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</si>
  <si>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</si>
  <si>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</si>
  <si>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</si>
  <si>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</si>
  <si>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</si>
  <si>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FELHALMOZÁSI CÉLÚ KIADÁSOK</t>
  </si>
  <si>
    <t>Egyéb szoc. pénzbeli és term. ellátások (BURSA)</t>
  </si>
  <si>
    <t>Városgazd. egyéb szolg. (Ipari park)</t>
  </si>
  <si>
    <t>Beruházás - áfával</t>
  </si>
  <si>
    <t>Kadarkúti Közös Önkormányzati Hivatal eszközbeszerzés</t>
  </si>
  <si>
    <t>beruházás</t>
  </si>
  <si>
    <t>felújítás</t>
  </si>
  <si>
    <t>Felhalmozási célú pénzeszközátadás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</si>
  <si>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</si>
  <si>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</si>
  <si>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</si>
  <si>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</si>
  <si>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</si>
  <si>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</si>
  <si>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</si>
  <si>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</si>
  <si>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</si>
  <si>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>Eredeti ei.</t>
  </si>
  <si>
    <t>Módosított ei.</t>
  </si>
  <si>
    <t>Áht-n belüli megelőlegezés visszafiz.</t>
  </si>
  <si>
    <t>Államháztartáson belüli megelőlegezés visszafizetése</t>
  </si>
  <si>
    <t>EREDETI EI.</t>
  </si>
  <si>
    <t>MÓDOSÍT. EI.</t>
  </si>
  <si>
    <t>018010</t>
  </si>
  <si>
    <t>900060</t>
  </si>
  <si>
    <t>Forgatási és befekt. finansz. műveletek</t>
  </si>
  <si>
    <t>Települési hulladékkezelés</t>
  </si>
  <si>
    <t>Köztemető fenntartással kapcsolatos feladatok támogatása</t>
  </si>
  <si>
    <t>Köztemető fenntartás</t>
  </si>
  <si>
    <t>Ft-ban</t>
  </si>
  <si>
    <t>2017. évi eredeti előirányzat</t>
  </si>
  <si>
    <t>2017. évi módosított előirányzat</t>
  </si>
  <si>
    <t>Zöldterület-gazdálkodással kapcsoaltos feladatok</t>
  </si>
  <si>
    <t>A települési önkormányzatok egyes köznevelési feladatainak támogatása</t>
  </si>
  <si>
    <t>A települési önkormányzatok szociális feladatainak egyéb támogatása</t>
  </si>
  <si>
    <t>Szociális összevont ágazati pótlék támogatása</t>
  </si>
  <si>
    <t>Működési célú önkormányzati támogatás (REKI)</t>
  </si>
  <si>
    <t>Biztos Kezdet Gyerekház támogatása</t>
  </si>
  <si>
    <t>Állandó jelleggel végzett tevékenység után fizetendő iparűzési adó</t>
  </si>
  <si>
    <t xml:space="preserve">Egyéb közhatalmi bevételek </t>
  </si>
  <si>
    <t>Kamatbevételek és más nyereségjellegű bevételek</t>
  </si>
  <si>
    <t>Útfelújítás támogatás (ÁHT-n belül)</t>
  </si>
  <si>
    <t>Felhalmozási célú állami támogatások</t>
  </si>
  <si>
    <t>Építési telek értékesítése</t>
  </si>
  <si>
    <t>Forgatási célú belföldi értékpapírok beváltása, értékesítése</t>
  </si>
  <si>
    <t>Finanszírozási bevételek összesen</t>
  </si>
  <si>
    <t xml:space="preserve">Kadarkút Város Önkormányzat 2017 . évi bevételei és kiadásai </t>
  </si>
  <si>
    <t>Elvonások és befizetések</t>
  </si>
  <si>
    <t>Forgatási célú belföldi értékpapírok vásárlása</t>
  </si>
  <si>
    <t>ÁHT-n belüli megelőlegezés visszafizetése</t>
  </si>
  <si>
    <t>1/2017.(II.13.) önkormányzati rendelet 2. melléklete</t>
  </si>
  <si>
    <t>Kadarkút Város Önkormányzat 2017. évi bevételei és kiadásai alakulásáról</t>
  </si>
  <si>
    <t>1/2017.(II.13.) önkormányzati rendelet 3. melléklete</t>
  </si>
  <si>
    <t>Kadarkút Város Önkormányzatának 
összevont mérlege  2015., 2016., 2017. években</t>
  </si>
  <si>
    <t>2015. évi tény.</t>
  </si>
  <si>
    <t>2017. évi
 eredeti előirányzat</t>
  </si>
  <si>
    <t>2015. évi tény</t>
  </si>
  <si>
    <t>Közhatalmi bevétel</t>
  </si>
  <si>
    <t>Működési célú átvett pénzeszköz, kölcsöntörl.</t>
  </si>
  <si>
    <t>Államháztartáson belüli megelőlegezés</t>
  </si>
  <si>
    <t>Belföldi értékpapírok bevételei</t>
  </si>
  <si>
    <t>Ellátottak pénzbeli juttatásai</t>
  </si>
  <si>
    <t>Belföldi értékpapírok kiadásai</t>
  </si>
  <si>
    <t>BELFÖLDI ÉRTÉKPAPÍROK BEVÉTELEI</t>
  </si>
  <si>
    <t>ÖSSZES BEVÉTEL</t>
  </si>
  <si>
    <t>FINANSZÍROZÁSI KIADÁSOK</t>
  </si>
  <si>
    <t>1/2017.(II.13.) önkormányzati rendelet 4. melléklete</t>
  </si>
  <si>
    <t>Önk.elszámolásai kp. költségvetéssel</t>
  </si>
  <si>
    <t>Közutak üzemeltetése</t>
  </si>
  <si>
    <t>018030</t>
  </si>
  <si>
    <t>011370</t>
  </si>
  <si>
    <t>Informatikai fejlesztések, szolgáltatások</t>
  </si>
  <si>
    <t>Áht-n belüli meglelőlegezés visszafiz.</t>
  </si>
  <si>
    <t>Köznevelési intézményen kívüli gyermekétk.</t>
  </si>
  <si>
    <t>Munkahelyi vendéglátás</t>
  </si>
  <si>
    <t>Kadarkút Város Önkormányzatának működési bevételei és kiadásai 2017. évben</t>
  </si>
  <si>
    <t>Kadarkút Város Önkormányzat 2017. évi kiadásai kormányzati funkciók szerinti bontásban</t>
  </si>
  <si>
    <t>LÉTSZÁM</t>
  </si>
  <si>
    <t>1/2017.(II.13.) önkormányzati rendelet 5. melléklete</t>
  </si>
  <si>
    <t>A helyi önkormányzatok központilag szabályzott bevételei 2017. évben</t>
  </si>
  <si>
    <t>"ÖSSZESÍTŐ"</t>
  </si>
  <si>
    <t>KSH kód:</t>
  </si>
  <si>
    <t>Helyi önkormányzat: Kadarkút</t>
  </si>
  <si>
    <t>Lakos 2016. jan.1.</t>
  </si>
  <si>
    <t>A hozzájárulások és támogatások összesítése:</t>
  </si>
  <si>
    <t>Jogcím</t>
  </si>
  <si>
    <t>száma</t>
  </si>
  <si>
    <t>Támogatás (Ft)</t>
  </si>
  <si>
    <t>I.1.a)</t>
  </si>
  <si>
    <t>I.1.a) Önkormányzati hivatal működésének támogatása 15,46 fő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</si>
  <si>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</si>
  <si>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</si>
  <si>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</si>
  <si>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</si>
  <si>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</si>
  <si>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</si>
  <si>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</si>
  <si>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</si>
  <si>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</si>
  <si>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</si>
  <si>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</si>
  <si>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I.1.d)</t>
  </si>
  <si>
    <t>kiegészítés I.1. jogcímekhez kapcsolódó kiegészítés</t>
  </si>
  <si>
    <t>I. ÁLTALÁNOS FELADATOK TÁMOGATÁSA ÖSSZESEN</t>
  </si>
  <si>
    <t>Óvodapedagógusok 8 havi támogatása 7,3 fő</t>
  </si>
  <si>
    <t>Óvodapedagógusok 4 havi támogatása 8,0 fő</t>
  </si>
  <si>
    <t>Óvodapedagógusok elismert létszáma (pótlólagos összeg)</t>
  </si>
  <si>
    <t>Alapfokozatú végzettségű pedagógus II. kategóriába sorolt óvodapedagógus kiegészítő támogatása</t>
  </si>
  <si>
    <t>Segítők 8 havi támogatása5 fő</t>
  </si>
  <si>
    <t>Segítők 4 havi támogatása 5 fő</t>
  </si>
  <si>
    <t>Óvodaműködtetési támogatás - 8 hónap 74 fő</t>
  </si>
  <si>
    <t>Óvodaműködtetési támogatás - 4 hónap 82 fő</t>
  </si>
  <si>
    <t>II. TELEPÜLÉSI ÖNKORMÁNYZATOK EGYES KÖZNEVELÉSI FELADATAINAK TÁMOGATÁSA ÖSSZESEN</t>
  </si>
  <si>
    <t>A finanszirozás szemp.elismert dolgozók bértámogatása 10,72 fő</t>
  </si>
  <si>
    <t>Gyerekétkeztetés üzemeltetési támogatása</t>
  </si>
  <si>
    <t>A rászoruló gyermekek  szünidei étkeztetésének támogatása</t>
  </si>
  <si>
    <t>Család- és gyermekjóléti szolgálat</t>
  </si>
  <si>
    <t>Szociális étkeztetés 105 fő</t>
  </si>
  <si>
    <t>Házi segytségnyújtás-szociális segítés 14 fő</t>
  </si>
  <si>
    <t>Házi segítségnyújtás-személyi gondozás 20 fő  35 fő</t>
  </si>
  <si>
    <t>Időskorúak nappali intézményi ellátása 17 fő</t>
  </si>
  <si>
    <t>Szociális összevont ágazati pótlék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</si>
  <si>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</si>
  <si>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</si>
  <si>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</si>
  <si>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</si>
  <si>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Rendkívüli önkormányzati támogatás</t>
  </si>
  <si>
    <t>Működési célú költségvetési támogatások és kiegészítő támogatások</t>
  </si>
  <si>
    <t>Helyi önkormányzatok és többcélú kistérségi társulások egyes költségvetési kapcsolatokból számított bevételei összesen</t>
  </si>
  <si>
    <t>eredeti ei.</t>
  </si>
  <si>
    <t>módosított ei.</t>
  </si>
  <si>
    <t>Felhalmozási célú önkormányzati támogatások</t>
  </si>
  <si>
    <t>VI.</t>
  </si>
  <si>
    <t>1/2017.(II.13.) önkormányzati rendelet 6. melléklete</t>
  </si>
  <si>
    <t>"Vótai út" felújításának támogatása</t>
  </si>
  <si>
    <t>Lakossági közműfejlesztési támogatás</t>
  </si>
  <si>
    <t>Felhalmozási költségvetési maradvány igénybevétele</t>
  </si>
  <si>
    <t xml:space="preserve">          Kadarkút Város Önkormányzatának 2017. évi felhalmozási bevételei</t>
  </si>
  <si>
    <t>1/2017.(II.13.) önkormányzati rendelet 7. melléklete</t>
  </si>
  <si>
    <t>Kiemelt előir. megnevezése</t>
  </si>
  <si>
    <t>Bokor József Városi könyvtár eszközbeszerzése</t>
  </si>
  <si>
    <t>Kadarkúti Szociális Alapszolgáltatási Központ eszközbeszerzése</t>
  </si>
  <si>
    <t>Közművelődési érdekeltségnövelő pályázat 2016.</t>
  </si>
  <si>
    <t>Közművelődési érdekeltségnövelő pályázat 2017.</t>
  </si>
  <si>
    <t>Park kialakítása</t>
  </si>
  <si>
    <t>Iparterület vásárlás</t>
  </si>
  <si>
    <t>Pavilon vásárlás (közfoglalkoztatáshoz)</t>
  </si>
  <si>
    <t>Jelzőlámpák beszerzése (gyalogátkelőhelyhez)</t>
  </si>
  <si>
    <t>Hosszabb időtartamú közfogl. eszközbeszerzése</t>
  </si>
  <si>
    <t>Járási startmunka muntaprogram eszközbeszerzése</t>
  </si>
  <si>
    <t>Mosogatószekrény beszerzés (orvos lakás Ady u.)</t>
  </si>
  <si>
    <t>"Kis-Rákóczi" utcai út felújítása</t>
  </si>
  <si>
    <t>Útfelújítás</t>
  </si>
  <si>
    <t>Tornaterem felújítás</t>
  </si>
  <si>
    <t>Járdafelújítás</t>
  </si>
  <si>
    <t>Lakossági közműfejlesztés támogatása</t>
  </si>
  <si>
    <t>egyéb felhalmozási célú kiadás</t>
  </si>
  <si>
    <t>1/2017.(II.13.) önkormányzati rendelet 8. melléklete</t>
  </si>
  <si>
    <t>Kadarkút Város Önkormányzatának 2017. évi felhalmozási kiadásai</t>
  </si>
  <si>
    <t>Kadarkút Város Önkormányzat 2017. évi tartaléka</t>
  </si>
  <si>
    <r>
      <t xml:space="preserve">Az Önkormányzat 2017.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</si>
  <si>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1/2017.(II.13.) önkormányzati rendelet 12. melléklete</t>
  </si>
  <si>
    <t>Kadarkút Város Önkormányzatának előirányzat felhasználási és likviditási ütemterve 2017. évben</t>
  </si>
  <si>
    <t xml:space="preserve"> Ft-ban</t>
  </si>
  <si>
    <t>Felh. és tőkejellegű bevétel</t>
  </si>
  <si>
    <t>Áht-n belüli megelőleg.visszafiz.</t>
  </si>
  <si>
    <t>BEV-KIAD. EGYENLEGE</t>
  </si>
  <si>
    <t>1/2017.(II.13.) önkormányzati rendelet 15. melléklete</t>
  </si>
  <si>
    <t>Sportegyesület támogatása (labdarúgó,kézilabda)</t>
  </si>
  <si>
    <t>DRV (szennyvízcsatorna díj kompenzáció)</t>
  </si>
  <si>
    <t>Zselici Lámpások támogatása</t>
  </si>
  <si>
    <t>TÖOSZ támogatása</t>
  </si>
  <si>
    <t>Kisvárosok Szövetségének támogatása</t>
  </si>
  <si>
    <t>Polgárőrség támogatása</t>
  </si>
  <si>
    <t>Műv.ház szkander szövetség támogatása</t>
  </si>
  <si>
    <t>SZASZK munka-és tűzvédelmi társulás tám.</t>
  </si>
  <si>
    <t>1/2017.(II.13.) önkormányzati rendelet 16. melléklete</t>
  </si>
  <si>
    <t>Kadarkút Város Önkormányzat által biztosított közvetlen támogatások 2017. évben</t>
  </si>
  <si>
    <t>1/2017.(II.13.) önkormányzati rendelet 19. melléklete</t>
  </si>
  <si>
    <t>1. melléklet a 12/2017.(IX.20.) önkormányzati rendelethez</t>
  </si>
  <si>
    <t>2. melléklet a 12/2017.(IX.20.) önkormányzati rendelethez</t>
  </si>
  <si>
    <t>3. melléklet a 12/2017.(IX.20.) önkormányzati rendelethez</t>
  </si>
  <si>
    <t>4. melléklet a 12/2017.(IX.20.) önkormányzati rendelethez</t>
  </si>
  <si>
    <t>5. melléklet a 12/2017.(IX.20.) önkormányzati rendelethez</t>
  </si>
  <si>
    <t>6. melléklet a 12/2017.(IX.20.) önkormányzati rendelethez</t>
  </si>
  <si>
    <t>7. melléklet a 12/2017.(IX.20.) önkormányzati rendelethez</t>
  </si>
  <si>
    <t>8. melléklet a 12/2017.(IX.20.) önkormányzati rendelethez</t>
  </si>
  <si>
    <t>9. melléklet a 12/2017.(IX.20.) önkormányzati rendelethez</t>
  </si>
  <si>
    <t>10. melléklet a 12/2017.(IX.20.) önkormányzati rendelethez</t>
  </si>
  <si>
    <t>11. melléklet a 12/2017.(IX.20.) önkormányzati rendelethez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</si>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</sst>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#,##0.000"/>
    <numFmt numFmtId="174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u val="single"/>
      <sz val="12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57" applyFont="1" applyAlignment="1">
      <alignment horizontal="right"/>
      <protection/>
    </xf>
    <xf numFmtId="0" fontId="4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10" xfId="57" applyFont="1" applyFill="1" applyBorder="1">
      <alignment/>
      <protection/>
    </xf>
    <xf numFmtId="0" fontId="6" fillId="0" borderId="11" xfId="57" applyFont="1" applyFill="1" applyBorder="1">
      <alignment/>
      <protection/>
    </xf>
    <xf numFmtId="0" fontId="6" fillId="0" borderId="12" xfId="57" applyFont="1" applyFill="1" applyBorder="1">
      <alignment/>
      <protection/>
    </xf>
    <xf numFmtId="0" fontId="6" fillId="0" borderId="13" xfId="57" applyFont="1" applyFill="1" applyBorder="1">
      <alignment/>
      <protection/>
    </xf>
    <xf numFmtId="0" fontId="6" fillId="0" borderId="14" xfId="57" applyFont="1" applyFill="1" applyBorder="1">
      <alignment/>
      <protection/>
    </xf>
    <xf numFmtId="0" fontId="6" fillId="0" borderId="15" xfId="57" applyFont="1" applyFill="1" applyBorder="1">
      <alignment/>
      <protection/>
    </xf>
    <xf numFmtId="0" fontId="6" fillId="0" borderId="16" xfId="57" applyFont="1" applyFill="1" applyBorder="1">
      <alignment/>
      <protection/>
    </xf>
    <xf numFmtId="0" fontId="6" fillId="0" borderId="17" xfId="57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0" borderId="18" xfId="57" applyFont="1" applyFill="1" applyBorder="1">
      <alignment/>
      <protection/>
    </xf>
    <xf numFmtId="0" fontId="7" fillId="0" borderId="19" xfId="57" applyFont="1" applyFill="1" applyBorder="1">
      <alignment/>
      <protection/>
    </xf>
    <xf numFmtId="0" fontId="6" fillId="0" borderId="20" xfId="57" applyFont="1" applyFill="1" applyBorder="1">
      <alignment/>
      <protection/>
    </xf>
    <xf numFmtId="0" fontId="6" fillId="0" borderId="21" xfId="57" applyFont="1" applyFill="1" applyBorder="1">
      <alignment/>
      <protection/>
    </xf>
    <xf numFmtId="0" fontId="7" fillId="0" borderId="22" xfId="57" applyFont="1" applyFill="1" applyBorder="1">
      <alignment/>
      <protection/>
    </xf>
    <xf numFmtId="0" fontId="7" fillId="0" borderId="23" xfId="57" applyFont="1" applyFill="1" applyBorder="1">
      <alignment/>
      <protection/>
    </xf>
    <xf numFmtId="0" fontId="6" fillId="0" borderId="10" xfId="57" applyFont="1" applyBorder="1">
      <alignment/>
      <protection/>
    </xf>
    <xf numFmtId="0" fontId="6" fillId="0" borderId="24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2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26" xfId="57" applyFont="1" applyBorder="1">
      <alignment/>
      <protection/>
    </xf>
    <xf numFmtId="0" fontId="7" fillId="0" borderId="18" xfId="57" applyFont="1" applyBorder="1">
      <alignment/>
      <protection/>
    </xf>
    <xf numFmtId="0" fontId="7" fillId="0" borderId="27" xfId="57" applyFont="1" applyBorder="1">
      <alignment/>
      <protection/>
    </xf>
    <xf numFmtId="0" fontId="7" fillId="0" borderId="22" xfId="57" applyFont="1" applyBorder="1">
      <alignment/>
      <protection/>
    </xf>
    <xf numFmtId="0" fontId="7" fillId="0" borderId="28" xfId="57" applyFont="1" applyBorder="1">
      <alignment/>
      <protection/>
    </xf>
    <xf numFmtId="0" fontId="7" fillId="0" borderId="0" xfId="57" applyFont="1">
      <alignment/>
      <protection/>
    </xf>
    <xf numFmtId="0" fontId="9" fillId="0" borderId="0" xfId="57" applyFont="1" applyFill="1" applyBorder="1" applyAlignment="1">
      <alignment horizontal="left"/>
      <protection/>
    </xf>
    <xf numFmtId="0" fontId="9" fillId="0" borderId="0" xfId="57" applyFont="1" applyFill="1" applyBorder="1" applyAlignment="1">
      <alignment/>
      <protection/>
    </xf>
    <xf numFmtId="3" fontId="9" fillId="0" borderId="0" xfId="57" applyNumberFormat="1" applyFont="1" applyFill="1" applyBorder="1" applyAlignment="1">
      <alignment/>
      <protection/>
    </xf>
    <xf numFmtId="3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3" fillId="0" borderId="0" xfId="57" applyFont="1" applyAlignment="1">
      <alignment horizontal="right" vertical="center"/>
      <protection/>
    </xf>
    <xf numFmtId="0" fontId="2" fillId="0" borderId="0" xfId="57">
      <alignment/>
      <protection/>
    </xf>
    <xf numFmtId="0" fontId="2" fillId="0" borderId="0" xfId="57" applyAlignment="1">
      <alignment vertical="center"/>
      <protection/>
    </xf>
    <xf numFmtId="0" fontId="11" fillId="0" borderId="0" xfId="57" applyFont="1" applyAlignment="1">
      <alignment vertical="center"/>
      <protection/>
    </xf>
    <xf numFmtId="3" fontId="11" fillId="0" borderId="0" xfId="57" applyNumberFormat="1" applyFont="1" applyAlignment="1">
      <alignment horizontal="right" vertical="center"/>
      <protection/>
    </xf>
    <xf numFmtId="0" fontId="17" fillId="0" borderId="0" xfId="57" applyFont="1" applyFill="1">
      <alignment/>
      <protection/>
    </xf>
    <xf numFmtId="0" fontId="13" fillId="0" borderId="0" xfId="57" applyFont="1" applyFill="1" applyBorder="1" applyAlignment="1">
      <alignment horizontal="center"/>
      <protection/>
    </xf>
    <xf numFmtId="0" fontId="13" fillId="0" borderId="0" xfId="57" applyFont="1" applyFill="1" applyAlignment="1">
      <alignment horizontal="center"/>
      <protection/>
    </xf>
    <xf numFmtId="0" fontId="8" fillId="33" borderId="29" xfId="57" applyFont="1" applyFill="1" applyBorder="1" applyAlignment="1">
      <alignment horizontal="left"/>
      <protection/>
    </xf>
    <xf numFmtId="0" fontId="16" fillId="0" borderId="29" xfId="57" applyFont="1" applyFill="1" applyBorder="1" applyAlignment="1">
      <alignment/>
      <protection/>
    </xf>
    <xf numFmtId="0" fontId="13" fillId="0" borderId="0" xfId="57" applyFont="1" applyFill="1">
      <alignment/>
      <protection/>
    </xf>
    <xf numFmtId="0" fontId="16" fillId="0" borderId="29" xfId="57" applyFont="1" applyFill="1" applyBorder="1" applyAlignment="1">
      <alignment horizontal="left"/>
      <protection/>
    </xf>
    <xf numFmtId="0" fontId="16" fillId="0" borderId="29" xfId="57" applyFont="1" applyFill="1" applyBorder="1">
      <alignment/>
      <protection/>
    </xf>
    <xf numFmtId="0" fontId="8" fillId="33" borderId="29" xfId="57" applyFont="1" applyFill="1" applyBorder="1">
      <alignment/>
      <protection/>
    </xf>
    <xf numFmtId="0" fontId="8" fillId="0" borderId="0" xfId="57" applyFont="1" applyFill="1" applyAlignment="1">
      <alignment horizontal="center"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>
      <alignment/>
      <protection/>
    </xf>
    <xf numFmtId="0" fontId="16" fillId="0" borderId="29" xfId="57" applyFont="1" applyBorder="1">
      <alignment/>
      <protection/>
    </xf>
    <xf numFmtId="0" fontId="16" fillId="0" borderId="29" xfId="57" applyFont="1" applyFill="1" applyBorder="1" applyAlignment="1">
      <alignment horizontal="left" vertical="center"/>
      <protection/>
    </xf>
    <xf numFmtId="0" fontId="2" fillId="0" borderId="0" xfId="57" applyAlignment="1">
      <alignment horizontal="center"/>
      <protection/>
    </xf>
    <xf numFmtId="0" fontId="22" fillId="0" borderId="0" xfId="57" applyFont="1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vertical="center"/>
      <protection/>
    </xf>
    <xf numFmtId="0" fontId="22" fillId="0" borderId="0" xfId="57" applyFont="1" applyAlignment="1">
      <alignment vertical="center"/>
      <protection/>
    </xf>
    <xf numFmtId="0" fontId="16" fillId="0" borderId="0" xfId="57" applyFont="1" applyAlignment="1">
      <alignment horizontal="right" vertical="center"/>
      <protection/>
    </xf>
    <xf numFmtId="0" fontId="17" fillId="0" borderId="0" xfId="58" applyFont="1" applyFill="1">
      <alignment/>
      <protection/>
    </xf>
    <xf numFmtId="173" fontId="17" fillId="0" borderId="0" xfId="58" applyNumberFormat="1" applyFont="1" applyFill="1">
      <alignment/>
      <protection/>
    </xf>
    <xf numFmtId="0" fontId="18" fillId="0" borderId="0" xfId="58" applyFont="1" applyFill="1" applyAlignment="1">
      <alignment horizontal="center" vertical="center"/>
      <protection/>
    </xf>
    <xf numFmtId="0" fontId="16" fillId="0" borderId="0" xfId="58" applyFont="1" applyFill="1" applyBorder="1">
      <alignment/>
      <protection/>
    </xf>
    <xf numFmtId="173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vertical="center"/>
      <protection/>
    </xf>
    <xf numFmtId="0" fontId="16" fillId="0" borderId="0" xfId="58" applyFont="1" applyFill="1" applyAlignment="1">
      <alignment horizontal="right" vertical="center"/>
      <protection/>
    </xf>
    <xf numFmtId="0" fontId="16" fillId="0" borderId="0" xfId="58" applyFont="1" applyFill="1" applyAlignment="1">
      <alignment horizontal="right"/>
      <protection/>
    </xf>
    <xf numFmtId="0" fontId="16" fillId="0" borderId="29" xfId="58" applyFont="1" applyFill="1" applyBorder="1" applyAlignment="1">
      <alignment horizontal="center" vertical="center"/>
      <protection/>
    </xf>
    <xf numFmtId="0" fontId="8" fillId="0" borderId="29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17" fillId="0" borderId="0" xfId="58" applyFont="1" applyFill="1" applyAlignment="1">
      <alignment horizontal="center" vertical="center"/>
      <protection/>
    </xf>
    <xf numFmtId="173" fontId="17" fillId="0" borderId="0" xfId="58" applyNumberFormat="1" applyFont="1" applyFill="1" applyAlignment="1">
      <alignment horizontal="center" vertical="center"/>
      <protection/>
    </xf>
    <xf numFmtId="0" fontId="16" fillId="0" borderId="29" xfId="58" applyFont="1" applyFill="1" applyBorder="1" applyAlignment="1">
      <alignment vertical="center"/>
      <protection/>
    </xf>
    <xf numFmtId="3" fontId="8" fillId="0" borderId="0" xfId="58" applyNumberFormat="1" applyFont="1" applyFill="1" applyBorder="1">
      <alignment/>
      <protection/>
    </xf>
    <xf numFmtId="3" fontId="17" fillId="0" borderId="0" xfId="58" applyNumberFormat="1" applyFont="1" applyFill="1">
      <alignment/>
      <protection/>
    </xf>
    <xf numFmtId="0" fontId="8" fillId="0" borderId="29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13" fillId="0" borderId="0" xfId="58" applyFont="1" applyFill="1">
      <alignment/>
      <protection/>
    </xf>
    <xf numFmtId="173" fontId="13" fillId="0" borderId="0" xfId="58" applyNumberFormat="1" applyFont="1" applyFill="1">
      <alignment/>
      <protection/>
    </xf>
    <xf numFmtId="0" fontId="8" fillId="0" borderId="0" xfId="58" applyFont="1" applyFill="1" applyAlignment="1">
      <alignment vertical="center"/>
      <protection/>
    </xf>
    <xf numFmtId="0" fontId="8" fillId="0" borderId="0" xfId="58" applyFont="1" applyFill="1">
      <alignment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8" fillId="0" borderId="0" xfId="57" applyFont="1" applyFill="1" applyBorder="1" applyAlignment="1">
      <alignment vertical="center"/>
      <protection/>
    </xf>
    <xf numFmtId="0" fontId="8" fillId="33" borderId="29" xfId="57" applyFont="1" applyFill="1" applyBorder="1" applyAlignment="1">
      <alignment horizontal="right" vertical="center"/>
      <protection/>
    </xf>
    <xf numFmtId="0" fontId="16" fillId="0" borderId="29" xfId="57" applyFont="1" applyBorder="1" applyAlignment="1">
      <alignment vertical="center"/>
      <protection/>
    </xf>
    <xf numFmtId="0" fontId="2" fillId="0" borderId="0" xfId="57" applyAlignment="1">
      <alignment/>
      <protection/>
    </xf>
    <xf numFmtId="3" fontId="13" fillId="0" borderId="0" xfId="57" applyNumberFormat="1" applyFont="1" applyFill="1" applyBorder="1">
      <alignment/>
      <protection/>
    </xf>
    <xf numFmtId="0" fontId="17" fillId="0" borderId="12" xfId="57" applyFont="1" applyBorder="1" applyAlignment="1">
      <alignment horizontal="left" vertical="center"/>
      <protection/>
    </xf>
    <xf numFmtId="0" fontId="25" fillId="0" borderId="0" xfId="57" applyFont="1" applyBorder="1">
      <alignment/>
      <protection/>
    </xf>
    <xf numFmtId="0" fontId="17" fillId="0" borderId="31" xfId="57" applyFont="1" applyBorder="1" applyAlignment="1">
      <alignment horizontal="left" vertical="center"/>
      <protection/>
    </xf>
    <xf numFmtId="0" fontId="13" fillId="33" borderId="22" xfId="57" applyFont="1" applyFill="1" applyBorder="1" applyAlignment="1">
      <alignment horizontal="left" vertical="center"/>
      <protection/>
    </xf>
    <xf numFmtId="0" fontId="13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left"/>
      <protection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17" fillId="0" borderId="33" xfId="57" applyFont="1" applyBorder="1" applyAlignment="1">
      <alignment horizontal="left" vertical="center"/>
      <protection/>
    </xf>
    <xf numFmtId="0" fontId="17" fillId="0" borderId="34" xfId="57" applyFont="1" applyBorder="1" applyAlignment="1">
      <alignment horizontal="left" vertical="center"/>
      <protection/>
    </xf>
    <xf numFmtId="0" fontId="17" fillId="0" borderId="16" xfId="57" applyFont="1" applyBorder="1" applyAlignment="1">
      <alignment horizontal="left" vertical="center"/>
      <protection/>
    </xf>
    <xf numFmtId="0" fontId="17" fillId="0" borderId="14" xfId="57" applyFont="1" applyBorder="1" applyAlignment="1">
      <alignment horizontal="left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35" xfId="57" applyFont="1" applyFill="1" applyBorder="1" applyAlignment="1">
      <alignment horizontal="center" vertical="center" textRotation="90"/>
      <protection/>
    </xf>
    <xf numFmtId="0" fontId="9" fillId="0" borderId="35" xfId="57" applyFont="1" applyFill="1" applyBorder="1" applyAlignment="1">
      <alignment horizontal="left" vertical="center"/>
      <protection/>
    </xf>
    <xf numFmtId="0" fontId="9" fillId="0" borderId="35" xfId="57" applyFont="1" applyFill="1" applyBorder="1" applyAlignment="1">
      <alignment vertical="center"/>
      <protection/>
    </xf>
    <xf numFmtId="0" fontId="10" fillId="0" borderId="35" xfId="57" applyFont="1" applyFill="1" applyBorder="1" applyAlignment="1">
      <alignment horizontal="left" vertical="center"/>
      <protection/>
    </xf>
    <xf numFmtId="0" fontId="10" fillId="0" borderId="35" xfId="57" applyFont="1" applyBorder="1" applyAlignment="1">
      <alignment vertical="center"/>
      <protection/>
    </xf>
    <xf numFmtId="0" fontId="11" fillId="0" borderId="35" xfId="57" applyFont="1" applyBorder="1" applyAlignment="1">
      <alignment vertical="center"/>
      <protection/>
    </xf>
    <xf numFmtId="0" fontId="11" fillId="0" borderId="35" xfId="57" applyFont="1" applyBorder="1" applyAlignment="1">
      <alignment horizontal="left" vertical="center"/>
      <protection/>
    </xf>
    <xf numFmtId="0" fontId="8" fillId="33" borderId="35" xfId="57" applyFont="1" applyFill="1" applyBorder="1" applyAlignment="1">
      <alignment vertical="center"/>
      <protection/>
    </xf>
    <xf numFmtId="0" fontId="17" fillId="0" borderId="0" xfId="57" applyFont="1" applyFill="1" applyAlignment="1">
      <alignment horizontal="right"/>
      <protection/>
    </xf>
    <xf numFmtId="0" fontId="8" fillId="0" borderId="29" xfId="57" applyFont="1" applyBorder="1">
      <alignment/>
      <protection/>
    </xf>
    <xf numFmtId="0" fontId="8" fillId="0" borderId="36" xfId="57" applyFont="1" applyBorder="1" applyAlignment="1">
      <alignment vertical="center"/>
      <protection/>
    </xf>
    <xf numFmtId="0" fontId="16" fillId="0" borderId="37" xfId="57" applyFont="1" applyBorder="1">
      <alignment/>
      <protection/>
    </xf>
    <xf numFmtId="0" fontId="17" fillId="0" borderId="32" xfId="57" applyFont="1" applyBorder="1" applyAlignment="1">
      <alignment horizontal="left" vertical="center"/>
      <protection/>
    </xf>
    <xf numFmtId="0" fontId="15" fillId="0" borderId="35" xfId="57" applyFont="1" applyBorder="1" applyAlignment="1">
      <alignment horizontal="center" vertical="center"/>
      <protection/>
    </xf>
    <xf numFmtId="49" fontId="11" fillId="0" borderId="35" xfId="57" applyNumberFormat="1" applyFont="1" applyBorder="1" applyAlignment="1">
      <alignment vertical="center"/>
      <protection/>
    </xf>
    <xf numFmtId="49" fontId="11" fillId="0" borderId="35" xfId="57" applyNumberFormat="1" applyFont="1" applyBorder="1" applyAlignment="1">
      <alignment horizontal="center" vertical="center"/>
      <protection/>
    </xf>
    <xf numFmtId="49" fontId="11" fillId="0" borderId="38" xfId="57" applyNumberFormat="1" applyFont="1" applyBorder="1" applyAlignment="1">
      <alignment vertical="center"/>
      <protection/>
    </xf>
    <xf numFmtId="49" fontId="11" fillId="0" borderId="39" xfId="57" applyNumberFormat="1" applyFont="1" applyBorder="1" applyAlignment="1">
      <alignment vertical="center"/>
      <protection/>
    </xf>
    <xf numFmtId="49" fontId="11" fillId="0" borderId="35" xfId="57" applyNumberFormat="1" applyFont="1" applyBorder="1" applyAlignment="1">
      <alignment horizontal="left" vertical="center"/>
      <protection/>
    </xf>
    <xf numFmtId="49" fontId="16" fillId="34" borderId="35" xfId="57" applyNumberFormat="1" applyFont="1" applyFill="1" applyBorder="1" applyAlignment="1">
      <alignment horizontal="left" vertical="center"/>
      <protection/>
    </xf>
    <xf numFmtId="0" fontId="16" fillId="34" borderId="40" xfId="57" applyFont="1" applyFill="1" applyBorder="1" applyAlignment="1">
      <alignment horizontal="left" vertical="center"/>
      <protection/>
    </xf>
    <xf numFmtId="3" fontId="14" fillId="0" borderId="35" xfId="57" applyNumberFormat="1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8" fillId="0" borderId="35" xfId="57" applyFont="1" applyFill="1" applyBorder="1" applyAlignment="1">
      <alignment horizontal="center" vertical="center"/>
      <protection/>
    </xf>
    <xf numFmtId="0" fontId="8" fillId="0" borderId="35" xfId="57" applyFont="1" applyFill="1" applyBorder="1" applyAlignment="1">
      <alignment horizontal="center" vertical="center" wrapText="1"/>
      <protection/>
    </xf>
    <xf numFmtId="0" fontId="16" fillId="0" borderId="29" xfId="57" applyFont="1" applyFill="1" applyBorder="1" applyAlignment="1">
      <alignment horizontal="center"/>
      <protection/>
    </xf>
    <xf numFmtId="0" fontId="16" fillId="0" borderId="29" xfId="57" applyFont="1" applyFill="1" applyBorder="1" applyAlignment="1">
      <alignment horizontal="left" vertical="center" wrapText="1"/>
      <protection/>
    </xf>
    <xf numFmtId="3" fontId="8" fillId="33" borderId="29" xfId="57" applyNumberFormat="1" applyFont="1" applyFill="1" applyBorder="1" applyAlignment="1">
      <alignment horizontal="right" vertical="center" indent="1"/>
      <protection/>
    </xf>
    <xf numFmtId="0" fontId="7" fillId="0" borderId="0" xfId="57" applyFont="1" applyFill="1" applyBorder="1">
      <alignment/>
      <protection/>
    </xf>
    <xf numFmtId="3" fontId="7" fillId="0" borderId="0" xfId="57" applyNumberFormat="1" applyFont="1" applyFill="1" applyBorder="1" applyAlignment="1">
      <alignment horizontal="right" indent="2"/>
      <protection/>
    </xf>
    <xf numFmtId="0" fontId="15" fillId="34" borderId="35" xfId="57" applyFont="1" applyFill="1" applyBorder="1" applyAlignment="1">
      <alignment horizontal="center" vertical="center"/>
      <protection/>
    </xf>
    <xf numFmtId="0" fontId="7" fillId="0" borderId="22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7" fillId="0" borderId="42" xfId="57" applyFont="1" applyBorder="1" applyAlignment="1">
      <alignment horizontal="center" vertical="center" wrapText="1"/>
      <protection/>
    </xf>
    <xf numFmtId="0" fontId="19" fillId="0" borderId="35" xfId="0" applyFont="1" applyBorder="1" applyAlignment="1">
      <alignment horizontal="center" vertical="center"/>
    </xf>
    <xf numFmtId="0" fontId="2" fillId="0" borderId="0" xfId="57" applyFont="1" applyAlignment="1">
      <alignment horizontal="right" vertical="center"/>
      <protection/>
    </xf>
    <xf numFmtId="0" fontId="7" fillId="0" borderId="35" xfId="57" applyFont="1" applyBorder="1" applyAlignment="1">
      <alignment horizontal="center" vertical="center" wrapText="1"/>
      <protection/>
    </xf>
    <xf numFmtId="0" fontId="6" fillId="0" borderId="0" xfId="57" applyFont="1" applyBorder="1">
      <alignment/>
      <protection/>
    </xf>
    <xf numFmtId="0" fontId="6" fillId="0" borderId="32" xfId="57" applyFont="1" applyBorder="1">
      <alignment/>
      <protection/>
    </xf>
    <xf numFmtId="3" fontId="10" fillId="0" borderId="35" xfId="57" applyNumberFormat="1" applyFont="1" applyFill="1" applyBorder="1" applyAlignment="1">
      <alignment vertical="center"/>
      <protection/>
    </xf>
    <xf numFmtId="3" fontId="9" fillId="0" borderId="35" xfId="57" applyNumberFormat="1" applyFont="1" applyFill="1" applyBorder="1" applyAlignment="1">
      <alignment vertical="center" wrapText="1"/>
      <protection/>
    </xf>
    <xf numFmtId="3" fontId="9" fillId="0" borderId="35" xfId="57" applyNumberFormat="1" applyFont="1" applyFill="1" applyBorder="1" applyAlignment="1">
      <alignment vertical="center"/>
      <protection/>
    </xf>
    <xf numFmtId="3" fontId="10" fillId="0" borderId="35" xfId="57" applyNumberFormat="1" applyFont="1" applyFill="1" applyBorder="1" applyAlignment="1">
      <alignment horizontal="center" vertical="center" wrapText="1"/>
      <protection/>
    </xf>
    <xf numFmtId="3" fontId="10" fillId="0" borderId="43" xfId="57" applyNumberFormat="1" applyFont="1" applyFill="1" applyBorder="1" applyAlignment="1">
      <alignment horizontal="right" vertical="center"/>
      <protection/>
    </xf>
    <xf numFmtId="3" fontId="8" fillId="0" borderId="35" xfId="57" applyNumberFormat="1" applyFont="1" applyBorder="1" applyAlignment="1">
      <alignment horizontal="right" indent="1"/>
      <protection/>
    </xf>
    <xf numFmtId="3" fontId="8" fillId="0" borderId="35" xfId="57" applyNumberFormat="1" applyFont="1" applyBorder="1">
      <alignment/>
      <protection/>
    </xf>
    <xf numFmtId="3" fontId="8" fillId="0" borderId="35" xfId="57" applyNumberFormat="1" applyFont="1" applyBorder="1" applyAlignment="1">
      <alignment horizontal="right"/>
      <protection/>
    </xf>
    <xf numFmtId="3" fontId="6" fillId="0" borderId="44" xfId="57" applyNumberFormat="1" applyFont="1" applyFill="1" applyBorder="1" applyAlignment="1">
      <alignment horizontal="right" indent="1"/>
      <protection/>
    </xf>
    <xf numFmtId="3" fontId="6" fillId="0" borderId="45" xfId="57" applyNumberFormat="1" applyFont="1" applyFill="1" applyBorder="1" applyAlignment="1">
      <alignment horizontal="right" indent="1"/>
      <protection/>
    </xf>
    <xf numFmtId="3" fontId="6" fillId="0" borderId="46" xfId="57" applyNumberFormat="1" applyFont="1" applyFill="1" applyBorder="1" applyAlignment="1">
      <alignment horizontal="right" indent="1"/>
      <protection/>
    </xf>
    <xf numFmtId="3" fontId="6" fillId="0" borderId="47" xfId="57" applyNumberFormat="1" applyFont="1" applyFill="1" applyBorder="1" applyAlignment="1">
      <alignment horizontal="right" indent="1"/>
      <protection/>
    </xf>
    <xf numFmtId="3" fontId="7" fillId="0" borderId="35" xfId="57" applyNumberFormat="1" applyFont="1" applyFill="1" applyBorder="1" applyAlignment="1">
      <alignment horizontal="right" indent="1"/>
      <protection/>
    </xf>
    <xf numFmtId="3" fontId="7" fillId="0" borderId="41" xfId="57" applyNumberFormat="1" applyFont="1" applyFill="1" applyBorder="1" applyAlignment="1">
      <alignment horizontal="right" indent="1"/>
      <protection/>
    </xf>
    <xf numFmtId="3" fontId="6" fillId="0" borderId="48" xfId="57" applyNumberFormat="1" applyFont="1" applyBorder="1" applyAlignment="1">
      <alignment horizontal="right"/>
      <protection/>
    </xf>
    <xf numFmtId="3" fontId="6" fillId="0" borderId="49" xfId="57" applyNumberFormat="1" applyFont="1" applyBorder="1" applyAlignment="1">
      <alignment horizontal="right"/>
      <protection/>
    </xf>
    <xf numFmtId="3" fontId="6" fillId="0" borderId="50" xfId="57" applyNumberFormat="1" applyFont="1" applyBorder="1" applyAlignment="1">
      <alignment horizontal="right"/>
      <protection/>
    </xf>
    <xf numFmtId="3" fontId="6" fillId="0" borderId="51" xfId="57" applyNumberFormat="1" applyFont="1" applyBorder="1" applyAlignment="1">
      <alignment horizontal="right"/>
      <protection/>
    </xf>
    <xf numFmtId="3" fontId="7" fillId="0" borderId="52" xfId="57" applyNumberFormat="1" applyFont="1" applyBorder="1" applyAlignment="1">
      <alignment horizontal="right"/>
      <protection/>
    </xf>
    <xf numFmtId="3" fontId="7" fillId="0" borderId="41" xfId="57" applyNumberFormat="1" applyFont="1" applyBorder="1" applyAlignment="1">
      <alignment horizontal="right"/>
      <protection/>
    </xf>
    <xf numFmtId="3" fontId="29" fillId="0" borderId="35" xfId="57" applyNumberFormat="1" applyFont="1" applyFill="1" applyBorder="1" applyAlignment="1">
      <alignment horizontal="right" vertical="center"/>
      <protection/>
    </xf>
    <xf numFmtId="3" fontId="16" fillId="0" borderId="29" xfId="57" applyNumberFormat="1" applyFont="1" applyBorder="1" applyAlignment="1">
      <alignment vertical="center"/>
      <protection/>
    </xf>
    <xf numFmtId="3" fontId="8" fillId="0" borderId="36" xfId="57" applyNumberFormat="1" applyFont="1" applyBorder="1" applyAlignment="1">
      <alignment vertical="center"/>
      <protection/>
    </xf>
    <xf numFmtId="3" fontId="16" fillId="0" borderId="26" xfId="57" applyNumberFormat="1" applyFont="1" applyBorder="1">
      <alignment/>
      <protection/>
    </xf>
    <xf numFmtId="3" fontId="16" fillId="0" borderId="53" xfId="57" applyNumberFormat="1" applyFont="1" applyBorder="1">
      <alignment/>
      <protection/>
    </xf>
    <xf numFmtId="3" fontId="8" fillId="0" borderId="37" xfId="57" applyNumberFormat="1" applyFont="1" applyBorder="1">
      <alignment/>
      <protection/>
    </xf>
    <xf numFmtId="3" fontId="8" fillId="0" borderId="29" xfId="57" applyNumberFormat="1" applyFont="1" applyBorder="1">
      <alignment/>
      <protection/>
    </xf>
    <xf numFmtId="3" fontId="16" fillId="0" borderId="25" xfId="57" applyNumberFormat="1" applyFont="1" applyBorder="1">
      <alignment/>
      <protection/>
    </xf>
    <xf numFmtId="0" fontId="3" fillId="0" borderId="0" xfId="57" applyFont="1" applyAlignment="1">
      <alignment horizontal="center"/>
      <protection/>
    </xf>
    <xf numFmtId="3" fontId="6" fillId="0" borderId="48" xfId="57" applyNumberFormat="1" applyFont="1" applyFill="1" applyBorder="1" applyAlignment="1">
      <alignment horizontal="right" indent="1"/>
      <protection/>
    </xf>
    <xf numFmtId="3" fontId="6" fillId="0" borderId="49" xfId="57" applyNumberFormat="1" applyFont="1" applyFill="1" applyBorder="1" applyAlignment="1">
      <alignment horizontal="right" indent="1"/>
      <protection/>
    </xf>
    <xf numFmtId="3" fontId="6" fillId="0" borderId="50" xfId="57" applyNumberFormat="1" applyFont="1" applyFill="1" applyBorder="1" applyAlignment="1">
      <alignment horizontal="right" indent="1"/>
      <protection/>
    </xf>
    <xf numFmtId="3" fontId="7" fillId="0" borderId="52" xfId="57" applyNumberFormat="1" applyFont="1" applyFill="1" applyBorder="1" applyAlignment="1">
      <alignment horizontal="right" indent="1"/>
      <protection/>
    </xf>
    <xf numFmtId="3" fontId="6" fillId="0" borderId="54" xfId="57" applyNumberFormat="1" applyFont="1" applyFill="1" applyBorder="1" applyAlignment="1">
      <alignment horizontal="right" indent="1"/>
      <protection/>
    </xf>
    <xf numFmtId="3" fontId="7" fillId="0" borderId="27" xfId="57" applyNumberFormat="1" applyFont="1" applyFill="1" applyBorder="1" applyAlignment="1">
      <alignment horizontal="right" indent="1"/>
      <protection/>
    </xf>
    <xf numFmtId="3" fontId="6" fillId="0" borderId="48" xfId="57" applyNumberFormat="1" applyFont="1" applyBorder="1" applyAlignment="1">
      <alignment horizontal="right" indent="1"/>
      <protection/>
    </xf>
    <xf numFmtId="3" fontId="6" fillId="0" borderId="49" xfId="57" applyNumberFormat="1" applyFont="1" applyBorder="1" applyAlignment="1">
      <alignment horizontal="right" indent="1"/>
      <protection/>
    </xf>
    <xf numFmtId="3" fontId="6" fillId="0" borderId="50" xfId="57" applyNumberFormat="1" applyFont="1" applyBorder="1" applyAlignment="1">
      <alignment horizontal="right" indent="1"/>
      <protection/>
    </xf>
    <xf numFmtId="3" fontId="6" fillId="0" borderId="55" xfId="57" applyNumberFormat="1" applyFont="1" applyBorder="1" applyAlignment="1">
      <alignment horizontal="right" indent="1"/>
      <protection/>
    </xf>
    <xf numFmtId="3" fontId="7" fillId="0" borderId="52" xfId="57" applyNumberFormat="1" applyFont="1" applyBorder="1" applyAlignment="1">
      <alignment horizontal="right" indent="1"/>
      <protection/>
    </xf>
    <xf numFmtId="3" fontId="7" fillId="0" borderId="41" xfId="57" applyNumberFormat="1" applyFont="1" applyBorder="1" applyAlignment="1">
      <alignment horizontal="right" indent="1"/>
      <protection/>
    </xf>
    <xf numFmtId="3" fontId="6" fillId="0" borderId="51" xfId="57" applyNumberFormat="1" applyFont="1" applyBorder="1" applyAlignment="1">
      <alignment horizontal="right" indent="1"/>
      <protection/>
    </xf>
    <xf numFmtId="3" fontId="29" fillId="0" borderId="43" xfId="57" applyNumberFormat="1" applyFont="1" applyFill="1" applyBorder="1" applyAlignment="1">
      <alignment horizontal="right" vertical="center"/>
      <protection/>
    </xf>
    <xf numFmtId="0" fontId="17" fillId="34" borderId="20" xfId="57" applyFont="1" applyFill="1" applyBorder="1" applyAlignment="1">
      <alignment horizontal="left" vertical="center"/>
      <protection/>
    </xf>
    <xf numFmtId="0" fontId="13" fillId="33" borderId="43" xfId="57" applyFont="1" applyFill="1" applyBorder="1" applyAlignment="1">
      <alignment horizontal="left" vertical="center"/>
      <protection/>
    </xf>
    <xf numFmtId="3" fontId="9" fillId="33" borderId="56" xfId="57" applyNumberFormat="1" applyFont="1" applyFill="1" applyBorder="1" applyAlignment="1">
      <alignment horizontal="right" vertical="center" indent="1"/>
      <protection/>
    </xf>
    <xf numFmtId="3" fontId="8" fillId="33" borderId="57" xfId="57" applyNumberFormat="1" applyFont="1" applyFill="1" applyBorder="1" applyAlignment="1">
      <alignment horizontal="right" vertical="center" indent="1"/>
      <protection/>
    </xf>
    <xf numFmtId="3" fontId="12" fillId="0" borderId="58" xfId="57" applyNumberFormat="1" applyFont="1" applyBorder="1" applyAlignment="1">
      <alignment horizontal="center" vertical="center"/>
      <protection/>
    </xf>
    <xf numFmtId="3" fontId="14" fillId="0" borderId="43" xfId="57" applyNumberFormat="1" applyFont="1" applyBorder="1" applyAlignment="1">
      <alignment horizontal="center" vertical="center" wrapText="1"/>
      <protection/>
    </xf>
    <xf numFmtId="0" fontId="13" fillId="0" borderId="35" xfId="57" applyFont="1" applyBorder="1" applyAlignment="1">
      <alignment horizontal="center" vertical="center"/>
      <protection/>
    </xf>
    <xf numFmtId="0" fontId="14" fillId="0" borderId="35" xfId="57" applyFont="1" applyBorder="1" applyAlignment="1">
      <alignment horizontal="center" vertical="center" textRotation="90"/>
      <protection/>
    </xf>
    <xf numFmtId="0" fontId="14" fillId="0" borderId="35" xfId="57" applyFont="1" applyBorder="1" applyAlignment="1">
      <alignment horizontal="center" vertical="center"/>
      <protection/>
    </xf>
    <xf numFmtId="3" fontId="14" fillId="33" borderId="43" xfId="57" applyNumberFormat="1" applyFont="1" applyFill="1" applyBorder="1" applyAlignment="1">
      <alignment horizontal="center" vertical="center" wrapText="1"/>
      <protection/>
    </xf>
    <xf numFmtId="3" fontId="11" fillId="0" borderId="35" xfId="57" applyNumberFormat="1" applyFont="1" applyBorder="1" applyAlignment="1">
      <alignment horizontal="right" vertical="center"/>
      <protection/>
    </xf>
    <xf numFmtId="3" fontId="12" fillId="33" borderId="35" xfId="57" applyNumberFormat="1" applyFont="1" applyFill="1" applyBorder="1" applyAlignment="1">
      <alignment horizontal="right" vertical="center"/>
      <protection/>
    </xf>
    <xf numFmtId="3" fontId="11" fillId="34" borderId="35" xfId="57" applyNumberFormat="1" applyFont="1" applyFill="1" applyBorder="1" applyAlignment="1">
      <alignment horizontal="right" vertical="center"/>
      <protection/>
    </xf>
    <xf numFmtId="3" fontId="8" fillId="33" borderId="35" xfId="57" applyNumberFormat="1" applyFont="1" applyFill="1" applyBorder="1" applyAlignment="1">
      <alignment horizontal="right" vertical="center"/>
      <protection/>
    </xf>
    <xf numFmtId="3" fontId="12" fillId="34" borderId="35" xfId="57" applyNumberFormat="1" applyFont="1" applyFill="1" applyBorder="1" applyAlignment="1">
      <alignment horizontal="right" vertical="center"/>
      <protection/>
    </xf>
    <xf numFmtId="3" fontId="8" fillId="34" borderId="35" xfId="57" applyNumberFormat="1" applyFont="1" applyFill="1" applyBorder="1" applyAlignment="1">
      <alignment horizontal="right" vertical="center"/>
      <protection/>
    </xf>
    <xf numFmtId="0" fontId="13" fillId="33" borderId="18" xfId="57" applyFont="1" applyFill="1" applyBorder="1" applyAlignment="1">
      <alignment horizontal="left" vertical="center"/>
      <protection/>
    </xf>
    <xf numFmtId="0" fontId="8" fillId="0" borderId="35" xfId="57" applyFont="1" applyBorder="1" applyAlignment="1">
      <alignment horizontal="center" vertical="center"/>
      <protection/>
    </xf>
    <xf numFmtId="3" fontId="13" fillId="0" borderId="35" xfId="57" applyNumberFormat="1" applyFont="1" applyBorder="1" applyAlignment="1">
      <alignment horizontal="center" vertical="center" wrapText="1"/>
      <protection/>
    </xf>
    <xf numFmtId="0" fontId="17" fillId="0" borderId="59" xfId="57" applyFont="1" applyBorder="1" applyAlignment="1">
      <alignment horizontal="left" vertical="center"/>
      <protection/>
    </xf>
    <xf numFmtId="3" fontId="10" fillId="0" borderId="60" xfId="57" applyNumberFormat="1" applyFont="1" applyBorder="1" applyAlignment="1">
      <alignment horizontal="right" vertical="center" wrapText="1" indent="1"/>
      <protection/>
    </xf>
    <xf numFmtId="3" fontId="10" fillId="0" borderId="30" xfId="57" applyNumberFormat="1" applyFont="1" applyBorder="1" applyAlignment="1">
      <alignment horizontal="right" vertical="center" indent="1"/>
      <protection/>
    </xf>
    <xf numFmtId="3" fontId="10" fillId="0" borderId="49" xfId="57" applyNumberFormat="1" applyFont="1" applyBorder="1" applyAlignment="1">
      <alignment horizontal="right" vertical="center" indent="1"/>
      <protection/>
    </xf>
    <xf numFmtId="3" fontId="10" fillId="0" borderId="61" xfId="57" applyNumberFormat="1" applyFont="1" applyBorder="1" applyAlignment="1">
      <alignment horizontal="right" vertical="center" indent="1"/>
      <protection/>
    </xf>
    <xf numFmtId="3" fontId="10" fillId="0" borderId="50" xfId="57" applyNumberFormat="1" applyFont="1" applyBorder="1" applyAlignment="1">
      <alignment horizontal="right" vertical="center" indent="1"/>
      <protection/>
    </xf>
    <xf numFmtId="3" fontId="10" fillId="0" borderId="62" xfId="57" applyNumberFormat="1" applyFont="1" applyBorder="1" applyAlignment="1">
      <alignment horizontal="right" vertical="center" indent="1"/>
      <protection/>
    </xf>
    <xf numFmtId="3" fontId="10" fillId="0" borderId="55" xfId="57" applyNumberFormat="1" applyFont="1" applyBorder="1" applyAlignment="1">
      <alignment horizontal="right" vertical="center" indent="1"/>
      <protection/>
    </xf>
    <xf numFmtId="3" fontId="9" fillId="33" borderId="52" xfId="57" applyNumberFormat="1" applyFont="1" applyFill="1" applyBorder="1" applyAlignment="1">
      <alignment horizontal="right" vertical="center" indent="1"/>
      <protection/>
    </xf>
    <xf numFmtId="3" fontId="10" fillId="0" borderId="60" xfId="57" applyNumberFormat="1" applyFont="1" applyBorder="1" applyAlignment="1">
      <alignment horizontal="right" vertical="center" indent="1"/>
      <protection/>
    </xf>
    <xf numFmtId="3" fontId="10" fillId="0" borderId="48" xfId="57" applyNumberFormat="1" applyFont="1" applyBorder="1" applyAlignment="1">
      <alignment horizontal="right" vertical="center" indent="1"/>
      <protection/>
    </xf>
    <xf numFmtId="3" fontId="10" fillId="0" borderId="54" xfId="57" applyNumberFormat="1" applyFont="1" applyBorder="1" applyAlignment="1">
      <alignment horizontal="right" vertical="center" indent="1"/>
      <protection/>
    </xf>
    <xf numFmtId="3" fontId="10" fillId="34" borderId="63" xfId="57" applyNumberFormat="1" applyFont="1" applyFill="1" applyBorder="1" applyAlignment="1">
      <alignment horizontal="right" vertical="center" indent="1"/>
      <protection/>
    </xf>
    <xf numFmtId="3" fontId="10" fillId="34" borderId="64" xfId="57" applyNumberFormat="1" applyFont="1" applyFill="1" applyBorder="1" applyAlignment="1">
      <alignment horizontal="right" vertical="center" indent="1"/>
      <protection/>
    </xf>
    <xf numFmtId="0" fontId="13" fillId="33" borderId="56" xfId="57" applyFont="1" applyFill="1" applyBorder="1" applyAlignment="1">
      <alignment horizontal="left" vertical="center"/>
      <protection/>
    </xf>
    <xf numFmtId="0" fontId="17" fillId="35" borderId="10" xfId="57" applyFont="1" applyFill="1" applyBorder="1" applyAlignment="1">
      <alignment horizontal="left" vertical="center"/>
      <protection/>
    </xf>
    <xf numFmtId="3" fontId="10" fillId="35" borderId="65" xfId="57" applyNumberFormat="1" applyFont="1" applyFill="1" applyBorder="1" applyAlignment="1">
      <alignment horizontal="right" vertical="center" indent="1"/>
      <protection/>
    </xf>
    <xf numFmtId="3" fontId="10" fillId="35" borderId="48" xfId="57" applyNumberFormat="1" applyFont="1" applyFill="1" applyBorder="1" applyAlignment="1">
      <alignment horizontal="right" vertical="center" indent="1"/>
      <protection/>
    </xf>
    <xf numFmtId="0" fontId="17" fillId="35" borderId="12" xfId="57" applyFont="1" applyFill="1" applyBorder="1" applyAlignment="1">
      <alignment horizontal="left" vertical="center"/>
      <protection/>
    </xf>
    <xf numFmtId="3" fontId="10" fillId="35" borderId="60" xfId="57" applyNumberFormat="1" applyFont="1" applyFill="1" applyBorder="1" applyAlignment="1">
      <alignment horizontal="right" vertical="center" indent="1"/>
      <protection/>
    </xf>
    <xf numFmtId="3" fontId="10" fillId="35" borderId="54" xfId="57" applyNumberFormat="1" applyFont="1" applyFill="1" applyBorder="1" applyAlignment="1">
      <alignment horizontal="right" vertical="center" indent="1"/>
      <protection/>
    </xf>
    <xf numFmtId="0" fontId="17" fillId="35" borderId="14" xfId="57" applyFont="1" applyFill="1" applyBorder="1" applyAlignment="1">
      <alignment horizontal="left" vertical="center"/>
      <protection/>
    </xf>
    <xf numFmtId="3" fontId="10" fillId="35" borderId="30" xfId="57" applyNumberFormat="1" applyFont="1" applyFill="1" applyBorder="1" applyAlignment="1">
      <alignment horizontal="right" vertical="center" indent="1"/>
      <protection/>
    </xf>
    <xf numFmtId="3" fontId="10" fillId="35" borderId="49" xfId="57" applyNumberFormat="1" applyFont="1" applyFill="1" applyBorder="1" applyAlignment="1">
      <alignment horizontal="right" vertical="center" indent="1"/>
      <protection/>
    </xf>
    <xf numFmtId="3" fontId="10" fillId="0" borderId="66" xfId="57" applyNumberFormat="1" applyFont="1" applyBorder="1" applyAlignment="1">
      <alignment horizontal="right" vertical="center" indent="1"/>
      <protection/>
    </xf>
    <xf numFmtId="3" fontId="10" fillId="0" borderId="67" xfId="57" applyNumberFormat="1" applyFont="1" applyBorder="1" applyAlignment="1">
      <alignment horizontal="right" vertical="center" indent="1"/>
      <protection/>
    </xf>
    <xf numFmtId="3" fontId="10" fillId="0" borderId="68" xfId="57" applyNumberFormat="1" applyFont="1" applyBorder="1" applyAlignment="1">
      <alignment horizontal="right" vertical="center" indent="1"/>
      <protection/>
    </xf>
    <xf numFmtId="3" fontId="8" fillId="33" borderId="41" xfId="57" applyNumberFormat="1" applyFont="1" applyFill="1" applyBorder="1" applyAlignment="1">
      <alignment horizontal="right" vertical="center" indent="1"/>
      <protection/>
    </xf>
    <xf numFmtId="3" fontId="10" fillId="0" borderId="61" xfId="57" applyNumberFormat="1" applyFont="1" applyFill="1" applyBorder="1" applyAlignment="1">
      <alignment horizontal="right" vertical="center" indent="1"/>
      <protection/>
    </xf>
    <xf numFmtId="3" fontId="10" fillId="0" borderId="50" xfId="57" applyNumberFormat="1" applyFont="1" applyFill="1" applyBorder="1" applyAlignment="1">
      <alignment horizontal="right" vertical="center" indent="1"/>
      <protection/>
    </xf>
    <xf numFmtId="3" fontId="10" fillId="0" borderId="30" xfId="57" applyNumberFormat="1" applyFont="1" applyFill="1" applyBorder="1" applyAlignment="1">
      <alignment horizontal="right" vertical="center" indent="1"/>
      <protection/>
    </xf>
    <xf numFmtId="3" fontId="10" fillId="0" borderId="49" xfId="57" applyNumberFormat="1" applyFont="1" applyFill="1" applyBorder="1" applyAlignment="1">
      <alignment horizontal="right" vertical="center" indent="1"/>
      <protection/>
    </xf>
    <xf numFmtId="3" fontId="10" fillId="0" borderId="48" xfId="57" applyNumberFormat="1" applyFont="1" applyBorder="1" applyAlignment="1">
      <alignment horizontal="right" vertical="center" wrapText="1" indent="1"/>
      <protection/>
    </xf>
    <xf numFmtId="0" fontId="2" fillId="0" borderId="0" xfId="57" applyBorder="1" applyAlignment="1">
      <alignment horizontal="right"/>
      <protection/>
    </xf>
    <xf numFmtId="3" fontId="6" fillId="0" borderId="69" xfId="57" applyNumberFormat="1" applyFont="1" applyBorder="1" applyAlignment="1">
      <alignment horizontal="right"/>
      <protection/>
    </xf>
    <xf numFmtId="3" fontId="6" fillId="0" borderId="70" xfId="57" applyNumberFormat="1" applyFont="1" applyBorder="1" applyAlignment="1">
      <alignment horizontal="right"/>
      <protection/>
    </xf>
    <xf numFmtId="3" fontId="6" fillId="0" borderId="71" xfId="57" applyNumberFormat="1" applyFont="1" applyBorder="1" applyAlignment="1">
      <alignment horizontal="right"/>
      <protection/>
    </xf>
    <xf numFmtId="3" fontId="6" fillId="0" borderId="69" xfId="57" applyNumberFormat="1" applyFont="1" applyFill="1" applyBorder="1" applyAlignment="1">
      <alignment horizontal="right"/>
      <protection/>
    </xf>
    <xf numFmtId="3" fontId="6" fillId="0" borderId="70" xfId="57" applyNumberFormat="1" applyFont="1" applyFill="1" applyBorder="1" applyAlignment="1">
      <alignment horizontal="right"/>
      <protection/>
    </xf>
    <xf numFmtId="3" fontId="6" fillId="0" borderId="71" xfId="57" applyNumberFormat="1" applyFont="1" applyFill="1" applyBorder="1" applyAlignment="1">
      <alignment horizontal="right"/>
      <protection/>
    </xf>
    <xf numFmtId="3" fontId="6" fillId="0" borderId="51" xfId="57" applyNumberFormat="1" applyFont="1" applyFill="1" applyBorder="1" applyAlignment="1">
      <alignment horizontal="right"/>
      <protection/>
    </xf>
    <xf numFmtId="3" fontId="7" fillId="0" borderId="35" xfId="57" applyNumberFormat="1" applyFont="1" applyFill="1" applyBorder="1" applyAlignment="1">
      <alignment horizontal="right"/>
      <protection/>
    </xf>
    <xf numFmtId="3" fontId="7" fillId="0" borderId="41" xfId="57" applyNumberFormat="1" applyFont="1" applyFill="1" applyBorder="1" applyAlignment="1">
      <alignment horizontal="right"/>
      <protection/>
    </xf>
    <xf numFmtId="3" fontId="10" fillId="0" borderId="27" xfId="57" applyNumberFormat="1" applyFont="1" applyBorder="1">
      <alignment/>
      <protection/>
    </xf>
    <xf numFmtId="3" fontId="10" fillId="0" borderId="40" xfId="57" applyNumberFormat="1" applyFont="1" applyBorder="1">
      <alignment/>
      <protection/>
    </xf>
    <xf numFmtId="3" fontId="14" fillId="33" borderId="35" xfId="57" applyNumberFormat="1" applyFont="1" applyFill="1" applyBorder="1" applyAlignment="1">
      <alignment horizontal="center" vertical="center" wrapText="1"/>
      <protection/>
    </xf>
    <xf numFmtId="3" fontId="10" fillId="0" borderId="0" xfId="57" applyNumberFormat="1" applyFont="1" applyAlignment="1">
      <alignment horizontal="right"/>
      <protection/>
    </xf>
    <xf numFmtId="1" fontId="75" fillId="0" borderId="35" xfId="0" applyNumberFormat="1" applyFont="1" applyBorder="1" applyAlignment="1">
      <alignment horizontal="right" vertical="center" indent="2"/>
    </xf>
    <xf numFmtId="0" fontId="33" fillId="0" borderId="0" xfId="57" applyFont="1" applyAlignment="1">
      <alignment vertical="center"/>
      <protection/>
    </xf>
    <xf numFmtId="0" fontId="35" fillId="0" borderId="0" xfId="57" applyFont="1" applyAlignment="1">
      <alignment horizontal="left" vertical="center"/>
      <protection/>
    </xf>
    <xf numFmtId="0" fontId="36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6" fillId="0" borderId="29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29" xfId="57" applyFont="1" applyBorder="1" applyAlignment="1">
      <alignment vertical="center"/>
      <protection/>
    </xf>
    <xf numFmtId="0" fontId="37" fillId="0" borderId="0" xfId="57" applyFont="1" applyAlignment="1">
      <alignment horizontal="center" vertical="center"/>
      <protection/>
    </xf>
    <xf numFmtId="0" fontId="37" fillId="0" borderId="0" xfId="57" applyFont="1" applyBorder="1" applyAlignment="1">
      <alignment horizontal="center" vertical="center"/>
      <protection/>
    </xf>
    <xf numFmtId="0" fontId="38" fillId="0" borderId="53" xfId="57" applyFont="1" applyBorder="1" applyAlignment="1">
      <alignment horizontal="left" vertical="center"/>
      <protection/>
    </xf>
    <xf numFmtId="0" fontId="6" fillId="0" borderId="0" xfId="57" applyFont="1" applyAlignment="1">
      <alignment vertical="center"/>
      <protection/>
    </xf>
    <xf numFmtId="0" fontId="7" fillId="0" borderId="29" xfId="57" applyFont="1" applyBorder="1" applyAlignment="1">
      <alignment horizontal="left" vertical="center"/>
      <protection/>
    </xf>
    <xf numFmtId="0" fontId="6" fillId="0" borderId="25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vertical="center"/>
      <protection/>
    </xf>
    <xf numFmtId="3" fontId="6" fillId="0" borderId="29" xfId="57" applyNumberFormat="1" applyFont="1" applyFill="1" applyBorder="1" applyAlignment="1">
      <alignment horizontal="right" vertical="center" indent="2"/>
      <protection/>
    </xf>
    <xf numFmtId="0" fontId="7" fillId="0" borderId="25" xfId="57" applyFont="1" applyBorder="1" applyAlignment="1">
      <alignment vertical="center"/>
      <protection/>
    </xf>
    <xf numFmtId="3" fontId="7" fillId="0" borderId="29" xfId="57" applyNumberFormat="1" applyFont="1" applyFill="1" applyBorder="1" applyAlignment="1">
      <alignment horizontal="right" vertical="center" indent="2"/>
      <protection/>
    </xf>
    <xf numFmtId="3" fontId="6" fillId="0" borderId="29" xfId="57" applyNumberFormat="1" applyFont="1" applyBorder="1" applyAlignment="1">
      <alignment horizontal="right" vertical="center" indent="2"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25" xfId="57" applyFont="1" applyBorder="1" applyAlignment="1">
      <alignment vertical="center" wrapText="1"/>
      <protection/>
    </xf>
    <xf numFmtId="3" fontId="7" fillId="0" borderId="29" xfId="57" applyNumberFormat="1" applyFont="1" applyBorder="1" applyAlignment="1">
      <alignment horizontal="right" vertical="center" indent="2"/>
      <protection/>
    </xf>
    <xf numFmtId="3" fontId="6" fillId="0" borderId="29" xfId="57" applyNumberFormat="1" applyFont="1" applyBorder="1" applyAlignment="1">
      <alignment horizontal="right" vertical="center" indent="2"/>
      <protection/>
    </xf>
    <xf numFmtId="0" fontId="6" fillId="0" borderId="29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vertical="center"/>
      <protection/>
    </xf>
    <xf numFmtId="0" fontId="6" fillId="0" borderId="25" xfId="57" applyFont="1" applyBorder="1" applyAlignment="1">
      <alignment vertical="center" wrapText="1"/>
      <protection/>
    </xf>
    <xf numFmtId="0" fontId="7" fillId="0" borderId="37" xfId="57" applyFont="1" applyBorder="1" applyAlignment="1">
      <alignment horizontal="center" vertical="center"/>
      <protection/>
    </xf>
    <xf numFmtId="0" fontId="20" fillId="0" borderId="0" xfId="57" applyFont="1" applyAlignment="1">
      <alignment vertical="center"/>
      <protection/>
    </xf>
    <xf numFmtId="0" fontId="8" fillId="0" borderId="29" xfId="57" applyFont="1" applyFill="1" applyBorder="1" applyAlignment="1">
      <alignment horizontal="center"/>
      <protection/>
    </xf>
    <xf numFmtId="3" fontId="16" fillId="0" borderId="29" xfId="57" applyNumberFormat="1" applyFont="1" applyFill="1" applyBorder="1" applyAlignment="1">
      <alignment horizontal="right" indent="1"/>
      <protection/>
    </xf>
    <xf numFmtId="3" fontId="8" fillId="33" borderId="29" xfId="57" applyNumberFormat="1" applyFont="1" applyFill="1" applyBorder="1" applyAlignment="1">
      <alignment horizontal="right" indent="1"/>
      <protection/>
    </xf>
    <xf numFmtId="0" fontId="8" fillId="34" borderId="29" xfId="57" applyFont="1" applyFill="1" applyBorder="1">
      <alignment/>
      <protection/>
    </xf>
    <xf numFmtId="3" fontId="8" fillId="34" borderId="30" xfId="57" applyNumberFormat="1" applyFont="1" applyFill="1" applyBorder="1" applyAlignment="1">
      <alignment horizontal="right" indent="2"/>
      <protection/>
    </xf>
    <xf numFmtId="3" fontId="8" fillId="34" borderId="72" xfId="57" applyNumberFormat="1" applyFont="1" applyFill="1" applyBorder="1" applyAlignment="1">
      <alignment horizontal="right" indent="2"/>
      <protection/>
    </xf>
    <xf numFmtId="3" fontId="16" fillId="0" borderId="30" xfId="57" applyNumberFormat="1" applyFont="1" applyFill="1" applyBorder="1" applyAlignment="1">
      <alignment horizontal="right" indent="1"/>
      <protection/>
    </xf>
    <xf numFmtId="0" fontId="8" fillId="0" borderId="29" xfId="57" applyFont="1" applyFill="1" applyBorder="1">
      <alignment/>
      <protection/>
    </xf>
    <xf numFmtId="3" fontId="8" fillId="0" borderId="30" xfId="57" applyNumberFormat="1" applyFont="1" applyFill="1" applyBorder="1" applyAlignment="1">
      <alignment horizontal="right" indent="1"/>
      <protection/>
    </xf>
    <xf numFmtId="3" fontId="8" fillId="0" borderId="29" xfId="57" applyNumberFormat="1" applyFont="1" applyFill="1" applyBorder="1" applyAlignment="1">
      <alignment horizontal="right" indent="1"/>
      <protection/>
    </xf>
    <xf numFmtId="3" fontId="8" fillId="33" borderId="30" xfId="57" applyNumberFormat="1" applyFont="1" applyFill="1" applyBorder="1" applyAlignment="1">
      <alignment horizontal="right" indent="1"/>
      <protection/>
    </xf>
    <xf numFmtId="0" fontId="18" fillId="0" borderId="0" xfId="57" applyFont="1" applyFill="1" applyAlignment="1">
      <alignment vertical="center" wrapText="1"/>
      <protection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61" xfId="57" applyFont="1" applyBorder="1">
      <alignment/>
      <protection/>
    </xf>
    <xf numFmtId="0" fontId="16" fillId="0" borderId="60" xfId="57" applyFont="1" applyBorder="1">
      <alignment/>
      <protection/>
    </xf>
    <xf numFmtId="0" fontId="16" fillId="0" borderId="30" xfId="57" applyFont="1" applyBorder="1">
      <alignment/>
      <protection/>
    </xf>
    <xf numFmtId="0" fontId="18" fillId="0" borderId="0" xfId="57" applyFont="1" applyAlignment="1">
      <alignment horizontal="center" vertical="center"/>
      <protection/>
    </xf>
    <xf numFmtId="0" fontId="16" fillId="0" borderId="17" xfId="57" applyFont="1" applyBorder="1">
      <alignment/>
      <protection/>
    </xf>
    <xf numFmtId="0" fontId="16" fillId="0" borderId="13" xfId="57" applyFont="1" applyBorder="1">
      <alignment/>
      <protection/>
    </xf>
    <xf numFmtId="0" fontId="16" fillId="0" borderId="15" xfId="57" applyFont="1" applyBorder="1">
      <alignment/>
      <protection/>
    </xf>
    <xf numFmtId="0" fontId="16" fillId="0" borderId="29" xfId="57" applyFont="1" applyBorder="1" applyAlignment="1">
      <alignment horizontal="center"/>
      <protection/>
    </xf>
    <xf numFmtId="3" fontId="17" fillId="0" borderId="29" xfId="58" applyNumberFormat="1" applyFont="1" applyFill="1" applyBorder="1" applyAlignment="1">
      <alignment horizontal="right" vertical="center"/>
      <protection/>
    </xf>
    <xf numFmtId="3" fontId="13" fillId="0" borderId="29" xfId="58" applyNumberFormat="1" applyFont="1" applyFill="1" applyBorder="1" applyAlignment="1">
      <alignment horizontal="right" vertical="center"/>
      <protection/>
    </xf>
    <xf numFmtId="0" fontId="17" fillId="0" borderId="29" xfId="58" applyFont="1" applyFill="1" applyBorder="1" applyAlignment="1">
      <alignment horizontal="right" vertical="center"/>
      <protection/>
    </xf>
    <xf numFmtId="3" fontId="13" fillId="0" borderId="25" xfId="58" applyNumberFormat="1" applyFont="1" applyFill="1" applyBorder="1" applyAlignment="1">
      <alignment horizontal="right" vertical="center" indent="1"/>
      <protection/>
    </xf>
    <xf numFmtId="3" fontId="13" fillId="0" borderId="15" xfId="58" applyNumberFormat="1" applyFont="1" applyFill="1" applyBorder="1" applyAlignment="1">
      <alignment horizontal="right" vertical="center" indent="1"/>
      <protection/>
    </xf>
    <xf numFmtId="0" fontId="2" fillId="0" borderId="0" xfId="57" applyAlignment="1">
      <alignment horizontal="right" vertical="center"/>
      <protection/>
    </xf>
    <xf numFmtId="0" fontId="8" fillId="33" borderId="30" xfId="57" applyFont="1" applyFill="1" applyBorder="1" applyAlignment="1">
      <alignment vertical="center"/>
      <protection/>
    </xf>
    <xf numFmtId="0" fontId="8" fillId="33" borderId="29" xfId="57" applyFont="1" applyFill="1" applyBorder="1" applyAlignment="1">
      <alignment horizontal="center" vertical="center"/>
      <protection/>
    </xf>
    <xf numFmtId="3" fontId="16" fillId="0" borderId="29" xfId="57" applyNumberFormat="1" applyFont="1" applyFill="1" applyBorder="1" applyAlignment="1">
      <alignment horizontal="right" vertical="center" indent="1"/>
      <protection/>
    </xf>
    <xf numFmtId="172" fontId="1" fillId="0" borderId="72" xfId="42" applyNumberFormat="1" applyFont="1" applyBorder="1" applyAlignment="1">
      <alignment/>
    </xf>
    <xf numFmtId="172" fontId="1" fillId="0" borderId="48" xfId="42" applyNumberFormat="1" applyFont="1" applyBorder="1" applyAlignment="1">
      <alignment/>
    </xf>
    <xf numFmtId="172" fontId="1" fillId="0" borderId="29" xfId="42" applyNumberFormat="1" applyFont="1" applyBorder="1" applyAlignment="1">
      <alignment/>
    </xf>
    <xf numFmtId="172" fontId="1" fillId="0" borderId="49" xfId="42" applyNumberFormat="1" applyFont="1" applyBorder="1" applyAlignment="1">
      <alignment/>
    </xf>
    <xf numFmtId="172" fontId="1" fillId="0" borderId="68" xfId="42" applyNumberFormat="1" applyFont="1" applyBorder="1" applyAlignment="1">
      <alignment/>
    </xf>
    <xf numFmtId="172" fontId="1" fillId="0" borderId="55" xfId="42" applyNumberFormat="1" applyFont="1" applyBorder="1" applyAlignment="1">
      <alignment/>
    </xf>
    <xf numFmtId="172" fontId="1" fillId="0" borderId="73" xfId="42" applyNumberFormat="1" applyFont="1" applyBorder="1" applyAlignment="1">
      <alignment/>
    </xf>
    <xf numFmtId="172" fontId="1" fillId="0" borderId="52" xfId="42" applyNumberFormat="1" applyFont="1" applyBorder="1" applyAlignment="1">
      <alignment/>
    </xf>
    <xf numFmtId="172" fontId="1" fillId="0" borderId="72" xfId="42" applyNumberFormat="1" applyFont="1" applyBorder="1" applyAlignment="1">
      <alignment horizontal="right"/>
    </xf>
    <xf numFmtId="172" fontId="1" fillId="0" borderId="72" xfId="42" applyNumberFormat="1" applyFont="1" applyBorder="1" applyAlignment="1">
      <alignment horizontal="left"/>
    </xf>
    <xf numFmtId="172" fontId="1" fillId="0" borderId="72" xfId="42" applyNumberFormat="1" applyFont="1" applyBorder="1" applyAlignment="1">
      <alignment horizontal="left" indent="1"/>
    </xf>
    <xf numFmtId="172" fontId="1" fillId="0" borderId="48" xfId="42" applyNumberFormat="1" applyFont="1" applyBorder="1" applyAlignment="1">
      <alignment horizontal="left" indent="1"/>
    </xf>
    <xf numFmtId="172" fontId="1" fillId="0" borderId="29" xfId="42" applyNumberFormat="1" applyFont="1" applyBorder="1" applyAlignment="1">
      <alignment horizontal="right"/>
    </xf>
    <xf numFmtId="172" fontId="1" fillId="0" borderId="29" xfId="42" applyNumberFormat="1" applyFont="1" applyBorder="1" applyAlignment="1">
      <alignment horizontal="left"/>
    </xf>
    <xf numFmtId="172" fontId="1" fillId="0" borderId="29" xfId="42" applyNumberFormat="1" applyFont="1" applyBorder="1" applyAlignment="1">
      <alignment horizontal="left" indent="1"/>
    </xf>
    <xf numFmtId="172" fontId="1" fillId="0" borderId="49" xfId="42" applyNumberFormat="1" applyFont="1" applyBorder="1" applyAlignment="1">
      <alignment horizontal="left" indent="1"/>
    </xf>
    <xf numFmtId="172" fontId="1" fillId="0" borderId="68" xfId="42" applyNumberFormat="1" applyFont="1" applyBorder="1" applyAlignment="1">
      <alignment horizontal="right"/>
    </xf>
    <xf numFmtId="172" fontId="1" fillId="0" borderId="68" xfId="42" applyNumberFormat="1" applyFont="1" applyBorder="1" applyAlignment="1">
      <alignment horizontal="left"/>
    </xf>
    <xf numFmtId="172" fontId="1" fillId="0" borderId="68" xfId="42" applyNumberFormat="1" applyFont="1" applyBorder="1" applyAlignment="1">
      <alignment horizontal="left" indent="1"/>
    </xf>
    <xf numFmtId="172" fontId="1" fillId="0" borderId="55" xfId="42" applyNumberFormat="1" applyFont="1" applyBorder="1" applyAlignment="1">
      <alignment horizontal="left" indent="1"/>
    </xf>
    <xf numFmtId="172" fontId="1" fillId="0" borderId="73" xfId="42" applyNumberFormat="1" applyFont="1" applyBorder="1" applyAlignment="1">
      <alignment horizontal="right"/>
    </xf>
    <xf numFmtId="172" fontId="1" fillId="0" borderId="73" xfId="42" applyNumberFormat="1" applyFont="1" applyBorder="1" applyAlignment="1">
      <alignment horizontal="left"/>
    </xf>
    <xf numFmtId="172" fontId="1" fillId="0" borderId="73" xfId="42" applyNumberFormat="1" applyFont="1" applyBorder="1" applyAlignment="1">
      <alignment horizontal="left" indent="1"/>
    </xf>
    <xf numFmtId="172" fontId="1" fillId="0" borderId="52" xfId="42" applyNumberFormat="1" applyFont="1" applyBorder="1" applyAlignment="1">
      <alignment horizontal="left" inden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72" fontId="1" fillId="0" borderId="29" xfId="42" applyNumberFormat="1" applyFont="1" applyBorder="1" applyAlignment="1">
      <alignment horizontal="left" indent="2"/>
    </xf>
    <xf numFmtId="172" fontId="1" fillId="0" borderId="68" xfId="42" applyNumberFormat="1" applyFont="1" applyBorder="1" applyAlignment="1">
      <alignment horizontal="left" indent="2"/>
    </xf>
    <xf numFmtId="0" fontId="18" fillId="0" borderId="0" xfId="57" applyFont="1" applyBorder="1" applyAlignment="1">
      <alignment horizontal="center" vertical="center" wrapText="1"/>
      <protection/>
    </xf>
    <xf numFmtId="3" fontId="16" fillId="0" borderId="28" xfId="57" applyNumberFormat="1" applyFont="1" applyBorder="1" applyAlignment="1">
      <alignment horizontal="right"/>
      <protection/>
    </xf>
    <xf numFmtId="3" fontId="17" fillId="0" borderId="28" xfId="57" applyNumberFormat="1" applyFont="1" applyBorder="1" applyAlignment="1">
      <alignment horizontal="right"/>
      <protection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" fillId="0" borderId="43" xfId="57" applyFont="1" applyBorder="1" applyAlignment="1">
      <alignment horizontal="center" vertical="center"/>
      <protection/>
    </xf>
    <xf numFmtId="0" fontId="7" fillId="0" borderId="27" xfId="57" applyFont="1" applyBorder="1" applyAlignment="1">
      <alignment horizontal="center" vertical="center"/>
      <protection/>
    </xf>
    <xf numFmtId="0" fontId="7" fillId="0" borderId="40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4" fillId="0" borderId="28" xfId="57" applyFont="1" applyBorder="1" applyAlignment="1">
      <alignment horizontal="center"/>
      <protection/>
    </xf>
    <xf numFmtId="0" fontId="4" fillId="0" borderId="28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/>
      <protection/>
    </xf>
    <xf numFmtId="3" fontId="9" fillId="0" borderId="43" xfId="57" applyNumberFormat="1" applyFont="1" applyFill="1" applyBorder="1" applyAlignment="1">
      <alignment horizontal="center" vertical="center" wrapText="1"/>
      <protection/>
    </xf>
    <xf numFmtId="3" fontId="9" fillId="0" borderId="27" xfId="57" applyNumberFormat="1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3" fontId="28" fillId="0" borderId="43" xfId="57" applyNumberFormat="1" applyFont="1" applyFill="1" applyBorder="1" applyAlignment="1">
      <alignment horizontal="center" vertical="center" wrapText="1"/>
      <protection/>
    </xf>
    <xf numFmtId="3" fontId="28" fillId="0" borderId="27" xfId="57" applyNumberFormat="1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left" vertical="center" wrapText="1"/>
      <protection/>
    </xf>
    <xf numFmtId="3" fontId="9" fillId="0" borderId="43" xfId="57" applyNumberFormat="1" applyFont="1" applyBorder="1" applyAlignment="1">
      <alignment horizontal="center" vertical="center" wrapText="1"/>
      <protection/>
    </xf>
    <xf numFmtId="3" fontId="9" fillId="0" borderId="27" xfId="57" applyNumberFormat="1" applyFont="1" applyBorder="1" applyAlignment="1">
      <alignment horizontal="center" vertical="center" wrapText="1"/>
      <protection/>
    </xf>
    <xf numFmtId="3" fontId="9" fillId="0" borderId="40" xfId="57" applyNumberFormat="1" applyFont="1" applyBorder="1" applyAlignment="1">
      <alignment horizontal="center" vertical="center" wrapText="1"/>
      <protection/>
    </xf>
    <xf numFmtId="0" fontId="9" fillId="0" borderId="43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center" vertical="center"/>
      <protection/>
    </xf>
    <xf numFmtId="0" fontId="9" fillId="0" borderId="4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3" fontId="14" fillId="33" borderId="74" xfId="57" applyNumberFormat="1" applyFont="1" applyFill="1" applyBorder="1" applyAlignment="1">
      <alignment horizontal="center" vertical="center" wrapText="1"/>
      <protection/>
    </xf>
    <xf numFmtId="3" fontId="14" fillId="33" borderId="75" xfId="57" applyNumberFormat="1" applyFont="1" applyFill="1" applyBorder="1" applyAlignment="1">
      <alignment horizontal="center" vertical="center" wrapText="1"/>
      <protection/>
    </xf>
    <xf numFmtId="3" fontId="14" fillId="33" borderId="76" xfId="57" applyNumberFormat="1" applyFont="1" applyFill="1" applyBorder="1" applyAlignment="1">
      <alignment horizontal="center" vertical="center" wrapText="1"/>
      <protection/>
    </xf>
    <xf numFmtId="3" fontId="14" fillId="33" borderId="42" xfId="57" applyNumberFormat="1" applyFont="1" applyFill="1" applyBorder="1" applyAlignment="1">
      <alignment horizontal="center" vertical="center" wrapText="1"/>
      <protection/>
    </xf>
    <xf numFmtId="3" fontId="14" fillId="0" borderId="43" xfId="57" applyNumberFormat="1" applyFont="1" applyBorder="1" applyAlignment="1">
      <alignment horizontal="center" vertical="center" wrapText="1"/>
      <protection/>
    </xf>
    <xf numFmtId="3" fontId="14" fillId="0" borderId="27" xfId="57" applyNumberFormat="1" applyFont="1" applyBorder="1" applyAlignment="1">
      <alignment horizontal="center" vertical="center" wrapText="1"/>
      <protection/>
    </xf>
    <xf numFmtId="0" fontId="15" fillId="0" borderId="35" xfId="57" applyFont="1" applyBorder="1" applyAlignment="1">
      <alignment horizontal="center" vertical="center"/>
      <protection/>
    </xf>
    <xf numFmtId="0" fontId="8" fillId="33" borderId="43" xfId="57" applyFont="1" applyFill="1" applyBorder="1" applyAlignment="1">
      <alignment horizontal="center" vertical="center"/>
      <protection/>
    </xf>
    <xf numFmtId="0" fontId="8" fillId="33" borderId="40" xfId="57" applyFont="1" applyFill="1" applyBorder="1" applyAlignment="1">
      <alignment horizontal="center" vertical="center"/>
      <protection/>
    </xf>
    <xf numFmtId="0" fontId="13" fillId="0" borderId="77" xfId="57" applyFont="1" applyBorder="1" applyAlignment="1">
      <alignment horizontal="center" vertical="center"/>
      <protection/>
    </xf>
    <xf numFmtId="0" fontId="13" fillId="0" borderId="38" xfId="57" applyFont="1" applyBorder="1" applyAlignment="1">
      <alignment horizontal="center" vertical="center"/>
      <protection/>
    </xf>
    <xf numFmtId="0" fontId="14" fillId="0" borderId="77" xfId="57" applyFont="1" applyBorder="1" applyAlignment="1">
      <alignment horizontal="center" vertical="center" textRotation="90"/>
      <protection/>
    </xf>
    <xf numFmtId="0" fontId="14" fillId="0" borderId="38" xfId="57" applyFont="1" applyBorder="1" applyAlignment="1">
      <alignment horizontal="center" vertical="center" textRotation="90"/>
      <protection/>
    </xf>
    <xf numFmtId="0" fontId="14" fillId="0" borderId="75" xfId="57" applyFont="1" applyBorder="1" applyAlignment="1">
      <alignment horizontal="center" vertical="center"/>
      <protection/>
    </xf>
    <xf numFmtId="0" fontId="14" fillId="0" borderId="78" xfId="57" applyFont="1" applyBorder="1" applyAlignment="1">
      <alignment horizontal="center" vertical="center"/>
      <protection/>
    </xf>
    <xf numFmtId="3" fontId="12" fillId="0" borderId="74" xfId="57" applyNumberFormat="1" applyFont="1" applyBorder="1" applyAlignment="1">
      <alignment horizontal="center" vertical="center"/>
      <protection/>
    </xf>
    <xf numFmtId="3" fontId="12" fillId="0" borderId="58" xfId="57" applyNumberFormat="1" applyFont="1" applyBorder="1" applyAlignment="1">
      <alignment horizontal="center" vertical="center"/>
      <protection/>
    </xf>
    <xf numFmtId="0" fontId="12" fillId="33" borderId="43" xfId="57" applyFont="1" applyFill="1" applyBorder="1" applyAlignment="1">
      <alignment horizontal="center" vertical="center"/>
      <protection/>
    </xf>
    <xf numFmtId="0" fontId="12" fillId="33" borderId="40" xfId="57" applyFont="1" applyFill="1" applyBorder="1" applyAlignment="1">
      <alignment horizontal="center" vertical="center"/>
      <protection/>
    </xf>
    <xf numFmtId="49" fontId="8" fillId="33" borderId="43" xfId="57" applyNumberFormat="1" applyFont="1" applyFill="1" applyBorder="1" applyAlignment="1">
      <alignment horizontal="center" vertical="center" wrapText="1"/>
      <protection/>
    </xf>
    <xf numFmtId="49" fontId="8" fillId="33" borderId="40" xfId="57" applyNumberFormat="1" applyFont="1" applyFill="1" applyBorder="1" applyAlignment="1">
      <alignment horizontal="center" vertical="center" wrapText="1"/>
      <protection/>
    </xf>
    <xf numFmtId="0" fontId="8" fillId="33" borderId="35" xfId="57" applyFont="1" applyFill="1" applyBorder="1" applyAlignment="1">
      <alignment horizontal="left" vertical="center"/>
      <protection/>
    </xf>
    <xf numFmtId="3" fontId="14" fillId="0" borderId="74" xfId="57" applyNumberFormat="1" applyFont="1" applyBorder="1" applyAlignment="1">
      <alignment horizontal="center" vertical="center" wrapText="1"/>
      <protection/>
    </xf>
    <xf numFmtId="3" fontId="14" fillId="0" borderId="75" xfId="57" applyNumberFormat="1" applyFont="1" applyBorder="1" applyAlignment="1">
      <alignment horizontal="center" vertical="center" wrapText="1"/>
      <protection/>
    </xf>
    <xf numFmtId="3" fontId="14" fillId="0" borderId="76" xfId="57" applyNumberFormat="1" applyFont="1" applyBorder="1" applyAlignment="1">
      <alignment horizontal="center" vertical="center" wrapText="1"/>
      <protection/>
    </xf>
    <xf numFmtId="3" fontId="14" fillId="0" borderId="42" xfId="57" applyNumberFormat="1" applyFont="1" applyBorder="1" applyAlignment="1">
      <alignment horizontal="center" vertical="center" wrapText="1"/>
      <protection/>
    </xf>
    <xf numFmtId="0" fontId="30" fillId="0" borderId="0" xfId="57" applyFont="1" applyAlignment="1">
      <alignment horizontal="center" vertical="center"/>
      <protection/>
    </xf>
    <xf numFmtId="0" fontId="58" fillId="0" borderId="0" xfId="57" applyFont="1" applyAlignment="1">
      <alignment horizontal="center" vertical="center"/>
      <protection/>
    </xf>
    <xf numFmtId="0" fontId="29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left" vertical="center"/>
      <protection/>
    </xf>
    <xf numFmtId="0" fontId="7" fillId="0" borderId="30" xfId="57" applyFont="1" applyBorder="1" applyAlignment="1">
      <alignment horizontal="center" vertical="center"/>
      <protection/>
    </xf>
    <xf numFmtId="0" fontId="7" fillId="0" borderId="1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34" fillId="0" borderId="0" xfId="57" applyFont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8" fillId="0" borderId="0" xfId="57" applyFont="1" applyFill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/>
      <protection/>
    </xf>
    <xf numFmtId="0" fontId="18" fillId="0" borderId="0" xfId="57" applyFont="1" applyAlignment="1">
      <alignment horizontal="center" vertical="center"/>
      <protection/>
    </xf>
    <xf numFmtId="0" fontId="58" fillId="0" borderId="0" xfId="57" applyFont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23" fillId="0" borderId="0" xfId="58" applyFont="1" applyFill="1" applyAlignment="1">
      <alignment horizontal="center" vertical="center"/>
      <protection/>
    </xf>
    <xf numFmtId="0" fontId="58" fillId="0" borderId="0" xfId="58" applyFont="1" applyFill="1" applyAlignment="1">
      <alignment horizontal="center" vertical="center"/>
      <protection/>
    </xf>
    <xf numFmtId="0" fontId="29" fillId="0" borderId="0" xfId="58" applyFont="1" applyFill="1" applyAlignment="1">
      <alignment horizontal="center" vertical="center"/>
      <protection/>
    </xf>
    <xf numFmtId="0" fontId="77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Munkafüzet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view="pageBreakPreview" zoomScale="60" zoomScalePageLayoutView="0" workbookViewId="0" topLeftCell="A25">
      <selection activeCell="F12" sqref="F12"/>
    </sheetView>
  </sheetViews>
  <sheetFormatPr defaultColWidth="9.140625" defaultRowHeight="15"/>
  <cols>
    <col min="1" max="1" width="67.00390625" style="0" customWidth="1"/>
    <col min="2" max="2" width="15.57421875" style="0" customWidth="1"/>
    <col min="3" max="3" width="14.8515625" style="0" customWidth="1"/>
  </cols>
  <sheetData>
    <row r="1" spans="1:3" ht="15.75">
      <c r="A1" s="350" t="s">
        <v>405</v>
      </c>
      <c r="B1" s="350"/>
      <c r="C1" s="350"/>
    </row>
    <row r="2" spans="1:3" ht="15">
      <c r="A2" s="107"/>
      <c r="B2" s="107"/>
      <c r="C2" s="107"/>
    </row>
    <row r="3" spans="1:3" ht="15">
      <c r="A3" s="351" t="s">
        <v>276</v>
      </c>
      <c r="B3" s="351"/>
      <c r="C3" s="351"/>
    </row>
    <row r="5" spans="1:3" ht="18.75">
      <c r="A5" s="347" t="s">
        <v>277</v>
      </c>
      <c r="B5" s="347"/>
      <c r="C5" s="347"/>
    </row>
    <row r="6" spans="1:3" ht="15">
      <c r="A6" s="88"/>
      <c r="B6" s="88"/>
      <c r="C6" s="88"/>
    </row>
    <row r="7" spans="1:3" ht="16.5" thickBot="1">
      <c r="A7" s="348"/>
      <c r="B7" s="348"/>
      <c r="C7" s="243" t="s">
        <v>255</v>
      </c>
    </row>
    <row r="8" spans="1:3" ht="39" thickBot="1">
      <c r="A8" s="208" t="s">
        <v>94</v>
      </c>
      <c r="B8" s="209" t="s">
        <v>256</v>
      </c>
      <c r="C8" s="209" t="s">
        <v>257</v>
      </c>
    </row>
    <row r="9" spans="1:3" ht="15">
      <c r="A9" s="210" t="s">
        <v>158</v>
      </c>
      <c r="B9" s="211">
        <v>70806800</v>
      </c>
      <c r="C9" s="242">
        <v>70806800</v>
      </c>
    </row>
    <row r="10" spans="1:3" ht="15">
      <c r="A10" s="105" t="s">
        <v>258</v>
      </c>
      <c r="B10" s="212">
        <v>9024810</v>
      </c>
      <c r="C10" s="213">
        <v>9024810</v>
      </c>
    </row>
    <row r="11" spans="1:3" ht="15">
      <c r="A11" s="105" t="s">
        <v>159</v>
      </c>
      <c r="B11" s="212">
        <v>6400000</v>
      </c>
      <c r="C11" s="213">
        <v>6400000</v>
      </c>
    </row>
    <row r="12" spans="1:3" ht="15">
      <c r="A12" s="105" t="s">
        <v>253</v>
      </c>
      <c r="B12" s="212">
        <v>522123</v>
      </c>
      <c r="C12" s="213">
        <v>522123</v>
      </c>
    </row>
    <row r="13" spans="1:3" ht="15">
      <c r="A13" s="105" t="s">
        <v>160</v>
      </c>
      <c r="B13" s="212">
        <v>4183610</v>
      </c>
      <c r="C13" s="213">
        <v>4183610</v>
      </c>
    </row>
    <row r="14" spans="1:3" ht="15">
      <c r="A14" s="105" t="s">
        <v>161</v>
      </c>
      <c r="B14" s="212">
        <v>6768900</v>
      </c>
      <c r="C14" s="213">
        <v>6768900</v>
      </c>
    </row>
    <row r="15" spans="1:3" ht="15">
      <c r="A15" s="105" t="s">
        <v>95</v>
      </c>
      <c r="B15" s="212">
        <v>17601812</v>
      </c>
      <c r="C15" s="213">
        <v>17601812</v>
      </c>
    </row>
    <row r="16" spans="1:3" ht="15">
      <c r="A16" s="105" t="s">
        <v>259</v>
      </c>
      <c r="B16" s="212">
        <v>49661412</v>
      </c>
      <c r="C16" s="213">
        <v>49661412</v>
      </c>
    </row>
    <row r="17" spans="1:3" ht="15">
      <c r="A17" s="105" t="s">
        <v>260</v>
      </c>
      <c r="B17" s="212">
        <v>24345000</v>
      </c>
      <c r="C17" s="213">
        <v>24345000</v>
      </c>
    </row>
    <row r="18" spans="1:3" ht="15">
      <c r="A18" s="105" t="s">
        <v>96</v>
      </c>
      <c r="B18" s="212">
        <v>15215800</v>
      </c>
      <c r="C18" s="213">
        <v>15215800</v>
      </c>
    </row>
    <row r="19" spans="1:3" ht="15">
      <c r="A19" s="105" t="s">
        <v>97</v>
      </c>
      <c r="B19" s="212">
        <v>17495040</v>
      </c>
      <c r="C19" s="213">
        <v>17495040</v>
      </c>
    </row>
    <row r="20" spans="1:3" ht="15">
      <c r="A20" s="105" t="s">
        <v>98</v>
      </c>
      <c r="B20" s="212">
        <v>19396358</v>
      </c>
      <c r="C20" s="213">
        <v>19396358</v>
      </c>
    </row>
    <row r="21" spans="1:3" ht="15">
      <c r="A21" s="105" t="s">
        <v>162</v>
      </c>
      <c r="B21" s="212">
        <v>964440</v>
      </c>
      <c r="C21" s="213">
        <v>964440</v>
      </c>
    </row>
    <row r="22" spans="1:3" ht="15">
      <c r="A22" s="105" t="s">
        <v>99</v>
      </c>
      <c r="B22" s="212">
        <v>2857980</v>
      </c>
      <c r="C22" s="213">
        <v>2857980</v>
      </c>
    </row>
    <row r="23" spans="1:3" ht="15">
      <c r="A23" s="105" t="s">
        <v>93</v>
      </c>
      <c r="B23" s="212">
        <v>81600</v>
      </c>
      <c r="C23" s="213">
        <v>81600</v>
      </c>
    </row>
    <row r="24" spans="1:3" ht="15">
      <c r="A24" s="105" t="s">
        <v>261</v>
      </c>
      <c r="B24" s="212">
        <v>2000000</v>
      </c>
      <c r="C24" s="213">
        <v>2000000</v>
      </c>
    </row>
    <row r="25" spans="1:3" ht="15.75" thickBot="1">
      <c r="A25" s="120" t="s">
        <v>262</v>
      </c>
      <c r="B25" s="216">
        <v>29984000</v>
      </c>
      <c r="C25" s="217">
        <v>29984000</v>
      </c>
    </row>
    <row r="26" spans="1:3" ht="15.75" thickBot="1">
      <c r="A26" s="207" t="s">
        <v>100</v>
      </c>
      <c r="B26" s="193">
        <f>SUM(B9:B25)</f>
        <v>277309685</v>
      </c>
      <c r="C26" s="218">
        <f>SUM(C9:C25)</f>
        <v>277309685</v>
      </c>
    </row>
    <row r="27" spans="1:3" ht="15">
      <c r="A27" s="90" t="s">
        <v>101</v>
      </c>
      <c r="B27" s="219">
        <v>12600000</v>
      </c>
      <c r="C27" s="221">
        <v>12600000</v>
      </c>
    </row>
    <row r="28" spans="1:3" ht="15">
      <c r="A28" s="105" t="s">
        <v>102</v>
      </c>
      <c r="B28" s="212">
        <v>9915000</v>
      </c>
      <c r="C28" s="213">
        <v>103031729</v>
      </c>
    </row>
    <row r="29" spans="1:3" ht="15">
      <c r="A29" s="105" t="s">
        <v>263</v>
      </c>
      <c r="B29" s="212">
        <v>6245115</v>
      </c>
      <c r="C29" s="213">
        <v>6245115</v>
      </c>
    </row>
    <row r="30" spans="1:3" ht="15">
      <c r="A30" s="105" t="s">
        <v>163</v>
      </c>
      <c r="B30" s="212">
        <v>640000</v>
      </c>
      <c r="C30" s="213">
        <v>640000</v>
      </c>
    </row>
    <row r="31" spans="1:3" ht="15.75" thickBot="1">
      <c r="A31" s="104" t="s">
        <v>103</v>
      </c>
      <c r="B31" s="214">
        <v>3500000</v>
      </c>
      <c r="C31" s="215">
        <v>3500000</v>
      </c>
    </row>
    <row r="32" spans="1:3" ht="15.75" thickBot="1">
      <c r="A32" s="207" t="s">
        <v>104</v>
      </c>
      <c r="B32" s="193">
        <f>SUM(B27:B31)</f>
        <v>32900115</v>
      </c>
      <c r="C32" s="218">
        <f>SUM(C27:C31)</f>
        <v>126016844</v>
      </c>
    </row>
    <row r="33" spans="1:3" ht="15">
      <c r="A33" s="105" t="s">
        <v>164</v>
      </c>
      <c r="B33" s="212">
        <v>7000000</v>
      </c>
      <c r="C33" s="213">
        <v>7000000</v>
      </c>
    </row>
    <row r="34" spans="1:3" ht="15">
      <c r="A34" s="105" t="s">
        <v>264</v>
      </c>
      <c r="B34" s="212">
        <v>26000000</v>
      </c>
      <c r="C34" s="213">
        <v>26000000</v>
      </c>
    </row>
    <row r="35" spans="1:3" ht="15">
      <c r="A35" s="105" t="s">
        <v>105</v>
      </c>
      <c r="B35" s="212">
        <v>5000000</v>
      </c>
      <c r="C35" s="213">
        <v>5000000</v>
      </c>
    </row>
    <row r="36" spans="1:3" ht="15.75" thickBot="1">
      <c r="A36" s="104" t="s">
        <v>265</v>
      </c>
      <c r="B36" s="214">
        <v>4850000</v>
      </c>
      <c r="C36" s="215">
        <v>4850000</v>
      </c>
    </row>
    <row r="37" spans="1:3" ht="15.75" thickBot="1">
      <c r="A37" s="207" t="s">
        <v>106</v>
      </c>
      <c r="B37" s="193">
        <f>SUM(B33:B36)</f>
        <v>42850000</v>
      </c>
      <c r="C37" s="218">
        <f>SUM(C33:C36)</f>
        <v>42850000</v>
      </c>
    </row>
    <row r="38" spans="1:3" ht="15">
      <c r="A38" s="105" t="s">
        <v>107</v>
      </c>
      <c r="B38" s="212">
        <v>1200000</v>
      </c>
      <c r="C38" s="213">
        <v>1200000</v>
      </c>
    </row>
    <row r="39" spans="1:3" ht="15">
      <c r="A39" s="105" t="s">
        <v>108</v>
      </c>
      <c r="B39" s="212">
        <v>1455000</v>
      </c>
      <c r="C39" s="213">
        <v>1455000</v>
      </c>
    </row>
    <row r="40" spans="1:3" ht="15">
      <c r="A40" s="105" t="s">
        <v>109</v>
      </c>
      <c r="B40" s="212">
        <v>13788000</v>
      </c>
      <c r="C40" s="213">
        <v>13788000</v>
      </c>
    </row>
    <row r="41" spans="1:3" ht="15">
      <c r="A41" s="105" t="s">
        <v>110</v>
      </c>
      <c r="B41" s="212">
        <v>1150000</v>
      </c>
      <c r="C41" s="213">
        <v>1150000</v>
      </c>
    </row>
    <row r="42" spans="1:3" ht="15">
      <c r="A42" s="90" t="s">
        <v>111</v>
      </c>
      <c r="B42" s="219">
        <v>8000000</v>
      </c>
      <c r="C42" s="221">
        <v>8000000</v>
      </c>
    </row>
    <row r="43" spans="1:3" ht="15">
      <c r="A43" s="105" t="s">
        <v>112</v>
      </c>
      <c r="B43" s="212">
        <v>6069000</v>
      </c>
      <c r="C43" s="213">
        <v>6069000</v>
      </c>
    </row>
    <row r="44" spans="1:3" ht="15">
      <c r="A44" s="105" t="s">
        <v>113</v>
      </c>
      <c r="B44" s="212">
        <v>450000</v>
      </c>
      <c r="C44" s="213">
        <v>450000</v>
      </c>
    </row>
    <row r="45" spans="1:3" ht="15">
      <c r="A45" s="105" t="s">
        <v>266</v>
      </c>
      <c r="B45" s="212">
        <v>7000</v>
      </c>
      <c r="C45" s="213">
        <v>7000</v>
      </c>
    </row>
    <row r="46" spans="1:3" ht="15.75" thickBot="1">
      <c r="A46" s="104" t="s">
        <v>114</v>
      </c>
      <c r="B46" s="214">
        <v>5480000</v>
      </c>
      <c r="C46" s="215">
        <v>5480000</v>
      </c>
    </row>
    <row r="47" spans="1:3" ht="15.75" thickBot="1">
      <c r="A47" s="207" t="s">
        <v>115</v>
      </c>
      <c r="B47" s="193">
        <f>SUM(B38:B46)</f>
        <v>37599000</v>
      </c>
      <c r="C47" s="218">
        <f>SUM(C38:C46)</f>
        <v>37599000</v>
      </c>
    </row>
    <row r="48" spans="1:3" ht="15.75" thickBot="1">
      <c r="A48" s="191" t="s">
        <v>165</v>
      </c>
      <c r="B48" s="222">
        <v>500000</v>
      </c>
      <c r="C48" s="223">
        <v>500000</v>
      </c>
    </row>
    <row r="49" spans="1:3" ht="15.75" thickBot="1">
      <c r="A49" s="224" t="s">
        <v>166</v>
      </c>
      <c r="B49" s="193">
        <v>500000</v>
      </c>
      <c r="C49" s="218">
        <v>500000</v>
      </c>
    </row>
    <row r="50" spans="1:3" ht="15">
      <c r="A50" s="225" t="s">
        <v>267</v>
      </c>
      <c r="B50" s="226">
        <v>60200000</v>
      </c>
      <c r="C50" s="227">
        <v>0</v>
      </c>
    </row>
    <row r="51" spans="1:3" ht="15">
      <c r="A51" s="228" t="s">
        <v>268</v>
      </c>
      <c r="B51" s="229">
        <v>0</v>
      </c>
      <c r="C51" s="230">
        <v>60369375</v>
      </c>
    </row>
    <row r="52" spans="1:3" ht="15">
      <c r="A52" s="231" t="s">
        <v>269</v>
      </c>
      <c r="B52" s="232">
        <v>1500000</v>
      </c>
      <c r="C52" s="233">
        <v>1500000</v>
      </c>
    </row>
    <row r="53" spans="1:3" ht="15.75" thickBot="1">
      <c r="A53" s="92" t="s">
        <v>116</v>
      </c>
      <c r="B53" s="234">
        <v>200000</v>
      </c>
      <c r="C53" s="235">
        <v>200000</v>
      </c>
    </row>
    <row r="54" spans="1:3" ht="15.75" thickBot="1">
      <c r="A54" s="207" t="s">
        <v>14</v>
      </c>
      <c r="B54" s="193">
        <f>SUM(B50:B53)</f>
        <v>61900000</v>
      </c>
      <c r="C54" s="218">
        <f>SUM(C50:C53)</f>
        <v>62069375</v>
      </c>
    </row>
    <row r="55" spans="1:3" ht="15">
      <c r="A55" s="225" t="s">
        <v>270</v>
      </c>
      <c r="B55" s="226">
        <v>0</v>
      </c>
      <c r="C55" s="227">
        <v>78000000</v>
      </c>
    </row>
    <row r="56" spans="1:3" ht="15.75" thickBot="1">
      <c r="A56" s="120" t="s">
        <v>234</v>
      </c>
      <c r="B56" s="236">
        <v>71003000</v>
      </c>
      <c r="C56" s="217">
        <v>71003000</v>
      </c>
    </row>
    <row r="57" spans="1:3" ht="15.75" thickBot="1">
      <c r="A57" s="207" t="s">
        <v>271</v>
      </c>
      <c r="B57" s="193">
        <f>SUM(B56)</f>
        <v>71003000</v>
      </c>
      <c r="C57" s="218">
        <f>SUM(C55:C56)</f>
        <v>149003000</v>
      </c>
    </row>
    <row r="58" spans="1:3" ht="16.5" thickBot="1">
      <c r="A58" s="93" t="s">
        <v>117</v>
      </c>
      <c r="B58" s="194">
        <f>SUM(B26,B32,B37,B47,B49,B54,B57)</f>
        <v>524061800</v>
      </c>
      <c r="C58" s="237">
        <f>SUM(C26,C32,C37,C47,C49,C54,C57)</f>
        <v>695347904</v>
      </c>
    </row>
    <row r="59" spans="1:3" ht="15">
      <c r="A59" s="94"/>
      <c r="B59" s="89"/>
      <c r="C59" s="91"/>
    </row>
    <row r="60" spans="1:3" ht="15">
      <c r="A60" s="95"/>
      <c r="B60" s="89"/>
      <c r="C60" s="91"/>
    </row>
    <row r="61" spans="1:3" ht="18.75">
      <c r="A61" s="347" t="s">
        <v>272</v>
      </c>
      <c r="B61" s="347"/>
      <c r="C61" s="347"/>
    </row>
    <row r="62" spans="1:3" ht="15">
      <c r="A62" s="55"/>
      <c r="B62" s="55"/>
      <c r="C62" s="91"/>
    </row>
    <row r="63" spans="1:3" ht="15.75" thickBot="1">
      <c r="A63" s="349"/>
      <c r="B63" s="349"/>
      <c r="C63" s="243" t="s">
        <v>255</v>
      </c>
    </row>
    <row r="64" spans="1:3" ht="39" thickBot="1">
      <c r="A64" s="208" t="s">
        <v>118</v>
      </c>
      <c r="B64" s="209" t="s">
        <v>256</v>
      </c>
      <c r="C64" s="209" t="s">
        <v>257</v>
      </c>
    </row>
    <row r="65" spans="1:3" ht="15">
      <c r="A65" s="210" t="s">
        <v>17</v>
      </c>
      <c r="B65" s="219">
        <v>168006000</v>
      </c>
      <c r="C65" s="220">
        <v>239868209</v>
      </c>
    </row>
    <row r="66" spans="1:3" ht="15">
      <c r="A66" s="102" t="s">
        <v>119</v>
      </c>
      <c r="B66" s="212">
        <v>35676000</v>
      </c>
      <c r="C66" s="213">
        <v>43487505</v>
      </c>
    </row>
    <row r="67" spans="1:3" ht="15">
      <c r="A67" s="102" t="s">
        <v>19</v>
      </c>
      <c r="B67" s="212">
        <v>135888000</v>
      </c>
      <c r="C67" s="213">
        <v>148246183</v>
      </c>
    </row>
    <row r="68" spans="1:3" ht="15">
      <c r="A68" s="102" t="s">
        <v>120</v>
      </c>
      <c r="B68" s="212">
        <v>3000000</v>
      </c>
      <c r="C68" s="213">
        <v>3000000</v>
      </c>
    </row>
    <row r="69" spans="1:3" ht="15">
      <c r="A69" s="102" t="s">
        <v>273</v>
      </c>
      <c r="B69" s="212">
        <v>0</v>
      </c>
      <c r="C69" s="213">
        <v>1238</v>
      </c>
    </row>
    <row r="70" spans="1:3" ht="15">
      <c r="A70" s="102" t="s">
        <v>274</v>
      </c>
      <c r="B70" s="212">
        <v>0</v>
      </c>
      <c r="C70" s="213">
        <v>78000000</v>
      </c>
    </row>
    <row r="71" spans="1:3" ht="15">
      <c r="A71" s="102" t="s">
        <v>275</v>
      </c>
      <c r="B71" s="212">
        <v>9097933</v>
      </c>
      <c r="C71" s="213">
        <v>9097933</v>
      </c>
    </row>
    <row r="72" spans="1:3" ht="15">
      <c r="A72" s="102" t="s">
        <v>121</v>
      </c>
      <c r="B72" s="212">
        <v>14213000</v>
      </c>
      <c r="C72" s="213">
        <v>14233000</v>
      </c>
    </row>
    <row r="73" spans="1:3" ht="15.75" thickBot="1">
      <c r="A73" s="103" t="s">
        <v>122</v>
      </c>
      <c r="B73" s="238">
        <v>60697000</v>
      </c>
      <c r="C73" s="239">
        <v>60697000</v>
      </c>
    </row>
    <row r="74" spans="1:3" ht="15.75" thickBot="1">
      <c r="A74" s="192" t="s">
        <v>123</v>
      </c>
      <c r="B74" s="193">
        <f>SUM(B65:B73)</f>
        <v>426577933</v>
      </c>
      <c r="C74" s="218">
        <f>SUM(C65:C73)</f>
        <v>596631068</v>
      </c>
    </row>
    <row r="75" spans="1:3" ht="15">
      <c r="A75" s="102" t="s">
        <v>21</v>
      </c>
      <c r="B75" s="240">
        <v>2000000</v>
      </c>
      <c r="C75" s="241">
        <v>2000000</v>
      </c>
    </row>
    <row r="76" spans="1:3" ht="15.75" thickBot="1">
      <c r="A76" s="103" t="s">
        <v>22</v>
      </c>
      <c r="B76" s="238">
        <v>1000867</v>
      </c>
      <c r="C76" s="239">
        <v>182325</v>
      </c>
    </row>
    <row r="77" spans="1:3" ht="15.75" thickBot="1">
      <c r="A77" s="192" t="s">
        <v>124</v>
      </c>
      <c r="B77" s="193">
        <f>SUM(B75:B76)</f>
        <v>3000867</v>
      </c>
      <c r="C77" s="218">
        <f>SUM(C75:C76)</f>
        <v>2182325</v>
      </c>
    </row>
    <row r="78" spans="1:3" ht="15">
      <c r="A78" s="102" t="s">
        <v>125</v>
      </c>
      <c r="B78" s="240">
        <v>7619000</v>
      </c>
      <c r="C78" s="241">
        <v>9501136</v>
      </c>
    </row>
    <row r="79" spans="1:3" ht="15">
      <c r="A79" s="103" t="s">
        <v>156</v>
      </c>
      <c r="B79" s="238">
        <v>86864000</v>
      </c>
      <c r="C79" s="239">
        <v>86864000</v>
      </c>
    </row>
    <row r="80" spans="1:3" ht="15.75" thickBot="1">
      <c r="A80" s="103" t="s">
        <v>157</v>
      </c>
      <c r="B80" s="238">
        <v>0</v>
      </c>
      <c r="C80" s="239">
        <v>169375</v>
      </c>
    </row>
    <row r="81" spans="1:3" ht="15.75" thickBot="1">
      <c r="A81" s="192" t="s">
        <v>126</v>
      </c>
      <c r="B81" s="193">
        <f>SUM(B78:B80)</f>
        <v>94483000</v>
      </c>
      <c r="C81" s="218">
        <f>SUM(C78:C80)</f>
        <v>96534511</v>
      </c>
    </row>
    <row r="82" spans="1:3" ht="16.5" thickBot="1">
      <c r="A82" s="93" t="s">
        <v>127</v>
      </c>
      <c r="B82" s="194">
        <f>B74+B77+B81</f>
        <v>524061800</v>
      </c>
      <c r="C82" s="237">
        <f>C74+C77+C81</f>
        <v>695347904</v>
      </c>
    </row>
  </sheetData>
  <sheetProtection/>
  <mergeCells count="6">
    <mergeCell ref="A5:C5"/>
    <mergeCell ref="A7:B7"/>
    <mergeCell ref="A61:C61"/>
    <mergeCell ref="A63:B63"/>
    <mergeCell ref="A1:C1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Footer>&amp;C&amp;P. oldal</oddFooter>
  </headerFooter>
  <rowBreaks count="1" manualBreakCount="1">
    <brk id="5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7.421875" style="0" customWidth="1"/>
    <col min="2" max="2" width="17.28125" style="0" customWidth="1"/>
    <col min="3" max="3" width="16.8515625" style="0" customWidth="1"/>
  </cols>
  <sheetData>
    <row r="1" spans="1:3" ht="15.75">
      <c r="A1" s="350" t="s">
        <v>414</v>
      </c>
      <c r="B1" s="350"/>
      <c r="C1" s="350"/>
    </row>
    <row r="3" spans="1:3" ht="15">
      <c r="A3" s="351" t="s">
        <v>402</v>
      </c>
      <c r="B3" s="351"/>
      <c r="C3" s="351"/>
    </row>
    <row r="4" spans="1:3" ht="15">
      <c r="A4" s="300"/>
      <c r="B4" s="300"/>
      <c r="C4" s="300"/>
    </row>
    <row r="6" spans="1:3" ht="36.75" customHeight="1">
      <c r="A6" s="418" t="s">
        <v>403</v>
      </c>
      <c r="B6" s="418"/>
      <c r="C6" s="418"/>
    </row>
    <row r="7" spans="1:3" ht="15">
      <c r="A7" s="301"/>
      <c r="B7" s="301"/>
      <c r="C7" s="301"/>
    </row>
    <row r="9" spans="1:3" ht="15.75">
      <c r="A9" s="85"/>
      <c r="B9" s="144"/>
      <c r="C9" s="315" t="s">
        <v>255</v>
      </c>
    </row>
    <row r="10" spans="1:3" ht="15.75">
      <c r="A10" s="316" t="s">
        <v>89</v>
      </c>
      <c r="B10" s="317" t="s">
        <v>243</v>
      </c>
      <c r="C10" s="317" t="s">
        <v>244</v>
      </c>
    </row>
    <row r="11" spans="1:3" ht="15.75">
      <c r="A11" s="54" t="s">
        <v>90</v>
      </c>
      <c r="B11" s="318">
        <v>90000</v>
      </c>
      <c r="C11" s="318">
        <v>90000</v>
      </c>
    </row>
    <row r="12" spans="1:3" ht="15.75">
      <c r="A12" s="54" t="s">
        <v>91</v>
      </c>
      <c r="B12" s="318">
        <v>140000</v>
      </c>
      <c r="C12" s="318">
        <v>140000</v>
      </c>
    </row>
    <row r="13" spans="1:3" ht="15.75">
      <c r="A13" s="54" t="s">
        <v>92</v>
      </c>
      <c r="B13" s="318">
        <v>250000</v>
      </c>
      <c r="C13" s="318">
        <v>250000</v>
      </c>
    </row>
    <row r="14" spans="1:3" ht="15.75">
      <c r="A14" s="54" t="s">
        <v>235</v>
      </c>
      <c r="B14" s="318">
        <v>1200000</v>
      </c>
      <c r="C14" s="318">
        <v>1200000</v>
      </c>
    </row>
    <row r="15" spans="1:3" ht="15.75">
      <c r="A15" s="54" t="s">
        <v>236</v>
      </c>
      <c r="B15" s="318">
        <v>1200000</v>
      </c>
      <c r="C15" s="318">
        <v>1200000</v>
      </c>
    </row>
    <row r="16" spans="1:3" ht="15.75">
      <c r="A16" s="54" t="s">
        <v>394</v>
      </c>
      <c r="B16" s="318">
        <v>1400000</v>
      </c>
      <c r="C16" s="318">
        <v>1400000</v>
      </c>
    </row>
    <row r="17" spans="1:3" ht="15.75">
      <c r="A17" s="54" t="s">
        <v>237</v>
      </c>
      <c r="B17" s="318">
        <v>500000</v>
      </c>
      <c r="C17" s="318">
        <v>500000</v>
      </c>
    </row>
    <row r="18" spans="1:3" ht="15.75">
      <c r="A18" s="54" t="s">
        <v>238</v>
      </c>
      <c r="B18" s="318">
        <v>59137000</v>
      </c>
      <c r="C18" s="318">
        <v>59137000</v>
      </c>
    </row>
    <row r="19" spans="1:3" ht="15.75">
      <c r="A19" s="54" t="s">
        <v>395</v>
      </c>
      <c r="B19" s="318">
        <v>10417000</v>
      </c>
      <c r="C19" s="318">
        <v>10417000</v>
      </c>
    </row>
    <row r="20" spans="1:3" ht="15.75">
      <c r="A20" s="54" t="s">
        <v>396</v>
      </c>
      <c r="B20" s="318">
        <v>175000</v>
      </c>
      <c r="C20" s="318">
        <v>175000</v>
      </c>
    </row>
    <row r="21" spans="1:3" ht="15.75">
      <c r="A21" s="54" t="s">
        <v>397</v>
      </c>
      <c r="B21" s="318">
        <v>51000</v>
      </c>
      <c r="C21" s="318">
        <v>51000</v>
      </c>
    </row>
    <row r="22" spans="1:3" ht="15.75">
      <c r="A22" s="54" t="s">
        <v>398</v>
      </c>
      <c r="B22" s="318">
        <v>20000</v>
      </c>
      <c r="C22" s="318">
        <v>20000</v>
      </c>
    </row>
    <row r="23" spans="1:3" ht="15.75">
      <c r="A23" s="134" t="s">
        <v>399</v>
      </c>
      <c r="B23" s="318">
        <v>200000</v>
      </c>
      <c r="C23" s="318">
        <v>200000</v>
      </c>
    </row>
    <row r="24" spans="1:3" ht="15.75">
      <c r="A24" s="134" t="s">
        <v>400</v>
      </c>
      <c r="B24" s="318">
        <v>0</v>
      </c>
      <c r="C24" s="318">
        <v>20000</v>
      </c>
    </row>
    <row r="25" spans="1:3" ht="15.75">
      <c r="A25" s="134" t="s">
        <v>401</v>
      </c>
      <c r="B25" s="318">
        <v>130000</v>
      </c>
      <c r="C25" s="318">
        <v>130000</v>
      </c>
    </row>
    <row r="26" spans="1:3" ht="15.75">
      <c r="A26" s="86" t="s">
        <v>55</v>
      </c>
      <c r="B26" s="135">
        <f>SUM(B11:B25)</f>
        <v>74910000</v>
      </c>
      <c r="C26" s="135">
        <f>SUM(C11:C25)</f>
        <v>74930000</v>
      </c>
    </row>
  </sheetData>
  <sheetProtection/>
  <mergeCells count="3">
    <mergeCell ref="A1:C1"/>
    <mergeCell ref="A3:C3"/>
    <mergeCell ref="A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6.00390625" style="0" customWidth="1"/>
    <col min="2" max="3" width="17.28125" style="0" bestFit="1" customWidth="1"/>
    <col min="4" max="5" width="16.57421875" style="0" customWidth="1"/>
  </cols>
  <sheetData>
    <row r="1" spans="1:8" ht="15.75">
      <c r="A1" s="419" t="s">
        <v>415</v>
      </c>
      <c r="B1" s="419"/>
      <c r="C1" s="419"/>
      <c r="D1" s="419"/>
      <c r="E1" s="419"/>
      <c r="F1" s="96"/>
      <c r="G1" s="96"/>
      <c r="H1" s="96"/>
    </row>
    <row r="2" spans="1:8" ht="15.75">
      <c r="A2" s="343"/>
      <c r="B2" s="343"/>
      <c r="C2" s="343"/>
      <c r="D2" s="343"/>
      <c r="E2" s="343"/>
      <c r="F2" s="96"/>
      <c r="G2" s="96"/>
      <c r="H2" s="96"/>
    </row>
    <row r="3" spans="1:8" ht="15.75">
      <c r="A3" s="421" t="s">
        <v>404</v>
      </c>
      <c r="B3" s="421"/>
      <c r="C3" s="421"/>
      <c r="D3" s="421"/>
      <c r="E3" s="421"/>
      <c r="F3" s="96"/>
      <c r="G3" s="96"/>
      <c r="H3" s="96"/>
    </row>
    <row r="4" spans="1:8" ht="15.75">
      <c r="A4" s="344"/>
      <c r="B4" s="344"/>
      <c r="C4" s="344"/>
      <c r="D4" s="344"/>
      <c r="E4" s="344"/>
      <c r="F4" s="96"/>
      <c r="G4" s="96"/>
      <c r="H4" s="96"/>
    </row>
    <row r="5" spans="1:8" ht="15.75">
      <c r="A5" s="84"/>
      <c r="B5" s="84"/>
      <c r="C5" s="84"/>
      <c r="D5" s="84"/>
      <c r="E5" s="84"/>
      <c r="F5" s="96"/>
      <c r="G5" s="96"/>
      <c r="H5" s="96"/>
    </row>
    <row r="6" spans="1:8" ht="42" customHeight="1">
      <c r="A6" s="420" t="s">
        <v>135</v>
      </c>
      <c r="B6" s="420"/>
      <c r="C6" s="420"/>
      <c r="D6" s="420"/>
      <c r="E6" s="420"/>
      <c r="F6" s="301"/>
      <c r="G6" s="301"/>
      <c r="H6" s="301"/>
    </row>
    <row r="7" spans="1:8" ht="30" customHeight="1">
      <c r="A7" s="301"/>
      <c r="B7" s="301"/>
      <c r="C7" s="301"/>
      <c r="D7" s="301"/>
      <c r="E7" s="301"/>
      <c r="F7" s="301"/>
      <c r="G7" s="301"/>
      <c r="H7" s="301"/>
    </row>
    <row r="8" ht="30" customHeight="1" thickBot="1">
      <c r="E8" s="83" t="s">
        <v>389</v>
      </c>
    </row>
    <row r="9" spans="1:5" ht="30" customHeight="1" thickBot="1">
      <c r="A9" s="143" t="s">
        <v>62</v>
      </c>
      <c r="B9" s="143">
        <v>2017</v>
      </c>
      <c r="C9" s="143">
        <v>2018</v>
      </c>
      <c r="D9" s="143">
        <v>2019</v>
      </c>
      <c r="E9" s="143">
        <v>2020</v>
      </c>
    </row>
    <row r="10" spans="1:5" ht="15" customHeight="1">
      <c r="A10" s="97" t="s">
        <v>128</v>
      </c>
      <c r="B10" s="319">
        <v>277309685</v>
      </c>
      <c r="C10" s="319">
        <v>280000000</v>
      </c>
      <c r="D10" s="329">
        <v>284000000</v>
      </c>
      <c r="E10" s="320">
        <v>288000000</v>
      </c>
    </row>
    <row r="11" spans="1:8" ht="30" customHeight="1">
      <c r="A11" s="98" t="s">
        <v>129</v>
      </c>
      <c r="B11" s="321">
        <v>126016844</v>
      </c>
      <c r="C11" s="321">
        <v>34000000</v>
      </c>
      <c r="D11" s="345">
        <v>38000000</v>
      </c>
      <c r="E11" s="322">
        <v>42000000</v>
      </c>
      <c r="H11" t="s">
        <v>416</v>
      </c>
    </row>
    <row r="12" spans="1:5" ht="15" customHeight="1">
      <c r="A12" s="99" t="s">
        <v>78</v>
      </c>
      <c r="B12" s="321">
        <v>42850000</v>
      </c>
      <c r="C12" s="321">
        <v>42000000</v>
      </c>
      <c r="D12" s="345">
        <v>42000000</v>
      </c>
      <c r="E12" s="322">
        <v>42000000</v>
      </c>
    </row>
    <row r="13" spans="1:5" ht="15" customHeight="1">
      <c r="A13" s="99" t="s">
        <v>79</v>
      </c>
      <c r="B13" s="321">
        <v>37599000</v>
      </c>
      <c r="C13" s="321">
        <v>39000000</v>
      </c>
      <c r="D13" s="345">
        <v>41000000</v>
      </c>
      <c r="E13" s="322">
        <v>43000000</v>
      </c>
    </row>
    <row r="14" spans="1:5" ht="15" customHeight="1">
      <c r="A14" s="99" t="s">
        <v>130</v>
      </c>
      <c r="B14" s="321">
        <v>500000</v>
      </c>
      <c r="C14" s="321">
        <v>0</v>
      </c>
      <c r="D14" s="345">
        <v>0</v>
      </c>
      <c r="E14" s="322">
        <v>0</v>
      </c>
    </row>
    <row r="15" spans="1:5" ht="15" customHeight="1">
      <c r="A15" s="99" t="s">
        <v>7</v>
      </c>
      <c r="B15" s="321">
        <v>1500000</v>
      </c>
      <c r="C15" s="321">
        <v>0</v>
      </c>
      <c r="D15" s="345">
        <v>0</v>
      </c>
      <c r="E15" s="322">
        <v>0</v>
      </c>
    </row>
    <row r="16" spans="1:5" ht="15" customHeight="1">
      <c r="A16" s="99" t="s">
        <v>286</v>
      </c>
      <c r="B16" s="321">
        <v>78000000</v>
      </c>
      <c r="C16" s="321">
        <v>0</v>
      </c>
      <c r="D16" s="345">
        <v>0</v>
      </c>
      <c r="E16" s="322">
        <v>0</v>
      </c>
    </row>
    <row r="17" spans="1:5" ht="15" customHeight="1">
      <c r="A17" s="99" t="s">
        <v>131</v>
      </c>
      <c r="B17" s="321">
        <v>60569375</v>
      </c>
      <c r="C17" s="321">
        <v>500000</v>
      </c>
      <c r="D17" s="345">
        <v>200000</v>
      </c>
      <c r="E17" s="322">
        <v>0</v>
      </c>
    </row>
    <row r="18" spans="1:5" ht="15" customHeight="1" thickBot="1">
      <c r="A18" s="100" t="s">
        <v>132</v>
      </c>
      <c r="B18" s="323">
        <v>71003000</v>
      </c>
      <c r="C18" s="323">
        <v>43500000</v>
      </c>
      <c r="D18" s="346">
        <v>43800000</v>
      </c>
      <c r="E18" s="324">
        <v>46000000</v>
      </c>
    </row>
    <row r="19" spans="1:5" ht="15" customHeight="1" thickBot="1">
      <c r="A19" s="101" t="s">
        <v>117</v>
      </c>
      <c r="B19" s="325">
        <f>SUM(B10:B18)</f>
        <v>695347904</v>
      </c>
      <c r="C19" s="325">
        <f>SUM(C10:C18)</f>
        <v>439000000</v>
      </c>
      <c r="D19" s="340">
        <f>SUM(D10:D18)</f>
        <v>449000000</v>
      </c>
      <c r="E19" s="326">
        <f>SUM(E10:E18)</f>
        <v>461000000</v>
      </c>
    </row>
    <row r="20" ht="30" customHeight="1" thickBot="1"/>
    <row r="21" spans="1:5" ht="15" customHeight="1">
      <c r="A21" s="97" t="s">
        <v>17</v>
      </c>
      <c r="B21" s="327">
        <v>239868209</v>
      </c>
      <c r="C21" s="328">
        <v>172000000</v>
      </c>
      <c r="D21" s="329">
        <v>175000000</v>
      </c>
      <c r="E21" s="330">
        <v>178000000</v>
      </c>
    </row>
    <row r="22" spans="1:5" ht="15" customHeight="1">
      <c r="A22" s="99" t="s">
        <v>133</v>
      </c>
      <c r="B22" s="331">
        <v>43487505</v>
      </c>
      <c r="C22" s="332">
        <v>35000000</v>
      </c>
      <c r="D22" s="333">
        <v>36000000</v>
      </c>
      <c r="E22" s="334">
        <v>37000000</v>
      </c>
    </row>
    <row r="23" spans="1:5" ht="15" customHeight="1">
      <c r="A23" s="99" t="s">
        <v>19</v>
      </c>
      <c r="B23" s="331">
        <v>148246183</v>
      </c>
      <c r="C23" s="332">
        <v>137000000</v>
      </c>
      <c r="D23" s="333">
        <v>140000000</v>
      </c>
      <c r="E23" s="334">
        <v>143000000</v>
      </c>
    </row>
    <row r="24" spans="1:5" ht="15" customHeight="1">
      <c r="A24" s="99" t="s">
        <v>120</v>
      </c>
      <c r="B24" s="331">
        <v>3000000</v>
      </c>
      <c r="C24" s="332">
        <v>4000000</v>
      </c>
      <c r="D24" s="333">
        <v>5000000</v>
      </c>
      <c r="E24" s="334">
        <v>6000000</v>
      </c>
    </row>
    <row r="25" spans="1:5" ht="15" customHeight="1">
      <c r="A25" s="99" t="s">
        <v>84</v>
      </c>
      <c r="B25" s="331">
        <v>74931238</v>
      </c>
      <c r="C25" s="332">
        <v>76000000</v>
      </c>
      <c r="D25" s="333">
        <v>78000000</v>
      </c>
      <c r="E25" s="334">
        <v>82000000</v>
      </c>
    </row>
    <row r="26" spans="1:5" ht="15" customHeight="1">
      <c r="A26" s="99" t="s">
        <v>245</v>
      </c>
      <c r="B26" s="331">
        <v>9097933</v>
      </c>
      <c r="C26" s="332">
        <v>0</v>
      </c>
      <c r="D26" s="333">
        <v>0</v>
      </c>
      <c r="E26" s="334">
        <v>0</v>
      </c>
    </row>
    <row r="27" spans="1:5" ht="15" customHeight="1">
      <c r="A27" s="99" t="s">
        <v>288</v>
      </c>
      <c r="B27" s="331">
        <v>78000000</v>
      </c>
      <c r="C27" s="332">
        <v>0</v>
      </c>
      <c r="D27" s="333">
        <v>0</v>
      </c>
      <c r="E27" s="334">
        <v>0</v>
      </c>
    </row>
    <row r="28" spans="1:5" ht="15" customHeight="1">
      <c r="A28" s="99" t="s">
        <v>85</v>
      </c>
      <c r="B28" s="331">
        <v>2182325</v>
      </c>
      <c r="C28" s="332">
        <v>5000000</v>
      </c>
      <c r="D28" s="333">
        <v>5000000</v>
      </c>
      <c r="E28" s="334">
        <v>5000000</v>
      </c>
    </row>
    <row r="29" spans="1:5" ht="15" customHeight="1" thickBot="1">
      <c r="A29" s="100" t="s">
        <v>58</v>
      </c>
      <c r="B29" s="335">
        <v>96534511</v>
      </c>
      <c r="C29" s="336">
        <v>10000000</v>
      </c>
      <c r="D29" s="337">
        <v>10000000</v>
      </c>
      <c r="E29" s="338">
        <v>10000000</v>
      </c>
    </row>
    <row r="30" spans="1:5" ht="15" customHeight="1" thickBot="1">
      <c r="A30" s="101" t="s">
        <v>127</v>
      </c>
      <c r="B30" s="339">
        <f>SUM(B21:B29)</f>
        <v>695347904</v>
      </c>
      <c r="C30" s="340">
        <f>SUM(C21:C29)</f>
        <v>439000000</v>
      </c>
      <c r="D30" s="341">
        <f>SUM(D21:D29)</f>
        <v>449000000</v>
      </c>
      <c r="E30" s="342">
        <f>SUM(E21:E29)</f>
        <v>461000000</v>
      </c>
    </row>
    <row r="31" ht="30" customHeight="1"/>
  </sheetData>
  <sheetProtection/>
  <mergeCells count="3">
    <mergeCell ref="A1:E1"/>
    <mergeCell ref="A6:E6"/>
    <mergeCell ref="A3:E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140" zoomScaleNormal="140" zoomScaleSheetLayoutView="140" zoomScalePageLayoutView="0" workbookViewId="0" topLeftCell="A37">
      <selection activeCell="J5" sqref="J5"/>
    </sheetView>
  </sheetViews>
  <sheetFormatPr defaultColWidth="9.140625" defaultRowHeight="15"/>
  <cols>
    <col min="1" max="1" width="3.28125" style="2" customWidth="1"/>
    <col min="2" max="2" width="41.8515625" style="2" customWidth="1"/>
    <col min="3" max="3" width="0.13671875" style="2" customWidth="1"/>
    <col min="4" max="4" width="13.421875" style="2" customWidth="1"/>
    <col min="5" max="5" width="13.140625" style="2" customWidth="1"/>
    <col min="6" max="6" width="13.421875" style="2" customWidth="1"/>
    <col min="7" max="7" width="14.8515625" style="2" customWidth="1"/>
    <col min="8" max="8" width="3.57421875" style="2" customWidth="1"/>
    <col min="9" max="16384" width="9.140625" style="2" customWidth="1"/>
  </cols>
  <sheetData>
    <row r="1" spans="1:8" ht="22.5" customHeight="1">
      <c r="A1" s="350" t="s">
        <v>406</v>
      </c>
      <c r="B1" s="350"/>
      <c r="C1" s="350"/>
      <c r="D1" s="350"/>
      <c r="E1" s="350"/>
      <c r="F1" s="350"/>
      <c r="G1" s="350"/>
      <c r="H1" s="350"/>
    </row>
    <row r="2" spans="1:8" ht="22.5" customHeight="1">
      <c r="A2" s="130"/>
      <c r="B2" s="130"/>
      <c r="C2" s="130"/>
      <c r="D2" s="130"/>
      <c r="E2" s="130"/>
      <c r="F2" s="130"/>
      <c r="G2" s="130"/>
      <c r="H2" s="1"/>
    </row>
    <row r="3" spans="2:18" ht="15.75">
      <c r="B3" s="351" t="s">
        <v>278</v>
      </c>
      <c r="C3" s="351"/>
      <c r="D3" s="351"/>
      <c r="E3" s="351"/>
      <c r="F3" s="351"/>
      <c r="G3" s="35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8" ht="15.75">
      <c r="B4" s="176"/>
      <c r="C4" s="176"/>
      <c r="D4" s="176"/>
      <c r="E4" s="176"/>
      <c r="F4" s="176"/>
      <c r="G4" s="17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8" ht="32.25" customHeight="1">
      <c r="A5" s="355" t="s">
        <v>279</v>
      </c>
      <c r="B5" s="355"/>
      <c r="C5" s="355"/>
      <c r="D5" s="355"/>
      <c r="E5" s="355"/>
      <c r="F5" s="355"/>
      <c r="G5" s="355"/>
      <c r="H5" s="106"/>
    </row>
    <row r="6" spans="2:6" ht="15.75">
      <c r="B6" s="356"/>
      <c r="C6" s="356"/>
      <c r="D6" s="356"/>
      <c r="E6" s="356"/>
      <c r="F6" s="356"/>
    </row>
    <row r="7" spans="4:7" ht="16.5" thickBot="1">
      <c r="D7" s="357"/>
      <c r="E7" s="357"/>
      <c r="F7" s="358" t="s">
        <v>255</v>
      </c>
      <c r="G7" s="358"/>
    </row>
    <row r="8" spans="2:8" s="3" customFormat="1" ht="21" customHeight="1" thickBot="1">
      <c r="B8" s="352" t="s">
        <v>0</v>
      </c>
      <c r="C8" s="353"/>
      <c r="D8" s="353"/>
      <c r="E8" s="353"/>
      <c r="F8" s="353"/>
      <c r="G8" s="354"/>
      <c r="H8" s="4"/>
    </row>
    <row r="9" spans="2:7" s="3" customFormat="1" ht="42" customHeight="1" thickBot="1">
      <c r="B9" s="139" t="s">
        <v>1</v>
      </c>
      <c r="C9" s="140"/>
      <c r="D9" s="141" t="s">
        <v>280</v>
      </c>
      <c r="E9" s="142" t="s">
        <v>151</v>
      </c>
      <c r="F9" s="141" t="s">
        <v>281</v>
      </c>
      <c r="G9" s="145" t="s">
        <v>257</v>
      </c>
    </row>
    <row r="10" spans="2:7" s="4" customFormat="1" ht="15" customHeight="1">
      <c r="B10" s="5" t="s">
        <v>2</v>
      </c>
      <c r="C10" s="6"/>
      <c r="D10" s="177">
        <v>40269000</v>
      </c>
      <c r="E10" s="156">
        <v>45765000</v>
      </c>
      <c r="F10" s="156">
        <v>37599000</v>
      </c>
      <c r="G10" s="247">
        <v>37599000</v>
      </c>
    </row>
    <row r="11" spans="2:7" s="4" customFormat="1" ht="15" customHeight="1">
      <c r="B11" s="7" t="s">
        <v>283</v>
      </c>
      <c r="C11" s="8"/>
      <c r="D11" s="178">
        <v>38109000</v>
      </c>
      <c r="E11" s="157">
        <v>30400000</v>
      </c>
      <c r="F11" s="157">
        <v>42850000</v>
      </c>
      <c r="G11" s="248">
        <v>42850000</v>
      </c>
    </row>
    <row r="12" spans="2:7" s="4" customFormat="1" ht="15" customHeight="1">
      <c r="B12" s="9" t="s">
        <v>242</v>
      </c>
      <c r="C12" s="10"/>
      <c r="D12" s="178">
        <v>281748000</v>
      </c>
      <c r="E12" s="158">
        <v>282130000</v>
      </c>
      <c r="F12" s="158">
        <v>277309685</v>
      </c>
      <c r="G12" s="248">
        <v>277309685</v>
      </c>
    </row>
    <row r="13" spans="2:7" s="4" customFormat="1" ht="15" customHeight="1">
      <c r="B13" s="9" t="s">
        <v>284</v>
      </c>
      <c r="C13" s="10"/>
      <c r="D13" s="178">
        <v>123841000</v>
      </c>
      <c r="E13" s="158">
        <v>47369000</v>
      </c>
      <c r="F13" s="158">
        <v>33400115</v>
      </c>
      <c r="G13" s="248">
        <v>126516844</v>
      </c>
    </row>
    <row r="14" spans="2:7" s="4" customFormat="1" ht="15" customHeight="1">
      <c r="B14" s="9" t="s">
        <v>3</v>
      </c>
      <c r="C14" s="10"/>
      <c r="D14" s="178">
        <v>12336000</v>
      </c>
      <c r="E14" s="158">
        <v>11819000</v>
      </c>
      <c r="F14" s="158">
        <v>12600000</v>
      </c>
      <c r="G14" s="248">
        <v>12600000</v>
      </c>
    </row>
    <row r="15" spans="2:7" s="4" customFormat="1" ht="15" customHeight="1">
      <c r="B15" s="11" t="s">
        <v>4</v>
      </c>
      <c r="C15" s="12"/>
      <c r="D15" s="178">
        <v>28671000</v>
      </c>
      <c r="E15" s="159">
        <v>34310000</v>
      </c>
      <c r="F15" s="159">
        <v>47523000</v>
      </c>
      <c r="G15" s="248">
        <v>38420000</v>
      </c>
    </row>
    <row r="16" spans="2:7" s="4" customFormat="1" ht="15" customHeight="1">
      <c r="B16" s="11" t="s">
        <v>285</v>
      </c>
      <c r="C16" s="12"/>
      <c r="D16" s="179">
        <v>8996000</v>
      </c>
      <c r="E16" s="159">
        <v>0</v>
      </c>
      <c r="F16" s="159">
        <v>0</v>
      </c>
      <c r="G16" s="249">
        <v>0</v>
      </c>
    </row>
    <row r="17" spans="2:7" s="4" customFormat="1" ht="15" customHeight="1">
      <c r="B17" s="11" t="s">
        <v>286</v>
      </c>
      <c r="C17" s="12"/>
      <c r="D17" s="179">
        <v>0</v>
      </c>
      <c r="E17" s="159">
        <v>0</v>
      </c>
      <c r="F17" s="159">
        <v>0</v>
      </c>
      <c r="G17" s="249">
        <v>78000000</v>
      </c>
    </row>
    <row r="18" spans="2:7" s="4" customFormat="1" ht="15" customHeight="1" thickBot="1">
      <c r="B18" s="11" t="s">
        <v>5</v>
      </c>
      <c r="C18" s="12"/>
      <c r="D18" s="179">
        <v>0</v>
      </c>
      <c r="E18" s="159">
        <v>0</v>
      </c>
      <c r="F18" s="159">
        <v>0</v>
      </c>
      <c r="G18" s="250">
        <v>0</v>
      </c>
    </row>
    <row r="19" spans="2:7" s="13" customFormat="1" ht="15" customHeight="1" thickBot="1">
      <c r="B19" s="14" t="s">
        <v>6</v>
      </c>
      <c r="C19" s="15"/>
      <c r="D19" s="180">
        <f>SUM(D10:D13,D15:D16)</f>
        <v>521634000</v>
      </c>
      <c r="E19" s="160">
        <f>E10+E11+E12+E13+E15+E18</f>
        <v>439974000</v>
      </c>
      <c r="F19" s="160">
        <f>F10+F11+F12+F13+F15+F18</f>
        <v>438681800</v>
      </c>
      <c r="G19" s="251">
        <f>SUM(G10:G13,G15,G16:G18)</f>
        <v>600695529</v>
      </c>
    </row>
    <row r="20" spans="2:7" s="4" customFormat="1" ht="15" customHeight="1">
      <c r="B20" s="16" t="s">
        <v>7</v>
      </c>
      <c r="C20" s="17"/>
      <c r="D20" s="181">
        <v>0</v>
      </c>
      <c r="E20" s="156">
        <v>0</v>
      </c>
      <c r="F20" s="156">
        <v>1500000</v>
      </c>
      <c r="G20" s="247">
        <v>1500000</v>
      </c>
    </row>
    <row r="21" spans="2:7" s="4" customFormat="1" ht="15" customHeight="1">
      <c r="B21" s="9" t="s">
        <v>8</v>
      </c>
      <c r="C21" s="8"/>
      <c r="D21" s="178">
        <v>0</v>
      </c>
      <c r="E21" s="157">
        <v>0</v>
      </c>
      <c r="F21" s="157">
        <v>0</v>
      </c>
      <c r="G21" s="248">
        <v>0</v>
      </c>
    </row>
    <row r="22" spans="2:7" s="4" customFormat="1" ht="15" customHeight="1">
      <c r="B22" s="9" t="s">
        <v>9</v>
      </c>
      <c r="C22" s="10"/>
      <c r="D22" s="178">
        <v>140277000</v>
      </c>
      <c r="E22" s="158">
        <v>0</v>
      </c>
      <c r="F22" s="158">
        <v>60200000</v>
      </c>
      <c r="G22" s="248">
        <v>0</v>
      </c>
    </row>
    <row r="23" spans="2:7" s="4" customFormat="1" ht="15" customHeight="1">
      <c r="B23" s="9" t="s">
        <v>10</v>
      </c>
      <c r="C23" s="10"/>
      <c r="D23" s="178">
        <v>42472000</v>
      </c>
      <c r="E23" s="158">
        <v>0</v>
      </c>
      <c r="F23" s="158">
        <v>0</v>
      </c>
      <c r="G23" s="248">
        <v>60369375</v>
      </c>
    </row>
    <row r="24" spans="2:7" s="4" customFormat="1" ht="15" customHeight="1">
      <c r="B24" s="9" t="s">
        <v>11</v>
      </c>
      <c r="C24" s="10"/>
      <c r="D24" s="178">
        <v>154000</v>
      </c>
      <c r="E24" s="158">
        <v>700000</v>
      </c>
      <c r="F24" s="158">
        <v>200000</v>
      </c>
      <c r="G24" s="248">
        <v>200000</v>
      </c>
    </row>
    <row r="25" spans="2:7" s="4" customFormat="1" ht="15" customHeight="1">
      <c r="B25" s="9" t="s">
        <v>12</v>
      </c>
      <c r="C25" s="10"/>
      <c r="D25" s="178">
        <v>0</v>
      </c>
      <c r="E25" s="158">
        <v>0</v>
      </c>
      <c r="F25" s="158">
        <v>0</v>
      </c>
      <c r="G25" s="248">
        <v>0</v>
      </c>
    </row>
    <row r="26" spans="2:7" s="4" customFormat="1" ht="15" customHeight="1" thickBot="1">
      <c r="B26" s="11" t="s">
        <v>13</v>
      </c>
      <c r="C26" s="12"/>
      <c r="D26" s="179">
        <v>0</v>
      </c>
      <c r="E26" s="159">
        <v>91476000</v>
      </c>
      <c r="F26" s="159">
        <v>23480000</v>
      </c>
      <c r="G26" s="250">
        <v>32583000</v>
      </c>
    </row>
    <row r="27" spans="2:7" s="13" customFormat="1" ht="15" customHeight="1" thickBot="1">
      <c r="B27" s="14" t="s">
        <v>14</v>
      </c>
      <c r="C27" s="15"/>
      <c r="D27" s="180">
        <f>SUM(D20:D26)</f>
        <v>182903000</v>
      </c>
      <c r="E27" s="182">
        <f>SUM(E20:E26)</f>
        <v>92176000</v>
      </c>
      <c r="F27" s="160">
        <f>SUM(F20:F26)</f>
        <v>85380000</v>
      </c>
      <c r="G27" s="251">
        <f>SUM(G20:G26)</f>
        <v>94652375</v>
      </c>
    </row>
    <row r="28" spans="2:7" s="13" customFormat="1" ht="15" customHeight="1" thickBot="1">
      <c r="B28" s="18" t="s">
        <v>15</v>
      </c>
      <c r="C28" s="19"/>
      <c r="D28" s="161">
        <f>SUM(D19,D27)</f>
        <v>704537000</v>
      </c>
      <c r="E28" s="161">
        <f>SUM(E19,E27)</f>
        <v>532150000</v>
      </c>
      <c r="F28" s="161">
        <f>SUM(F19,F27)</f>
        <v>524061800</v>
      </c>
      <c r="G28" s="252">
        <f>SUM(G19,G27)</f>
        <v>695347904</v>
      </c>
    </row>
    <row r="29" spans="2:6" s="13" customFormat="1" ht="15" customHeight="1">
      <c r="B29" s="136"/>
      <c r="C29" s="136"/>
      <c r="D29" s="137"/>
      <c r="E29" s="137"/>
      <c r="F29" s="137"/>
    </row>
    <row r="30" s="3" customFormat="1" ht="15" customHeight="1"/>
    <row r="31" spans="4:7" s="3" customFormat="1" ht="15" customHeight="1" thickBot="1">
      <c r="D31" s="359"/>
      <c r="E31" s="359"/>
      <c r="F31" s="358" t="s">
        <v>255</v>
      </c>
      <c r="G31" s="358"/>
    </row>
    <row r="32" spans="2:7" s="3" customFormat="1" ht="21" customHeight="1" thickBot="1">
      <c r="B32" s="352" t="s">
        <v>16</v>
      </c>
      <c r="C32" s="353"/>
      <c r="D32" s="353"/>
      <c r="E32" s="353"/>
      <c r="F32" s="353"/>
      <c r="G32" s="354"/>
    </row>
    <row r="33" spans="2:7" s="3" customFormat="1" ht="39" thickBot="1">
      <c r="B33" s="139" t="s">
        <v>1</v>
      </c>
      <c r="C33" s="140"/>
      <c r="D33" s="141" t="s">
        <v>282</v>
      </c>
      <c r="E33" s="142" t="s">
        <v>151</v>
      </c>
      <c r="F33" s="141" t="s">
        <v>281</v>
      </c>
      <c r="G33" s="145" t="s">
        <v>257</v>
      </c>
    </row>
    <row r="34" spans="2:7" s="3" customFormat="1" ht="15" customHeight="1">
      <c r="B34" s="20" t="s">
        <v>17</v>
      </c>
      <c r="C34" s="21"/>
      <c r="D34" s="183">
        <v>172071000</v>
      </c>
      <c r="E34" s="183">
        <v>174534000</v>
      </c>
      <c r="F34" s="162">
        <v>168006000</v>
      </c>
      <c r="G34" s="244">
        <v>239868209</v>
      </c>
    </row>
    <row r="35" spans="2:7" s="3" customFormat="1" ht="15" customHeight="1">
      <c r="B35" s="22" t="s">
        <v>18</v>
      </c>
      <c r="C35" s="23"/>
      <c r="D35" s="184">
        <v>38836000</v>
      </c>
      <c r="E35" s="184">
        <v>41100000</v>
      </c>
      <c r="F35" s="163">
        <v>35676000</v>
      </c>
      <c r="G35" s="245">
        <v>43487505</v>
      </c>
    </row>
    <row r="36" spans="2:7" s="3" customFormat="1" ht="15" customHeight="1">
      <c r="B36" s="22" t="s">
        <v>19</v>
      </c>
      <c r="C36" s="23"/>
      <c r="D36" s="184">
        <v>112998000</v>
      </c>
      <c r="E36" s="184">
        <v>136780000</v>
      </c>
      <c r="F36" s="163">
        <v>135888000</v>
      </c>
      <c r="G36" s="245">
        <v>148246183</v>
      </c>
    </row>
    <row r="37" spans="2:7" s="3" customFormat="1" ht="15" customHeight="1">
      <c r="B37" s="22" t="s">
        <v>20</v>
      </c>
      <c r="C37" s="23"/>
      <c r="D37" s="184">
        <v>105076000</v>
      </c>
      <c r="E37" s="184">
        <v>75660000</v>
      </c>
      <c r="F37" s="163">
        <v>74910000</v>
      </c>
      <c r="G37" s="245">
        <v>74931238</v>
      </c>
    </row>
    <row r="38" spans="2:7" s="3" customFormat="1" ht="15" customHeight="1">
      <c r="B38" s="24" t="s">
        <v>287</v>
      </c>
      <c r="C38" s="25"/>
      <c r="D38" s="184">
        <v>26499000</v>
      </c>
      <c r="E38" s="184">
        <v>6900000</v>
      </c>
      <c r="F38" s="163">
        <v>3000000</v>
      </c>
      <c r="G38" s="245">
        <v>3000000</v>
      </c>
    </row>
    <row r="39" spans="2:7" s="3" customFormat="1" ht="15" customHeight="1">
      <c r="B39" s="24" t="s">
        <v>288</v>
      </c>
      <c r="C39" s="25"/>
      <c r="D39" s="185">
        <v>0</v>
      </c>
      <c r="E39" s="185">
        <v>0</v>
      </c>
      <c r="F39" s="164">
        <v>0</v>
      </c>
      <c r="G39" s="245">
        <v>78000000</v>
      </c>
    </row>
    <row r="40" spans="2:7" s="3" customFormat="1" ht="15" customHeight="1">
      <c r="B40" s="22" t="s">
        <v>21</v>
      </c>
      <c r="C40" s="25"/>
      <c r="D40" s="185">
        <v>0</v>
      </c>
      <c r="E40" s="185">
        <v>2500000</v>
      </c>
      <c r="F40" s="164">
        <v>2000000</v>
      </c>
      <c r="G40" s="245">
        <v>2000000</v>
      </c>
    </row>
    <row r="41" spans="2:7" s="3" customFormat="1" ht="15" customHeight="1">
      <c r="B41" s="22" t="s">
        <v>22</v>
      </c>
      <c r="C41" s="25"/>
      <c r="D41" s="185">
        <v>0</v>
      </c>
      <c r="E41" s="185">
        <v>2500000</v>
      </c>
      <c r="F41" s="164">
        <v>1000867</v>
      </c>
      <c r="G41" s="246">
        <v>182325</v>
      </c>
    </row>
    <row r="42" spans="2:7" s="3" customFormat="1" ht="15" customHeight="1" thickBot="1">
      <c r="B42" s="147" t="s">
        <v>246</v>
      </c>
      <c r="C42" s="146">
        <v>0</v>
      </c>
      <c r="D42" s="186">
        <v>8630000</v>
      </c>
      <c r="E42" s="189">
        <v>0</v>
      </c>
      <c r="F42" s="165">
        <v>9097933</v>
      </c>
      <c r="G42" s="165">
        <v>9097933</v>
      </c>
    </row>
    <row r="43" spans="2:7" s="3" customFormat="1" ht="15" customHeight="1" thickBot="1">
      <c r="B43" s="26" t="s">
        <v>23</v>
      </c>
      <c r="C43" s="27"/>
      <c r="D43" s="187">
        <f>SUM(D34:D42)</f>
        <v>464110000</v>
      </c>
      <c r="E43" s="187">
        <f>SUM(E34:E42)</f>
        <v>439974000</v>
      </c>
      <c r="F43" s="166">
        <f>SUM(F34:F42)</f>
        <v>429578800</v>
      </c>
      <c r="G43" s="166">
        <f>SUM(G34:G42)</f>
        <v>598813393</v>
      </c>
    </row>
    <row r="44" spans="2:7" s="3" customFormat="1" ht="15" customHeight="1">
      <c r="B44" s="20" t="s">
        <v>24</v>
      </c>
      <c r="C44" s="21"/>
      <c r="D44" s="183">
        <v>25215000</v>
      </c>
      <c r="E44" s="183">
        <v>41974000</v>
      </c>
      <c r="F44" s="162">
        <v>86864000</v>
      </c>
      <c r="G44" s="244">
        <v>86864000</v>
      </c>
    </row>
    <row r="45" spans="2:7" s="3" customFormat="1" ht="15" customHeight="1">
      <c r="B45" s="22" t="s">
        <v>229</v>
      </c>
      <c r="C45" s="23"/>
      <c r="D45" s="184">
        <v>77299000</v>
      </c>
      <c r="E45" s="184">
        <v>4186000</v>
      </c>
      <c r="F45" s="163">
        <v>7619000</v>
      </c>
      <c r="G45" s="245">
        <v>9501136</v>
      </c>
    </row>
    <row r="46" spans="2:7" s="3" customFormat="1" ht="15" customHeight="1" thickBot="1">
      <c r="B46" s="24" t="s">
        <v>233</v>
      </c>
      <c r="C46" s="25"/>
      <c r="D46" s="185">
        <v>3746000</v>
      </c>
      <c r="E46" s="185">
        <v>46016000</v>
      </c>
      <c r="F46" s="164">
        <v>0</v>
      </c>
      <c r="G46" s="165">
        <v>169375</v>
      </c>
    </row>
    <row r="47" spans="2:7" s="3" customFormat="1" ht="15" customHeight="1" thickBot="1">
      <c r="B47" s="26" t="s">
        <v>25</v>
      </c>
      <c r="C47" s="27"/>
      <c r="D47" s="187">
        <f>SUM(D44:D46)</f>
        <v>106260000</v>
      </c>
      <c r="E47" s="187">
        <f>SUM(E44:E46)</f>
        <v>92176000</v>
      </c>
      <c r="F47" s="166">
        <f>SUM(F44:F46)</f>
        <v>94483000</v>
      </c>
      <c r="G47" s="166">
        <f>SUM(G44:G46)</f>
        <v>96534511</v>
      </c>
    </row>
    <row r="48" spans="2:7" s="30" customFormat="1" ht="18.75" customHeight="1" thickBot="1">
      <c r="B48" s="28" t="s">
        <v>26</v>
      </c>
      <c r="C48" s="29"/>
      <c r="D48" s="188">
        <f>SUM(D43,D47)</f>
        <v>570370000</v>
      </c>
      <c r="E48" s="188">
        <f>SUM(E43,E47)</f>
        <v>532150000</v>
      </c>
      <c r="F48" s="167">
        <f>SUM(F43,F47)</f>
        <v>524061800</v>
      </c>
      <c r="G48" s="167">
        <f>SUM(G43,G47)</f>
        <v>695347904</v>
      </c>
    </row>
  </sheetData>
  <sheetProtection/>
  <mergeCells count="10">
    <mergeCell ref="A1:H1"/>
    <mergeCell ref="B32:G32"/>
    <mergeCell ref="A5:G5"/>
    <mergeCell ref="B6:F6"/>
    <mergeCell ref="B8:G8"/>
    <mergeCell ref="D7:E7"/>
    <mergeCell ref="F7:G7"/>
    <mergeCell ref="D31:E31"/>
    <mergeCell ref="F31:G31"/>
    <mergeCell ref="B3:G3"/>
  </mergeCells>
  <printOptions horizontalCentered="1"/>
  <pageMargins left="0.4330708661417323" right="0.15748031496062992" top="0.5118110236220472" bottom="0.3937007874015748" header="0.5511811023622047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60" zoomScalePageLayoutView="0" workbookViewId="0" topLeftCell="A1">
      <selection activeCell="Q35" sqref="Q35"/>
    </sheetView>
  </sheetViews>
  <sheetFormatPr defaultColWidth="9.140625" defaultRowHeight="15"/>
  <cols>
    <col min="2" max="2" width="40.00390625" style="0" customWidth="1"/>
    <col min="3" max="3" width="13.421875" style="0" customWidth="1"/>
    <col min="4" max="4" width="12.8515625" style="0" customWidth="1"/>
    <col min="5" max="5" width="12.00390625" style="0" customWidth="1"/>
    <col min="6" max="6" width="11.7109375" style="0" customWidth="1"/>
    <col min="7" max="8" width="12.8515625" style="0" customWidth="1"/>
    <col min="9" max="10" width="11.7109375" style="0" customWidth="1"/>
    <col min="11" max="11" width="13.28125" style="0" customWidth="1"/>
    <col min="12" max="12" width="13.140625" style="0" customWidth="1"/>
    <col min="13" max="13" width="11.7109375" style="0" customWidth="1"/>
    <col min="14" max="14" width="12.421875" style="0" customWidth="1"/>
    <col min="15" max="15" width="10.8515625" style="0" customWidth="1"/>
    <col min="16" max="16" width="11.7109375" style="0" customWidth="1"/>
    <col min="17" max="17" width="12.8515625" style="0" customWidth="1"/>
    <col min="18" max="18" width="13.140625" style="0" customWidth="1"/>
    <col min="19" max="19" width="14.8515625" style="0" customWidth="1"/>
    <col min="20" max="20" width="13.57421875" style="0" customWidth="1"/>
    <col min="21" max="21" width="13.7109375" style="0" customWidth="1"/>
    <col min="22" max="22" width="13.421875" style="0" customWidth="1"/>
    <col min="23" max="23" width="8.140625" style="0" customWidth="1"/>
  </cols>
  <sheetData>
    <row r="1" spans="1:22" ht="15.75">
      <c r="A1" s="350" t="s">
        <v>407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3" spans="1:22" ht="15">
      <c r="A3" s="351" t="s">
        <v>292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</row>
    <row r="5" spans="1:22" ht="18.75">
      <c r="A5" s="372" t="s">
        <v>301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</row>
    <row r="6" spans="1:22" ht="15.75" thickBo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256" t="s">
        <v>255</v>
      </c>
    </row>
    <row r="7" spans="1:22" ht="15.75" thickBot="1">
      <c r="A7" s="369" t="s">
        <v>27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253"/>
      <c r="T7" s="254"/>
      <c r="U7" s="34"/>
      <c r="V7" s="34"/>
    </row>
    <row r="8" spans="1:22" ht="49.5" customHeight="1" thickBot="1">
      <c r="A8" s="362" t="s">
        <v>29</v>
      </c>
      <c r="B8" s="362"/>
      <c r="C8" s="360" t="s">
        <v>30</v>
      </c>
      <c r="D8" s="361"/>
      <c r="E8" s="360" t="s">
        <v>31</v>
      </c>
      <c r="F8" s="361"/>
      <c r="G8" s="360" t="s">
        <v>32</v>
      </c>
      <c r="H8" s="361"/>
      <c r="I8" s="360" t="s">
        <v>33</v>
      </c>
      <c r="J8" s="361"/>
      <c r="K8" s="363" t="s">
        <v>152</v>
      </c>
      <c r="L8" s="364"/>
      <c r="M8" s="360" t="s">
        <v>140</v>
      </c>
      <c r="N8" s="361"/>
      <c r="O8" s="360" t="s">
        <v>289</v>
      </c>
      <c r="P8" s="361"/>
      <c r="Q8" s="366" t="s">
        <v>290</v>
      </c>
      <c r="R8" s="367"/>
      <c r="S8" s="366" t="s">
        <v>154</v>
      </c>
      <c r="T8" s="368"/>
      <c r="U8" s="34"/>
      <c r="V8" s="34"/>
    </row>
    <row r="9" spans="1:22" ht="30.75" thickBot="1">
      <c r="A9" s="108" t="s">
        <v>38</v>
      </c>
      <c r="B9" s="109"/>
      <c r="C9" s="151" t="s">
        <v>243</v>
      </c>
      <c r="D9" s="151" t="s">
        <v>244</v>
      </c>
      <c r="E9" s="151" t="s">
        <v>243</v>
      </c>
      <c r="F9" s="151" t="s">
        <v>244</v>
      </c>
      <c r="G9" s="151" t="s">
        <v>243</v>
      </c>
      <c r="H9" s="151" t="s">
        <v>244</v>
      </c>
      <c r="I9" s="151" t="s">
        <v>243</v>
      </c>
      <c r="J9" s="151" t="s">
        <v>244</v>
      </c>
      <c r="K9" s="151" t="s">
        <v>243</v>
      </c>
      <c r="L9" s="151" t="s">
        <v>244</v>
      </c>
      <c r="M9" s="151" t="s">
        <v>243</v>
      </c>
      <c r="N9" s="151" t="s">
        <v>244</v>
      </c>
      <c r="O9" s="151" t="s">
        <v>243</v>
      </c>
      <c r="P9" s="151" t="s">
        <v>244</v>
      </c>
      <c r="Q9" s="151" t="s">
        <v>243</v>
      </c>
      <c r="R9" s="151" t="s">
        <v>244</v>
      </c>
      <c r="S9" s="151" t="s">
        <v>243</v>
      </c>
      <c r="T9" s="151" t="s">
        <v>244</v>
      </c>
      <c r="U9" s="34"/>
      <c r="V9" s="34"/>
    </row>
    <row r="10" spans="1:22" ht="15.75" thickBot="1">
      <c r="A10" s="110" t="s">
        <v>39</v>
      </c>
      <c r="B10" s="111" t="s">
        <v>40</v>
      </c>
      <c r="C10" s="148">
        <v>19507000</v>
      </c>
      <c r="D10" s="148">
        <v>19507000</v>
      </c>
      <c r="E10" s="148">
        <v>42800000</v>
      </c>
      <c r="F10" s="148">
        <v>42800000</v>
      </c>
      <c r="G10" s="148">
        <v>306569800</v>
      </c>
      <c r="H10" s="148">
        <v>399686529</v>
      </c>
      <c r="I10" s="152">
        <v>0</v>
      </c>
      <c r="J10" s="152">
        <v>0</v>
      </c>
      <c r="K10" s="190">
        <v>0</v>
      </c>
      <c r="L10" s="190">
        <v>0</v>
      </c>
      <c r="M10" s="148">
        <v>37417000</v>
      </c>
      <c r="N10" s="148">
        <v>37417000</v>
      </c>
      <c r="O10" s="148">
        <v>0</v>
      </c>
      <c r="P10" s="148">
        <v>78000000</v>
      </c>
      <c r="Q10" s="150">
        <f aca="true" t="shared" si="0" ref="Q10:R14">SUM(C10,E10,G10,I10,K10,M10,O10)</f>
        <v>406293800</v>
      </c>
      <c r="R10" s="150">
        <f t="shared" si="0"/>
        <v>577410529</v>
      </c>
      <c r="S10" s="150">
        <f aca="true" t="shared" si="1" ref="S10:T14">SUM(C10,E10,G10,I10,M10,O10)</f>
        <v>406293800</v>
      </c>
      <c r="T10" s="150">
        <f t="shared" si="1"/>
        <v>577410529</v>
      </c>
      <c r="U10" s="34"/>
      <c r="V10" s="34"/>
    </row>
    <row r="11" spans="1:22" ht="15.75" thickBot="1">
      <c r="A11" s="110" t="s">
        <v>41</v>
      </c>
      <c r="B11" s="111" t="s">
        <v>42</v>
      </c>
      <c r="C11" s="148">
        <v>400000</v>
      </c>
      <c r="D11" s="148">
        <v>400000</v>
      </c>
      <c r="E11" s="148">
        <v>50000</v>
      </c>
      <c r="F11" s="148">
        <v>50000</v>
      </c>
      <c r="G11" s="148">
        <v>640000</v>
      </c>
      <c r="H11" s="148">
        <v>640000</v>
      </c>
      <c r="I11" s="152">
        <v>0</v>
      </c>
      <c r="J11" s="152">
        <v>0</v>
      </c>
      <c r="K11" s="190">
        <v>79024000</v>
      </c>
      <c r="L11" s="190">
        <v>79024000</v>
      </c>
      <c r="M11" s="148">
        <v>510000</v>
      </c>
      <c r="N11" s="148">
        <v>510000</v>
      </c>
      <c r="O11" s="148">
        <v>0</v>
      </c>
      <c r="P11" s="148">
        <v>0</v>
      </c>
      <c r="Q11" s="150">
        <f t="shared" si="0"/>
        <v>80624000</v>
      </c>
      <c r="R11" s="150">
        <f t="shared" si="0"/>
        <v>80624000</v>
      </c>
      <c r="S11" s="150">
        <f t="shared" si="1"/>
        <v>1600000</v>
      </c>
      <c r="T11" s="150">
        <f t="shared" si="1"/>
        <v>1600000</v>
      </c>
      <c r="U11" s="34"/>
      <c r="V11" s="34"/>
    </row>
    <row r="12" spans="1:22" ht="15.75" thickBot="1">
      <c r="A12" s="110" t="s">
        <v>43</v>
      </c>
      <c r="B12" s="111" t="s">
        <v>136</v>
      </c>
      <c r="C12" s="148">
        <v>280000</v>
      </c>
      <c r="D12" s="148">
        <v>280000</v>
      </c>
      <c r="E12" s="148">
        <v>0</v>
      </c>
      <c r="F12" s="148">
        <v>0</v>
      </c>
      <c r="G12" s="148">
        <v>0</v>
      </c>
      <c r="H12" s="148">
        <v>0</v>
      </c>
      <c r="I12" s="152">
        <v>0</v>
      </c>
      <c r="J12" s="152">
        <v>0</v>
      </c>
      <c r="K12" s="190">
        <v>8325000</v>
      </c>
      <c r="L12" s="190">
        <v>8325000</v>
      </c>
      <c r="M12" s="148">
        <v>63000</v>
      </c>
      <c r="N12" s="148">
        <v>63000</v>
      </c>
      <c r="O12" s="148">
        <v>0</v>
      </c>
      <c r="P12" s="148">
        <v>0</v>
      </c>
      <c r="Q12" s="150">
        <f t="shared" si="0"/>
        <v>8668000</v>
      </c>
      <c r="R12" s="150">
        <f t="shared" si="0"/>
        <v>8668000</v>
      </c>
      <c r="S12" s="150">
        <f t="shared" si="1"/>
        <v>343000</v>
      </c>
      <c r="T12" s="150">
        <f t="shared" si="1"/>
        <v>343000</v>
      </c>
      <c r="U12" s="34"/>
      <c r="V12" s="34"/>
    </row>
    <row r="13" spans="1:22" ht="15.75" thickBot="1">
      <c r="A13" s="110" t="s">
        <v>44</v>
      </c>
      <c r="B13" s="111" t="s">
        <v>137</v>
      </c>
      <c r="C13" s="148">
        <v>140000</v>
      </c>
      <c r="D13" s="148">
        <v>140000</v>
      </c>
      <c r="E13" s="148">
        <v>0</v>
      </c>
      <c r="F13" s="148">
        <v>0</v>
      </c>
      <c r="G13" s="148">
        <v>3500000</v>
      </c>
      <c r="H13" s="148">
        <v>3500000</v>
      </c>
      <c r="I13" s="152">
        <v>0</v>
      </c>
      <c r="J13" s="152">
        <v>0</v>
      </c>
      <c r="K13" s="190">
        <v>1898000</v>
      </c>
      <c r="L13" s="190">
        <v>1898000</v>
      </c>
      <c r="M13" s="148">
        <v>96000</v>
      </c>
      <c r="N13" s="148">
        <v>96000</v>
      </c>
      <c r="O13" s="148">
        <v>0</v>
      </c>
      <c r="P13" s="148">
        <v>0</v>
      </c>
      <c r="Q13" s="150">
        <f t="shared" si="0"/>
        <v>5634000</v>
      </c>
      <c r="R13" s="150">
        <f t="shared" si="0"/>
        <v>5634000</v>
      </c>
      <c r="S13" s="150">
        <f t="shared" si="1"/>
        <v>3736000</v>
      </c>
      <c r="T13" s="150">
        <f t="shared" si="1"/>
        <v>3736000</v>
      </c>
      <c r="U13" s="34"/>
      <c r="V13" s="34"/>
    </row>
    <row r="14" spans="1:22" ht="15.75" thickBot="1">
      <c r="A14" s="110" t="s">
        <v>134</v>
      </c>
      <c r="B14" s="112" t="s">
        <v>141</v>
      </c>
      <c r="C14" s="148">
        <v>17272000</v>
      </c>
      <c r="D14" s="148">
        <v>17272000</v>
      </c>
      <c r="E14" s="148">
        <v>0</v>
      </c>
      <c r="F14" s="148">
        <v>0</v>
      </c>
      <c r="G14" s="148">
        <v>0</v>
      </c>
      <c r="H14" s="148">
        <v>0</v>
      </c>
      <c r="I14" s="152">
        <v>0</v>
      </c>
      <c r="J14" s="152">
        <v>0</v>
      </c>
      <c r="K14" s="190">
        <v>86499000</v>
      </c>
      <c r="L14" s="190">
        <v>86499000</v>
      </c>
      <c r="M14" s="148">
        <v>334000</v>
      </c>
      <c r="N14" s="148">
        <v>334000</v>
      </c>
      <c r="O14" s="148">
        <v>0</v>
      </c>
      <c r="P14" s="148">
        <v>0</v>
      </c>
      <c r="Q14" s="150">
        <f t="shared" si="0"/>
        <v>104105000</v>
      </c>
      <c r="R14" s="150">
        <f t="shared" si="0"/>
        <v>104105000</v>
      </c>
      <c r="S14" s="150">
        <f t="shared" si="1"/>
        <v>17606000</v>
      </c>
      <c r="T14" s="150">
        <f t="shared" si="1"/>
        <v>17606000</v>
      </c>
      <c r="U14" s="34"/>
      <c r="V14" s="34"/>
    </row>
    <row r="15" spans="1:22" ht="15.75" thickBot="1">
      <c r="A15" s="365" t="s">
        <v>45</v>
      </c>
      <c r="B15" s="365"/>
      <c r="C15" s="149">
        <f>SUM(C10:C14)</f>
        <v>37599000</v>
      </c>
      <c r="D15" s="149">
        <f aca="true" t="shared" si="2" ref="D15:T15">SUM(D10:D14)</f>
        <v>37599000</v>
      </c>
      <c r="E15" s="149">
        <f t="shared" si="2"/>
        <v>42850000</v>
      </c>
      <c r="F15" s="149">
        <f t="shared" si="2"/>
        <v>42850000</v>
      </c>
      <c r="G15" s="149">
        <f t="shared" si="2"/>
        <v>310709800</v>
      </c>
      <c r="H15" s="149">
        <f t="shared" si="2"/>
        <v>403826529</v>
      </c>
      <c r="I15" s="149">
        <f t="shared" si="2"/>
        <v>0</v>
      </c>
      <c r="J15" s="149">
        <f t="shared" si="2"/>
        <v>0</v>
      </c>
      <c r="K15" s="149">
        <f t="shared" si="2"/>
        <v>175746000</v>
      </c>
      <c r="L15" s="149">
        <f t="shared" si="2"/>
        <v>175746000</v>
      </c>
      <c r="M15" s="149">
        <f t="shared" si="2"/>
        <v>38420000</v>
      </c>
      <c r="N15" s="149">
        <f t="shared" si="2"/>
        <v>38420000</v>
      </c>
      <c r="O15" s="149">
        <f t="shared" si="2"/>
        <v>0</v>
      </c>
      <c r="P15" s="149">
        <f t="shared" si="2"/>
        <v>78000000</v>
      </c>
      <c r="Q15" s="149">
        <f t="shared" si="2"/>
        <v>605324800</v>
      </c>
      <c r="R15" s="149">
        <f t="shared" si="2"/>
        <v>776441529</v>
      </c>
      <c r="S15" s="149">
        <f t="shared" si="2"/>
        <v>429578800</v>
      </c>
      <c r="T15" s="149">
        <f t="shared" si="2"/>
        <v>600695529</v>
      </c>
      <c r="U15" s="34"/>
      <c r="V15" s="34"/>
    </row>
    <row r="16" spans="1:22" ht="15">
      <c r="A16" s="35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5">
      <c r="A17" s="35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15">
      <c r="A18" s="35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15.75" thickBot="1">
      <c r="A19" s="35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5.75" thickBot="1">
      <c r="A20" s="369" t="s">
        <v>28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1"/>
    </row>
    <row r="21" spans="1:22" ht="60" customHeight="1" thickBot="1">
      <c r="A21" s="362" t="s">
        <v>29</v>
      </c>
      <c r="B21" s="362"/>
      <c r="C21" s="360" t="s">
        <v>205</v>
      </c>
      <c r="D21" s="361"/>
      <c r="E21" s="360" t="s">
        <v>138</v>
      </c>
      <c r="F21" s="361"/>
      <c r="G21" s="360" t="s">
        <v>139</v>
      </c>
      <c r="H21" s="361"/>
      <c r="I21" s="360" t="s">
        <v>34</v>
      </c>
      <c r="J21" s="361"/>
      <c r="K21" s="363" t="s">
        <v>153</v>
      </c>
      <c r="L21" s="364"/>
      <c r="M21" s="360" t="s">
        <v>35</v>
      </c>
      <c r="N21" s="361"/>
      <c r="O21" s="360" t="s">
        <v>36</v>
      </c>
      <c r="P21" s="361"/>
      <c r="Q21" s="360" t="s">
        <v>291</v>
      </c>
      <c r="R21" s="361"/>
      <c r="S21" s="360" t="s">
        <v>37</v>
      </c>
      <c r="T21" s="361"/>
      <c r="U21" s="366" t="s">
        <v>155</v>
      </c>
      <c r="V21" s="368"/>
    </row>
    <row r="22" spans="1:22" ht="30.75" thickBot="1">
      <c r="A22" s="108" t="s">
        <v>38</v>
      </c>
      <c r="B22" s="109"/>
      <c r="C22" s="151" t="s">
        <v>243</v>
      </c>
      <c r="D22" s="151" t="s">
        <v>244</v>
      </c>
      <c r="E22" s="151" t="s">
        <v>243</v>
      </c>
      <c r="F22" s="151" t="s">
        <v>244</v>
      </c>
      <c r="G22" s="151" t="s">
        <v>243</v>
      </c>
      <c r="H22" s="151" t="s">
        <v>244</v>
      </c>
      <c r="I22" s="151" t="s">
        <v>243</v>
      </c>
      <c r="J22" s="151" t="s">
        <v>244</v>
      </c>
      <c r="K22" s="151" t="s">
        <v>243</v>
      </c>
      <c r="L22" s="151" t="s">
        <v>244</v>
      </c>
      <c r="M22" s="151" t="s">
        <v>243</v>
      </c>
      <c r="N22" s="151" t="s">
        <v>244</v>
      </c>
      <c r="O22" s="151" t="s">
        <v>243</v>
      </c>
      <c r="P22" s="151" t="s">
        <v>244</v>
      </c>
      <c r="Q22" s="151" t="s">
        <v>243</v>
      </c>
      <c r="R22" s="151" t="s">
        <v>244</v>
      </c>
      <c r="S22" s="151" t="s">
        <v>243</v>
      </c>
      <c r="T22" s="151" t="s">
        <v>244</v>
      </c>
      <c r="U22" s="151" t="s">
        <v>243</v>
      </c>
      <c r="V22" s="151" t="s">
        <v>244</v>
      </c>
    </row>
    <row r="23" spans="1:22" ht="16.5" thickBot="1">
      <c r="A23" s="110" t="s">
        <v>39</v>
      </c>
      <c r="B23" s="111" t="s">
        <v>40</v>
      </c>
      <c r="C23" s="148">
        <v>73554000</v>
      </c>
      <c r="D23" s="148">
        <v>145316209</v>
      </c>
      <c r="E23" s="148">
        <v>14569000</v>
      </c>
      <c r="F23" s="148">
        <v>22380505</v>
      </c>
      <c r="G23" s="148">
        <v>52546000</v>
      </c>
      <c r="H23" s="148">
        <v>65024183</v>
      </c>
      <c r="I23" s="152">
        <v>74780000</v>
      </c>
      <c r="J23" s="152">
        <v>74781238</v>
      </c>
      <c r="K23" s="168">
        <v>175746000</v>
      </c>
      <c r="L23" s="168">
        <v>175746000</v>
      </c>
      <c r="M23" s="148">
        <v>3000000</v>
      </c>
      <c r="N23" s="148">
        <v>3000000</v>
      </c>
      <c r="O23" s="148">
        <v>3000867</v>
      </c>
      <c r="P23" s="148">
        <v>2182325</v>
      </c>
      <c r="Q23" s="148">
        <v>9097933</v>
      </c>
      <c r="R23" s="148">
        <v>87097933</v>
      </c>
      <c r="S23" s="153">
        <f aca="true" t="shared" si="3" ref="S23:T28">SUM(C23,E23,G23,I23,K23,M23,O23,Q23)</f>
        <v>406293800</v>
      </c>
      <c r="T23" s="154">
        <f t="shared" si="3"/>
        <v>575528393</v>
      </c>
      <c r="U23" s="155">
        <f aca="true" t="shared" si="4" ref="U23:V28">SUM(C23,E23,G23,I23,M23,O23,Q23)</f>
        <v>230547800</v>
      </c>
      <c r="V23" s="154">
        <f t="shared" si="4"/>
        <v>399782393</v>
      </c>
    </row>
    <row r="24" spans="1:22" ht="16.5" thickBot="1">
      <c r="A24" s="110" t="s">
        <v>41</v>
      </c>
      <c r="B24" s="111" t="s">
        <v>42</v>
      </c>
      <c r="C24" s="148">
        <v>54715000</v>
      </c>
      <c r="D24" s="148">
        <v>54715000</v>
      </c>
      <c r="E24" s="148">
        <v>12307000</v>
      </c>
      <c r="F24" s="148">
        <v>12307000</v>
      </c>
      <c r="G24" s="148">
        <v>13602000</v>
      </c>
      <c r="H24" s="148">
        <v>13602000</v>
      </c>
      <c r="I24" s="152">
        <v>0</v>
      </c>
      <c r="J24" s="152">
        <v>0</v>
      </c>
      <c r="K24" s="168">
        <v>0</v>
      </c>
      <c r="L24" s="16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53">
        <f t="shared" si="3"/>
        <v>80624000</v>
      </c>
      <c r="T24" s="154">
        <f t="shared" si="3"/>
        <v>80624000</v>
      </c>
      <c r="U24" s="155">
        <f t="shared" si="4"/>
        <v>80624000</v>
      </c>
      <c r="V24" s="154">
        <f t="shared" si="4"/>
        <v>80624000</v>
      </c>
    </row>
    <row r="25" spans="1:22" ht="16.5" thickBot="1">
      <c r="A25" s="110" t="s">
        <v>43</v>
      </c>
      <c r="B25" s="111" t="s">
        <v>136</v>
      </c>
      <c r="C25" s="148">
        <v>2906000</v>
      </c>
      <c r="D25" s="148">
        <v>2936000</v>
      </c>
      <c r="E25" s="148">
        <v>652000</v>
      </c>
      <c r="F25" s="148">
        <v>652000</v>
      </c>
      <c r="G25" s="148">
        <v>5110000</v>
      </c>
      <c r="H25" s="148">
        <v>5060000</v>
      </c>
      <c r="I25" s="152">
        <v>0</v>
      </c>
      <c r="J25" s="152">
        <v>20000</v>
      </c>
      <c r="K25" s="168">
        <v>0</v>
      </c>
      <c r="L25" s="16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53">
        <f t="shared" si="3"/>
        <v>8668000</v>
      </c>
      <c r="T25" s="154">
        <f t="shared" si="3"/>
        <v>8668000</v>
      </c>
      <c r="U25" s="155">
        <f t="shared" si="4"/>
        <v>8668000</v>
      </c>
      <c r="V25" s="154">
        <f t="shared" si="4"/>
        <v>8668000</v>
      </c>
    </row>
    <row r="26" spans="1:22" ht="16.5" thickBot="1">
      <c r="A26" s="110" t="s">
        <v>44</v>
      </c>
      <c r="B26" s="111" t="s">
        <v>137</v>
      </c>
      <c r="C26" s="148">
        <v>2838000</v>
      </c>
      <c r="D26" s="148">
        <v>2838000</v>
      </c>
      <c r="E26" s="148">
        <v>636000</v>
      </c>
      <c r="F26" s="148">
        <v>636000</v>
      </c>
      <c r="G26" s="148">
        <v>2160000</v>
      </c>
      <c r="H26" s="148">
        <v>2160000</v>
      </c>
      <c r="I26" s="152">
        <v>0</v>
      </c>
      <c r="J26" s="152">
        <v>0</v>
      </c>
      <c r="K26" s="168">
        <v>0</v>
      </c>
      <c r="L26" s="16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53">
        <f t="shared" si="3"/>
        <v>5634000</v>
      </c>
      <c r="T26" s="154">
        <f t="shared" si="3"/>
        <v>5634000</v>
      </c>
      <c r="U26" s="155">
        <f t="shared" si="4"/>
        <v>5634000</v>
      </c>
      <c r="V26" s="154">
        <f t="shared" si="4"/>
        <v>5634000</v>
      </c>
    </row>
    <row r="27" spans="1:22" ht="16.5" thickBot="1">
      <c r="A27" s="110" t="s">
        <v>134</v>
      </c>
      <c r="B27" s="112" t="s">
        <v>141</v>
      </c>
      <c r="C27" s="148">
        <v>33993000</v>
      </c>
      <c r="D27" s="148">
        <v>34063000</v>
      </c>
      <c r="E27" s="148">
        <v>7512000</v>
      </c>
      <c r="F27" s="148">
        <v>7512000</v>
      </c>
      <c r="G27" s="148">
        <v>62470000</v>
      </c>
      <c r="H27" s="148">
        <v>62400000</v>
      </c>
      <c r="I27" s="152">
        <v>130000</v>
      </c>
      <c r="J27" s="152">
        <v>130000</v>
      </c>
      <c r="K27" s="168">
        <v>0</v>
      </c>
      <c r="L27" s="16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53">
        <f t="shared" si="3"/>
        <v>104105000</v>
      </c>
      <c r="T27" s="154">
        <f t="shared" si="3"/>
        <v>104105000</v>
      </c>
      <c r="U27" s="155">
        <f t="shared" si="4"/>
        <v>104105000</v>
      </c>
      <c r="V27" s="154">
        <f t="shared" si="4"/>
        <v>104105000</v>
      </c>
    </row>
    <row r="28" spans="1:22" ht="16.5" thickBot="1">
      <c r="A28" s="365" t="s">
        <v>45</v>
      </c>
      <c r="B28" s="365"/>
      <c r="C28" s="149">
        <f>SUM(C23:C27)</f>
        <v>168006000</v>
      </c>
      <c r="D28" s="149">
        <f aca="true" t="shared" si="5" ref="D28:R28">SUM(D23:D27)</f>
        <v>239868209</v>
      </c>
      <c r="E28" s="149">
        <f t="shared" si="5"/>
        <v>35676000</v>
      </c>
      <c r="F28" s="149">
        <f t="shared" si="5"/>
        <v>43487505</v>
      </c>
      <c r="G28" s="149">
        <f t="shared" si="5"/>
        <v>135888000</v>
      </c>
      <c r="H28" s="149">
        <f t="shared" si="5"/>
        <v>148246183</v>
      </c>
      <c r="I28" s="149">
        <f t="shared" si="5"/>
        <v>74910000</v>
      </c>
      <c r="J28" s="149">
        <f t="shared" si="5"/>
        <v>74931238</v>
      </c>
      <c r="K28" s="149">
        <f t="shared" si="5"/>
        <v>175746000</v>
      </c>
      <c r="L28" s="149">
        <f t="shared" si="5"/>
        <v>175746000</v>
      </c>
      <c r="M28" s="149">
        <f t="shared" si="5"/>
        <v>3000000</v>
      </c>
      <c r="N28" s="149">
        <f t="shared" si="5"/>
        <v>3000000</v>
      </c>
      <c r="O28" s="149">
        <f t="shared" si="5"/>
        <v>3000867</v>
      </c>
      <c r="P28" s="149">
        <f t="shared" si="5"/>
        <v>2182325</v>
      </c>
      <c r="Q28" s="149">
        <f t="shared" si="5"/>
        <v>9097933</v>
      </c>
      <c r="R28" s="149">
        <f t="shared" si="5"/>
        <v>87097933</v>
      </c>
      <c r="S28" s="153">
        <f t="shared" si="3"/>
        <v>605324800</v>
      </c>
      <c r="T28" s="154">
        <f t="shared" si="3"/>
        <v>774559393</v>
      </c>
      <c r="U28" s="155">
        <f t="shared" si="4"/>
        <v>429578800</v>
      </c>
      <c r="V28" s="154">
        <f t="shared" si="4"/>
        <v>598813393</v>
      </c>
    </row>
    <row r="29" spans="1:22" ht="1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15">
      <c r="A30" s="35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</sheetData>
  <sheetProtection/>
  <mergeCells count="28">
    <mergeCell ref="A1:V1"/>
    <mergeCell ref="A3:V3"/>
    <mergeCell ref="M21:N21"/>
    <mergeCell ref="O21:P21"/>
    <mergeCell ref="Q21:R21"/>
    <mergeCell ref="S21:T21"/>
    <mergeCell ref="U21:V21"/>
    <mergeCell ref="K21:L21"/>
    <mergeCell ref="A5:V5"/>
    <mergeCell ref="A7:R7"/>
    <mergeCell ref="A28:B28"/>
    <mergeCell ref="Q8:R8"/>
    <mergeCell ref="S8:T8"/>
    <mergeCell ref="A15:B15"/>
    <mergeCell ref="A20:V20"/>
    <mergeCell ref="A21:B21"/>
    <mergeCell ref="C21:D21"/>
    <mergeCell ref="E21:F21"/>
    <mergeCell ref="G21:H21"/>
    <mergeCell ref="I21:J21"/>
    <mergeCell ref="M8:N8"/>
    <mergeCell ref="O8:P8"/>
    <mergeCell ref="A8:B8"/>
    <mergeCell ref="C8:D8"/>
    <mergeCell ref="E8:F8"/>
    <mergeCell ref="G8:H8"/>
    <mergeCell ref="I8:J8"/>
    <mergeCell ref="K8:L8"/>
  </mergeCells>
  <printOptions/>
  <pageMargins left="0.7" right="0.7" top="0.75" bottom="0.75" header="0.3" footer="0.3"/>
  <pageSetup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3" max="3" width="45.00390625" style="0" bestFit="1" customWidth="1"/>
    <col min="4" max="4" width="14.00390625" style="0" customWidth="1"/>
    <col min="5" max="5" width="13.7109375" style="0" customWidth="1"/>
    <col min="6" max="6" width="12.140625" style="0" customWidth="1"/>
    <col min="7" max="7" width="12.28125" style="0" customWidth="1"/>
    <col min="8" max="8" width="13.57421875" style="0" customWidth="1"/>
    <col min="9" max="9" width="13.8515625" style="0" customWidth="1"/>
    <col min="10" max="10" width="12.421875" style="0" customWidth="1"/>
    <col min="11" max="11" width="12.28125" style="0" customWidth="1"/>
    <col min="12" max="12" width="11.28125" style="0" customWidth="1"/>
    <col min="13" max="13" width="10.8515625" style="0" customWidth="1"/>
    <col min="14" max="15" width="11.140625" style="0" customWidth="1"/>
    <col min="16" max="16" width="11.57421875" style="0" customWidth="1"/>
    <col min="17" max="17" width="11.140625" style="0" customWidth="1"/>
    <col min="19" max="19" width="11.140625" style="0" customWidth="1"/>
    <col min="20" max="20" width="12.140625" style="0" customWidth="1"/>
    <col min="21" max="21" width="12.7109375" style="0" customWidth="1"/>
    <col min="22" max="22" width="11.28125" style="0" customWidth="1"/>
    <col min="23" max="23" width="12.421875" style="0" customWidth="1"/>
    <col min="24" max="24" width="13.57421875" style="0" customWidth="1"/>
    <col min="25" max="25" width="13.421875" style="0" customWidth="1"/>
    <col min="27" max="27" width="10.421875" style="0" customWidth="1"/>
  </cols>
  <sheetData>
    <row r="1" spans="1:27" ht="15.75">
      <c r="A1" s="350" t="s">
        <v>408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</row>
    <row r="3" spans="1:27" ht="15">
      <c r="A3" s="351" t="s">
        <v>304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</row>
    <row r="5" spans="1:27" ht="22.5">
      <c r="A5" s="399" t="s">
        <v>302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</row>
    <row r="6" spans="1:25" ht="16.5" thickBot="1">
      <c r="A6" s="38"/>
      <c r="B6" s="39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 t="s">
        <v>255</v>
      </c>
    </row>
    <row r="7" spans="1:27" ht="16.5" customHeight="1" thickBot="1">
      <c r="A7" s="382" t="s">
        <v>46</v>
      </c>
      <c r="B7" s="384" t="s">
        <v>241</v>
      </c>
      <c r="C7" s="386" t="s">
        <v>47</v>
      </c>
      <c r="D7" s="388" t="s">
        <v>225</v>
      </c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195"/>
      <c r="V7" s="195"/>
      <c r="W7" s="195"/>
      <c r="X7" s="373" t="s">
        <v>45</v>
      </c>
      <c r="Y7" s="374"/>
      <c r="Z7" s="395" t="s">
        <v>303</v>
      </c>
      <c r="AA7" s="396"/>
    </row>
    <row r="8" spans="1:27" ht="87" customHeight="1" thickBot="1">
      <c r="A8" s="383"/>
      <c r="B8" s="385"/>
      <c r="C8" s="387"/>
      <c r="D8" s="377" t="s">
        <v>205</v>
      </c>
      <c r="E8" s="378"/>
      <c r="F8" s="377" t="s">
        <v>206</v>
      </c>
      <c r="G8" s="378"/>
      <c r="H8" s="377" t="s">
        <v>207</v>
      </c>
      <c r="I8" s="378"/>
      <c r="J8" s="377" t="s">
        <v>208</v>
      </c>
      <c r="K8" s="378"/>
      <c r="L8" s="377" t="s">
        <v>209</v>
      </c>
      <c r="M8" s="378"/>
      <c r="N8" s="377" t="s">
        <v>36</v>
      </c>
      <c r="O8" s="378"/>
      <c r="P8" s="377" t="s">
        <v>203</v>
      </c>
      <c r="Q8" s="378"/>
      <c r="R8" s="377" t="s">
        <v>226</v>
      </c>
      <c r="S8" s="378"/>
      <c r="T8" s="377" t="s">
        <v>204</v>
      </c>
      <c r="U8" s="378"/>
      <c r="V8" s="377" t="s">
        <v>291</v>
      </c>
      <c r="W8" s="378"/>
      <c r="X8" s="375"/>
      <c r="Y8" s="376"/>
      <c r="Z8" s="397"/>
      <c r="AA8" s="398"/>
    </row>
    <row r="9" spans="1:27" ht="26.25" thickBot="1">
      <c r="A9" s="197"/>
      <c r="B9" s="198"/>
      <c r="C9" s="199"/>
      <c r="D9" s="196" t="s">
        <v>247</v>
      </c>
      <c r="E9" s="196" t="s">
        <v>248</v>
      </c>
      <c r="F9" s="196" t="s">
        <v>247</v>
      </c>
      <c r="G9" s="196" t="s">
        <v>248</v>
      </c>
      <c r="H9" s="196" t="s">
        <v>247</v>
      </c>
      <c r="I9" s="196" t="s">
        <v>248</v>
      </c>
      <c r="J9" s="196" t="s">
        <v>247</v>
      </c>
      <c r="K9" s="196" t="s">
        <v>248</v>
      </c>
      <c r="L9" s="196" t="s">
        <v>247</v>
      </c>
      <c r="M9" s="196" t="s">
        <v>248</v>
      </c>
      <c r="N9" s="196" t="s">
        <v>247</v>
      </c>
      <c r="O9" s="196" t="s">
        <v>248</v>
      </c>
      <c r="P9" s="196" t="s">
        <v>247</v>
      </c>
      <c r="Q9" s="196" t="s">
        <v>248</v>
      </c>
      <c r="R9" s="196" t="s">
        <v>247</v>
      </c>
      <c r="S9" s="196" t="s">
        <v>248</v>
      </c>
      <c r="T9" s="196" t="s">
        <v>247</v>
      </c>
      <c r="U9" s="196" t="s">
        <v>248</v>
      </c>
      <c r="V9" s="196" t="s">
        <v>247</v>
      </c>
      <c r="W9" s="196" t="s">
        <v>248</v>
      </c>
      <c r="X9" s="200" t="s">
        <v>247</v>
      </c>
      <c r="Y9" s="255" t="s">
        <v>248</v>
      </c>
      <c r="Z9" s="196" t="s">
        <v>247</v>
      </c>
      <c r="AA9" s="129" t="s">
        <v>248</v>
      </c>
    </row>
    <row r="10" spans="1:27" ht="16.5" thickBot="1">
      <c r="A10" s="379" t="s">
        <v>39</v>
      </c>
      <c r="B10" s="122" t="s">
        <v>142</v>
      </c>
      <c r="C10" s="113" t="s">
        <v>187</v>
      </c>
      <c r="D10" s="201">
        <v>15388000</v>
      </c>
      <c r="E10" s="201">
        <v>15388000</v>
      </c>
      <c r="F10" s="201">
        <v>3459000</v>
      </c>
      <c r="G10" s="201">
        <v>3459000</v>
      </c>
      <c r="H10" s="201">
        <v>2795000</v>
      </c>
      <c r="I10" s="201">
        <v>2795000</v>
      </c>
      <c r="J10" s="201">
        <v>0</v>
      </c>
      <c r="K10" s="201">
        <v>0</v>
      </c>
      <c r="L10" s="201">
        <v>0</v>
      </c>
      <c r="M10" s="201">
        <v>0</v>
      </c>
      <c r="N10" s="201">
        <v>3000867</v>
      </c>
      <c r="O10" s="201">
        <v>2182325</v>
      </c>
      <c r="P10" s="201">
        <v>0</v>
      </c>
      <c r="Q10" s="201">
        <v>0</v>
      </c>
      <c r="R10" s="201">
        <v>0</v>
      </c>
      <c r="S10" s="201">
        <v>0</v>
      </c>
      <c r="T10" s="201">
        <v>0</v>
      </c>
      <c r="U10" s="201">
        <v>0</v>
      </c>
      <c r="V10" s="201">
        <v>0</v>
      </c>
      <c r="W10" s="201">
        <v>0</v>
      </c>
      <c r="X10" s="202">
        <f aca="true" t="shared" si="0" ref="X10:X41">SUM(D10,F10,H10,J10,L10,N10,P10,R10,T10,V10)</f>
        <v>24642867</v>
      </c>
      <c r="Y10" s="202">
        <f aca="true" t="shared" si="1" ref="Y10:Y41">SUM(E10,G10,I10,K10,M10,O10,Q10,S10,U10,W10)</f>
        <v>23824325</v>
      </c>
      <c r="Z10" s="257">
        <v>1</v>
      </c>
      <c r="AA10" s="257">
        <v>1</v>
      </c>
    </row>
    <row r="11" spans="1:27" ht="16.5" thickBot="1">
      <c r="A11" s="379"/>
      <c r="B11" s="122" t="s">
        <v>167</v>
      </c>
      <c r="C11" s="113" t="s">
        <v>254</v>
      </c>
      <c r="D11" s="201">
        <v>0</v>
      </c>
      <c r="E11" s="201">
        <v>0</v>
      </c>
      <c r="F11" s="201">
        <v>0</v>
      </c>
      <c r="G11" s="201">
        <v>0</v>
      </c>
      <c r="H11" s="201">
        <v>650000</v>
      </c>
      <c r="I11" s="201">
        <v>650000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0</v>
      </c>
      <c r="T11" s="201">
        <v>0</v>
      </c>
      <c r="U11" s="201">
        <v>0</v>
      </c>
      <c r="V11" s="201">
        <v>0</v>
      </c>
      <c r="W11" s="201">
        <v>0</v>
      </c>
      <c r="X11" s="202">
        <f t="shared" si="0"/>
        <v>650000</v>
      </c>
      <c r="Y11" s="202">
        <f t="shared" si="1"/>
        <v>650000</v>
      </c>
      <c r="Z11" s="257">
        <v>0</v>
      </c>
      <c r="AA11" s="257">
        <v>0</v>
      </c>
    </row>
    <row r="12" spans="1:27" ht="16.5" thickBot="1">
      <c r="A12" s="379"/>
      <c r="B12" s="122" t="s">
        <v>168</v>
      </c>
      <c r="C12" s="113" t="s">
        <v>188</v>
      </c>
      <c r="D12" s="201">
        <v>0</v>
      </c>
      <c r="E12" s="201">
        <v>0</v>
      </c>
      <c r="F12" s="201">
        <v>0</v>
      </c>
      <c r="G12" s="201">
        <v>0</v>
      </c>
      <c r="H12" s="201">
        <v>9765000</v>
      </c>
      <c r="I12" s="201">
        <v>9815000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  <c r="S12" s="201">
        <v>0</v>
      </c>
      <c r="T12" s="201">
        <v>0</v>
      </c>
      <c r="U12" s="201">
        <v>0</v>
      </c>
      <c r="V12" s="201">
        <v>0</v>
      </c>
      <c r="W12" s="201">
        <v>0</v>
      </c>
      <c r="X12" s="202">
        <f t="shared" si="0"/>
        <v>9765000</v>
      </c>
      <c r="Y12" s="202">
        <f t="shared" si="1"/>
        <v>9815000</v>
      </c>
      <c r="Z12" s="257">
        <v>0</v>
      </c>
      <c r="AA12" s="257">
        <v>0</v>
      </c>
    </row>
    <row r="13" spans="1:27" ht="16.5" thickBot="1">
      <c r="A13" s="379"/>
      <c r="B13" s="122" t="s">
        <v>249</v>
      </c>
      <c r="C13" s="113" t="s">
        <v>293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1238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0</v>
      </c>
      <c r="T13" s="201">
        <v>0</v>
      </c>
      <c r="U13" s="201">
        <v>0</v>
      </c>
      <c r="V13" s="201">
        <v>0</v>
      </c>
      <c r="W13" s="201">
        <v>0</v>
      </c>
      <c r="X13" s="202">
        <f t="shared" si="0"/>
        <v>0</v>
      </c>
      <c r="Y13" s="202">
        <f t="shared" si="1"/>
        <v>1238</v>
      </c>
      <c r="Z13" s="257">
        <v>0</v>
      </c>
      <c r="AA13" s="257">
        <v>0</v>
      </c>
    </row>
    <row r="14" spans="1:27" ht="16.5" thickBot="1">
      <c r="A14" s="379"/>
      <c r="B14" s="122" t="s">
        <v>170</v>
      </c>
      <c r="C14" s="114" t="s">
        <v>190</v>
      </c>
      <c r="D14" s="201">
        <v>21677000</v>
      </c>
      <c r="E14" s="201">
        <v>79974225</v>
      </c>
      <c r="F14" s="201">
        <v>2927000</v>
      </c>
      <c r="G14" s="201">
        <v>9339497</v>
      </c>
      <c r="H14" s="201">
        <v>635000</v>
      </c>
      <c r="I14" s="201">
        <v>9798325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1000000</v>
      </c>
      <c r="Q14" s="201">
        <v>2696710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2">
        <f t="shared" si="0"/>
        <v>26239000</v>
      </c>
      <c r="Y14" s="202">
        <f t="shared" si="1"/>
        <v>101808757</v>
      </c>
      <c r="Z14" s="257">
        <v>16</v>
      </c>
      <c r="AA14" s="257">
        <v>16</v>
      </c>
    </row>
    <row r="15" spans="1:27" ht="16.5" thickBot="1">
      <c r="A15" s="379"/>
      <c r="B15" s="122" t="s">
        <v>171</v>
      </c>
      <c r="C15" s="114" t="s">
        <v>191</v>
      </c>
      <c r="D15" s="201">
        <v>3149000</v>
      </c>
      <c r="E15" s="201">
        <v>15867680</v>
      </c>
      <c r="F15" s="201">
        <v>426000</v>
      </c>
      <c r="G15" s="201">
        <v>1825008</v>
      </c>
      <c r="H15" s="201">
        <v>1270000</v>
      </c>
      <c r="I15" s="201">
        <v>4578858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121920</v>
      </c>
      <c r="R15" s="201">
        <v>0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2">
        <f t="shared" si="0"/>
        <v>4845000</v>
      </c>
      <c r="Y15" s="202">
        <f t="shared" si="1"/>
        <v>22393466</v>
      </c>
      <c r="Z15" s="257">
        <v>3</v>
      </c>
      <c r="AA15" s="257">
        <v>3</v>
      </c>
    </row>
    <row r="16" spans="1:27" ht="16.5" thickBot="1">
      <c r="A16" s="379"/>
      <c r="B16" s="126" t="s">
        <v>172</v>
      </c>
      <c r="C16" s="114" t="s">
        <v>294</v>
      </c>
      <c r="D16" s="201">
        <v>0</v>
      </c>
      <c r="E16" s="201">
        <v>0</v>
      </c>
      <c r="F16" s="201">
        <v>0</v>
      </c>
      <c r="G16" s="201">
        <v>0</v>
      </c>
      <c r="H16" s="201">
        <v>4185000</v>
      </c>
      <c r="I16" s="201">
        <v>4185000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0</v>
      </c>
      <c r="T16" s="201">
        <v>63900000</v>
      </c>
      <c r="U16" s="201">
        <v>63900000</v>
      </c>
      <c r="V16" s="201">
        <v>0</v>
      </c>
      <c r="W16" s="201">
        <v>0</v>
      </c>
      <c r="X16" s="202">
        <f t="shared" si="0"/>
        <v>68085000</v>
      </c>
      <c r="Y16" s="202">
        <f t="shared" si="1"/>
        <v>68085000</v>
      </c>
      <c r="Z16" s="257">
        <v>0</v>
      </c>
      <c r="AA16" s="257">
        <v>0</v>
      </c>
    </row>
    <row r="17" spans="1:27" ht="16.5" thickBot="1">
      <c r="A17" s="379"/>
      <c r="B17" s="122" t="s">
        <v>173</v>
      </c>
      <c r="C17" s="114" t="s">
        <v>252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140000</v>
      </c>
      <c r="K17" s="201">
        <v>140000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201">
        <v>0</v>
      </c>
      <c r="V17" s="201">
        <v>0</v>
      </c>
      <c r="W17" s="201">
        <v>0</v>
      </c>
      <c r="X17" s="202">
        <f t="shared" si="0"/>
        <v>140000</v>
      </c>
      <c r="Y17" s="202">
        <f t="shared" si="1"/>
        <v>140000</v>
      </c>
      <c r="Z17" s="257">
        <v>0</v>
      </c>
      <c r="AA17" s="257">
        <v>0</v>
      </c>
    </row>
    <row r="18" spans="1:27" ht="16.5" thickBot="1">
      <c r="A18" s="379"/>
      <c r="B18" s="122" t="s">
        <v>174</v>
      </c>
      <c r="C18" s="114" t="s">
        <v>192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10417000</v>
      </c>
      <c r="K18" s="201">
        <v>10417000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169375</v>
      </c>
      <c r="T18" s="201">
        <v>0</v>
      </c>
      <c r="U18" s="201">
        <v>0</v>
      </c>
      <c r="V18" s="201">
        <v>0</v>
      </c>
      <c r="W18" s="201">
        <v>0</v>
      </c>
      <c r="X18" s="202">
        <f t="shared" si="0"/>
        <v>10417000</v>
      </c>
      <c r="Y18" s="202">
        <f t="shared" si="1"/>
        <v>10586375</v>
      </c>
      <c r="Z18" s="257">
        <v>0</v>
      </c>
      <c r="AA18" s="257">
        <v>0</v>
      </c>
    </row>
    <row r="19" spans="1:27" ht="16.5" thickBot="1">
      <c r="A19" s="379"/>
      <c r="B19" s="122" t="s">
        <v>175</v>
      </c>
      <c r="C19" s="114" t="s">
        <v>193</v>
      </c>
      <c r="D19" s="201">
        <v>0</v>
      </c>
      <c r="E19" s="201">
        <v>0</v>
      </c>
      <c r="F19" s="201">
        <v>0</v>
      </c>
      <c r="G19" s="201">
        <v>0</v>
      </c>
      <c r="H19" s="201">
        <v>4206000</v>
      </c>
      <c r="I19" s="201">
        <v>4206000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201">
        <v>0</v>
      </c>
      <c r="V19" s="201">
        <v>0</v>
      </c>
      <c r="W19" s="201">
        <v>0</v>
      </c>
      <c r="X19" s="202">
        <f t="shared" si="0"/>
        <v>4206000</v>
      </c>
      <c r="Y19" s="202">
        <f t="shared" si="1"/>
        <v>4206000</v>
      </c>
      <c r="Z19" s="257">
        <v>0</v>
      </c>
      <c r="AA19" s="257">
        <v>0</v>
      </c>
    </row>
    <row r="20" spans="1:27" ht="16.5" thickBot="1">
      <c r="A20" s="379"/>
      <c r="B20" s="122" t="s">
        <v>176</v>
      </c>
      <c r="C20" s="114" t="s">
        <v>48</v>
      </c>
      <c r="D20" s="201">
        <v>0</v>
      </c>
      <c r="E20" s="201">
        <v>0</v>
      </c>
      <c r="F20" s="201">
        <v>0</v>
      </c>
      <c r="G20" s="201">
        <v>0</v>
      </c>
      <c r="H20" s="201">
        <v>6400000</v>
      </c>
      <c r="I20" s="201">
        <v>6400000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2">
        <f t="shared" si="0"/>
        <v>6400000</v>
      </c>
      <c r="Y20" s="202">
        <f t="shared" si="1"/>
        <v>6400000</v>
      </c>
      <c r="Z20" s="257">
        <v>0</v>
      </c>
      <c r="AA20" s="257">
        <v>0</v>
      </c>
    </row>
    <row r="21" spans="1:27" ht="16.5" thickBot="1">
      <c r="A21" s="379"/>
      <c r="B21" s="122" t="s">
        <v>144</v>
      </c>
      <c r="C21" s="114" t="s">
        <v>143</v>
      </c>
      <c r="D21" s="201">
        <v>1900000</v>
      </c>
      <c r="E21" s="201">
        <v>1900000</v>
      </c>
      <c r="F21" s="201">
        <v>425000</v>
      </c>
      <c r="G21" s="201">
        <v>425000</v>
      </c>
      <c r="H21" s="201">
        <v>1751000</v>
      </c>
      <c r="I21" s="201">
        <v>1751000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0</v>
      </c>
      <c r="P21" s="201">
        <v>745000</v>
      </c>
      <c r="Q21" s="201">
        <v>745000</v>
      </c>
      <c r="R21" s="201">
        <v>0</v>
      </c>
      <c r="S21" s="201">
        <v>0</v>
      </c>
      <c r="T21" s="201">
        <v>0</v>
      </c>
      <c r="U21" s="201">
        <v>0</v>
      </c>
      <c r="V21" s="201">
        <v>0</v>
      </c>
      <c r="W21" s="201">
        <v>0</v>
      </c>
      <c r="X21" s="202">
        <f t="shared" si="0"/>
        <v>4821000</v>
      </c>
      <c r="Y21" s="202">
        <f t="shared" si="1"/>
        <v>4821000</v>
      </c>
      <c r="Z21" s="257">
        <v>1</v>
      </c>
      <c r="AA21" s="257">
        <v>1</v>
      </c>
    </row>
    <row r="22" spans="1:27" ht="16.5" thickBot="1">
      <c r="A22" s="379"/>
      <c r="B22" s="122" t="s">
        <v>145</v>
      </c>
      <c r="C22" s="114" t="s">
        <v>194</v>
      </c>
      <c r="D22" s="201">
        <v>14826000</v>
      </c>
      <c r="E22" s="201">
        <v>15570000</v>
      </c>
      <c r="F22" s="201">
        <v>3556000</v>
      </c>
      <c r="G22" s="201">
        <v>3556000</v>
      </c>
      <c r="H22" s="201">
        <v>12320000</v>
      </c>
      <c r="I22" s="201">
        <v>12276000</v>
      </c>
      <c r="J22" s="201">
        <v>3096000</v>
      </c>
      <c r="K22" s="201">
        <v>3096000</v>
      </c>
      <c r="L22" s="201">
        <v>0</v>
      </c>
      <c r="M22" s="201">
        <v>0</v>
      </c>
      <c r="N22" s="201">
        <v>0</v>
      </c>
      <c r="O22" s="201">
        <v>0</v>
      </c>
      <c r="P22" s="201">
        <v>1000000</v>
      </c>
      <c r="Q22" s="201">
        <v>1063506</v>
      </c>
      <c r="R22" s="201">
        <v>0</v>
      </c>
      <c r="S22" s="201">
        <v>0</v>
      </c>
      <c r="T22" s="201">
        <v>0</v>
      </c>
      <c r="U22" s="201">
        <v>0</v>
      </c>
      <c r="V22" s="201">
        <v>0</v>
      </c>
      <c r="W22" s="201">
        <v>0</v>
      </c>
      <c r="X22" s="202">
        <f t="shared" si="0"/>
        <v>34798000</v>
      </c>
      <c r="Y22" s="202">
        <f t="shared" si="1"/>
        <v>35561506</v>
      </c>
      <c r="Z22" s="257">
        <v>7</v>
      </c>
      <c r="AA22" s="257">
        <v>7</v>
      </c>
    </row>
    <row r="23" spans="1:27" ht="16.5" thickBot="1">
      <c r="A23" s="379"/>
      <c r="B23" s="122" t="s">
        <v>177</v>
      </c>
      <c r="C23" s="114" t="s">
        <v>195</v>
      </c>
      <c r="D23" s="201">
        <v>0</v>
      </c>
      <c r="E23" s="201">
        <v>0</v>
      </c>
      <c r="F23" s="201">
        <v>0</v>
      </c>
      <c r="G23" s="201">
        <v>0</v>
      </c>
      <c r="H23" s="201">
        <v>1820000</v>
      </c>
      <c r="I23" s="201">
        <v>1820000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  <c r="W23" s="201">
        <v>0</v>
      </c>
      <c r="X23" s="202">
        <f t="shared" si="0"/>
        <v>1820000</v>
      </c>
      <c r="Y23" s="202">
        <f t="shared" si="1"/>
        <v>1820000</v>
      </c>
      <c r="Z23" s="257">
        <v>0</v>
      </c>
      <c r="AA23" s="257">
        <v>0</v>
      </c>
    </row>
    <row r="24" spans="1:27" ht="16.5" thickBot="1">
      <c r="A24" s="379"/>
      <c r="B24" s="122" t="s">
        <v>178</v>
      </c>
      <c r="C24" s="114" t="s">
        <v>196</v>
      </c>
      <c r="D24" s="201">
        <v>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90000</v>
      </c>
      <c r="K24" s="201">
        <v>90000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201">
        <v>0</v>
      </c>
      <c r="X24" s="202">
        <f t="shared" si="0"/>
        <v>90000</v>
      </c>
      <c r="Y24" s="202">
        <f t="shared" si="1"/>
        <v>90000</v>
      </c>
      <c r="Z24" s="257">
        <v>0</v>
      </c>
      <c r="AA24" s="257">
        <v>0</v>
      </c>
    </row>
    <row r="25" spans="1:27" ht="16.5" thickBot="1">
      <c r="A25" s="379"/>
      <c r="B25" s="122" t="s">
        <v>146</v>
      </c>
      <c r="C25" s="113" t="s">
        <v>49</v>
      </c>
      <c r="D25" s="201">
        <v>9651000</v>
      </c>
      <c r="E25" s="201">
        <v>9651000</v>
      </c>
      <c r="F25" s="201">
        <v>2162000</v>
      </c>
      <c r="G25" s="201">
        <v>2162000</v>
      </c>
      <c r="H25" s="201">
        <v>950000</v>
      </c>
      <c r="I25" s="201">
        <v>950000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284000</v>
      </c>
      <c r="Q25" s="201">
        <v>284000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0</v>
      </c>
      <c r="X25" s="202">
        <f t="shared" si="0"/>
        <v>13047000</v>
      </c>
      <c r="Y25" s="202">
        <f t="shared" si="1"/>
        <v>13047000</v>
      </c>
      <c r="Z25" s="257">
        <v>3</v>
      </c>
      <c r="AA25" s="257">
        <v>3</v>
      </c>
    </row>
    <row r="26" spans="1:27" ht="16.5" thickBot="1">
      <c r="A26" s="379"/>
      <c r="B26" s="122" t="s">
        <v>180</v>
      </c>
      <c r="C26" s="113" t="s">
        <v>198</v>
      </c>
      <c r="D26" s="201">
        <v>720000</v>
      </c>
      <c r="E26" s="201">
        <v>720000</v>
      </c>
      <c r="F26" s="201">
        <v>162000</v>
      </c>
      <c r="G26" s="201">
        <v>162000</v>
      </c>
      <c r="H26" s="201">
        <v>1007000</v>
      </c>
      <c r="I26" s="201">
        <v>1007000</v>
      </c>
      <c r="J26" s="201">
        <v>1400000</v>
      </c>
      <c r="K26" s="201">
        <v>1400000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1">
        <v>0</v>
      </c>
      <c r="T26" s="201">
        <v>22964000</v>
      </c>
      <c r="U26" s="201">
        <v>22964000</v>
      </c>
      <c r="V26" s="201">
        <v>0</v>
      </c>
      <c r="W26" s="201">
        <v>0</v>
      </c>
      <c r="X26" s="202">
        <f t="shared" si="0"/>
        <v>26253000</v>
      </c>
      <c r="Y26" s="202">
        <f t="shared" si="1"/>
        <v>26253000</v>
      </c>
      <c r="Z26" s="257">
        <v>0</v>
      </c>
      <c r="AA26" s="257">
        <v>1</v>
      </c>
    </row>
    <row r="27" spans="1:27" ht="16.5" thickBot="1">
      <c r="A27" s="379"/>
      <c r="B27" s="125" t="s">
        <v>214</v>
      </c>
      <c r="C27" s="113" t="s">
        <v>216</v>
      </c>
      <c r="D27" s="201">
        <v>0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201"/>
      <c r="K27" s="201">
        <v>0</v>
      </c>
      <c r="L27" s="201">
        <v>0</v>
      </c>
      <c r="M27" s="201">
        <v>0</v>
      </c>
      <c r="N27" s="201">
        <v>0</v>
      </c>
      <c r="O27" s="201">
        <v>0</v>
      </c>
      <c r="P27" s="201">
        <v>918000</v>
      </c>
      <c r="Q27" s="201">
        <v>918000</v>
      </c>
      <c r="R27" s="201">
        <v>0</v>
      </c>
      <c r="S27" s="201">
        <v>0</v>
      </c>
      <c r="T27" s="201">
        <v>0</v>
      </c>
      <c r="U27" s="201">
        <v>0</v>
      </c>
      <c r="V27" s="201">
        <v>0</v>
      </c>
      <c r="W27" s="201">
        <v>0</v>
      </c>
      <c r="X27" s="202">
        <f t="shared" si="0"/>
        <v>918000</v>
      </c>
      <c r="Y27" s="202">
        <f t="shared" si="1"/>
        <v>918000</v>
      </c>
      <c r="Z27" s="257">
        <v>0</v>
      </c>
      <c r="AA27" s="257">
        <v>0</v>
      </c>
    </row>
    <row r="28" spans="1:27" ht="16.5" thickBot="1">
      <c r="A28" s="379"/>
      <c r="B28" s="122" t="s">
        <v>147</v>
      </c>
      <c r="C28" s="113" t="s">
        <v>200</v>
      </c>
      <c r="D28" s="201">
        <v>1151000</v>
      </c>
      <c r="E28" s="201">
        <v>1153304</v>
      </c>
      <c r="F28" s="201">
        <v>311000</v>
      </c>
      <c r="G28" s="201">
        <v>311000</v>
      </c>
      <c r="H28" s="201">
        <v>445000</v>
      </c>
      <c r="I28" s="201">
        <v>445000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2">
        <f t="shared" si="0"/>
        <v>1907000</v>
      </c>
      <c r="Y28" s="202">
        <f t="shared" si="1"/>
        <v>1909304</v>
      </c>
      <c r="Z28" s="257">
        <v>0</v>
      </c>
      <c r="AA28" s="257">
        <v>0</v>
      </c>
    </row>
    <row r="29" spans="1:27" ht="16.5" thickBot="1">
      <c r="A29" s="379"/>
      <c r="B29" s="122" t="s">
        <v>184</v>
      </c>
      <c r="C29" s="113" t="s">
        <v>148</v>
      </c>
      <c r="D29" s="201">
        <v>4321000</v>
      </c>
      <c r="E29" s="201">
        <v>4321000</v>
      </c>
      <c r="F29" s="201">
        <v>968000</v>
      </c>
      <c r="G29" s="201">
        <v>968000</v>
      </c>
      <c r="H29" s="201">
        <v>1680000</v>
      </c>
      <c r="I29" s="201">
        <v>1680000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v>0</v>
      </c>
      <c r="V29" s="201">
        <v>0</v>
      </c>
      <c r="W29" s="201">
        <v>0</v>
      </c>
      <c r="X29" s="202">
        <f t="shared" si="0"/>
        <v>6969000</v>
      </c>
      <c r="Y29" s="202">
        <f t="shared" si="1"/>
        <v>6969000</v>
      </c>
      <c r="Z29" s="257">
        <v>2</v>
      </c>
      <c r="AA29" s="257">
        <v>2</v>
      </c>
    </row>
    <row r="30" spans="1:27" ht="16.5" thickBot="1">
      <c r="A30" s="379"/>
      <c r="B30" s="122" t="s">
        <v>185</v>
      </c>
      <c r="C30" s="113" t="s">
        <v>201</v>
      </c>
      <c r="D30" s="201">
        <v>0</v>
      </c>
      <c r="E30" s="201">
        <v>0</v>
      </c>
      <c r="F30" s="201">
        <v>0</v>
      </c>
      <c r="G30" s="201">
        <v>0</v>
      </c>
      <c r="H30" s="201">
        <v>762000</v>
      </c>
      <c r="I30" s="201">
        <v>762000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2">
        <f t="shared" si="0"/>
        <v>762000</v>
      </c>
      <c r="Y30" s="202">
        <f t="shared" si="1"/>
        <v>762000</v>
      </c>
      <c r="Z30" s="257">
        <v>0</v>
      </c>
      <c r="AA30" s="257">
        <v>0</v>
      </c>
    </row>
    <row r="31" spans="1:27" ht="16.5" thickBot="1">
      <c r="A31" s="379"/>
      <c r="B31" s="122" t="s">
        <v>186</v>
      </c>
      <c r="C31" s="113" t="s">
        <v>202</v>
      </c>
      <c r="D31" s="201">
        <v>0</v>
      </c>
      <c r="E31" s="201">
        <v>0</v>
      </c>
      <c r="F31" s="201">
        <v>0</v>
      </c>
      <c r="G31" s="201">
        <v>0</v>
      </c>
      <c r="H31" s="201">
        <v>20000</v>
      </c>
      <c r="I31" s="201">
        <v>20000</v>
      </c>
      <c r="J31" s="201">
        <v>500000</v>
      </c>
      <c r="K31" s="201">
        <v>500000</v>
      </c>
      <c r="L31" s="201">
        <v>1633000</v>
      </c>
      <c r="M31" s="201">
        <v>1633000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1">
        <v>0</v>
      </c>
      <c r="W31" s="201">
        <v>0</v>
      </c>
      <c r="X31" s="202">
        <f t="shared" si="0"/>
        <v>2153000</v>
      </c>
      <c r="Y31" s="202">
        <f t="shared" si="1"/>
        <v>2153000</v>
      </c>
      <c r="Z31" s="257">
        <v>0</v>
      </c>
      <c r="AA31" s="257">
        <v>0</v>
      </c>
    </row>
    <row r="32" spans="1:27" ht="16.5" thickBot="1">
      <c r="A32" s="379"/>
      <c r="B32" s="122" t="s">
        <v>250</v>
      </c>
      <c r="C32" s="113" t="s">
        <v>251</v>
      </c>
      <c r="D32" s="201">
        <v>0</v>
      </c>
      <c r="E32" s="201">
        <v>0</v>
      </c>
      <c r="F32" s="201">
        <v>0</v>
      </c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1">
        <v>0</v>
      </c>
      <c r="W32" s="201">
        <v>78000000</v>
      </c>
      <c r="X32" s="202">
        <f t="shared" si="0"/>
        <v>0</v>
      </c>
      <c r="Y32" s="202">
        <f t="shared" si="1"/>
        <v>78000000</v>
      </c>
      <c r="Z32" s="257">
        <v>0</v>
      </c>
      <c r="AA32" s="257">
        <v>0</v>
      </c>
    </row>
    <row r="33" spans="1:27" ht="16.5" thickBot="1">
      <c r="A33" s="379"/>
      <c r="B33" s="122" t="s">
        <v>295</v>
      </c>
      <c r="C33" s="113" t="s">
        <v>199</v>
      </c>
      <c r="D33" s="201">
        <v>0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59137000</v>
      </c>
      <c r="K33" s="201">
        <v>59137000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1">
        <v>0</v>
      </c>
      <c r="W33" s="201">
        <v>0</v>
      </c>
      <c r="X33" s="202">
        <f t="shared" si="0"/>
        <v>59137000</v>
      </c>
      <c r="Y33" s="202">
        <f t="shared" si="1"/>
        <v>59137000</v>
      </c>
      <c r="Z33" s="257">
        <v>0</v>
      </c>
      <c r="AA33" s="257">
        <v>0</v>
      </c>
    </row>
    <row r="34" spans="1:27" ht="16.5" thickBot="1">
      <c r="A34" s="379"/>
      <c r="B34" s="122" t="s">
        <v>296</v>
      </c>
      <c r="C34" s="113" t="s">
        <v>297</v>
      </c>
      <c r="D34" s="201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>
        <v>0</v>
      </c>
      <c r="V34" s="201">
        <v>0</v>
      </c>
      <c r="W34" s="201">
        <v>0</v>
      </c>
      <c r="X34" s="202">
        <f t="shared" si="0"/>
        <v>0</v>
      </c>
      <c r="Y34" s="202">
        <f t="shared" si="1"/>
        <v>0</v>
      </c>
      <c r="Z34" s="257">
        <v>0</v>
      </c>
      <c r="AA34" s="257">
        <v>0</v>
      </c>
    </row>
    <row r="35" spans="1:27" ht="16.5" thickBot="1">
      <c r="A35" s="379"/>
      <c r="B35" s="122" t="s">
        <v>249</v>
      </c>
      <c r="C35" s="113" t="s">
        <v>298</v>
      </c>
      <c r="D35" s="201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1">
        <v>9097933</v>
      </c>
      <c r="W35" s="201">
        <v>9097933</v>
      </c>
      <c r="X35" s="202">
        <f t="shared" si="0"/>
        <v>9097933</v>
      </c>
      <c r="Y35" s="202">
        <f t="shared" si="1"/>
        <v>9097933</v>
      </c>
      <c r="Z35" s="257">
        <v>0</v>
      </c>
      <c r="AA35" s="257">
        <v>0</v>
      </c>
    </row>
    <row r="36" spans="1:27" ht="16.5" thickBot="1">
      <c r="A36" s="379"/>
      <c r="B36" s="115" t="s">
        <v>50</v>
      </c>
      <c r="C36" s="115"/>
      <c r="D36" s="202">
        <f aca="true" t="shared" si="2" ref="D36:W36">SUM(D10:D35)</f>
        <v>72783000</v>
      </c>
      <c r="E36" s="202">
        <f t="shared" si="2"/>
        <v>144545209</v>
      </c>
      <c r="F36" s="202">
        <f t="shared" si="2"/>
        <v>14396000</v>
      </c>
      <c r="G36" s="202">
        <f t="shared" si="2"/>
        <v>22207505</v>
      </c>
      <c r="H36" s="202">
        <f t="shared" si="2"/>
        <v>50661000</v>
      </c>
      <c r="I36" s="202">
        <f t="shared" si="2"/>
        <v>63139183</v>
      </c>
      <c r="J36" s="202">
        <f t="shared" si="2"/>
        <v>74780000</v>
      </c>
      <c r="K36" s="202">
        <f t="shared" si="2"/>
        <v>74781238</v>
      </c>
      <c r="L36" s="202">
        <f t="shared" si="2"/>
        <v>1633000</v>
      </c>
      <c r="M36" s="202">
        <f t="shared" si="2"/>
        <v>1633000</v>
      </c>
      <c r="N36" s="202">
        <f t="shared" si="2"/>
        <v>3000867</v>
      </c>
      <c r="O36" s="202">
        <f t="shared" si="2"/>
        <v>2182325</v>
      </c>
      <c r="P36" s="202">
        <f t="shared" si="2"/>
        <v>3947000</v>
      </c>
      <c r="Q36" s="202">
        <f t="shared" si="2"/>
        <v>5829136</v>
      </c>
      <c r="R36" s="202">
        <f t="shared" si="2"/>
        <v>0</v>
      </c>
      <c r="S36" s="202">
        <f t="shared" si="2"/>
        <v>169375</v>
      </c>
      <c r="T36" s="202">
        <f t="shared" si="2"/>
        <v>86864000</v>
      </c>
      <c r="U36" s="202">
        <f t="shared" si="2"/>
        <v>86864000</v>
      </c>
      <c r="V36" s="202">
        <f t="shared" si="2"/>
        <v>9097933</v>
      </c>
      <c r="W36" s="202">
        <f t="shared" si="2"/>
        <v>87097933</v>
      </c>
      <c r="X36" s="202">
        <f t="shared" si="0"/>
        <v>317162800</v>
      </c>
      <c r="Y36" s="202">
        <f t="shared" si="1"/>
        <v>488448904</v>
      </c>
      <c r="Z36" s="257">
        <f>SUM(Z10:Z35)</f>
        <v>33</v>
      </c>
      <c r="AA36" s="257">
        <f>SUM(AA10:AA35)</f>
        <v>34</v>
      </c>
    </row>
    <row r="37" spans="1:27" ht="16.5" thickBot="1">
      <c r="A37" s="379"/>
      <c r="B37" s="122" t="s">
        <v>179</v>
      </c>
      <c r="C37" s="113" t="s">
        <v>197</v>
      </c>
      <c r="D37" s="201">
        <v>771000</v>
      </c>
      <c r="E37" s="201">
        <v>771000</v>
      </c>
      <c r="F37" s="201">
        <v>173000</v>
      </c>
      <c r="G37" s="201">
        <v>173000</v>
      </c>
      <c r="H37" s="201">
        <v>220000</v>
      </c>
      <c r="I37" s="201">
        <v>220000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v>0</v>
      </c>
      <c r="V37" s="201">
        <v>0</v>
      </c>
      <c r="W37" s="201">
        <v>0</v>
      </c>
      <c r="X37" s="202">
        <f t="shared" si="0"/>
        <v>1164000</v>
      </c>
      <c r="Y37" s="202">
        <f t="shared" si="1"/>
        <v>1164000</v>
      </c>
      <c r="Z37" s="257">
        <v>0</v>
      </c>
      <c r="AA37" s="257">
        <v>0</v>
      </c>
    </row>
    <row r="38" spans="1:27" ht="16.5" thickBot="1">
      <c r="A38" s="379"/>
      <c r="B38" s="122" t="s">
        <v>182</v>
      </c>
      <c r="C38" s="113" t="s">
        <v>150</v>
      </c>
      <c r="D38" s="201">
        <v>0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567000</v>
      </c>
      <c r="M38" s="201">
        <v>567000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1">
        <v>0</v>
      </c>
      <c r="W38" s="201">
        <v>0</v>
      </c>
      <c r="X38" s="202">
        <f t="shared" si="0"/>
        <v>567000</v>
      </c>
      <c r="Y38" s="202">
        <f t="shared" si="1"/>
        <v>567000</v>
      </c>
      <c r="Z38" s="257">
        <v>0</v>
      </c>
      <c r="AA38" s="257">
        <v>0</v>
      </c>
    </row>
    <row r="39" spans="1:27" ht="16.5" thickBot="1">
      <c r="A39" s="379"/>
      <c r="B39" s="122" t="s">
        <v>186</v>
      </c>
      <c r="C39" s="113" t="s">
        <v>227</v>
      </c>
      <c r="D39" s="201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800000</v>
      </c>
      <c r="M39" s="201">
        <v>800000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1">
        <v>0</v>
      </c>
      <c r="W39" s="201">
        <v>0</v>
      </c>
      <c r="X39" s="202">
        <f t="shared" si="0"/>
        <v>800000</v>
      </c>
      <c r="Y39" s="202">
        <f t="shared" si="1"/>
        <v>800000</v>
      </c>
      <c r="Z39" s="257">
        <v>0</v>
      </c>
      <c r="AA39" s="257">
        <v>0</v>
      </c>
    </row>
    <row r="40" spans="1:27" ht="16.5" thickBot="1">
      <c r="A40" s="379"/>
      <c r="B40" s="124" t="s">
        <v>169</v>
      </c>
      <c r="C40" s="114" t="s">
        <v>189</v>
      </c>
      <c r="D40" s="201">
        <v>0</v>
      </c>
      <c r="E40" s="201">
        <v>0</v>
      </c>
      <c r="F40" s="201">
        <v>0</v>
      </c>
      <c r="G40" s="201">
        <v>0</v>
      </c>
      <c r="H40" s="201">
        <v>1665000</v>
      </c>
      <c r="I40" s="201">
        <v>1665000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2">
        <f t="shared" si="0"/>
        <v>1665000</v>
      </c>
      <c r="Y40" s="202">
        <f t="shared" si="1"/>
        <v>1665000</v>
      </c>
      <c r="Z40" s="257">
        <v>0</v>
      </c>
      <c r="AA40" s="257">
        <v>0</v>
      </c>
    </row>
    <row r="41" spans="1:27" ht="16.5" thickBot="1">
      <c r="A41" s="379"/>
      <c r="B41" s="122" t="s">
        <v>145</v>
      </c>
      <c r="C41" s="114" t="s">
        <v>228</v>
      </c>
      <c r="D41" s="201">
        <v>0</v>
      </c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3000000</v>
      </c>
      <c r="Q41" s="201">
        <v>3000000</v>
      </c>
      <c r="R41" s="201">
        <v>0</v>
      </c>
      <c r="S41" s="201">
        <v>0</v>
      </c>
      <c r="T41" s="201">
        <v>0</v>
      </c>
      <c r="U41" s="201">
        <v>0</v>
      </c>
      <c r="V41" s="201">
        <v>0</v>
      </c>
      <c r="W41" s="201">
        <v>0</v>
      </c>
      <c r="X41" s="202">
        <f t="shared" si="0"/>
        <v>3000000</v>
      </c>
      <c r="Y41" s="202">
        <f t="shared" si="1"/>
        <v>3000000</v>
      </c>
      <c r="Z41" s="257">
        <v>0</v>
      </c>
      <c r="AA41" s="257">
        <v>0</v>
      </c>
    </row>
    <row r="42" spans="1:27" ht="16.5" thickBot="1">
      <c r="A42" s="379"/>
      <c r="B42" s="115" t="s">
        <v>51</v>
      </c>
      <c r="C42" s="115"/>
      <c r="D42" s="202">
        <f>SUM(D37:D41)</f>
        <v>771000</v>
      </c>
      <c r="E42" s="202">
        <f>SUM(E37:E41)</f>
        <v>771000</v>
      </c>
      <c r="F42" s="202">
        <f aca="true" t="shared" si="3" ref="F42:Y42">SUM(F37:F41)</f>
        <v>173000</v>
      </c>
      <c r="G42" s="202">
        <f t="shared" si="3"/>
        <v>173000</v>
      </c>
      <c r="H42" s="202">
        <f t="shared" si="3"/>
        <v>1885000</v>
      </c>
      <c r="I42" s="202">
        <f t="shared" si="3"/>
        <v>1885000</v>
      </c>
      <c r="J42" s="202">
        <f t="shared" si="3"/>
        <v>0</v>
      </c>
      <c r="K42" s="202">
        <f t="shared" si="3"/>
        <v>0</v>
      </c>
      <c r="L42" s="202">
        <f t="shared" si="3"/>
        <v>1367000</v>
      </c>
      <c r="M42" s="202">
        <f t="shared" si="3"/>
        <v>1367000</v>
      </c>
      <c r="N42" s="202">
        <f t="shared" si="3"/>
        <v>0</v>
      </c>
      <c r="O42" s="202">
        <f t="shared" si="3"/>
        <v>0</v>
      </c>
      <c r="P42" s="202">
        <f t="shared" si="3"/>
        <v>3000000</v>
      </c>
      <c r="Q42" s="202">
        <f t="shared" si="3"/>
        <v>3000000</v>
      </c>
      <c r="R42" s="202">
        <f t="shared" si="3"/>
        <v>0</v>
      </c>
      <c r="S42" s="202">
        <f t="shared" si="3"/>
        <v>0</v>
      </c>
      <c r="T42" s="202">
        <f t="shared" si="3"/>
        <v>0</v>
      </c>
      <c r="U42" s="202">
        <f t="shared" si="3"/>
        <v>0</v>
      </c>
      <c r="V42" s="202">
        <f t="shared" si="3"/>
        <v>0</v>
      </c>
      <c r="W42" s="202">
        <f t="shared" si="3"/>
        <v>0</v>
      </c>
      <c r="X42" s="202">
        <f aca="true" t="shared" si="4" ref="X42:X58">SUM(D42,F42,H42,J42,L42,N42,P42,R42,T42,V42)</f>
        <v>7196000</v>
      </c>
      <c r="Y42" s="202">
        <f t="shared" si="3"/>
        <v>7196000</v>
      </c>
      <c r="Z42" s="257">
        <f>SUM(Z37:Z41)</f>
        <v>0</v>
      </c>
      <c r="AA42" s="257">
        <f>SUM(AA37:AA41)</f>
        <v>0</v>
      </c>
    </row>
    <row r="43" spans="1:27" ht="16.5" thickBot="1">
      <c r="A43" s="379"/>
      <c r="B43" s="380" t="s">
        <v>52</v>
      </c>
      <c r="C43" s="381"/>
      <c r="D43" s="202">
        <f aca="true" t="shared" si="5" ref="D43:W43">D36+D42</f>
        <v>73554000</v>
      </c>
      <c r="E43" s="202">
        <f t="shared" si="5"/>
        <v>145316209</v>
      </c>
      <c r="F43" s="202">
        <f t="shared" si="5"/>
        <v>14569000</v>
      </c>
      <c r="G43" s="202">
        <f t="shared" si="5"/>
        <v>22380505</v>
      </c>
      <c r="H43" s="202">
        <f t="shared" si="5"/>
        <v>52546000</v>
      </c>
      <c r="I43" s="202">
        <f t="shared" si="5"/>
        <v>65024183</v>
      </c>
      <c r="J43" s="202">
        <f t="shared" si="5"/>
        <v>74780000</v>
      </c>
      <c r="K43" s="202">
        <f t="shared" si="5"/>
        <v>74781238</v>
      </c>
      <c r="L43" s="202">
        <f t="shared" si="5"/>
        <v>3000000</v>
      </c>
      <c r="M43" s="202">
        <f t="shared" si="5"/>
        <v>3000000</v>
      </c>
      <c r="N43" s="202">
        <f t="shared" si="5"/>
        <v>3000867</v>
      </c>
      <c r="O43" s="202">
        <f t="shared" si="5"/>
        <v>2182325</v>
      </c>
      <c r="P43" s="202">
        <f t="shared" si="5"/>
        <v>6947000</v>
      </c>
      <c r="Q43" s="202">
        <f t="shared" si="5"/>
        <v>8829136</v>
      </c>
      <c r="R43" s="202">
        <f t="shared" si="5"/>
        <v>0</v>
      </c>
      <c r="S43" s="202">
        <f t="shared" si="5"/>
        <v>169375</v>
      </c>
      <c r="T43" s="202">
        <f t="shared" si="5"/>
        <v>86864000</v>
      </c>
      <c r="U43" s="202">
        <f t="shared" si="5"/>
        <v>86864000</v>
      </c>
      <c r="V43" s="202">
        <f t="shared" si="5"/>
        <v>9097933</v>
      </c>
      <c r="W43" s="202">
        <f t="shared" si="5"/>
        <v>87097933</v>
      </c>
      <c r="X43" s="202">
        <f t="shared" si="4"/>
        <v>324358800</v>
      </c>
      <c r="Y43" s="202">
        <f>Y36+Y42</f>
        <v>495644904</v>
      </c>
      <c r="Z43" s="257">
        <f>SUM(Z36,Z42)</f>
        <v>33</v>
      </c>
      <c r="AA43" s="257">
        <f>SUM(AA36,AA42)</f>
        <v>34</v>
      </c>
    </row>
    <row r="44" spans="1:27" ht="16.5" thickBot="1">
      <c r="A44" s="379" t="s">
        <v>41</v>
      </c>
      <c r="B44" s="123" t="s">
        <v>142</v>
      </c>
      <c r="C44" s="113" t="s">
        <v>187</v>
      </c>
      <c r="D44" s="201">
        <v>54715000</v>
      </c>
      <c r="E44" s="201">
        <v>54715000</v>
      </c>
      <c r="F44" s="201">
        <v>12307000</v>
      </c>
      <c r="G44" s="201">
        <v>12307000</v>
      </c>
      <c r="H44" s="201">
        <v>13602000</v>
      </c>
      <c r="I44" s="201">
        <v>13602000</v>
      </c>
      <c r="J44" s="201">
        <v>0</v>
      </c>
      <c r="K44" s="201">
        <v>0</v>
      </c>
      <c r="L44" s="201">
        <v>0</v>
      </c>
      <c r="M44" s="201">
        <v>0</v>
      </c>
      <c r="N44" s="201">
        <v>0</v>
      </c>
      <c r="O44" s="201">
        <v>0</v>
      </c>
      <c r="P44" s="201">
        <v>400000</v>
      </c>
      <c r="Q44" s="201">
        <v>400000</v>
      </c>
      <c r="R44" s="201">
        <v>0</v>
      </c>
      <c r="S44" s="201">
        <v>0</v>
      </c>
      <c r="T44" s="201">
        <v>0</v>
      </c>
      <c r="U44" s="201">
        <v>0</v>
      </c>
      <c r="V44" s="201">
        <v>0</v>
      </c>
      <c r="W44" s="201">
        <v>0</v>
      </c>
      <c r="X44" s="205">
        <f t="shared" si="4"/>
        <v>81024000</v>
      </c>
      <c r="Y44" s="206">
        <f>SUM(E44,G44,I44,K44,M44,O44,Q44,S44,U44,W44)</f>
        <v>81024000</v>
      </c>
      <c r="Z44" s="257">
        <v>17</v>
      </c>
      <c r="AA44" s="257">
        <v>17</v>
      </c>
    </row>
    <row r="45" spans="1:27" ht="16.5" thickBot="1">
      <c r="A45" s="379"/>
      <c r="B45" s="390" t="s">
        <v>53</v>
      </c>
      <c r="C45" s="391"/>
      <c r="D45" s="202">
        <f>D44</f>
        <v>54715000</v>
      </c>
      <c r="E45" s="202">
        <f aca="true" t="shared" si="6" ref="E45:Y45">E44</f>
        <v>54715000</v>
      </c>
      <c r="F45" s="202">
        <f t="shared" si="6"/>
        <v>12307000</v>
      </c>
      <c r="G45" s="202">
        <f t="shared" si="6"/>
        <v>12307000</v>
      </c>
      <c r="H45" s="202">
        <f t="shared" si="6"/>
        <v>13602000</v>
      </c>
      <c r="I45" s="202">
        <f t="shared" si="6"/>
        <v>13602000</v>
      </c>
      <c r="J45" s="202">
        <f t="shared" si="6"/>
        <v>0</v>
      </c>
      <c r="K45" s="202">
        <f t="shared" si="6"/>
        <v>0</v>
      </c>
      <c r="L45" s="202">
        <f t="shared" si="6"/>
        <v>0</v>
      </c>
      <c r="M45" s="202">
        <f t="shared" si="6"/>
        <v>0</v>
      </c>
      <c r="N45" s="202">
        <f t="shared" si="6"/>
        <v>0</v>
      </c>
      <c r="O45" s="202">
        <f t="shared" si="6"/>
        <v>0</v>
      </c>
      <c r="P45" s="202">
        <f t="shared" si="6"/>
        <v>400000</v>
      </c>
      <c r="Q45" s="202">
        <f t="shared" si="6"/>
        <v>400000</v>
      </c>
      <c r="R45" s="202">
        <f t="shared" si="6"/>
        <v>0</v>
      </c>
      <c r="S45" s="202">
        <f t="shared" si="6"/>
        <v>0</v>
      </c>
      <c r="T45" s="202">
        <f t="shared" si="6"/>
        <v>0</v>
      </c>
      <c r="U45" s="202">
        <f t="shared" si="6"/>
        <v>0</v>
      </c>
      <c r="V45" s="202">
        <f t="shared" si="6"/>
        <v>0</v>
      </c>
      <c r="W45" s="202">
        <f t="shared" si="6"/>
        <v>0</v>
      </c>
      <c r="X45" s="202">
        <f t="shared" si="4"/>
        <v>81024000</v>
      </c>
      <c r="Y45" s="202">
        <f t="shared" si="6"/>
        <v>81024000</v>
      </c>
      <c r="Z45" s="257">
        <f>SUM(Z44)</f>
        <v>17</v>
      </c>
      <c r="AA45" s="257">
        <f>SUM(AA44)</f>
        <v>17</v>
      </c>
    </row>
    <row r="46" spans="1:27" ht="16.5" thickBot="1">
      <c r="A46" s="379" t="s">
        <v>43</v>
      </c>
      <c r="B46" s="122" t="s">
        <v>214</v>
      </c>
      <c r="C46" s="113" t="s">
        <v>216</v>
      </c>
      <c r="D46" s="201">
        <v>2906000</v>
      </c>
      <c r="E46" s="201">
        <v>2936000</v>
      </c>
      <c r="F46" s="201">
        <v>652000</v>
      </c>
      <c r="G46" s="201">
        <v>652000</v>
      </c>
      <c r="H46" s="201">
        <v>5110000</v>
      </c>
      <c r="I46" s="201">
        <v>5060000</v>
      </c>
      <c r="J46" s="201">
        <v>0</v>
      </c>
      <c r="K46" s="201">
        <v>20000</v>
      </c>
      <c r="L46" s="201">
        <v>0</v>
      </c>
      <c r="M46" s="201">
        <v>0</v>
      </c>
      <c r="N46" s="201">
        <v>0</v>
      </c>
      <c r="O46" s="201">
        <v>0</v>
      </c>
      <c r="P46" s="201">
        <v>131000</v>
      </c>
      <c r="Q46" s="201">
        <v>131000</v>
      </c>
      <c r="R46" s="201">
        <v>0</v>
      </c>
      <c r="S46" s="201">
        <v>0</v>
      </c>
      <c r="T46" s="201">
        <v>0</v>
      </c>
      <c r="U46" s="201">
        <v>0</v>
      </c>
      <c r="V46" s="201">
        <v>0</v>
      </c>
      <c r="W46" s="201">
        <v>0</v>
      </c>
      <c r="X46" s="205">
        <f t="shared" si="4"/>
        <v>8799000</v>
      </c>
      <c r="Y46" s="205">
        <f>SUM(E46,G46,I46,K46,M46,O46,Q46,S46,U46,W46)</f>
        <v>8799000</v>
      </c>
      <c r="Z46" s="257">
        <v>1</v>
      </c>
      <c r="AA46" s="257">
        <v>1</v>
      </c>
    </row>
    <row r="47" spans="1:27" ht="16.5" thickBot="1">
      <c r="A47" s="379"/>
      <c r="B47" s="380" t="s">
        <v>215</v>
      </c>
      <c r="C47" s="381"/>
      <c r="D47" s="202">
        <f aca="true" t="shared" si="7" ref="D47:W47">SUM(D46)</f>
        <v>2906000</v>
      </c>
      <c r="E47" s="202">
        <f t="shared" si="7"/>
        <v>2936000</v>
      </c>
      <c r="F47" s="202">
        <f t="shared" si="7"/>
        <v>652000</v>
      </c>
      <c r="G47" s="202">
        <f t="shared" si="7"/>
        <v>652000</v>
      </c>
      <c r="H47" s="202">
        <f t="shared" si="7"/>
        <v>5110000</v>
      </c>
      <c r="I47" s="202">
        <f t="shared" si="7"/>
        <v>5060000</v>
      </c>
      <c r="J47" s="202">
        <f t="shared" si="7"/>
        <v>0</v>
      </c>
      <c r="K47" s="202">
        <f t="shared" si="7"/>
        <v>20000</v>
      </c>
      <c r="L47" s="202">
        <f t="shared" si="7"/>
        <v>0</v>
      </c>
      <c r="M47" s="202">
        <f t="shared" si="7"/>
        <v>0</v>
      </c>
      <c r="N47" s="202">
        <f t="shared" si="7"/>
        <v>0</v>
      </c>
      <c r="O47" s="202">
        <f t="shared" si="7"/>
        <v>0</v>
      </c>
      <c r="P47" s="202">
        <f t="shared" si="7"/>
        <v>131000</v>
      </c>
      <c r="Q47" s="202">
        <f t="shared" si="7"/>
        <v>131000</v>
      </c>
      <c r="R47" s="202">
        <f t="shared" si="7"/>
        <v>0</v>
      </c>
      <c r="S47" s="202">
        <f t="shared" si="7"/>
        <v>0</v>
      </c>
      <c r="T47" s="202">
        <f t="shared" si="7"/>
        <v>0</v>
      </c>
      <c r="U47" s="202">
        <f t="shared" si="7"/>
        <v>0</v>
      </c>
      <c r="V47" s="202">
        <f t="shared" si="7"/>
        <v>0</v>
      </c>
      <c r="W47" s="202">
        <f t="shared" si="7"/>
        <v>0</v>
      </c>
      <c r="X47" s="202">
        <f t="shared" si="4"/>
        <v>8799000</v>
      </c>
      <c r="Y47" s="202">
        <f>SUM(Y46)</f>
        <v>8799000</v>
      </c>
      <c r="Z47" s="257">
        <f>SUM(Z46)</f>
        <v>1</v>
      </c>
      <c r="AA47" s="257">
        <f>SUM(AA46)</f>
        <v>1</v>
      </c>
    </row>
    <row r="48" spans="1:27" ht="16.5" thickBot="1">
      <c r="A48" s="379" t="s">
        <v>44</v>
      </c>
      <c r="B48" s="123" t="s">
        <v>219</v>
      </c>
      <c r="C48" s="113" t="s">
        <v>217</v>
      </c>
      <c r="D48" s="201">
        <v>2838000</v>
      </c>
      <c r="E48" s="201">
        <v>2838000</v>
      </c>
      <c r="F48" s="201">
        <v>636000</v>
      </c>
      <c r="G48" s="201">
        <v>636000</v>
      </c>
      <c r="H48" s="201">
        <v>2160000</v>
      </c>
      <c r="I48" s="201">
        <v>2160000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121000</v>
      </c>
      <c r="Q48" s="201">
        <v>121000</v>
      </c>
      <c r="R48" s="201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5">
        <f t="shared" si="4"/>
        <v>5755000</v>
      </c>
      <c r="Y48" s="205">
        <f>SUM(E48,G48,I48,K48,M48,O48,Q48,S48,U48,W48)</f>
        <v>5755000</v>
      </c>
      <c r="Z48" s="257">
        <v>1</v>
      </c>
      <c r="AA48" s="257">
        <v>1</v>
      </c>
    </row>
    <row r="49" spans="1:27" ht="16.5" thickBot="1">
      <c r="A49" s="379"/>
      <c r="B49" s="380" t="s">
        <v>218</v>
      </c>
      <c r="C49" s="381"/>
      <c r="D49" s="202">
        <f>SUM(D48)</f>
        <v>2838000</v>
      </c>
      <c r="E49" s="202">
        <f aca="true" t="shared" si="8" ref="E49:Y49">SUM(E48)</f>
        <v>2838000</v>
      </c>
      <c r="F49" s="202">
        <f t="shared" si="8"/>
        <v>636000</v>
      </c>
      <c r="G49" s="202">
        <f t="shared" si="8"/>
        <v>636000</v>
      </c>
      <c r="H49" s="202">
        <f t="shared" si="8"/>
        <v>2160000</v>
      </c>
      <c r="I49" s="202">
        <f t="shared" si="8"/>
        <v>2160000</v>
      </c>
      <c r="J49" s="202">
        <f t="shared" si="8"/>
        <v>0</v>
      </c>
      <c r="K49" s="202">
        <f t="shared" si="8"/>
        <v>0</v>
      </c>
      <c r="L49" s="202">
        <f t="shared" si="8"/>
        <v>0</v>
      </c>
      <c r="M49" s="202">
        <f t="shared" si="8"/>
        <v>0</v>
      </c>
      <c r="N49" s="202">
        <f t="shared" si="8"/>
        <v>0</v>
      </c>
      <c r="O49" s="202">
        <f t="shared" si="8"/>
        <v>0</v>
      </c>
      <c r="P49" s="202">
        <f t="shared" si="8"/>
        <v>121000</v>
      </c>
      <c r="Q49" s="202">
        <f t="shared" si="8"/>
        <v>121000</v>
      </c>
      <c r="R49" s="202">
        <f t="shared" si="8"/>
        <v>0</v>
      </c>
      <c r="S49" s="202">
        <f t="shared" si="8"/>
        <v>0</v>
      </c>
      <c r="T49" s="202">
        <f t="shared" si="8"/>
        <v>0</v>
      </c>
      <c r="U49" s="202">
        <f t="shared" si="8"/>
        <v>0</v>
      </c>
      <c r="V49" s="202">
        <f t="shared" si="8"/>
        <v>0</v>
      </c>
      <c r="W49" s="202">
        <f t="shared" si="8"/>
        <v>0</v>
      </c>
      <c r="X49" s="202">
        <f t="shared" si="4"/>
        <v>5755000</v>
      </c>
      <c r="Y49" s="202">
        <f t="shared" si="8"/>
        <v>5755000</v>
      </c>
      <c r="Z49" s="257">
        <f>SUM(Z48)</f>
        <v>1</v>
      </c>
      <c r="AA49" s="257">
        <f>SUM(AA48)</f>
        <v>1</v>
      </c>
    </row>
    <row r="50" spans="1:27" ht="23.25" thickBot="1">
      <c r="A50" s="121"/>
      <c r="B50" s="127" t="s">
        <v>220</v>
      </c>
      <c r="C50" s="128" t="s">
        <v>210</v>
      </c>
      <c r="D50" s="203">
        <v>8592000</v>
      </c>
      <c r="E50" s="203">
        <v>8592000</v>
      </c>
      <c r="F50" s="203">
        <v>1924000</v>
      </c>
      <c r="G50" s="203">
        <v>1924000</v>
      </c>
      <c r="H50" s="203">
        <v>400000</v>
      </c>
      <c r="I50" s="203">
        <v>400000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3">
        <v>0</v>
      </c>
      <c r="V50" s="203">
        <v>0</v>
      </c>
      <c r="W50" s="203">
        <v>0</v>
      </c>
      <c r="X50" s="205">
        <f t="shared" si="4"/>
        <v>10916000</v>
      </c>
      <c r="Y50" s="205">
        <f aca="true" t="shared" si="9" ref="Y50:Y56">SUM(E50,G50,I50,K50,M50,O50,Q50,S50,U50,W50)</f>
        <v>10916000</v>
      </c>
      <c r="Z50" s="257">
        <v>5</v>
      </c>
      <c r="AA50" s="257">
        <v>5</v>
      </c>
    </row>
    <row r="51" spans="1:27" ht="23.25" thickBot="1">
      <c r="A51" s="121"/>
      <c r="B51" s="127" t="s">
        <v>221</v>
      </c>
      <c r="C51" s="128" t="s">
        <v>211</v>
      </c>
      <c r="D51" s="203">
        <v>2532000</v>
      </c>
      <c r="E51" s="203">
        <v>2602000</v>
      </c>
      <c r="F51" s="203">
        <v>540000</v>
      </c>
      <c r="G51" s="203">
        <v>540000</v>
      </c>
      <c r="H51" s="203">
        <v>1500000</v>
      </c>
      <c r="I51" s="203">
        <v>1500000</v>
      </c>
      <c r="J51" s="203">
        <v>0</v>
      </c>
      <c r="K51" s="203">
        <v>0</v>
      </c>
      <c r="L51" s="203">
        <v>0</v>
      </c>
      <c r="M51" s="203">
        <v>0</v>
      </c>
      <c r="N51" s="203">
        <v>0</v>
      </c>
      <c r="O51" s="203">
        <v>0</v>
      </c>
      <c r="P51" s="203">
        <v>0</v>
      </c>
      <c r="Q51" s="203">
        <v>0</v>
      </c>
      <c r="R51" s="203">
        <v>0</v>
      </c>
      <c r="S51" s="203">
        <v>0</v>
      </c>
      <c r="T51" s="203">
        <v>0</v>
      </c>
      <c r="U51" s="203">
        <v>0</v>
      </c>
      <c r="V51" s="203">
        <v>0</v>
      </c>
      <c r="W51" s="203">
        <v>0</v>
      </c>
      <c r="X51" s="205">
        <f t="shared" si="4"/>
        <v>4572000</v>
      </c>
      <c r="Y51" s="205">
        <f t="shared" si="9"/>
        <v>4642000</v>
      </c>
      <c r="Z51" s="257">
        <v>1</v>
      </c>
      <c r="AA51" s="257">
        <v>1</v>
      </c>
    </row>
    <row r="52" spans="1:27" ht="23.25" thickBot="1">
      <c r="A52" s="121"/>
      <c r="B52" s="127" t="s">
        <v>222</v>
      </c>
      <c r="C52" s="128" t="s">
        <v>212</v>
      </c>
      <c r="D52" s="203">
        <v>5117000</v>
      </c>
      <c r="E52" s="203">
        <v>5117000</v>
      </c>
      <c r="F52" s="203">
        <v>1146000</v>
      </c>
      <c r="G52" s="203">
        <v>1146000</v>
      </c>
      <c r="H52" s="203">
        <v>1500000</v>
      </c>
      <c r="I52" s="203">
        <v>1530000</v>
      </c>
      <c r="J52" s="203">
        <v>65000</v>
      </c>
      <c r="K52" s="203">
        <v>65000</v>
      </c>
      <c r="L52" s="203">
        <v>0</v>
      </c>
      <c r="M52" s="203">
        <v>0</v>
      </c>
      <c r="N52" s="203">
        <v>0</v>
      </c>
      <c r="O52" s="203">
        <v>0</v>
      </c>
      <c r="P52" s="203">
        <v>20000</v>
      </c>
      <c r="Q52" s="203">
        <v>20000</v>
      </c>
      <c r="R52" s="203">
        <v>0</v>
      </c>
      <c r="S52" s="203">
        <v>0</v>
      </c>
      <c r="T52" s="203">
        <v>0</v>
      </c>
      <c r="U52" s="203">
        <v>0</v>
      </c>
      <c r="V52" s="203">
        <v>0</v>
      </c>
      <c r="W52" s="203">
        <v>0</v>
      </c>
      <c r="X52" s="205">
        <f t="shared" si="4"/>
        <v>7848000</v>
      </c>
      <c r="Y52" s="205">
        <f t="shared" si="9"/>
        <v>7878000</v>
      </c>
      <c r="Z52" s="257">
        <v>2</v>
      </c>
      <c r="AA52" s="257">
        <v>2</v>
      </c>
    </row>
    <row r="53" spans="1:27" ht="23.25" thickBot="1">
      <c r="A53" s="121"/>
      <c r="B53" s="127" t="s">
        <v>223</v>
      </c>
      <c r="C53" s="128" t="s">
        <v>213</v>
      </c>
      <c r="D53" s="203">
        <v>1997000</v>
      </c>
      <c r="E53" s="203">
        <v>1997000</v>
      </c>
      <c r="F53" s="203">
        <v>447000</v>
      </c>
      <c r="G53" s="203">
        <v>447000</v>
      </c>
      <c r="H53" s="203">
        <v>15663000</v>
      </c>
      <c r="I53" s="203">
        <v>15663000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203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0</v>
      </c>
      <c r="X53" s="205">
        <f t="shared" si="4"/>
        <v>18107000</v>
      </c>
      <c r="Y53" s="205">
        <f t="shared" si="9"/>
        <v>18107000</v>
      </c>
      <c r="Z53" s="257">
        <v>1</v>
      </c>
      <c r="AA53" s="257">
        <v>1</v>
      </c>
    </row>
    <row r="54" spans="1:27" ht="23.25" thickBot="1">
      <c r="A54" s="121"/>
      <c r="B54" s="127" t="s">
        <v>183</v>
      </c>
      <c r="C54" s="128" t="s">
        <v>299</v>
      </c>
      <c r="D54" s="203">
        <v>0</v>
      </c>
      <c r="E54" s="203">
        <v>0</v>
      </c>
      <c r="F54" s="203">
        <v>0</v>
      </c>
      <c r="G54" s="203">
        <v>0</v>
      </c>
      <c r="H54" s="203">
        <v>972000</v>
      </c>
      <c r="I54" s="203">
        <v>972000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3">
        <v>0</v>
      </c>
      <c r="W54" s="203">
        <v>0</v>
      </c>
      <c r="X54" s="205">
        <f t="shared" si="4"/>
        <v>972000</v>
      </c>
      <c r="Y54" s="205">
        <f t="shared" si="9"/>
        <v>972000</v>
      </c>
      <c r="Z54" s="257">
        <v>0</v>
      </c>
      <c r="AA54" s="257">
        <v>0</v>
      </c>
    </row>
    <row r="55" spans="1:27" ht="23.25" thickBot="1">
      <c r="A55" s="121"/>
      <c r="B55" s="127" t="s">
        <v>181</v>
      </c>
      <c r="C55" s="128" t="s">
        <v>300</v>
      </c>
      <c r="D55" s="203">
        <v>0</v>
      </c>
      <c r="E55" s="203">
        <v>0</v>
      </c>
      <c r="F55" s="203">
        <v>0</v>
      </c>
      <c r="G55" s="203">
        <v>0</v>
      </c>
      <c r="H55" s="203">
        <v>1270000</v>
      </c>
      <c r="I55" s="203">
        <v>1270000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3">
        <v>0</v>
      </c>
      <c r="P55" s="203">
        <v>0</v>
      </c>
      <c r="Q55" s="203">
        <v>0</v>
      </c>
      <c r="R55" s="203">
        <v>0</v>
      </c>
      <c r="S55" s="203">
        <v>0</v>
      </c>
      <c r="T55" s="203">
        <v>0</v>
      </c>
      <c r="U55" s="203">
        <v>0</v>
      </c>
      <c r="V55" s="203">
        <v>0</v>
      </c>
      <c r="W55" s="203">
        <v>0</v>
      </c>
      <c r="X55" s="205">
        <f t="shared" si="4"/>
        <v>1270000</v>
      </c>
      <c r="Y55" s="205">
        <f t="shared" si="9"/>
        <v>1270000</v>
      </c>
      <c r="Z55" s="257">
        <v>0</v>
      </c>
      <c r="AA55" s="257">
        <v>0</v>
      </c>
    </row>
    <row r="56" spans="1:27" ht="23.25" thickBot="1">
      <c r="A56" s="121"/>
      <c r="B56" s="127" t="s">
        <v>147</v>
      </c>
      <c r="C56" s="128" t="s">
        <v>200</v>
      </c>
      <c r="D56" s="203">
        <v>15755000</v>
      </c>
      <c r="E56" s="203">
        <v>15755000</v>
      </c>
      <c r="F56" s="203">
        <v>3455000</v>
      </c>
      <c r="G56" s="203">
        <v>3455000</v>
      </c>
      <c r="H56" s="203">
        <v>41165000</v>
      </c>
      <c r="I56" s="203">
        <v>41065000</v>
      </c>
      <c r="J56" s="203">
        <v>65000</v>
      </c>
      <c r="K56" s="203">
        <v>65000</v>
      </c>
      <c r="L56" s="203">
        <v>0</v>
      </c>
      <c r="M56" s="203">
        <v>0</v>
      </c>
      <c r="N56" s="203">
        <v>0</v>
      </c>
      <c r="O56" s="203">
        <v>0</v>
      </c>
      <c r="P56" s="203">
        <v>0</v>
      </c>
      <c r="Q56" s="203">
        <v>0</v>
      </c>
      <c r="R56" s="203">
        <v>0</v>
      </c>
      <c r="S56" s="203">
        <v>0</v>
      </c>
      <c r="T56" s="203">
        <v>0</v>
      </c>
      <c r="U56" s="203">
        <v>0</v>
      </c>
      <c r="V56" s="203">
        <v>0</v>
      </c>
      <c r="W56" s="203">
        <v>0</v>
      </c>
      <c r="X56" s="205">
        <f t="shared" si="4"/>
        <v>60440000</v>
      </c>
      <c r="Y56" s="205">
        <f t="shared" si="9"/>
        <v>60340000</v>
      </c>
      <c r="Z56" s="257">
        <v>9</v>
      </c>
      <c r="AA56" s="257">
        <v>9</v>
      </c>
    </row>
    <row r="57" spans="1:27" ht="30.75" customHeight="1" thickBot="1">
      <c r="A57" s="138" t="s">
        <v>134</v>
      </c>
      <c r="B57" s="392" t="s">
        <v>224</v>
      </c>
      <c r="C57" s="393"/>
      <c r="D57" s="204">
        <f>SUM(D50:D56)</f>
        <v>33993000</v>
      </c>
      <c r="E57" s="204">
        <f aca="true" t="shared" si="10" ref="E57:Y57">SUM(E50:E56)</f>
        <v>34063000</v>
      </c>
      <c r="F57" s="204">
        <f t="shared" si="10"/>
        <v>7512000</v>
      </c>
      <c r="G57" s="204">
        <f t="shared" si="10"/>
        <v>7512000</v>
      </c>
      <c r="H57" s="204">
        <f t="shared" si="10"/>
        <v>62470000</v>
      </c>
      <c r="I57" s="204">
        <f t="shared" si="10"/>
        <v>62400000</v>
      </c>
      <c r="J57" s="204">
        <f t="shared" si="10"/>
        <v>130000</v>
      </c>
      <c r="K57" s="204">
        <f t="shared" si="10"/>
        <v>130000</v>
      </c>
      <c r="L57" s="204">
        <f t="shared" si="10"/>
        <v>0</v>
      </c>
      <c r="M57" s="204">
        <v>0</v>
      </c>
      <c r="N57" s="204">
        <f t="shared" si="10"/>
        <v>0</v>
      </c>
      <c r="O57" s="204">
        <f t="shared" si="10"/>
        <v>0</v>
      </c>
      <c r="P57" s="204">
        <f t="shared" si="10"/>
        <v>20000</v>
      </c>
      <c r="Q57" s="204">
        <f t="shared" si="10"/>
        <v>20000</v>
      </c>
      <c r="R57" s="204">
        <f t="shared" si="10"/>
        <v>0</v>
      </c>
      <c r="S57" s="204">
        <f t="shared" si="10"/>
        <v>0</v>
      </c>
      <c r="T57" s="204">
        <f t="shared" si="10"/>
        <v>0</v>
      </c>
      <c r="U57" s="204">
        <f t="shared" si="10"/>
        <v>0</v>
      </c>
      <c r="V57" s="204">
        <f t="shared" si="10"/>
        <v>0</v>
      </c>
      <c r="W57" s="204">
        <f t="shared" si="10"/>
        <v>0</v>
      </c>
      <c r="X57" s="202">
        <f t="shared" si="4"/>
        <v>104125000</v>
      </c>
      <c r="Y57" s="204">
        <f t="shared" si="10"/>
        <v>104125000</v>
      </c>
      <c r="Z57" s="257">
        <f>SUM(Z50:Z56)</f>
        <v>18</v>
      </c>
      <c r="AA57" s="257">
        <f>SUM(AA50:AA56)</f>
        <v>18</v>
      </c>
    </row>
    <row r="58" spans="1:27" ht="16.5" thickBot="1">
      <c r="A58" s="394" t="s">
        <v>54</v>
      </c>
      <c r="B58" s="394"/>
      <c r="C58" s="394"/>
      <c r="D58" s="202">
        <f>SUM(D43,D45,D47,D49,D57)</f>
        <v>168006000</v>
      </c>
      <c r="E58" s="202">
        <f aca="true" t="shared" si="11" ref="E58:Y58">SUM(E43,E45,E47,E49,E57)</f>
        <v>239868209</v>
      </c>
      <c r="F58" s="202">
        <f t="shared" si="11"/>
        <v>35676000</v>
      </c>
      <c r="G58" s="202">
        <f t="shared" si="11"/>
        <v>43487505</v>
      </c>
      <c r="H58" s="202">
        <f t="shared" si="11"/>
        <v>135888000</v>
      </c>
      <c r="I58" s="202">
        <f t="shared" si="11"/>
        <v>148246183</v>
      </c>
      <c r="J58" s="202">
        <f t="shared" si="11"/>
        <v>74910000</v>
      </c>
      <c r="K58" s="202">
        <f t="shared" si="11"/>
        <v>74931238</v>
      </c>
      <c r="L58" s="202">
        <f t="shared" si="11"/>
        <v>3000000</v>
      </c>
      <c r="M58" s="202">
        <f t="shared" si="11"/>
        <v>3000000</v>
      </c>
      <c r="N58" s="202">
        <f t="shared" si="11"/>
        <v>3000867</v>
      </c>
      <c r="O58" s="202">
        <f t="shared" si="11"/>
        <v>2182325</v>
      </c>
      <c r="P58" s="202">
        <f t="shared" si="11"/>
        <v>7619000</v>
      </c>
      <c r="Q58" s="202">
        <f t="shared" si="11"/>
        <v>9501136</v>
      </c>
      <c r="R58" s="202">
        <f t="shared" si="11"/>
        <v>0</v>
      </c>
      <c r="S58" s="202">
        <f t="shared" si="11"/>
        <v>169375</v>
      </c>
      <c r="T58" s="202">
        <f t="shared" si="11"/>
        <v>86864000</v>
      </c>
      <c r="U58" s="202">
        <f t="shared" si="11"/>
        <v>86864000</v>
      </c>
      <c r="V58" s="202">
        <f t="shared" si="11"/>
        <v>9097933</v>
      </c>
      <c r="W58" s="202">
        <f>SUM(W43,W45,W47,W49,W57)</f>
        <v>87097933</v>
      </c>
      <c r="X58" s="202">
        <f t="shared" si="4"/>
        <v>524061800</v>
      </c>
      <c r="Y58" s="202">
        <f t="shared" si="11"/>
        <v>695347904</v>
      </c>
      <c r="Z58" s="257">
        <f>SUM(Z43,Z45,Z47,Z49,Z57)</f>
        <v>70</v>
      </c>
      <c r="AA58" s="257">
        <f>SUM(AA43,AA45,AA47,AA49,AA57)</f>
        <v>71</v>
      </c>
    </row>
  </sheetData>
  <sheetProtection/>
  <mergeCells count="29">
    <mergeCell ref="B57:C57"/>
    <mergeCell ref="A58:C58"/>
    <mergeCell ref="Z7:AA8"/>
    <mergeCell ref="A1:AA1"/>
    <mergeCell ref="A3:AA3"/>
    <mergeCell ref="A5:AA5"/>
    <mergeCell ref="A10:A43"/>
    <mergeCell ref="B43:C43"/>
    <mergeCell ref="A46:A47"/>
    <mergeCell ref="B47:C47"/>
    <mergeCell ref="N8:O8"/>
    <mergeCell ref="A48:A49"/>
    <mergeCell ref="B49:C49"/>
    <mergeCell ref="A7:A8"/>
    <mergeCell ref="B7:B8"/>
    <mergeCell ref="C7:C8"/>
    <mergeCell ref="D7:T7"/>
    <mergeCell ref="A44:A45"/>
    <mergeCell ref="B45:C45"/>
    <mergeCell ref="X7:Y8"/>
    <mergeCell ref="D8:E8"/>
    <mergeCell ref="F8:G8"/>
    <mergeCell ref="H8:I8"/>
    <mergeCell ref="J8:K8"/>
    <mergeCell ref="P8:Q8"/>
    <mergeCell ref="R8:S8"/>
    <mergeCell ref="T8:U8"/>
    <mergeCell ref="V8:W8"/>
    <mergeCell ref="L8:M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8.8515625" defaultRowHeight="15"/>
  <cols>
    <col min="1" max="1" width="7.57421875" style="38" customWidth="1"/>
    <col min="2" max="2" width="93.140625" style="38" bestFit="1" customWidth="1"/>
    <col min="3" max="3" width="15.57421875" style="38" customWidth="1"/>
    <col min="4" max="4" width="16.00390625" style="38" customWidth="1"/>
    <col min="5" max="16384" width="8.8515625" style="37" customWidth="1"/>
  </cols>
  <sheetData>
    <row r="1" spans="1:4" ht="15.75">
      <c r="A1" s="400" t="s">
        <v>409</v>
      </c>
      <c r="B1" s="400"/>
      <c r="C1" s="400"/>
      <c r="D1" s="400"/>
    </row>
    <row r="3" spans="1:4" ht="15">
      <c r="A3" s="401" t="s">
        <v>359</v>
      </c>
      <c r="B3" s="401"/>
      <c r="C3" s="401"/>
      <c r="D3" s="401"/>
    </row>
    <row r="4" spans="1:4" ht="15.75">
      <c r="A4" s="287"/>
      <c r="B4" s="287"/>
      <c r="C4" s="287"/>
      <c r="D4" s="287"/>
    </row>
    <row r="5" spans="1:8" s="38" customFormat="1" ht="27.75" customHeight="1">
      <c r="A5" s="405" t="s">
        <v>305</v>
      </c>
      <c r="B5" s="405"/>
      <c r="C5" s="405"/>
      <c r="D5" s="405"/>
      <c r="E5" s="258"/>
      <c r="F5" s="258"/>
      <c r="G5" s="258"/>
      <c r="H5" s="258"/>
    </row>
    <row r="6" spans="1:8" ht="29.25" customHeight="1">
      <c r="A6" s="406" t="s">
        <v>306</v>
      </c>
      <c r="B6" s="406"/>
      <c r="C6" s="406"/>
      <c r="D6" s="406"/>
      <c r="E6" s="258"/>
      <c r="F6" s="258"/>
      <c r="G6" s="258"/>
      <c r="H6" s="258"/>
    </row>
    <row r="7" spans="1:8" ht="12.75" customHeight="1">
      <c r="A7" s="259"/>
      <c r="B7" s="260"/>
      <c r="D7" s="261" t="s">
        <v>307</v>
      </c>
      <c r="E7" s="258"/>
      <c r="F7" s="258"/>
      <c r="G7" s="258"/>
      <c r="H7" s="258"/>
    </row>
    <row r="8" spans="1:8" ht="12.75" customHeight="1">
      <c r="A8" s="402" t="s">
        <v>308</v>
      </c>
      <c r="B8" s="402"/>
      <c r="D8" s="262">
        <v>1426453</v>
      </c>
      <c r="E8" s="258"/>
      <c r="F8" s="258"/>
      <c r="G8" s="258"/>
      <c r="H8" s="258"/>
    </row>
    <row r="9" spans="1:8" ht="12.75" customHeight="1">
      <c r="A9" s="263"/>
      <c r="B9" s="263"/>
      <c r="D9" s="264"/>
      <c r="E9" s="258"/>
      <c r="F9" s="258"/>
      <c r="G9" s="258"/>
      <c r="H9" s="258"/>
    </row>
    <row r="10" spans="1:8" ht="15.75" customHeight="1">
      <c r="A10" s="402"/>
      <c r="B10" s="402"/>
      <c r="D10" s="265"/>
      <c r="E10" s="258"/>
      <c r="F10" s="258"/>
      <c r="G10" s="258"/>
      <c r="H10" s="258"/>
    </row>
    <row r="11" spans="1:8" ht="12.75" customHeight="1">
      <c r="A11" s="259"/>
      <c r="B11" s="266"/>
      <c r="D11" s="264" t="s">
        <v>309</v>
      </c>
      <c r="E11" s="258"/>
      <c r="F11" s="258"/>
      <c r="G11" s="258"/>
      <c r="H11" s="258"/>
    </row>
    <row r="12" spans="1:8" ht="12.75" customHeight="1">
      <c r="A12" s="259"/>
      <c r="B12" s="267"/>
      <c r="D12" s="262">
        <v>2507</v>
      </c>
      <c r="E12" s="258"/>
      <c r="F12" s="258"/>
      <c r="G12" s="258"/>
      <c r="H12" s="258"/>
    </row>
    <row r="13" spans="1:8" ht="12.75" customHeight="1">
      <c r="A13" s="259"/>
      <c r="B13" s="268" t="s">
        <v>310</v>
      </c>
      <c r="C13" s="269"/>
      <c r="E13" s="258"/>
      <c r="F13" s="258"/>
      <c r="G13" s="258"/>
      <c r="H13" s="258"/>
    </row>
    <row r="14" spans="1:8" ht="12.75" customHeight="1">
      <c r="A14" s="270"/>
      <c r="B14" s="271" t="s">
        <v>311</v>
      </c>
      <c r="C14" s="403" t="s">
        <v>313</v>
      </c>
      <c r="D14" s="404"/>
      <c r="E14" s="258"/>
      <c r="F14" s="258"/>
      <c r="G14" s="258"/>
      <c r="H14" s="258"/>
    </row>
    <row r="15" spans="1:8" ht="12.75" customHeight="1">
      <c r="A15" s="262" t="s">
        <v>312</v>
      </c>
      <c r="B15" s="272" t="s">
        <v>62</v>
      </c>
      <c r="C15" s="286" t="s">
        <v>355</v>
      </c>
      <c r="D15" s="286" t="s">
        <v>356</v>
      </c>
      <c r="E15" s="258"/>
      <c r="F15" s="258"/>
      <c r="G15" s="258"/>
      <c r="H15" s="258"/>
    </row>
    <row r="16" spans="1:8" ht="12.75" customHeight="1">
      <c r="A16" s="273" t="s">
        <v>314</v>
      </c>
      <c r="B16" s="274" t="s">
        <v>315</v>
      </c>
      <c r="C16" s="275">
        <v>70806800</v>
      </c>
      <c r="D16" s="275">
        <v>70806800</v>
      </c>
      <c r="E16" s="258"/>
      <c r="F16" s="258"/>
      <c r="G16" s="258"/>
      <c r="H16" s="258"/>
    </row>
    <row r="17" spans="1:8" ht="12.75" customHeight="1">
      <c r="A17" s="273" t="s">
        <v>316</v>
      </c>
      <c r="B17" s="274" t="s">
        <v>317</v>
      </c>
      <c r="C17" s="275">
        <v>20130543</v>
      </c>
      <c r="D17" s="275">
        <v>20130543</v>
      </c>
      <c r="E17" s="258"/>
      <c r="F17" s="258"/>
      <c r="G17" s="258"/>
      <c r="H17" s="258"/>
    </row>
    <row r="18" spans="1:8" ht="12.75" customHeight="1">
      <c r="A18" s="273" t="s">
        <v>318</v>
      </c>
      <c r="B18" s="274" t="s">
        <v>319</v>
      </c>
      <c r="C18" s="275">
        <v>9024810</v>
      </c>
      <c r="D18" s="275">
        <v>9024810</v>
      </c>
      <c r="E18" s="258"/>
      <c r="F18" s="258"/>
      <c r="G18" s="258"/>
      <c r="H18" s="258"/>
    </row>
    <row r="19" spans="1:8" ht="12.75" customHeight="1">
      <c r="A19" s="273" t="s">
        <v>320</v>
      </c>
      <c r="B19" s="274" t="s">
        <v>321</v>
      </c>
      <c r="C19" s="275">
        <v>6400000</v>
      </c>
      <c r="D19" s="275">
        <v>6400000</v>
      </c>
      <c r="E19" s="258"/>
      <c r="F19" s="258"/>
      <c r="G19" s="258"/>
      <c r="H19" s="258"/>
    </row>
    <row r="20" spans="1:8" ht="12.75" customHeight="1">
      <c r="A20" s="273" t="s">
        <v>322</v>
      </c>
      <c r="B20" s="274" t="s">
        <v>323</v>
      </c>
      <c r="C20" s="275">
        <v>522123</v>
      </c>
      <c r="D20" s="275">
        <v>522123</v>
      </c>
      <c r="E20" s="258"/>
      <c r="F20" s="258"/>
      <c r="G20" s="258"/>
      <c r="H20" s="258"/>
    </row>
    <row r="21" spans="1:8" ht="12.75" customHeight="1">
      <c r="A21" s="273" t="s">
        <v>324</v>
      </c>
      <c r="B21" s="274" t="s">
        <v>325</v>
      </c>
      <c r="C21" s="275">
        <v>4183610</v>
      </c>
      <c r="D21" s="275">
        <v>4183610</v>
      </c>
      <c r="E21" s="258"/>
      <c r="F21" s="258"/>
      <c r="G21" s="258"/>
      <c r="H21" s="258"/>
    </row>
    <row r="22" spans="1:8" ht="12.75" customHeight="1">
      <c r="A22" s="273" t="s">
        <v>326</v>
      </c>
      <c r="B22" s="274" t="s">
        <v>161</v>
      </c>
      <c r="C22" s="275">
        <v>6768900</v>
      </c>
      <c r="D22" s="275">
        <v>6768900</v>
      </c>
      <c r="E22" s="258"/>
      <c r="F22" s="258"/>
      <c r="G22" s="258"/>
      <c r="H22" s="258"/>
    </row>
    <row r="23" spans="1:8" ht="12.75" customHeight="1">
      <c r="A23" s="273" t="s">
        <v>327</v>
      </c>
      <c r="B23" s="274" t="s">
        <v>93</v>
      </c>
      <c r="C23" s="275">
        <v>81600</v>
      </c>
      <c r="D23" s="275">
        <v>81600</v>
      </c>
      <c r="E23" s="258"/>
      <c r="F23" s="258"/>
      <c r="G23" s="258"/>
      <c r="H23" s="258"/>
    </row>
    <row r="24" spans="1:8" ht="12.75" customHeight="1">
      <c r="A24" s="273"/>
      <c r="B24" s="274" t="s">
        <v>328</v>
      </c>
      <c r="C24" s="275">
        <v>17601812</v>
      </c>
      <c r="D24" s="275">
        <v>17601812</v>
      </c>
      <c r="E24" s="258"/>
      <c r="F24" s="258"/>
      <c r="G24" s="258"/>
      <c r="H24" s="258"/>
    </row>
    <row r="25" spans="1:8" ht="12.75" customHeight="1">
      <c r="A25" s="273" t="s">
        <v>39</v>
      </c>
      <c r="B25" s="276" t="s">
        <v>329</v>
      </c>
      <c r="C25" s="277">
        <f>SUM(C16:C17,C22,C23,C24,)</f>
        <v>115389655</v>
      </c>
      <c r="D25" s="277">
        <f>SUM(D16:D17,D22,D23,D24,)</f>
        <v>115389655</v>
      </c>
      <c r="E25" s="258"/>
      <c r="F25" s="258"/>
      <c r="G25" s="258"/>
      <c r="H25" s="258"/>
    </row>
    <row r="26" spans="1:4" ht="12.75">
      <c r="A26" s="273"/>
      <c r="B26" s="274" t="s">
        <v>330</v>
      </c>
      <c r="C26" s="278">
        <v>21753513</v>
      </c>
      <c r="D26" s="278">
        <v>21753513</v>
      </c>
    </row>
    <row r="27" spans="1:4" ht="12.75">
      <c r="A27" s="273"/>
      <c r="B27" s="274" t="s">
        <v>331</v>
      </c>
      <c r="C27" s="278">
        <v>11919733</v>
      </c>
      <c r="D27" s="278">
        <v>11919733</v>
      </c>
    </row>
    <row r="28" spans="1:4" ht="12.75">
      <c r="A28" s="273"/>
      <c r="B28" s="274" t="s">
        <v>332</v>
      </c>
      <c r="C28" s="278">
        <v>305600</v>
      </c>
      <c r="D28" s="278">
        <v>305600</v>
      </c>
    </row>
    <row r="29" spans="1:4" ht="12.75">
      <c r="A29" s="273"/>
      <c r="B29" s="274" t="s">
        <v>333</v>
      </c>
      <c r="C29" s="278">
        <v>418900</v>
      </c>
      <c r="D29" s="278">
        <v>418900</v>
      </c>
    </row>
    <row r="30" spans="1:4" ht="12.75">
      <c r="A30" s="273"/>
      <c r="B30" s="274" t="s">
        <v>334</v>
      </c>
      <c r="C30" s="278">
        <v>6000000</v>
      </c>
      <c r="D30" s="278">
        <v>6000000</v>
      </c>
    </row>
    <row r="31" spans="1:4" ht="12.75">
      <c r="A31" s="273"/>
      <c r="B31" s="279" t="s">
        <v>335</v>
      </c>
      <c r="C31" s="278">
        <v>3000000</v>
      </c>
      <c r="D31" s="278">
        <v>3000000</v>
      </c>
    </row>
    <row r="32" spans="1:4" ht="12.75">
      <c r="A32" s="273"/>
      <c r="B32" s="274" t="s">
        <v>336</v>
      </c>
      <c r="C32" s="278">
        <v>4030533</v>
      </c>
      <c r="D32" s="278">
        <v>4030533</v>
      </c>
    </row>
    <row r="33" spans="1:4" ht="12.75">
      <c r="A33" s="273"/>
      <c r="B33" s="274" t="s">
        <v>337</v>
      </c>
      <c r="C33" s="278">
        <v>2233133</v>
      </c>
      <c r="D33" s="278">
        <v>2233133</v>
      </c>
    </row>
    <row r="34" spans="1:4" ht="12.75">
      <c r="A34" s="273" t="s">
        <v>41</v>
      </c>
      <c r="B34" s="280" t="s">
        <v>338</v>
      </c>
      <c r="C34" s="281">
        <f>SUM(C26:C33)</f>
        <v>49661412</v>
      </c>
      <c r="D34" s="281">
        <f>SUM(D26:D33)</f>
        <v>49661412</v>
      </c>
    </row>
    <row r="35" spans="1:4" ht="12.75">
      <c r="A35" s="273"/>
      <c r="B35" s="274" t="s">
        <v>260</v>
      </c>
      <c r="C35" s="278">
        <v>24345000</v>
      </c>
      <c r="D35" s="278">
        <v>24345000</v>
      </c>
    </row>
    <row r="36" spans="1:8" s="38" customFormat="1" ht="12.75">
      <c r="A36" s="273"/>
      <c r="B36" s="274" t="s">
        <v>339</v>
      </c>
      <c r="C36" s="278">
        <v>17495040</v>
      </c>
      <c r="D36" s="278">
        <v>17495040</v>
      </c>
      <c r="E36" s="37"/>
      <c r="F36" s="37"/>
      <c r="G36" s="37"/>
      <c r="H36" s="37"/>
    </row>
    <row r="37" spans="1:8" s="38" customFormat="1" ht="12.75">
      <c r="A37" s="273"/>
      <c r="B37" s="274" t="s">
        <v>340</v>
      </c>
      <c r="C37" s="278">
        <v>19396358</v>
      </c>
      <c r="D37" s="278">
        <v>19396358</v>
      </c>
      <c r="E37" s="37"/>
      <c r="F37" s="37"/>
      <c r="G37" s="37"/>
      <c r="H37" s="37"/>
    </row>
    <row r="38" spans="1:8" s="38" customFormat="1" ht="12.75">
      <c r="A38" s="273"/>
      <c r="B38" s="274" t="s">
        <v>341</v>
      </c>
      <c r="C38" s="282">
        <v>964440</v>
      </c>
      <c r="D38" s="282">
        <v>964440</v>
      </c>
      <c r="E38" s="37"/>
      <c r="F38" s="37"/>
      <c r="G38" s="37"/>
      <c r="H38" s="37"/>
    </row>
    <row r="39" spans="1:8" s="38" customFormat="1" ht="12.75">
      <c r="A39" s="273"/>
      <c r="B39" s="274" t="s">
        <v>342</v>
      </c>
      <c r="C39" s="278">
        <v>3000000</v>
      </c>
      <c r="D39" s="278">
        <v>3000000</v>
      </c>
      <c r="E39" s="37"/>
      <c r="F39" s="37"/>
      <c r="G39" s="37"/>
      <c r="H39" s="37"/>
    </row>
    <row r="40" spans="1:8" s="38" customFormat="1" ht="12.75">
      <c r="A40" s="273"/>
      <c r="B40" s="274" t="s">
        <v>343</v>
      </c>
      <c r="C40" s="278">
        <v>5812800</v>
      </c>
      <c r="D40" s="278">
        <v>5812800</v>
      </c>
      <c r="E40" s="37"/>
      <c r="F40" s="37"/>
      <c r="G40" s="37"/>
      <c r="H40" s="37"/>
    </row>
    <row r="41" spans="1:8" s="38" customFormat="1" ht="12.75">
      <c r="A41" s="273"/>
      <c r="B41" s="274" t="s">
        <v>344</v>
      </c>
      <c r="C41" s="278">
        <v>350000</v>
      </c>
      <c r="D41" s="278">
        <v>350000</v>
      </c>
      <c r="E41" s="37"/>
      <c r="F41" s="37"/>
      <c r="G41" s="37"/>
      <c r="H41" s="37"/>
    </row>
    <row r="42" spans="1:8" s="38" customFormat="1" ht="12.75">
      <c r="A42" s="273"/>
      <c r="B42" s="274" t="s">
        <v>345</v>
      </c>
      <c r="C42" s="278">
        <v>4200000</v>
      </c>
      <c r="D42" s="278">
        <v>4200000</v>
      </c>
      <c r="E42" s="37"/>
      <c r="F42" s="37"/>
      <c r="G42" s="37"/>
      <c r="H42" s="37"/>
    </row>
    <row r="43" spans="1:8" s="38" customFormat="1" ht="12.75">
      <c r="A43" s="273"/>
      <c r="B43" s="274" t="s">
        <v>346</v>
      </c>
      <c r="C43" s="278">
        <v>1853000</v>
      </c>
      <c r="D43" s="278">
        <v>1853000</v>
      </c>
      <c r="E43" s="37"/>
      <c r="F43" s="37"/>
      <c r="G43" s="37"/>
      <c r="H43" s="37"/>
    </row>
    <row r="44" spans="1:8" s="38" customFormat="1" ht="12.75">
      <c r="A44" s="283"/>
      <c r="B44" s="284" t="s">
        <v>347</v>
      </c>
      <c r="C44" s="282">
        <v>2000000</v>
      </c>
      <c r="D44" s="282">
        <v>2000000</v>
      </c>
      <c r="E44" s="37"/>
      <c r="F44" s="37"/>
      <c r="G44" s="37"/>
      <c r="H44" s="37"/>
    </row>
    <row r="45" spans="1:8" s="38" customFormat="1" ht="12.75">
      <c r="A45" s="273" t="s">
        <v>348</v>
      </c>
      <c r="B45" s="276" t="s">
        <v>349</v>
      </c>
      <c r="C45" s="281">
        <f>SUM(C35:C44)</f>
        <v>79416638</v>
      </c>
      <c r="D45" s="281">
        <f>SUM(D35:D44)</f>
        <v>79416638</v>
      </c>
      <c r="E45" s="37"/>
      <c r="F45" s="37"/>
      <c r="G45" s="37"/>
      <c r="H45" s="37"/>
    </row>
    <row r="46" spans="1:8" s="38" customFormat="1" ht="12.75">
      <c r="A46" s="273"/>
      <c r="B46" s="274" t="s">
        <v>350</v>
      </c>
      <c r="C46" s="282">
        <v>2857980</v>
      </c>
      <c r="D46" s="282">
        <v>2857980</v>
      </c>
      <c r="E46" s="37"/>
      <c r="F46" s="37"/>
      <c r="G46" s="37"/>
      <c r="H46" s="37"/>
    </row>
    <row r="47" spans="1:8" s="38" customFormat="1" ht="12.75">
      <c r="A47" s="273" t="s">
        <v>44</v>
      </c>
      <c r="B47" s="276" t="s">
        <v>351</v>
      </c>
      <c r="C47" s="281">
        <f>C46</f>
        <v>2857980</v>
      </c>
      <c r="D47" s="281">
        <f>D46</f>
        <v>2857980</v>
      </c>
      <c r="E47" s="37"/>
      <c r="F47" s="37"/>
      <c r="G47" s="37"/>
      <c r="H47" s="37"/>
    </row>
    <row r="48" spans="1:8" s="38" customFormat="1" ht="12.75">
      <c r="A48" s="273"/>
      <c r="B48" s="276" t="s">
        <v>352</v>
      </c>
      <c r="C48" s="281">
        <v>29984000</v>
      </c>
      <c r="D48" s="281">
        <v>29984000</v>
      </c>
      <c r="E48" s="37"/>
      <c r="F48" s="37"/>
      <c r="G48" s="37"/>
      <c r="H48" s="37"/>
    </row>
    <row r="49" spans="1:8" s="38" customFormat="1" ht="12.75">
      <c r="A49" s="273" t="s">
        <v>134</v>
      </c>
      <c r="B49" s="276" t="s">
        <v>353</v>
      </c>
      <c r="C49" s="281">
        <f>SUM(C48:C48)</f>
        <v>29984000</v>
      </c>
      <c r="D49" s="281">
        <f>SUM(D48:D48)</f>
        <v>29984000</v>
      </c>
      <c r="E49" s="37"/>
      <c r="F49" s="37"/>
      <c r="G49" s="37"/>
      <c r="H49" s="37"/>
    </row>
    <row r="50" spans="1:8" s="38" customFormat="1" ht="12.75">
      <c r="A50" s="273" t="s">
        <v>358</v>
      </c>
      <c r="B50" s="276" t="s">
        <v>357</v>
      </c>
      <c r="C50" s="281">
        <v>0</v>
      </c>
      <c r="D50" s="281">
        <v>60369375</v>
      </c>
      <c r="E50" s="37"/>
      <c r="F50" s="37"/>
      <c r="G50" s="37"/>
      <c r="H50" s="37"/>
    </row>
    <row r="51" spans="1:8" s="38" customFormat="1" ht="25.5">
      <c r="A51" s="273"/>
      <c r="B51" s="285" t="s">
        <v>354</v>
      </c>
      <c r="C51" s="281">
        <f>SUM(C25,C34,C45,C47,C49)</f>
        <v>277309685</v>
      </c>
      <c r="D51" s="281">
        <f>SUM(D25,D34,D45,D47,D49,D50)</f>
        <v>337679060</v>
      </c>
      <c r="E51" s="37"/>
      <c r="F51" s="37"/>
      <c r="G51" s="37"/>
      <c r="H51" s="37"/>
    </row>
  </sheetData>
  <sheetProtection/>
  <mergeCells count="7">
    <mergeCell ref="A1:D1"/>
    <mergeCell ref="A3:D3"/>
    <mergeCell ref="A10:B10"/>
    <mergeCell ref="C14:D14"/>
    <mergeCell ref="A5:D5"/>
    <mergeCell ref="A6:D6"/>
    <mergeCell ref="A8:B8"/>
  </mergeCells>
  <printOptions horizontalCentered="1"/>
  <pageMargins left="0.15748031496062992" right="0.15748031496062992" top="0.31496062992125984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5.421875" style="0" customWidth="1"/>
    <col min="2" max="2" width="18.140625" style="0" customWidth="1"/>
    <col min="3" max="3" width="18.28125" style="0" customWidth="1"/>
  </cols>
  <sheetData>
    <row r="1" spans="1:3" ht="15">
      <c r="A1" s="408" t="s">
        <v>410</v>
      </c>
      <c r="B1" s="408"/>
      <c r="C1" s="408"/>
    </row>
    <row r="3" spans="1:3" ht="15">
      <c r="A3" s="408" t="s">
        <v>364</v>
      </c>
      <c r="B3" s="408"/>
      <c r="C3" s="408"/>
    </row>
    <row r="5" spans="1:3" ht="15.75" customHeight="1">
      <c r="A5" s="407" t="s">
        <v>363</v>
      </c>
      <c r="B5" s="407"/>
      <c r="C5" s="407"/>
    </row>
    <row r="6" spans="1:3" ht="15">
      <c r="A6" s="42"/>
      <c r="B6" s="42"/>
      <c r="C6" s="41"/>
    </row>
    <row r="7" spans="1:3" ht="15">
      <c r="A7" s="43"/>
      <c r="B7" s="43"/>
      <c r="C7" s="41"/>
    </row>
    <row r="8" spans="1:3" ht="15">
      <c r="A8" s="43"/>
      <c r="B8" s="41"/>
      <c r="C8" s="41"/>
    </row>
    <row r="9" spans="1:3" ht="15">
      <c r="A9" s="43"/>
      <c r="B9" s="116"/>
      <c r="C9" s="116" t="s">
        <v>255</v>
      </c>
    </row>
    <row r="10" spans="1:3" ht="15.75">
      <c r="A10" s="288" t="s">
        <v>47</v>
      </c>
      <c r="B10" s="133" t="s">
        <v>243</v>
      </c>
      <c r="C10" s="133" t="s">
        <v>244</v>
      </c>
    </row>
    <row r="11" spans="1:3" ht="15.75">
      <c r="A11" s="47" t="s">
        <v>360</v>
      </c>
      <c r="B11" s="289">
        <v>60200000</v>
      </c>
      <c r="C11" s="289">
        <v>60200000</v>
      </c>
    </row>
    <row r="12" spans="1:3" ht="15.75">
      <c r="A12" s="47" t="s">
        <v>361</v>
      </c>
      <c r="B12" s="289">
        <v>0</v>
      </c>
      <c r="C12" s="289">
        <v>169375</v>
      </c>
    </row>
    <row r="13" spans="1:3" ht="15.75">
      <c r="A13" s="47" t="s">
        <v>269</v>
      </c>
      <c r="B13" s="289">
        <v>1500000</v>
      </c>
      <c r="C13" s="289">
        <v>1500000</v>
      </c>
    </row>
    <row r="14" spans="1:3" ht="15.75">
      <c r="A14" s="45" t="s">
        <v>56</v>
      </c>
      <c r="B14" s="289">
        <v>200000</v>
      </c>
      <c r="C14" s="289">
        <v>200000</v>
      </c>
    </row>
    <row r="15" spans="1:3" ht="15.75">
      <c r="A15" s="44" t="s">
        <v>55</v>
      </c>
      <c r="B15" s="290">
        <f>SUM(B11:B14)</f>
        <v>61900000</v>
      </c>
      <c r="C15" s="290">
        <f>SUM(C11:C14)</f>
        <v>62069375</v>
      </c>
    </row>
    <row r="16" spans="1:3" ht="15.75">
      <c r="A16" s="47" t="s">
        <v>362</v>
      </c>
      <c r="B16" s="289">
        <v>32583000</v>
      </c>
      <c r="C16" s="289">
        <v>32583000</v>
      </c>
    </row>
    <row r="17" spans="1:3" ht="15.75">
      <c r="A17" s="44" t="s">
        <v>55</v>
      </c>
      <c r="B17" s="290">
        <f>SUM(B16)</f>
        <v>32583000</v>
      </c>
      <c r="C17" s="290">
        <f>SUM(C16)</f>
        <v>32583000</v>
      </c>
    </row>
    <row r="18" spans="1:3" ht="15.75">
      <c r="A18" s="49" t="s">
        <v>57</v>
      </c>
      <c r="B18" s="290">
        <f>SUM(B15,B17)</f>
        <v>94483000</v>
      </c>
      <c r="C18" s="290">
        <f>SUM(C15,C17)</f>
        <v>94652375</v>
      </c>
    </row>
  </sheetData>
  <sheetProtection/>
  <mergeCells count="3">
    <mergeCell ref="A5:C5"/>
    <mergeCell ref="A1:C1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8.00390625" style="0" bestFit="1" customWidth="1"/>
    <col min="2" max="2" width="27.7109375" style="0" bestFit="1" customWidth="1"/>
    <col min="3" max="3" width="14.28125" style="0" customWidth="1"/>
    <col min="4" max="4" width="14.57421875" style="0" bestFit="1" customWidth="1"/>
  </cols>
  <sheetData>
    <row r="1" spans="1:4" ht="15.75">
      <c r="A1" s="350" t="s">
        <v>411</v>
      </c>
      <c r="B1" s="350"/>
      <c r="C1" s="350"/>
      <c r="D1" s="350"/>
    </row>
    <row r="3" spans="1:4" ht="15">
      <c r="A3" s="351" t="s">
        <v>383</v>
      </c>
      <c r="B3" s="351"/>
      <c r="C3" s="351"/>
      <c r="D3" s="351"/>
    </row>
    <row r="5" spans="1:6" ht="18.75" customHeight="1">
      <c r="A5" s="409" t="s">
        <v>384</v>
      </c>
      <c r="B5" s="409"/>
      <c r="C5" s="409"/>
      <c r="D5" s="409"/>
      <c r="E5" s="299"/>
      <c r="F5" s="299"/>
    </row>
    <row r="6" spans="1:5" ht="15.75">
      <c r="A6" s="50"/>
      <c r="B6" s="50"/>
      <c r="C6" s="51"/>
      <c r="D6" s="41"/>
      <c r="E6" s="41"/>
    </row>
    <row r="7" spans="1:5" ht="16.5" thickBot="1">
      <c r="A7" s="50"/>
      <c r="B7" s="50"/>
      <c r="C7" s="51"/>
      <c r="D7" s="116" t="s">
        <v>255</v>
      </c>
      <c r="E7" s="41"/>
    </row>
    <row r="8" spans="1:5" ht="32.25" thickBot="1">
      <c r="A8" s="131" t="s">
        <v>239</v>
      </c>
      <c r="B8" s="132" t="s">
        <v>365</v>
      </c>
      <c r="C8" s="131" t="s">
        <v>243</v>
      </c>
      <c r="D8" s="131" t="s">
        <v>244</v>
      </c>
      <c r="E8" s="46"/>
    </row>
    <row r="9" spans="1:5" ht="15.75">
      <c r="A9" s="291" t="s">
        <v>59</v>
      </c>
      <c r="B9" s="291"/>
      <c r="C9" s="292">
        <v>0</v>
      </c>
      <c r="D9" s="293">
        <v>0</v>
      </c>
      <c r="E9" s="41"/>
    </row>
    <row r="10" spans="1:5" ht="15.75">
      <c r="A10" s="48" t="s">
        <v>61</v>
      </c>
      <c r="B10" s="133" t="s">
        <v>231</v>
      </c>
      <c r="C10" s="294">
        <v>284000</v>
      </c>
      <c r="D10" s="289">
        <v>284000</v>
      </c>
      <c r="E10" s="41"/>
    </row>
    <row r="11" spans="1:5" ht="15.75">
      <c r="A11" s="48" t="s">
        <v>230</v>
      </c>
      <c r="B11" s="133" t="s">
        <v>231</v>
      </c>
      <c r="C11" s="294">
        <v>400000</v>
      </c>
      <c r="D11" s="289">
        <v>400000</v>
      </c>
      <c r="E11" s="41"/>
    </row>
    <row r="12" spans="1:5" ht="15.75">
      <c r="A12" s="48" t="s">
        <v>240</v>
      </c>
      <c r="B12" s="133" t="s">
        <v>231</v>
      </c>
      <c r="C12" s="294">
        <v>131000</v>
      </c>
      <c r="D12" s="289">
        <v>131000</v>
      </c>
      <c r="E12" s="41"/>
    </row>
    <row r="13" spans="1:5" ht="15.75">
      <c r="A13" s="48" t="s">
        <v>366</v>
      </c>
      <c r="B13" s="133" t="s">
        <v>231</v>
      </c>
      <c r="C13" s="294">
        <v>121000</v>
      </c>
      <c r="D13" s="289">
        <v>121000</v>
      </c>
      <c r="E13" s="41"/>
    </row>
    <row r="14" spans="1:5" ht="15.75">
      <c r="A14" s="48" t="s">
        <v>367</v>
      </c>
      <c r="B14" s="133" t="s">
        <v>231</v>
      </c>
      <c r="C14" s="294">
        <v>20000</v>
      </c>
      <c r="D14" s="289">
        <v>20000</v>
      </c>
      <c r="E14" s="41"/>
    </row>
    <row r="15" spans="1:5" ht="15.75">
      <c r="A15" s="48" t="s">
        <v>368</v>
      </c>
      <c r="B15" s="133" t="s">
        <v>231</v>
      </c>
      <c r="C15" s="294">
        <v>418000</v>
      </c>
      <c r="D15" s="289">
        <v>418000</v>
      </c>
      <c r="E15" s="41"/>
    </row>
    <row r="16" spans="1:5" ht="15.75">
      <c r="A16" s="48" t="s">
        <v>369</v>
      </c>
      <c r="B16" s="133" t="s">
        <v>231</v>
      </c>
      <c r="C16" s="294">
        <v>500000</v>
      </c>
      <c r="D16" s="289">
        <v>500000</v>
      </c>
      <c r="E16" s="41"/>
    </row>
    <row r="17" spans="1:5" ht="15.75">
      <c r="A17" s="48" t="s">
        <v>370</v>
      </c>
      <c r="B17" s="133" t="s">
        <v>231</v>
      </c>
      <c r="C17" s="294">
        <v>745000</v>
      </c>
      <c r="D17" s="289">
        <v>745000</v>
      </c>
      <c r="E17" s="41"/>
    </row>
    <row r="18" spans="1:5" ht="15.75">
      <c r="A18" s="48" t="s">
        <v>371</v>
      </c>
      <c r="B18" s="133" t="s">
        <v>231</v>
      </c>
      <c r="C18" s="294">
        <v>3000000</v>
      </c>
      <c r="D18" s="289">
        <v>3000000</v>
      </c>
      <c r="E18" s="41"/>
    </row>
    <row r="19" spans="1:5" ht="15.75">
      <c r="A19" s="48" t="s">
        <v>372</v>
      </c>
      <c r="B19" s="133" t="s">
        <v>231</v>
      </c>
      <c r="C19" s="294">
        <v>1000000</v>
      </c>
      <c r="D19" s="289">
        <v>1000000</v>
      </c>
      <c r="E19" s="41"/>
    </row>
    <row r="20" spans="1:5" ht="15.75">
      <c r="A20" s="48" t="s">
        <v>373</v>
      </c>
      <c r="B20" s="133" t="s">
        <v>231</v>
      </c>
      <c r="C20" s="294">
        <v>1000000</v>
      </c>
      <c r="D20" s="289">
        <v>1000000</v>
      </c>
      <c r="E20" s="41"/>
    </row>
    <row r="21" spans="1:5" ht="15.75">
      <c r="A21" s="48" t="s">
        <v>374</v>
      </c>
      <c r="B21" s="133" t="s">
        <v>231</v>
      </c>
      <c r="C21" s="294">
        <v>0</v>
      </c>
      <c r="D21" s="289">
        <v>1696710</v>
      </c>
      <c r="E21" s="41"/>
    </row>
    <row r="22" spans="1:5" ht="15.75">
      <c r="A22" s="48" t="s">
        <v>375</v>
      </c>
      <c r="B22" s="133" t="s">
        <v>231</v>
      </c>
      <c r="C22" s="294">
        <v>0</v>
      </c>
      <c r="D22" s="289">
        <v>121920</v>
      </c>
      <c r="E22" s="41"/>
    </row>
    <row r="23" spans="1:5" ht="15.75">
      <c r="A23" s="48" t="s">
        <v>376</v>
      </c>
      <c r="B23" s="133" t="s">
        <v>231</v>
      </c>
      <c r="C23" s="294">
        <v>0</v>
      </c>
      <c r="D23" s="289">
        <v>63506</v>
      </c>
      <c r="E23" s="41"/>
    </row>
    <row r="24" spans="1:5" ht="15.75">
      <c r="A24" s="48" t="s">
        <v>377</v>
      </c>
      <c r="B24" s="133" t="s">
        <v>232</v>
      </c>
      <c r="C24" s="294">
        <v>2200000</v>
      </c>
      <c r="D24" s="289">
        <v>2200000</v>
      </c>
      <c r="E24" s="41"/>
    </row>
    <row r="25" spans="1:5" ht="15.75">
      <c r="A25" s="48" t="s">
        <v>378</v>
      </c>
      <c r="B25" s="133" t="s">
        <v>232</v>
      </c>
      <c r="C25" s="294">
        <v>60200000</v>
      </c>
      <c r="D25" s="289">
        <v>60200000</v>
      </c>
      <c r="E25" s="41"/>
    </row>
    <row r="26" spans="1:5" ht="15.75">
      <c r="A26" s="48" t="s">
        <v>379</v>
      </c>
      <c r="B26" s="133" t="s">
        <v>232</v>
      </c>
      <c r="C26" s="294">
        <v>22964000</v>
      </c>
      <c r="D26" s="289">
        <v>22964000</v>
      </c>
      <c r="E26" s="41"/>
    </row>
    <row r="27" spans="1:5" ht="15.75">
      <c r="A27" s="48" t="s">
        <v>380</v>
      </c>
      <c r="B27" s="133" t="s">
        <v>232</v>
      </c>
      <c r="C27" s="294">
        <v>1500000</v>
      </c>
      <c r="D27" s="289">
        <v>1500000</v>
      </c>
      <c r="E27" s="41"/>
    </row>
    <row r="28" spans="1:5" ht="15.75">
      <c r="A28" s="48" t="s">
        <v>381</v>
      </c>
      <c r="B28" s="133" t="s">
        <v>382</v>
      </c>
      <c r="C28" s="294">
        <v>0</v>
      </c>
      <c r="D28" s="289">
        <v>169375</v>
      </c>
      <c r="E28" s="41"/>
    </row>
    <row r="29" spans="1:5" ht="15.75">
      <c r="A29" s="295" t="s">
        <v>60</v>
      </c>
      <c r="B29" s="295"/>
      <c r="C29" s="296">
        <f>SUM(C10:C28)</f>
        <v>94483000</v>
      </c>
      <c r="D29" s="297">
        <f>SUM(D10:D28)</f>
        <v>96534511</v>
      </c>
      <c r="E29" s="41"/>
    </row>
    <row r="30" spans="1:5" ht="15.75">
      <c r="A30" s="49" t="s">
        <v>55</v>
      </c>
      <c r="B30" s="49"/>
      <c r="C30" s="298">
        <f>SUM(C9,C29)</f>
        <v>94483000</v>
      </c>
      <c r="D30" s="290">
        <f>SUM(D9,D29)</f>
        <v>96534511</v>
      </c>
      <c r="E30" s="41"/>
    </row>
  </sheetData>
  <sheetProtection/>
  <mergeCells count="3">
    <mergeCell ref="A5:D5"/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J1"/>
    </sheetView>
  </sheetViews>
  <sheetFormatPr defaultColWidth="8.8515625" defaultRowHeight="15"/>
  <cols>
    <col min="1" max="1" width="1.1484375" style="37" customWidth="1"/>
    <col min="2" max="2" width="6.00390625" style="37" customWidth="1"/>
    <col min="3" max="3" width="4.57421875" style="37" customWidth="1"/>
    <col min="4" max="4" width="9.140625" style="37" customWidth="1"/>
    <col min="5" max="5" width="48.421875" style="52" customWidth="1"/>
    <col min="6" max="6" width="14.140625" style="52" customWidth="1"/>
    <col min="7" max="7" width="14.7109375" style="52" customWidth="1"/>
    <col min="8" max="10" width="9.140625" style="52" customWidth="1"/>
    <col min="11" max="12" width="8.8515625" style="56" customWidth="1"/>
    <col min="13" max="16384" width="8.8515625" style="37" customWidth="1"/>
  </cols>
  <sheetData>
    <row r="1" spans="1:10" ht="15.75" customHeight="1">
      <c r="A1" s="412" t="s">
        <v>412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15.75">
      <c r="A2" s="410"/>
      <c r="B2" s="410"/>
      <c r="C2" s="410"/>
      <c r="D2" s="410"/>
      <c r="E2" s="410"/>
      <c r="F2" s="410"/>
      <c r="G2" s="410"/>
      <c r="H2" s="410"/>
      <c r="I2" s="410"/>
      <c r="J2" s="410"/>
    </row>
    <row r="3" spans="1:10" ht="15.75" customHeight="1">
      <c r="A3" s="413" t="s">
        <v>387</v>
      </c>
      <c r="B3" s="413"/>
      <c r="C3" s="413"/>
      <c r="D3" s="413"/>
      <c r="E3" s="413"/>
      <c r="F3" s="413"/>
      <c r="G3" s="413"/>
      <c r="H3" s="413"/>
      <c r="I3" s="413"/>
      <c r="J3" s="413"/>
    </row>
    <row r="5" spans="1:10" ht="38.25" customHeight="1">
      <c r="A5" s="411" t="s">
        <v>385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1:10" ht="38.2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ht="15.75">
      <c r="G7" s="57" t="s">
        <v>255</v>
      </c>
    </row>
    <row r="8" spans="5:7" ht="15.75">
      <c r="E8" s="53" t="s">
        <v>62</v>
      </c>
      <c r="F8" s="309" t="s">
        <v>243</v>
      </c>
      <c r="G8" s="309" t="s">
        <v>244</v>
      </c>
    </row>
    <row r="9" spans="5:12" s="38" customFormat="1" ht="34.5" customHeight="1">
      <c r="E9" s="87" t="s">
        <v>65</v>
      </c>
      <c r="F9" s="169">
        <v>1000867</v>
      </c>
      <c r="G9" s="169">
        <v>182325</v>
      </c>
      <c r="H9" s="58"/>
      <c r="I9" s="58"/>
      <c r="J9" s="58"/>
      <c r="K9" s="59"/>
      <c r="L9" s="59"/>
    </row>
    <row r="10" spans="5:12" s="38" customFormat="1" ht="34.5" customHeight="1">
      <c r="E10" s="118" t="s">
        <v>64</v>
      </c>
      <c r="F10" s="170">
        <f>SUM(F9)</f>
        <v>1000867</v>
      </c>
      <c r="G10" s="170">
        <f>SUM(G9)</f>
        <v>182325</v>
      </c>
      <c r="H10" s="58"/>
      <c r="I10" s="58"/>
      <c r="J10" s="58"/>
      <c r="K10" s="59"/>
      <c r="L10" s="59"/>
    </row>
    <row r="11" spans="5:7" ht="15.75">
      <c r="E11" s="302"/>
      <c r="F11" s="171"/>
      <c r="G11" s="306"/>
    </row>
    <row r="12" spans="5:7" ht="15.75">
      <c r="E12" s="303"/>
      <c r="F12" s="172"/>
      <c r="G12" s="307"/>
    </row>
    <row r="13" spans="5:7" ht="15.75">
      <c r="E13" s="119" t="s">
        <v>386</v>
      </c>
      <c r="F13" s="173">
        <v>2000000</v>
      </c>
      <c r="G13" s="173">
        <v>2000000</v>
      </c>
    </row>
    <row r="14" spans="5:7" ht="15.75">
      <c r="E14" s="304"/>
      <c r="F14" s="175"/>
      <c r="G14" s="308"/>
    </row>
    <row r="15" spans="5:7" ht="15.75">
      <c r="E15" s="117" t="s">
        <v>149</v>
      </c>
      <c r="F15" s="174">
        <f>SUM(F10,F13)</f>
        <v>3000867</v>
      </c>
      <c r="G15" s="174">
        <f>SUM(G10,G13)</f>
        <v>2182325</v>
      </c>
    </row>
  </sheetData>
  <sheetProtection/>
  <mergeCells count="4">
    <mergeCell ref="A2:J2"/>
    <mergeCell ref="A5:J5"/>
    <mergeCell ref="A1:J1"/>
    <mergeCell ref="A3:J3"/>
  </mergeCells>
  <printOptions/>
  <pageMargins left="0.57" right="0.28" top="0.75" bottom="0.75" header="0.3" footer="0.3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80" zoomScaleSheetLayoutView="8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9.140625" defaultRowHeight="15"/>
  <cols>
    <col min="1" max="1" width="36.8515625" style="66" customWidth="1"/>
    <col min="2" max="2" width="12.57421875" style="66" customWidth="1"/>
    <col min="3" max="3" width="10.7109375" style="66" customWidth="1"/>
    <col min="4" max="4" width="12.00390625" style="66" bestFit="1" customWidth="1"/>
    <col min="5" max="5" width="11.57421875" style="66" bestFit="1" customWidth="1"/>
    <col min="6" max="6" width="11.57421875" style="66" customWidth="1"/>
    <col min="7" max="7" width="10.7109375" style="66" customWidth="1"/>
    <col min="8" max="8" width="11.8515625" style="66" customWidth="1"/>
    <col min="9" max="13" width="12.28125" style="66" customWidth="1"/>
    <col min="14" max="14" width="14.140625" style="81" customWidth="1"/>
    <col min="15" max="15" width="10.28125" style="82" customWidth="1"/>
    <col min="16" max="16" width="20.8515625" style="61" customWidth="1"/>
    <col min="17" max="17" width="12.8515625" style="62" customWidth="1"/>
    <col min="18" max="16384" width="9.140625" style="61" customWidth="1"/>
  </cols>
  <sheetData>
    <row r="1" spans="1:14" ht="15.75">
      <c r="A1" s="416" t="s">
        <v>413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3" spans="1:14" ht="15.75">
      <c r="A3" s="417" t="s">
        <v>393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15" ht="15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60"/>
    </row>
    <row r="5" spans="1:17" s="64" customFormat="1" ht="28.5" customHeight="1">
      <c r="A5" s="415" t="s">
        <v>388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63"/>
      <c r="Q5" s="65"/>
    </row>
    <row r="6" spans="14:15" ht="26.25" customHeight="1">
      <c r="N6" s="67" t="s">
        <v>389</v>
      </c>
      <c r="O6" s="68"/>
    </row>
    <row r="7" spans="1:17" s="72" customFormat="1" ht="24.75" customHeight="1">
      <c r="A7" s="69"/>
      <c r="B7" s="70" t="s">
        <v>66</v>
      </c>
      <c r="C7" s="70" t="s">
        <v>67</v>
      </c>
      <c r="D7" s="70" t="s">
        <v>68</v>
      </c>
      <c r="E7" s="70" t="s">
        <v>69</v>
      </c>
      <c r="F7" s="70" t="s">
        <v>70</v>
      </c>
      <c r="G7" s="70" t="s">
        <v>71</v>
      </c>
      <c r="H7" s="70" t="s">
        <v>72</v>
      </c>
      <c r="I7" s="70" t="s">
        <v>73</v>
      </c>
      <c r="J7" s="70" t="s">
        <v>74</v>
      </c>
      <c r="K7" s="70" t="s">
        <v>75</v>
      </c>
      <c r="L7" s="70" t="s">
        <v>76</v>
      </c>
      <c r="M7" s="70" t="s">
        <v>77</v>
      </c>
      <c r="N7" s="70" t="s">
        <v>63</v>
      </c>
      <c r="O7" s="71"/>
      <c r="Q7" s="73"/>
    </row>
    <row r="8" spans="1:15" ht="24.75" customHeight="1">
      <c r="A8" s="74" t="s">
        <v>88</v>
      </c>
      <c r="B8" s="310">
        <v>25850000</v>
      </c>
      <c r="C8" s="310">
        <v>25850000</v>
      </c>
      <c r="D8" s="310">
        <v>25850000</v>
      </c>
      <c r="E8" s="310">
        <v>50850000</v>
      </c>
      <c r="F8" s="310">
        <v>35850000</v>
      </c>
      <c r="G8" s="310">
        <v>35850000</v>
      </c>
      <c r="H8" s="310">
        <v>35850000</v>
      </c>
      <c r="I8" s="310">
        <v>35850000</v>
      </c>
      <c r="J8" s="310">
        <v>35850000</v>
      </c>
      <c r="K8" s="310">
        <v>30850000</v>
      </c>
      <c r="L8" s="310">
        <v>30850000</v>
      </c>
      <c r="M8" s="310">
        <v>33976529</v>
      </c>
      <c r="N8" s="311">
        <f aca="true" t="shared" si="0" ref="N8:N15">SUM(B8:M8)</f>
        <v>403326529</v>
      </c>
      <c r="O8" s="75"/>
    </row>
    <row r="9" spans="1:15" ht="24.75" customHeight="1">
      <c r="A9" s="74" t="s">
        <v>78</v>
      </c>
      <c r="B9" s="310">
        <v>50000</v>
      </c>
      <c r="C9" s="310">
        <v>50000</v>
      </c>
      <c r="D9" s="310">
        <v>4000000</v>
      </c>
      <c r="E9" s="310">
        <v>720000</v>
      </c>
      <c r="F9" s="310">
        <v>17250000</v>
      </c>
      <c r="G9" s="310">
        <v>720000</v>
      </c>
      <c r="H9" s="310">
        <v>720000</v>
      </c>
      <c r="I9" s="310">
        <v>720000</v>
      </c>
      <c r="J9" s="310">
        <v>4000000</v>
      </c>
      <c r="K9" s="310">
        <v>720000</v>
      </c>
      <c r="L9" s="310">
        <v>720000</v>
      </c>
      <c r="M9" s="310">
        <v>13180000</v>
      </c>
      <c r="N9" s="311">
        <f t="shared" si="0"/>
        <v>42850000</v>
      </c>
      <c r="O9" s="75"/>
    </row>
    <row r="10" spans="1:16" ht="24.75" customHeight="1">
      <c r="A10" s="74" t="s">
        <v>79</v>
      </c>
      <c r="B10" s="310">
        <v>3170000</v>
      </c>
      <c r="C10" s="310">
        <v>3170000</v>
      </c>
      <c r="D10" s="310">
        <v>3170000</v>
      </c>
      <c r="E10" s="310">
        <v>3170000</v>
      </c>
      <c r="F10" s="310">
        <v>3170000</v>
      </c>
      <c r="G10" s="310">
        <v>3170000</v>
      </c>
      <c r="H10" s="310">
        <v>3229000</v>
      </c>
      <c r="I10" s="310">
        <v>3170000</v>
      </c>
      <c r="J10" s="310">
        <v>3170000</v>
      </c>
      <c r="K10" s="310">
        <v>3170000</v>
      </c>
      <c r="L10" s="310">
        <v>3170000</v>
      </c>
      <c r="M10" s="310">
        <v>3170000</v>
      </c>
      <c r="N10" s="311">
        <f t="shared" si="0"/>
        <v>38099000</v>
      </c>
      <c r="O10" s="75"/>
      <c r="P10" s="76"/>
    </row>
    <row r="11" spans="1:15" ht="24.75" customHeight="1">
      <c r="A11" s="74" t="s">
        <v>80</v>
      </c>
      <c r="B11" s="310">
        <v>20000</v>
      </c>
      <c r="C11" s="310">
        <v>20000</v>
      </c>
      <c r="D11" s="310">
        <v>20000</v>
      </c>
      <c r="E11" s="310">
        <v>20000</v>
      </c>
      <c r="F11" s="310">
        <v>60200000</v>
      </c>
      <c r="G11" s="310">
        <v>189375</v>
      </c>
      <c r="H11" s="310">
        <v>20000</v>
      </c>
      <c r="I11" s="310">
        <v>20000</v>
      </c>
      <c r="J11" s="310">
        <v>20000</v>
      </c>
      <c r="K11" s="310">
        <v>20000</v>
      </c>
      <c r="L11" s="310">
        <v>10000</v>
      </c>
      <c r="M11" s="310">
        <v>10000</v>
      </c>
      <c r="N11" s="311">
        <f t="shared" si="0"/>
        <v>60569375</v>
      </c>
      <c r="O11" s="75"/>
    </row>
    <row r="12" spans="1:15" ht="24.75" customHeight="1">
      <c r="A12" s="74" t="s">
        <v>390</v>
      </c>
      <c r="B12" s="310">
        <v>0</v>
      </c>
      <c r="C12" s="310">
        <v>0</v>
      </c>
      <c r="D12" s="310">
        <v>0</v>
      </c>
      <c r="E12" s="310">
        <v>0</v>
      </c>
      <c r="F12" s="310">
        <v>0</v>
      </c>
      <c r="G12" s="310">
        <v>500000</v>
      </c>
      <c r="H12" s="310">
        <v>1000000</v>
      </c>
      <c r="I12" s="310">
        <v>0</v>
      </c>
      <c r="J12" s="310">
        <v>0</v>
      </c>
      <c r="K12" s="310">
        <v>0</v>
      </c>
      <c r="L12" s="310">
        <v>0</v>
      </c>
      <c r="M12" s="310">
        <v>0</v>
      </c>
      <c r="N12" s="311">
        <f t="shared" si="0"/>
        <v>1500000</v>
      </c>
      <c r="O12" s="75"/>
    </row>
    <row r="13" spans="1:15" ht="24.75" customHeight="1">
      <c r="A13" s="74" t="s">
        <v>286</v>
      </c>
      <c r="B13" s="310">
        <v>0</v>
      </c>
      <c r="C13" s="310">
        <v>0</v>
      </c>
      <c r="D13" s="310">
        <v>0</v>
      </c>
      <c r="E13" s="310">
        <v>0</v>
      </c>
      <c r="F13" s="310">
        <v>78000000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0">
        <v>0</v>
      </c>
      <c r="M13" s="310">
        <v>0</v>
      </c>
      <c r="N13" s="311">
        <f t="shared" si="0"/>
        <v>78000000</v>
      </c>
      <c r="O13" s="75"/>
    </row>
    <row r="14" spans="1:15" ht="24.75" customHeight="1">
      <c r="A14" s="74" t="s">
        <v>234</v>
      </c>
      <c r="B14" s="310">
        <v>0</v>
      </c>
      <c r="C14" s="312">
        <v>0</v>
      </c>
      <c r="D14" s="310">
        <v>0</v>
      </c>
      <c r="E14" s="312">
        <v>0</v>
      </c>
      <c r="F14" s="310">
        <v>71003000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2">
        <v>0</v>
      </c>
      <c r="M14" s="312">
        <v>0</v>
      </c>
      <c r="N14" s="311">
        <f t="shared" si="0"/>
        <v>71003000</v>
      </c>
      <c r="O14" s="75"/>
    </row>
    <row r="15" spans="1:16" ht="24.75" customHeight="1">
      <c r="A15" s="77" t="s">
        <v>81</v>
      </c>
      <c r="B15" s="311">
        <f>SUM(B8:B14)</f>
        <v>29090000</v>
      </c>
      <c r="C15" s="311">
        <f aca="true" t="shared" si="1" ref="C15:M15">SUM(C8:C14)</f>
        <v>29090000</v>
      </c>
      <c r="D15" s="311">
        <f t="shared" si="1"/>
        <v>33040000</v>
      </c>
      <c r="E15" s="311">
        <f t="shared" si="1"/>
        <v>54760000</v>
      </c>
      <c r="F15" s="311">
        <f t="shared" si="1"/>
        <v>265473000</v>
      </c>
      <c r="G15" s="311">
        <f t="shared" si="1"/>
        <v>40429375</v>
      </c>
      <c r="H15" s="311">
        <f t="shared" si="1"/>
        <v>40819000</v>
      </c>
      <c r="I15" s="311">
        <f t="shared" si="1"/>
        <v>39760000</v>
      </c>
      <c r="J15" s="311">
        <f t="shared" si="1"/>
        <v>43040000</v>
      </c>
      <c r="K15" s="311">
        <f t="shared" si="1"/>
        <v>34760000</v>
      </c>
      <c r="L15" s="311">
        <f t="shared" si="1"/>
        <v>34750000</v>
      </c>
      <c r="M15" s="311">
        <f t="shared" si="1"/>
        <v>50336529</v>
      </c>
      <c r="N15" s="311">
        <f t="shared" si="0"/>
        <v>695347904</v>
      </c>
      <c r="O15" s="75"/>
      <c r="P15" s="76"/>
    </row>
    <row r="16" spans="1:15" ht="24.75" customHeight="1">
      <c r="A16" s="78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4"/>
      <c r="O16" s="75"/>
    </row>
    <row r="17" spans="1:17" s="79" customFormat="1" ht="24.75" customHeight="1">
      <c r="A17" s="74" t="s">
        <v>17</v>
      </c>
      <c r="B17" s="310">
        <v>12550000</v>
      </c>
      <c r="C17" s="310">
        <v>12544000</v>
      </c>
      <c r="D17" s="310">
        <v>14544000</v>
      </c>
      <c r="E17" s="310">
        <v>14544000</v>
      </c>
      <c r="F17" s="310">
        <v>18544000</v>
      </c>
      <c r="G17" s="310">
        <v>25544000</v>
      </c>
      <c r="H17" s="310">
        <v>25544000</v>
      </c>
      <c r="I17" s="310">
        <v>25544000</v>
      </c>
      <c r="J17" s="310">
        <v>25544000</v>
      </c>
      <c r="K17" s="310">
        <v>23544000</v>
      </c>
      <c r="L17" s="310">
        <v>20544000</v>
      </c>
      <c r="M17" s="310">
        <v>20878209</v>
      </c>
      <c r="N17" s="311">
        <f>SUM(B17:M17)</f>
        <v>239868209</v>
      </c>
      <c r="O17" s="75"/>
      <c r="Q17" s="80"/>
    </row>
    <row r="18" spans="1:17" s="79" customFormat="1" ht="24.75" customHeight="1">
      <c r="A18" s="74" t="s">
        <v>82</v>
      </c>
      <c r="B18" s="310">
        <v>2425000</v>
      </c>
      <c r="C18" s="310">
        <v>2425000</v>
      </c>
      <c r="D18" s="310">
        <v>3190000</v>
      </c>
      <c r="E18" s="310">
        <v>3190000</v>
      </c>
      <c r="F18" s="310">
        <v>3190000</v>
      </c>
      <c r="G18" s="310">
        <v>4800000</v>
      </c>
      <c r="H18" s="310">
        <v>4800000</v>
      </c>
      <c r="I18" s="310">
        <v>4800000</v>
      </c>
      <c r="J18" s="310">
        <v>4800000</v>
      </c>
      <c r="K18" s="310">
        <v>3896000</v>
      </c>
      <c r="L18" s="310">
        <v>2871505</v>
      </c>
      <c r="M18" s="310">
        <v>3100000</v>
      </c>
      <c r="N18" s="311">
        <f aca="true" t="shared" si="2" ref="N18:N26">SUM(B18:M18)</f>
        <v>43487505</v>
      </c>
      <c r="O18" s="75"/>
      <c r="Q18" s="80"/>
    </row>
    <row r="19" spans="1:17" s="79" customFormat="1" ht="24.75" customHeight="1">
      <c r="A19" s="74" t="s">
        <v>83</v>
      </c>
      <c r="B19" s="310">
        <v>11324000</v>
      </c>
      <c r="C19" s="310">
        <v>11324000</v>
      </c>
      <c r="D19" s="310">
        <v>11324000</v>
      </c>
      <c r="E19" s="310">
        <v>11324000</v>
      </c>
      <c r="F19" s="310">
        <v>14324000</v>
      </c>
      <c r="G19" s="310">
        <v>12324000</v>
      </c>
      <c r="H19" s="310">
        <v>12324000</v>
      </c>
      <c r="I19" s="310">
        <v>14324000</v>
      </c>
      <c r="J19" s="310">
        <v>14324000</v>
      </c>
      <c r="K19" s="310">
        <v>12324000</v>
      </c>
      <c r="L19" s="310">
        <v>11682183</v>
      </c>
      <c r="M19" s="310">
        <v>11324000</v>
      </c>
      <c r="N19" s="311">
        <f t="shared" si="2"/>
        <v>148246183</v>
      </c>
      <c r="O19" s="75"/>
      <c r="Q19" s="80"/>
    </row>
    <row r="20" spans="1:17" s="79" customFormat="1" ht="24.75" customHeight="1">
      <c r="A20" s="74" t="s">
        <v>87</v>
      </c>
      <c r="B20" s="310">
        <v>250000</v>
      </c>
      <c r="C20" s="310">
        <v>250000</v>
      </c>
      <c r="D20" s="310">
        <v>250000</v>
      </c>
      <c r="E20" s="310">
        <v>250000</v>
      </c>
      <c r="F20" s="310">
        <v>250000</v>
      </c>
      <c r="G20" s="310">
        <v>250000</v>
      </c>
      <c r="H20" s="310">
        <v>250000</v>
      </c>
      <c r="I20" s="310">
        <v>250000</v>
      </c>
      <c r="J20" s="310">
        <v>250000</v>
      </c>
      <c r="K20" s="310">
        <v>250000</v>
      </c>
      <c r="L20" s="310">
        <v>250000</v>
      </c>
      <c r="M20" s="310">
        <v>250000</v>
      </c>
      <c r="N20" s="311">
        <f t="shared" si="2"/>
        <v>3000000</v>
      </c>
      <c r="O20" s="75"/>
      <c r="Q20" s="80"/>
    </row>
    <row r="21" spans="1:17" s="79" customFormat="1" ht="24.75" customHeight="1">
      <c r="A21" s="74" t="s">
        <v>84</v>
      </c>
      <c r="B21" s="310">
        <v>6242000</v>
      </c>
      <c r="C21" s="310">
        <v>6242000</v>
      </c>
      <c r="D21" s="310">
        <v>6242000</v>
      </c>
      <c r="E21" s="310">
        <v>6242000</v>
      </c>
      <c r="F21" s="310">
        <v>6263238</v>
      </c>
      <c r="G21" s="310">
        <v>6242000</v>
      </c>
      <c r="H21" s="310">
        <v>6242000</v>
      </c>
      <c r="I21" s="310">
        <v>6242000</v>
      </c>
      <c r="J21" s="310">
        <v>6242000</v>
      </c>
      <c r="K21" s="310">
        <v>6242000</v>
      </c>
      <c r="L21" s="310">
        <v>6242000</v>
      </c>
      <c r="M21" s="310">
        <v>6248000</v>
      </c>
      <c r="N21" s="311">
        <f t="shared" si="2"/>
        <v>74931238</v>
      </c>
      <c r="O21" s="75"/>
      <c r="Q21" s="80"/>
    </row>
    <row r="22" spans="1:17" s="79" customFormat="1" ht="24.75" customHeight="1">
      <c r="A22" s="74" t="s">
        <v>391</v>
      </c>
      <c r="B22" s="310">
        <v>9097933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>
        <f t="shared" si="2"/>
        <v>9097933</v>
      </c>
      <c r="O22" s="75"/>
      <c r="Q22" s="80"/>
    </row>
    <row r="23" spans="1:17" s="79" customFormat="1" ht="24.75" customHeight="1">
      <c r="A23" s="74" t="s">
        <v>288</v>
      </c>
      <c r="B23" s="310">
        <v>0</v>
      </c>
      <c r="C23" s="310">
        <v>0</v>
      </c>
      <c r="D23" s="310">
        <v>78000000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10">
        <v>0</v>
      </c>
      <c r="N23" s="311">
        <f t="shared" si="2"/>
        <v>78000000</v>
      </c>
      <c r="O23" s="75"/>
      <c r="Q23" s="80"/>
    </row>
    <row r="24" spans="1:15" ht="24.75" customHeight="1">
      <c r="A24" s="74" t="s">
        <v>85</v>
      </c>
      <c r="B24" s="312">
        <v>0</v>
      </c>
      <c r="C24" s="312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2">
        <v>2182325</v>
      </c>
      <c r="N24" s="311">
        <f t="shared" si="2"/>
        <v>2182325</v>
      </c>
      <c r="O24" s="75"/>
    </row>
    <row r="25" spans="1:15" ht="24.75" customHeight="1">
      <c r="A25" s="74" t="s">
        <v>58</v>
      </c>
      <c r="B25" s="312">
        <v>0</v>
      </c>
      <c r="C25" s="312">
        <v>50000</v>
      </c>
      <c r="D25" s="310">
        <v>1000000</v>
      </c>
      <c r="E25" s="310">
        <v>60200000</v>
      </c>
      <c r="F25" s="310">
        <v>169375</v>
      </c>
      <c r="G25" s="310">
        <v>0</v>
      </c>
      <c r="H25" s="310">
        <v>0</v>
      </c>
      <c r="I25" s="310">
        <v>31733000</v>
      </c>
      <c r="J25" s="310">
        <v>3382136</v>
      </c>
      <c r="K25" s="310">
        <v>0</v>
      </c>
      <c r="L25" s="310">
        <v>0</v>
      </c>
      <c r="M25" s="312">
        <v>0</v>
      </c>
      <c r="N25" s="311">
        <f t="shared" si="2"/>
        <v>96534511</v>
      </c>
      <c r="O25" s="75"/>
    </row>
    <row r="26" spans="1:15" ht="24.75" customHeight="1">
      <c r="A26" s="77" t="s">
        <v>86</v>
      </c>
      <c r="B26" s="311">
        <f>SUM(B17:B25)</f>
        <v>41888933</v>
      </c>
      <c r="C26" s="311">
        <f aca="true" t="shared" si="3" ref="C26:M26">SUM(C17:C25)</f>
        <v>32835000</v>
      </c>
      <c r="D26" s="311">
        <f t="shared" si="3"/>
        <v>114550000</v>
      </c>
      <c r="E26" s="311">
        <f t="shared" si="3"/>
        <v>95750000</v>
      </c>
      <c r="F26" s="311">
        <f t="shared" si="3"/>
        <v>42740613</v>
      </c>
      <c r="G26" s="311">
        <f t="shared" si="3"/>
        <v>49160000</v>
      </c>
      <c r="H26" s="311">
        <f t="shared" si="3"/>
        <v>49160000</v>
      </c>
      <c r="I26" s="311">
        <f t="shared" si="3"/>
        <v>82893000</v>
      </c>
      <c r="J26" s="311">
        <f t="shared" si="3"/>
        <v>54542136</v>
      </c>
      <c r="K26" s="311">
        <f t="shared" si="3"/>
        <v>46256000</v>
      </c>
      <c r="L26" s="311">
        <f t="shared" si="3"/>
        <v>41589688</v>
      </c>
      <c r="M26" s="311">
        <f t="shared" si="3"/>
        <v>43982534</v>
      </c>
      <c r="N26" s="311">
        <f t="shared" si="2"/>
        <v>695347904</v>
      </c>
      <c r="O26" s="75"/>
    </row>
    <row r="27" spans="1:15" ht="24.75" customHeight="1">
      <c r="A27" s="77" t="s">
        <v>392</v>
      </c>
      <c r="B27" s="311">
        <f aca="true" t="shared" si="4" ref="B27:N27">B15-B26</f>
        <v>-12798933</v>
      </c>
      <c r="C27" s="311">
        <f t="shared" si="4"/>
        <v>-3745000</v>
      </c>
      <c r="D27" s="311">
        <f t="shared" si="4"/>
        <v>-81510000</v>
      </c>
      <c r="E27" s="311">
        <f t="shared" si="4"/>
        <v>-40990000</v>
      </c>
      <c r="F27" s="311">
        <f t="shared" si="4"/>
        <v>222732387</v>
      </c>
      <c r="G27" s="311">
        <f t="shared" si="4"/>
        <v>-8730625</v>
      </c>
      <c r="H27" s="311">
        <f t="shared" si="4"/>
        <v>-8341000</v>
      </c>
      <c r="I27" s="311">
        <f t="shared" si="4"/>
        <v>-43133000</v>
      </c>
      <c r="J27" s="311">
        <f t="shared" si="4"/>
        <v>-11502136</v>
      </c>
      <c r="K27" s="311">
        <f t="shared" si="4"/>
        <v>-11496000</v>
      </c>
      <c r="L27" s="311">
        <f t="shared" si="4"/>
        <v>-6839688</v>
      </c>
      <c r="M27" s="311">
        <f t="shared" si="4"/>
        <v>6353995</v>
      </c>
      <c r="N27" s="311">
        <f t="shared" si="4"/>
        <v>0</v>
      </c>
      <c r="O27" s="75"/>
    </row>
  </sheetData>
  <sheetProtection/>
  <mergeCells count="4">
    <mergeCell ref="A4:N4"/>
    <mergeCell ref="A5:N5"/>
    <mergeCell ref="A1:N1"/>
    <mergeCell ref="A3:N3"/>
  </mergeCells>
  <printOptions horizontalCentered="1"/>
  <pageMargins left="0.15748031496062992" right="0.15748031496062992" top="0.35433070866141736" bottom="0.31496062992125984" header="0.7874015748031497" footer="0.1574803149606299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2017-09-14T08:50:03Z</cp:lastPrinted>
  <dcterms:created xsi:type="dcterms:W3CDTF">2015-02-02T07:42:02Z</dcterms:created>
  <dcterms:modified xsi:type="dcterms:W3CDTF">2017-09-14T08:57:58Z</dcterms:modified>
  <cp:category/>
  <cp:version/>
  <cp:contentType/>
  <cp:contentStatus/>
</cp:coreProperties>
</file>