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5"/>
  </bookViews>
  <sheets>
    <sheet name="1. melléklet" sheetId="1" r:id="rId1"/>
    <sheet name="1.1 Önkormányzat" sheetId="2" r:id="rId2"/>
    <sheet name="1.2 Polgárm." sheetId="3" r:id="rId3"/>
    <sheet name="1.3 Óvoda" sheetId="4" r:id="rId4"/>
    <sheet name="1.4 Gondozási" sheetId="5" r:id="rId5"/>
    <sheet name="1.5 Műv. ház" sheetId="6" r:id="rId6"/>
    <sheet name="1.1-1.5 Bevétel összesen" sheetId="7" r:id="rId7"/>
    <sheet name="2. melléklet" sheetId="8" r:id="rId8"/>
    <sheet name="2.1-2.5. melléklet" sheetId="9" r:id="rId9"/>
    <sheet name="3. melléklet" sheetId="10" r:id="rId10"/>
    <sheet name="4. melléklet" sheetId="11" r:id="rId11"/>
    <sheet name="5. melléklet" sheetId="12" r:id="rId12"/>
    <sheet name="6.1. melléklet" sheetId="13" r:id="rId13"/>
    <sheet name="6.2. melléklet" sheetId="14" r:id="rId14"/>
    <sheet name="7. melléklet" sheetId="15" r:id="rId15"/>
    <sheet name="8. melléklet" sheetId="16" r:id="rId16"/>
    <sheet name="9. melléklet" sheetId="17" r:id="rId17"/>
    <sheet name="10. melléklet" sheetId="18" r:id="rId18"/>
    <sheet name="11.melléklet" sheetId="19" r:id="rId19"/>
    <sheet name="12. melléklet" sheetId="20" r:id="rId20"/>
    <sheet name="13. melléklet" sheetId="21" r:id="rId21"/>
    <sheet name="14.melléklet" sheetId="22" r:id="rId22"/>
    <sheet name="15.melléklet" sheetId="23" r:id="rId23"/>
    <sheet name="16.melléklet" sheetId="24" r:id="rId24"/>
    <sheet name="17.melléklet" sheetId="25" r:id="rId25"/>
    <sheet name="18.melléklet" sheetId="26" r:id="rId26"/>
  </sheets>
  <externalReferences>
    <externalReference r:id="rId29"/>
  </externalReferences>
  <definedNames>
    <definedName name="_xlnm.Print_Titles" localSheetId="7">'2. melléklet'!$4:$5</definedName>
    <definedName name="_xlnm.Print_Area" localSheetId="15">'8. melléklet'!$A$1:$C$67</definedName>
  </definedNames>
  <calcPr fullCalcOnLoad="1"/>
</workbook>
</file>

<file path=xl/comments16.xml><?xml version="1.0" encoding="utf-8"?>
<comments xmlns="http://schemas.openxmlformats.org/spreadsheetml/2006/main">
  <authors>
    <author>x</author>
  </authors>
  <commentList>
    <comment ref="C43" authorId="0">
      <text>
        <r>
          <rPr>
            <b/>
            <sz val="8"/>
            <rFont val="Tahoma"/>
            <family val="0"/>
          </rPr>
          <t>x:</t>
        </r>
        <r>
          <rPr>
            <sz val="8"/>
            <rFont val="Tahoma"/>
            <family val="0"/>
          </rPr>
          <t xml:space="preserve">
Fejlesztési kamat mitt csökkentve</t>
        </r>
      </text>
    </comment>
  </commentList>
</comments>
</file>

<file path=xl/sharedStrings.xml><?xml version="1.0" encoding="utf-8"?>
<sst xmlns="http://schemas.openxmlformats.org/spreadsheetml/2006/main" count="1241" uniqueCount="535">
  <si>
    <t>Eredeti</t>
  </si>
  <si>
    <t>Előirányzat</t>
  </si>
  <si>
    <t>Megnevezés</t>
  </si>
  <si>
    <t>I. Működési bevételek</t>
  </si>
  <si>
    <t>1. Intézményi működési bevételek</t>
  </si>
  <si>
    <t xml:space="preserve">Módosított </t>
  </si>
  <si>
    <t>– Intézményi működéshez kapcsolódó egyéb bevételek</t>
  </si>
  <si>
    <t>– Intézmények egyéb sajátos bevételei</t>
  </si>
  <si>
    <t>– Általános forgalmi adó bevétel, visszatérülés</t>
  </si>
  <si>
    <t>2.1 Működési célú támogatás értékű bevételek</t>
  </si>
  <si>
    <t>– ebből: TB-től átvett működési célú támogatás</t>
  </si>
  <si>
    <t>– Magánszemélyek Kommunális adója</t>
  </si>
  <si>
    <t>– Iparűzési adó</t>
  </si>
  <si>
    <t>– Gépjárműadó</t>
  </si>
  <si>
    <t>Adatok ezer Ft-ban</t>
  </si>
  <si>
    <t>Önkormányzat összesen</t>
  </si>
  <si>
    <t>– Pótlékok, bírságok</t>
  </si>
  <si>
    <t>– Egyéb adó (behajtás)</t>
  </si>
  <si>
    <t>III. Felhalmozási és tőke jellegű bevételek</t>
  </si>
  <si>
    <t>IV. Támogatási kölcsönök visszatérülése</t>
  </si>
  <si>
    <t>V. Külső finanszírozás bevételei</t>
  </si>
  <si>
    <t>– Fejlesztési hitel</t>
  </si>
  <si>
    <t>Módosított</t>
  </si>
  <si>
    <t>Bevételek</t>
  </si>
  <si>
    <t>Kiadások</t>
  </si>
  <si>
    <t>I. Működési kiadások</t>
  </si>
  <si>
    <t>1. Személyi juttatás</t>
  </si>
  <si>
    <t>– ebből kamat bevétel</t>
  </si>
  <si>
    <t>2. Munkaadókat terhelő járulékok</t>
  </si>
  <si>
    <t>2. Támogatásértékű bevételek</t>
  </si>
  <si>
    <t>3. Dologi és egyéb folyó kiadások</t>
  </si>
  <si>
    <t>– ebből TB-től átvett támogatás</t>
  </si>
  <si>
    <t>4. Pénzeszköz átadás és egyéb támogatás</t>
  </si>
  <si>
    <t>– Működési célú pénzeszköz átadás ÁHT-n kívülre</t>
  </si>
  <si>
    <t>– Szoc. pol. juttatások</t>
  </si>
  <si>
    <t>Müködési bevételek összesen:</t>
  </si>
  <si>
    <t>Működési kiadások összesen:</t>
  </si>
  <si>
    <t>II. Felhalmozási és tőke jellegű bevételek</t>
  </si>
  <si>
    <t>II. Felhalmozási és tőke jellegű kiadások</t>
  </si>
  <si>
    <t>2. Támogatási kölcsön visszatérítés</t>
  </si>
  <si>
    <t>Felhalmozási és tőke jellegű bevételek összesen:</t>
  </si>
  <si>
    <t>Felhalmozási és tőke jellegű kiadások összesen:</t>
  </si>
  <si>
    <t>Fejlesztés finanszírozási bevételei</t>
  </si>
  <si>
    <t>2. Külső finanszírozás</t>
  </si>
  <si>
    <t>Finanszírozási bevételek összesen:</t>
  </si>
  <si>
    <t>Finanszírozási kiadások összesen:</t>
  </si>
  <si>
    <t>Fejlesztési  bevételek összesen:</t>
  </si>
  <si>
    <t>Fejlesztési kiadások összesen:</t>
  </si>
  <si>
    <t>Bevételek összesen:</t>
  </si>
  <si>
    <t>Kiadások összesen:</t>
  </si>
  <si>
    <t>Tartalékok</t>
  </si>
  <si>
    <t>1. Felújítási kiadások ÁFÁ-valok</t>
  </si>
  <si>
    <t>2. Beruházási kiadások ÁFÁ-val</t>
  </si>
  <si>
    <t>– Hitel visszafizetés</t>
  </si>
  <si>
    <t>1. Felhalmozási és tőke jellegű bevétel</t>
  </si>
  <si>
    <t>Ssz.</t>
  </si>
  <si>
    <t>Kiadási előirányzat megnevezése</t>
  </si>
  <si>
    <t xml:space="preserve">Eredeti </t>
  </si>
  <si>
    <t>1.</t>
  </si>
  <si>
    <t>2.</t>
  </si>
  <si>
    <t>3.</t>
  </si>
  <si>
    <t>I.</t>
  </si>
  <si>
    <t>4.</t>
  </si>
  <si>
    <t>5.</t>
  </si>
  <si>
    <t>6.</t>
  </si>
  <si>
    <t>7.</t>
  </si>
  <si>
    <t>II.</t>
  </si>
  <si>
    <t>III.</t>
  </si>
  <si>
    <t>Dologi és egyéb folyó kiadások</t>
  </si>
  <si>
    <t>Személyi juttatások összesen:</t>
  </si>
  <si>
    <t>Rendszeres személyi juttatások</t>
  </si>
  <si>
    <t>Nem rendszeres személyi juttatások</t>
  </si>
  <si>
    <t>Külső személyi juttatások</t>
  </si>
  <si>
    <t>Társadalombiztosítási járulék</t>
  </si>
  <si>
    <t>Egészségbiztosítási járulék természetbeni</t>
  </si>
  <si>
    <t>Egészségbiztosítási járulékpénzbeni</t>
  </si>
  <si>
    <t>Munkerőpiaci fogl. Járulék</t>
  </si>
  <si>
    <t xml:space="preserve">Táppénz hozzájárulás </t>
  </si>
  <si>
    <t>Munkaadókat terhelő járulékok áht-n kívülre</t>
  </si>
  <si>
    <t xml:space="preserve">Munkaadókat terhelő egyéb járulékok </t>
  </si>
  <si>
    <t>Készletbeszerzések</t>
  </si>
  <si>
    <t>Szolgáltatások</t>
  </si>
  <si>
    <t>Általános forgalmi adó kiadása</t>
  </si>
  <si>
    <t>kiküldetés, reprezentáció, reklám kiadások</t>
  </si>
  <si>
    <t>Egyéb folyó kiadások</t>
  </si>
  <si>
    <t>IV.</t>
  </si>
  <si>
    <t xml:space="preserve"> Egyéb folyó kiadások összesen:</t>
  </si>
  <si>
    <t>V.</t>
  </si>
  <si>
    <t>VI.</t>
  </si>
  <si>
    <t>Ellátottak pénzbeli juttatásai összesen:</t>
  </si>
  <si>
    <t>Működési célú pénzeszközátadás államháztartáson kívülre</t>
  </si>
  <si>
    <t>Működési célú pénzeszközátadás államháztartáson belülre</t>
  </si>
  <si>
    <t>Felhalmozási célú pénzeszközátadás államháztartáson kívülre</t>
  </si>
  <si>
    <t>Felhalmozási célú pénzeszközátadás államháztartáson belülre</t>
  </si>
  <si>
    <t>Társadalom- és szociálpolitikai juttatások</t>
  </si>
  <si>
    <t>VII.</t>
  </si>
  <si>
    <t>VIII.</t>
  </si>
  <si>
    <t>IX.</t>
  </si>
  <si>
    <t>X.</t>
  </si>
  <si>
    <t>Nyugdíjbiztosítási pénzbeli ellátások</t>
  </si>
  <si>
    <t>Egészségbiztosítási Pénzbeli ellátások</t>
  </si>
  <si>
    <t>Munkaerő piaci pénzbeli ellátások</t>
  </si>
  <si>
    <t>Háztartások közvetett támogatása</t>
  </si>
  <si>
    <t>Állami gondozásban lévők pénzbeli juttatásai</t>
  </si>
  <si>
    <t>Középfokú oktatásban résztvevők pénzbeli juttatásai</t>
  </si>
  <si>
    <t>Felsőfokú oktatásban résztvevők pénzbeli juttatásai</t>
  </si>
  <si>
    <t>Felnőtt oktatásban résztvevők pénzbeli juttatásai</t>
  </si>
  <si>
    <t>Ellátottak egyéb pénzbeli juttatásai</t>
  </si>
  <si>
    <t>Ingatlanok felújítása</t>
  </si>
  <si>
    <t>Járművek felújítása</t>
  </si>
  <si>
    <t>Felújítás előzetesen felszámított ÁFA-ja</t>
  </si>
  <si>
    <t>XI.</t>
  </si>
  <si>
    <t>Felújítás összesen:</t>
  </si>
  <si>
    <t>8.</t>
  </si>
  <si>
    <t>9.</t>
  </si>
  <si>
    <t>Intézményi beruházási kiadások</t>
  </si>
  <si>
    <t>Egyéb központi beruházások</t>
  </si>
  <si>
    <t>Lakástámogatás</t>
  </si>
  <si>
    <t>Lakásépítés</t>
  </si>
  <si>
    <t>Beruházási célprogramok</t>
  </si>
  <si>
    <t>Kiemeltjelentőségű beruházások</t>
  </si>
  <si>
    <t>Állami készletek tartalékok felhalmozási kiadásai</t>
  </si>
  <si>
    <t>Pénzügyi befektetések kiadásai</t>
  </si>
  <si>
    <t>Beruházások általános forgalmiadója</t>
  </si>
  <si>
    <t>XII.</t>
  </si>
  <si>
    <t>Felhalmozási és pénzügyi befektetések összesen:</t>
  </si>
  <si>
    <t>Kölcsönök nyújtása és törlesztése</t>
  </si>
  <si>
    <t>Céltatalék</t>
  </si>
  <si>
    <t>Tartalék</t>
  </si>
  <si>
    <t>Kiegyenlítő, függő, átfutó kiadások</t>
  </si>
  <si>
    <t>Az I. – XII. pontba nem tartozó kiadások összesen:</t>
  </si>
  <si>
    <t>XIII.</t>
  </si>
  <si>
    <t>Kiadások összesen (I – XIII-ig):</t>
  </si>
  <si>
    <t>3. Fejlesztési tartalék</t>
  </si>
  <si>
    <t>– Fejlesztési hitel kamata</t>
  </si>
  <si>
    <t>5. Tartalékok</t>
  </si>
  <si>
    <t>– Céltartalék</t>
  </si>
  <si>
    <t>– Általános tartalék</t>
  </si>
  <si>
    <t xml:space="preserve">III.Finanszírozási kiadások </t>
  </si>
  <si>
    <t>– Nyújtott kölcsön</t>
  </si>
  <si>
    <t>Cím</t>
  </si>
  <si>
    <t>Cél</t>
  </si>
  <si>
    <t>Sor-szám</t>
  </si>
  <si>
    <t>Alcím</t>
  </si>
  <si>
    <t>Igazgatás</t>
  </si>
  <si>
    <t>Szennyvízberuházás</t>
  </si>
  <si>
    <t>Összesen:</t>
  </si>
  <si>
    <t>Ingatlanokhoz kapcsolódó vagyonértékű jog</t>
  </si>
  <si>
    <t>Ezer forintban</t>
  </si>
  <si>
    <t>Civil szervezetek:</t>
  </si>
  <si>
    <t>Gádoros SE</t>
  </si>
  <si>
    <t>Kézilabda Klub</t>
  </si>
  <si>
    <t>SILVER Tánccsoport Egyesület</t>
  </si>
  <si>
    <t>Bírkózó SE</t>
  </si>
  <si>
    <t>Egyebek</t>
  </si>
  <si>
    <t>Rendezvények</t>
  </si>
  <si>
    <t>Kötelező hozzájárulások (tagdíjak)</t>
  </si>
  <si>
    <t>Keresztszülő program</t>
  </si>
  <si>
    <t>Összesen</t>
  </si>
  <si>
    <t>Adatok ezer forintban</t>
  </si>
  <si>
    <t>Szakfeladat száma</t>
  </si>
  <si>
    <t>Szakfeladat megnevezése</t>
  </si>
  <si>
    <t>Redszeres gyermekvédelmi támogatás</t>
  </si>
  <si>
    <t>Rendszeres szociális segély</t>
  </si>
  <si>
    <t>Időskorúak járadéka</t>
  </si>
  <si>
    <t>Lakásfenntartási támogatás</t>
  </si>
  <si>
    <t>Átmeneti segély</t>
  </si>
  <si>
    <t>Temetési segély</t>
  </si>
  <si>
    <t>Köztemetés</t>
  </si>
  <si>
    <t>Közgyógyellátás</t>
  </si>
  <si>
    <t>Természetben nyújtott átmeneti segély</t>
  </si>
  <si>
    <t>ÖSSZESEN:</t>
  </si>
  <si>
    <t>Egyes szociális feladatok kiegészítő támogatása</t>
  </si>
  <si>
    <t>- Gyermekvédelmi támogatás</t>
  </si>
  <si>
    <t>- Időskorúak járadéka</t>
  </si>
  <si>
    <t>- Normatív lakásfdenntartási támogatás</t>
  </si>
  <si>
    <t>- Ápolási díj alanyi jogon</t>
  </si>
  <si>
    <t>- Rendszeres szociális segély</t>
  </si>
  <si>
    <t>Európai Uniós forrásból megvalósuló felhalmozási kiadás</t>
  </si>
  <si>
    <t>Polgármesteri Hivatal</t>
  </si>
  <si>
    <t>Gádoros Nagyközség szennyvíz-csatornázási és szenyvíztisztítási beruházás a KEOP-7.1.2.0-2008-0222 tárgyú beruházás előkészítéséhez kapcsolódó feladatok kifizetési terv szerinti összege</t>
  </si>
  <si>
    <t>Európai Uniós forrásból megvalósulóberuházás összesen:</t>
  </si>
  <si>
    <t>Terv</t>
  </si>
  <si>
    <t>Pénzmaradvány</t>
  </si>
  <si>
    <t>Bevétel megnevezése</t>
  </si>
  <si>
    <t>873011-1 Szállásbiztosítás Idősek Otthona</t>
  </si>
  <si>
    <t>881011-1 Idősek nappali ellátása</t>
  </si>
  <si>
    <t xml:space="preserve">889921-1 Szociális étkeztetés </t>
  </si>
  <si>
    <t>889922-1 Házi segítségnyújtás</t>
  </si>
  <si>
    <t>889041-1 Védőnői szolgálat</t>
  </si>
  <si>
    <t>Intézményi működéshez kapcsolódó egyéb bevétel</t>
  </si>
  <si>
    <t>Intézmények egyéb sajátos bevételei</t>
  </si>
  <si>
    <t>ÁFA bevételek</t>
  </si>
  <si>
    <t>Támogatás értékű bevételek</t>
  </si>
  <si>
    <t>Helyi adók</t>
  </si>
  <si>
    <t>Átengedett központi adók</t>
  </si>
  <si>
    <t>Bírság, pótlék egyéb sajátos bevételek</t>
  </si>
  <si>
    <t>I. Működési bevételek összesen:</t>
  </si>
  <si>
    <t>II. Önkormányzatok költségvetési támogatása</t>
  </si>
  <si>
    <t>562912-1 Óvodai intézményi étkeztetés</t>
  </si>
  <si>
    <t>910502-1 Művelődési Ház</t>
  </si>
  <si>
    <t>910123-1      Könyvtár</t>
  </si>
  <si>
    <t>889943-1 Önkorm. által nyújt. lakás tám.</t>
  </si>
  <si>
    <t>889943-1 Munk. által nyújt. lakástám.</t>
  </si>
  <si>
    <t>869042-1    Ifjuság eü.-i gondozás</t>
  </si>
  <si>
    <t>841901-1 Önkormányzatok elszámolásai</t>
  </si>
  <si>
    <t>Polgármesteri Hivatal Összesen</t>
  </si>
  <si>
    <t>Mind Összesen</t>
  </si>
  <si>
    <t>Közvilágítás</t>
  </si>
  <si>
    <t>Lakás támogatás</t>
  </si>
  <si>
    <t>Személyi juttatás</t>
  </si>
  <si>
    <t>Munkaadót terhelő járul.</t>
  </si>
  <si>
    <t>Dologi Kiadás</t>
  </si>
  <si>
    <t>Pénzeszköz átadás</t>
  </si>
  <si>
    <t>Ellátottak juttatása</t>
  </si>
  <si>
    <t>Működési kiadás</t>
  </si>
  <si>
    <t>Felújítás és felhalm.</t>
  </si>
  <si>
    <t>Egyéb kiadás (kölcsön)</t>
  </si>
  <si>
    <t>Ált. tartalék, Céltartalék</t>
  </si>
  <si>
    <t>Mindösszesen</t>
  </si>
  <si>
    <t>Kiadások jogcímenként</t>
  </si>
  <si>
    <t>Háziorvosi szolg.</t>
  </si>
  <si>
    <t>Ált. tartalék</t>
  </si>
  <si>
    <t>Céltartalék</t>
  </si>
  <si>
    <t>Int. étkeztetés</t>
  </si>
  <si>
    <t>Nevelés</t>
  </si>
  <si>
    <t>Napköziotthonos Óvoda</t>
  </si>
  <si>
    <t>Gondozási Központ</t>
  </si>
  <si>
    <t>Gondozó ház</t>
  </si>
  <si>
    <t>Nappali sz. ellátás</t>
  </si>
  <si>
    <t>Házigondozás</t>
  </si>
  <si>
    <t>Védőnők</t>
  </si>
  <si>
    <t>Szoc. Étkezés</t>
  </si>
  <si>
    <t>Justh Zsigmond Művelődési Ház és Könyvtár</t>
  </si>
  <si>
    <t>Műv. Ház</t>
  </si>
  <si>
    <t>Közösségi Ház</t>
  </si>
  <si>
    <t>Könyvtár</t>
  </si>
  <si>
    <t>Műv. Ház összesen</t>
  </si>
  <si>
    <t>Egészségügyi hozzájárulás</t>
  </si>
  <si>
    <t xml:space="preserve">Testvértelepülés </t>
  </si>
  <si>
    <t>851011-1 Óvoda</t>
  </si>
  <si>
    <t>910502-1 01 Közösségi ház</t>
  </si>
  <si>
    <t>862101-1 Háziorvosi alapellátás</t>
  </si>
  <si>
    <t>882203-1 Köztemetés</t>
  </si>
  <si>
    <t>Gondozási K. Összesen</t>
  </si>
  <si>
    <t>.Kiegyenlítő,függő,átfutó bevételek</t>
  </si>
  <si>
    <t>Létszám (fő):</t>
  </si>
  <si>
    <t>Belföldi fin.kiadásai, felhalmozási kamat</t>
  </si>
  <si>
    <t>G Á D O R O S</t>
  </si>
  <si>
    <t>GÁDOROS ÖSSZESEN</t>
  </si>
  <si>
    <t>ÖNKORMÁNYZAT ÖSSZESEN</t>
  </si>
  <si>
    <t xml:space="preserve">Justh Zsigmond Művelődési ház és Könyvtár </t>
  </si>
  <si>
    <t>Önkormányzat</t>
  </si>
  <si>
    <t>680001-1 Lakóingatlan bérbeadás</t>
  </si>
  <si>
    <t>680001-1 Nem Lakóingatlan bérbeadás</t>
  </si>
  <si>
    <t>841402-1 Város és községgazdálkodás</t>
  </si>
  <si>
    <t>890442-1   Hosszabb időtartamú közfog</t>
  </si>
  <si>
    <t>841126-1 Igazgatási tevékenység</t>
  </si>
  <si>
    <t>Rendszeres gyvs</t>
  </si>
  <si>
    <t xml:space="preserve">Időskor. járadéka </t>
  </si>
  <si>
    <t>Lakásfenntart. Tám.</t>
  </si>
  <si>
    <t>Ápolási díj al. j.</t>
  </si>
  <si>
    <t>Ált. tart</t>
  </si>
  <si>
    <t>Város- és Községg</t>
  </si>
  <si>
    <t>Iskola eü</t>
  </si>
  <si>
    <t>Tel. Hulladék</t>
  </si>
  <si>
    <t>Civil szerv tám</t>
  </si>
  <si>
    <t>Hosszabb idő közfogl.</t>
  </si>
  <si>
    <t xml:space="preserve">Adatok ezer Ft-ban </t>
  </si>
  <si>
    <t>Mozgáskorlátozott tám</t>
  </si>
  <si>
    <t>Közgyógy ellátás</t>
  </si>
  <si>
    <t>Belf-i fin. kiad.(felh. kamat)</t>
  </si>
  <si>
    <t xml:space="preserve">9. </t>
  </si>
  <si>
    <t>Jogalkotás</t>
  </si>
  <si>
    <t>Fogorvosi alapellátás 862301</t>
  </si>
  <si>
    <t>Város- és községgazdálkodás</t>
  </si>
  <si>
    <t>Dr. Hajdú Ilona fogorvosnő támogatása</t>
  </si>
  <si>
    <t>Foglalkoztatást helyettesítő támogatás</t>
  </si>
  <si>
    <t>Egészségkárosultak rendszeres szociális segélye</t>
  </si>
  <si>
    <t>Ápolási díj alanyi jogon</t>
  </si>
  <si>
    <t>- Foglalkoztatást helyettesítő tám</t>
  </si>
  <si>
    <t xml:space="preserve">1. Belső finanszírozás </t>
  </si>
  <si>
    <t>EU önerő alap</t>
  </si>
  <si>
    <t>EU támogatás</t>
  </si>
  <si>
    <t>Viziközműtől átvett</t>
  </si>
  <si>
    <t>ÁFA</t>
  </si>
  <si>
    <t>2013. év</t>
  </si>
  <si>
    <t>ÖSSZESEN</t>
  </si>
  <si>
    <t xml:space="preserve">ÁFA </t>
  </si>
  <si>
    <t>Belföldi finanszírozási kiadás (felhalmozott kamat)</t>
  </si>
  <si>
    <t>10.</t>
  </si>
  <si>
    <t>Gondozási Központ Családsegítő és Védőnői Szolgálat</t>
  </si>
  <si>
    <t>– Beruházás célú támog.értékű bev.fejl.EU-s progr</t>
  </si>
  <si>
    <t>– Beruházás c.támog.értékű bev.ÁHT-n kívülről</t>
  </si>
  <si>
    <t>3. Támogatás értékű felhalm. bevétel</t>
  </si>
  <si>
    <t>4. Beruházások Áfa visszatérülése</t>
  </si>
  <si>
    <t>882125 Mozgáskorl.tám.</t>
  </si>
  <si>
    <t>890443 Egyéb Közfoglalk.</t>
  </si>
  <si>
    <t>680002 Nem lakóingatlan bérbeadása</t>
  </si>
  <si>
    <t>Működési célú kamat kiadások</t>
  </si>
  <si>
    <t>Óvodáztatási támog.</t>
  </si>
  <si>
    <t>Munkáltatói kölcsön</t>
  </si>
  <si>
    <t xml:space="preserve">    </t>
  </si>
  <si>
    <t xml:space="preserve"> </t>
  </si>
  <si>
    <t>-Működési hitel (folyószámla)</t>
  </si>
  <si>
    <t>B E V É T E L E K</t>
  </si>
  <si>
    <t>K I A D Á S O K</t>
  </si>
  <si>
    <t>Módos.</t>
  </si>
  <si>
    <t>7.Külső finanszírozás</t>
  </si>
  <si>
    <t xml:space="preserve"> -Bérleti díj bevételek </t>
  </si>
  <si>
    <t xml:space="preserve"> -Alkalmazottak térítése</t>
  </si>
  <si>
    <t xml:space="preserve"> -Továbbszámlázott belföldi szolgáltatás</t>
  </si>
  <si>
    <t xml:space="preserve"> -Működési célú kamat bevételek</t>
  </si>
  <si>
    <t>2.2 Önkormányzatok működési támogatása</t>
  </si>
  <si>
    <t xml:space="preserve"> - Igazgatási szolgáltatási díj</t>
  </si>
  <si>
    <t>2. Működési célú támogatások államházt.belül.</t>
  </si>
  <si>
    <t>3. Működési célú átvett pénzeszköz államh.kív.</t>
  </si>
  <si>
    <t>4. Közhatalmi bevételek</t>
  </si>
  <si>
    <t>II. Felhalmozási bevételek</t>
  </si>
  <si>
    <t>1. Tárgyi eszközök, immateriális javak értékesítése</t>
  </si>
  <si>
    <t>2. Felhalmozási célú ÁFA visszatérülések</t>
  </si>
  <si>
    <t>3. Felhalmozási célú támogatás értékű bevétel</t>
  </si>
  <si>
    <t>III. Belső finanszírozás bevételei</t>
  </si>
  <si>
    <t>– Pénzmaradvány működési célú igénybev.</t>
  </si>
  <si>
    <t xml:space="preserve"> Pénzmaradvány felhalmozási célú igénybev.</t>
  </si>
  <si>
    <t>– Hitel és kölcsön felvétel államháztartáson kívülről</t>
  </si>
  <si>
    <t>IV. Külső finanszírozás bevételei</t>
  </si>
  <si>
    <t>V.Kiegyenlítő, függő, átfutó bevételek</t>
  </si>
  <si>
    <t>2013. ÉVI BEVÉTELEK ÖSSZESEN:</t>
  </si>
  <si>
    <t>Bérleti díjak</t>
  </si>
  <si>
    <t>Működ.célú tám.ÁHT.belülről</t>
  </si>
  <si>
    <t>Működ.célú tám.ÁHT.kivülről</t>
  </si>
  <si>
    <t>Közhatalmi bevételek</t>
  </si>
  <si>
    <t>II/4. Támog.kölcsönök visszatérülése</t>
  </si>
  <si>
    <t>III. Belső finanszírozás bev.</t>
  </si>
  <si>
    <t>Bérleti díj</t>
  </si>
  <si>
    <t>Működ.célú tám ÁHT.belülről</t>
  </si>
  <si>
    <t>Működ.célú tám ÁHT.kívülről</t>
  </si>
  <si>
    <t>III. Belső finanszírozás bevétele</t>
  </si>
  <si>
    <t>IV.Külső finanszírozás bevétele</t>
  </si>
  <si>
    <t>960302-1 Köztemető fennt</t>
  </si>
  <si>
    <t xml:space="preserve">Működ.célú tám.ÁHT.belülről </t>
  </si>
  <si>
    <t xml:space="preserve">Működ.célú tám.ÁHT.kívülről </t>
  </si>
  <si>
    <t>Köhatalmi bevételek</t>
  </si>
  <si>
    <t>II/4. Támogatási kölcsönök visszatérülése</t>
  </si>
  <si>
    <t>Működ.célú tám.ÁHT.kívülről</t>
  </si>
  <si>
    <t>Működ.célú tám.ÁHT belülről</t>
  </si>
  <si>
    <t>II.Felhalmozási és tőke jellegű bevételek</t>
  </si>
  <si>
    <t>III.Belső finanszírozás bevétele</t>
  </si>
  <si>
    <t>Működ.célú támog.ÁHT.belülről</t>
  </si>
  <si>
    <t>Működ.célú támog.ÁHT.kívülről</t>
  </si>
  <si>
    <t xml:space="preserve">III.Belső finanszírozás bevétele </t>
  </si>
  <si>
    <t>IV. Külső finanszírozás bevétele</t>
  </si>
  <si>
    <t>GÁDOROS ÖSSZESEN:</t>
  </si>
  <si>
    <t>Aktív korúak ellátás</t>
  </si>
  <si>
    <t>Közutak üzemelt</t>
  </si>
  <si>
    <t>Iskolai int.étkezés</t>
  </si>
  <si>
    <t>Zöldterület kez.</t>
  </si>
  <si>
    <t>Módosít</t>
  </si>
  <si>
    <t>Egyéb közfogl.STA</t>
  </si>
  <si>
    <t>Iskola kiadása</t>
  </si>
  <si>
    <t>Köztemető fent</t>
  </si>
  <si>
    <t>Megbízási díjak, ÁFA önrész pályázatokhoz</t>
  </si>
  <si>
    <t>Rendszámfelismerő kamera rendszer</t>
  </si>
  <si>
    <t>START munkaprogram keretében vásárolt gépek,berendezések, járművek</t>
  </si>
  <si>
    <t>Egyéb közfoglalkoztatás</t>
  </si>
  <si>
    <t>76/2013.(VII.3.) KT.számú hat.Ravatalozó felújítása 2013. évre eső ÁFA rész</t>
  </si>
  <si>
    <t>Tehetséges Gádorosi Tanulókért Alapítv.</t>
  </si>
  <si>
    <t>Iskola kirándulás támogatása</t>
  </si>
  <si>
    <t>Árvízkárosultak támogatása</t>
  </si>
  <si>
    <t>Kóródi István részvételi díj támog.</t>
  </si>
  <si>
    <t>Szállást biztosító idősek otthona</t>
  </si>
  <si>
    <t xml:space="preserve">Gondozási központ </t>
  </si>
  <si>
    <t>Munkaadókat terhelő járulékok össz:</t>
  </si>
  <si>
    <t>Pénzeszközátadás egyéb támogatás össz:</t>
  </si>
  <si>
    <t>Gépek berendezések és felsz. felújítása</t>
  </si>
  <si>
    <t>- ebböl Önkormányzat működési támog.</t>
  </si>
  <si>
    <t>3. Közhatalmi bevételek</t>
  </si>
  <si>
    <t>4. Működés belső finanszírozás bevételei</t>
  </si>
  <si>
    <t>- Pénzmaradvány</t>
  </si>
  <si>
    <t>2013. évi költségvetési bevételei</t>
  </si>
  <si>
    <t xml:space="preserve"> 2013. évi költségvetési bevételei</t>
  </si>
  <si>
    <t>Módosí</t>
  </si>
  <si>
    <t>2013. évi felhalmozási kiadások</t>
  </si>
  <si>
    <t>2013. évi felújítási kiadások</t>
  </si>
  <si>
    <t>Önkormányzat által nyújtott 2013. évi támogatási kiadások</t>
  </si>
  <si>
    <t>Társadalom és szociálpolitikai juttatások 2013. évi kiadásai</t>
  </si>
  <si>
    <t>Felhasználási kötöttséggel járó állami hozzájárulások 2013. évi</t>
  </si>
  <si>
    <t>GÁDOROS 2013. évi költségvetési kiadásai</t>
  </si>
  <si>
    <t>.</t>
  </si>
  <si>
    <t>2013. évi működési és felhalmozási célú bevételek és kiadások mérlegszerű bemutatása</t>
  </si>
  <si>
    <t>Szennyvíz beruházás bevételei és kiadásai 2013. évi</t>
  </si>
  <si>
    <t>Gádoros Nagyközségi Önkormányzat 2013. évi Európai Uniós forrással megvalósuló beruházásai</t>
  </si>
  <si>
    <t>Teljesítés</t>
  </si>
  <si>
    <t>Teljesítés a mód.kv %-ban</t>
  </si>
  <si>
    <t>4. Felhalm.célú visszatér.támog.kölcsönök visszatér.</t>
  </si>
  <si>
    <t>2013. I. félévi bevételei</t>
  </si>
  <si>
    <t>Közvetett támogatások</t>
  </si>
  <si>
    <t>Adatok forintban</t>
  </si>
  <si>
    <t>Fő</t>
  </si>
  <si>
    <t>Mértéke</t>
  </si>
  <si>
    <t>Összeg</t>
  </si>
  <si>
    <t>70 éven felüliek (kommunális adó)</t>
  </si>
  <si>
    <t>Tanya, garázs (kommunális adó)</t>
  </si>
  <si>
    <t>Gépjármű adó mentes (mogzáskorl.)</t>
  </si>
  <si>
    <t>Békés megyei Mezőgazdasági Szakigazgatási Hivatal bérleti díj</t>
  </si>
  <si>
    <t>Térítési díjak:</t>
  </si>
  <si>
    <t>– Házi segítség nyújtás</t>
  </si>
  <si>
    <t>– Szociális étkezés</t>
  </si>
  <si>
    <t>– Bentlakásos ellátás</t>
  </si>
  <si>
    <t>Ingynes használat sportpálya</t>
  </si>
  <si>
    <t>Sport egyesületek:</t>
  </si>
  <si>
    <t>– SILVER Tánccsoport Egyesület</t>
  </si>
  <si>
    <t>Véradás</t>
  </si>
  <si>
    <t>Kisebbségi Önkormányzat</t>
  </si>
  <si>
    <t>Nyugdíjas Klub</t>
  </si>
  <si>
    <t>Mozgáskorlátozottak Egyesülete</t>
  </si>
  <si>
    <t>Konditerem</t>
  </si>
  <si>
    <t>Gádoros Nagyközségi Önkormányzat 2013. évi Európai uniós forrással megvalósuló beruházásai</t>
  </si>
  <si>
    <t>ezer Ft.</t>
  </si>
  <si>
    <t>Gádoros Nagyközség Önkormányzata és intézményei dolgozói létszámának alakulása 2013. költségvetési évben</t>
  </si>
  <si>
    <t>adatok: fő</t>
  </si>
  <si>
    <t>Szakfeladat</t>
  </si>
  <si>
    <t>Közalkalmazott</t>
  </si>
  <si>
    <t>Köztisztviselő</t>
  </si>
  <si>
    <t>Képviselő</t>
  </si>
  <si>
    <t>Egyéb bérrendszer</t>
  </si>
  <si>
    <t>Tény</t>
  </si>
  <si>
    <t>ÖNÁLLÓAN MŰKÖDŐ INTÉZMÉNYEK</t>
  </si>
  <si>
    <t>Napközi Otthonos Óvoda</t>
  </si>
  <si>
    <t>8510011 Óvodai nevelés</t>
  </si>
  <si>
    <t>Gondozási Központ Családsegítő és védőnői Szolgálat</t>
  </si>
  <si>
    <t>869041 Család- és nővédelmi eü. Gondozás</t>
  </si>
  <si>
    <t>873011 Időskoruak bentlakásos szociális ellátása</t>
  </si>
  <si>
    <t>881011 Idősek nappali ellátása</t>
  </si>
  <si>
    <t>889922 Házi segítségnyújtás</t>
  </si>
  <si>
    <t>Művelődési Ház és Könyvtár</t>
  </si>
  <si>
    <t>910502 Közművelődési intézmények működése</t>
  </si>
  <si>
    <t>841126 Önkormányzatok igazgatási tevékenysége</t>
  </si>
  <si>
    <t>841403 Város- és községgazdálkodási szolgáltatás</t>
  </si>
  <si>
    <r>
      <t>ÖSSZESEN:</t>
    </r>
    <r>
      <rPr>
        <sz val="10"/>
        <rFont val="Arial"/>
        <family val="0"/>
      </rPr>
      <t>:</t>
    </r>
  </si>
  <si>
    <t>890441 Közfoglalkoztatás</t>
  </si>
  <si>
    <t>MINDÖSSZESEN:</t>
  </si>
  <si>
    <t>841112 Önkormányzati jogalkotás</t>
  </si>
  <si>
    <t>Foglalkoztatottak + Képviselők együtt</t>
  </si>
  <si>
    <r>
      <t xml:space="preserve">Előirányzat felhasználási ütemterv </t>
    </r>
    <r>
      <rPr>
        <sz val="10"/>
        <rFont val="Arial"/>
        <family val="0"/>
      </rPr>
      <t>(havi forgalmi adatokkal)</t>
    </r>
  </si>
  <si>
    <t>adatok ezer Ft-ban</t>
  </si>
  <si>
    <t>Előirány-zat</t>
  </si>
  <si>
    <t>2013.. évi várható kiadások havi forgalma</t>
  </si>
  <si>
    <t>I. hó</t>
  </si>
  <si>
    <t>II. hó</t>
  </si>
  <si>
    <t>III.hó</t>
  </si>
  <si>
    <t>IV. hó</t>
  </si>
  <si>
    <t>V. hó</t>
  </si>
  <si>
    <t>VI. hó</t>
  </si>
  <si>
    <t>VII. hó</t>
  </si>
  <si>
    <t>VIII. hó</t>
  </si>
  <si>
    <t>IX. hó</t>
  </si>
  <si>
    <t>X. hó</t>
  </si>
  <si>
    <t>XI. hó</t>
  </si>
  <si>
    <t>XII. hó</t>
  </si>
  <si>
    <t>1. Személyi juttatások</t>
  </si>
  <si>
    <t>2. Mukaadókat terhelő járulékok</t>
  </si>
  <si>
    <t>3. Dologi kiadások</t>
  </si>
  <si>
    <t>Működési célú pénzeszköz átadás államháztartáson belülre</t>
  </si>
  <si>
    <t>Felhalmozási célú pénzeszköz átadás államháztartáson kívülre</t>
  </si>
  <si>
    <t>Felhalmozási célú pénzeszköz átadás államháztartáson belülre</t>
  </si>
  <si>
    <t>4. Pénzeszközátadás, egyéb támogatás összesen</t>
  </si>
  <si>
    <t>Gépek, berendezések és felszerelések felújítása</t>
  </si>
  <si>
    <t>Felújítás előzetesen felszámított általános forgalmi adója</t>
  </si>
  <si>
    <t>5. Felújítás összesen</t>
  </si>
  <si>
    <t>6. felhalmozási kiadások és pénzügyi befektetések összesen</t>
  </si>
  <si>
    <t>7. Kölcsönök nyújtása és törlesztése</t>
  </si>
  <si>
    <t>Kiadások összesen</t>
  </si>
  <si>
    <t>Pénzforgalom nélküli kiadások</t>
  </si>
  <si>
    <t>Kiadások mindösszesen</t>
  </si>
  <si>
    <r>
      <t>2013. évi likviditási terv (</t>
    </r>
    <r>
      <rPr>
        <sz val="10"/>
        <rFont val="Arial"/>
        <family val="0"/>
      </rPr>
      <t>havi bevétel forgalmi adataival)</t>
    </r>
  </si>
  <si>
    <t>2013. évi bevételek várható havi forgalma</t>
  </si>
  <si>
    <t>Értékpapír visszavásárlás</t>
  </si>
  <si>
    <t>Szolgáltatási díjak</t>
  </si>
  <si>
    <t>Intézményi térítési díj</t>
  </si>
  <si>
    <t>Kamat bevételek</t>
  </si>
  <si>
    <t>Kiszámlázott ÁFA</t>
  </si>
  <si>
    <t>Kommunális adó</t>
  </si>
  <si>
    <t>Iparűzési adó</t>
  </si>
  <si>
    <t>Pótlék</t>
  </si>
  <si>
    <t>Gépjármű adó</t>
  </si>
  <si>
    <t>Lakbér</t>
  </si>
  <si>
    <t>Egyéb helyiségek bérleti díja</t>
  </si>
  <si>
    <t>Továbbszámlázott belföldi szolgáltatás díja</t>
  </si>
  <si>
    <t>Önkormányzat költségvetési támogatása</t>
  </si>
  <si>
    <t>Felhalmozási célú támogatás értékű bevétel</t>
  </si>
  <si>
    <t>Szociális feladatok kiegészítő támogatása</t>
  </si>
  <si>
    <t>Központosított támogatás</t>
  </si>
  <si>
    <t>Működési célú támogatás</t>
  </si>
  <si>
    <t>Kölcsönök törlesztése</t>
  </si>
  <si>
    <t>Belső finanszírozás</t>
  </si>
  <si>
    <t>Bevételek összesen</t>
  </si>
  <si>
    <t>Egyenleg                           (Bevétel - Kiadás)</t>
  </si>
  <si>
    <t>Gádoros Nagyközség Önkormányzata 2013. évi összesített adatai intézmény finanszírozáshoz</t>
  </si>
  <si>
    <t>ezer forintban</t>
  </si>
  <si>
    <t>Sorszám</t>
  </si>
  <si>
    <t>Intézmény</t>
  </si>
  <si>
    <t>Saját bevétel</t>
  </si>
  <si>
    <t>Állami támogatás</t>
  </si>
  <si>
    <t>Intézmény finanszírozás</t>
  </si>
  <si>
    <t>Személyi juttatások</t>
  </si>
  <si>
    <t>Munkaadó-kat terhelő járulékok</t>
  </si>
  <si>
    <t>Dologi kiadások</t>
  </si>
  <si>
    <t>Szociális ellátás kiadásai</t>
  </si>
  <si>
    <t>Justh Zsigmond Művelődési Ház</t>
  </si>
  <si>
    <t>ÖSSZESEN (1+…...+5)</t>
  </si>
  <si>
    <t>Gádoros Nagyközségi Önkormányzat 2013. évi Európai Uniós projektjei</t>
  </si>
  <si>
    <t>Projekt megnevezése</t>
  </si>
  <si>
    <t>Támogatás azonosító</t>
  </si>
  <si>
    <t>Előző évek bevétele</t>
  </si>
  <si>
    <t>Tárgyévi bevétel</t>
  </si>
  <si>
    <t>Előző évek kiadásai</t>
  </si>
  <si>
    <t>Tárgyévi kiadás</t>
  </si>
  <si>
    <t xml:space="preserve">Szennyvíz-csatornázási és szenyvíztisztítási beruházás </t>
  </si>
  <si>
    <t>KEOP-                7.1.2.0-2008-0222</t>
  </si>
  <si>
    <t>Az Önkormányzat kezességvállalásából fennálló</t>
  </si>
  <si>
    <t>kötelezettségei</t>
  </si>
  <si>
    <t>Szennyvízberuházás érdekében víziközmű hitel felvételhez</t>
  </si>
  <si>
    <t>Kötelezettség-vállalás éve</t>
  </si>
  <si>
    <t>GÁDOROS NAGYKÖZSÉG ÖNKORMÁNYZATA BEVÉTELI ÉS KIADÁSI ELŐIRÁNYZATAINAK MEGOSZLÁSA</t>
  </si>
  <si>
    <t>KÖTELEZŐ, ÖNKÉNT VÁLLALT ÉS ÁLLAMIGAZGATÁSI FELADATOK SZERINT</t>
  </si>
  <si>
    <t xml:space="preserve">Bevételek </t>
  </si>
  <si>
    <t>Kötelező feladathoz kapcsolódó</t>
  </si>
  <si>
    <t>Önként vállalt feladathoz kapcsolódó</t>
  </si>
  <si>
    <t>államigazgatási feladathoz kapcsolódó</t>
  </si>
  <si>
    <t>államigaz-gatási feladathoz kapcsolódó</t>
  </si>
  <si>
    <t>Önkormányzat által finanszírozott</t>
  </si>
  <si>
    <t>Napközi Othonos Óvoda</t>
  </si>
  <si>
    <t>Művelődési Ház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</si>
</sst>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Continuous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49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Continuous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 horizontal="centerContinuous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6" xfId="0" applyBorder="1" applyAlignment="1">
      <alignment/>
    </xf>
    <xf numFmtId="0" fontId="2" fillId="0" borderId="16" xfId="0" applyFont="1" applyBorder="1" applyAlignment="1">
      <alignment horizontal="centerContinuous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11" fillId="0" borderId="0" xfId="0" applyFont="1" applyAlignment="1">
      <alignment horizontal="centerContinuous"/>
    </xf>
    <xf numFmtId="49" fontId="6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5" xfId="0" applyFill="1" applyBorder="1" applyAlignment="1">
      <alignment/>
    </xf>
    <xf numFmtId="3" fontId="0" fillId="0" borderId="13" xfId="0" applyNumberForma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/>
    </xf>
    <xf numFmtId="3" fontId="2" fillId="0" borderId="19" xfId="0" applyNumberFormat="1" applyFont="1" applyBorder="1" applyAlignment="1">
      <alignment/>
    </xf>
    <xf numFmtId="0" fontId="0" fillId="0" borderId="0" xfId="0" applyBorder="1" applyAlignment="1">
      <alignment horizontal="centerContinuous"/>
    </xf>
    <xf numFmtId="3" fontId="0" fillId="0" borderId="20" xfId="0" applyNumberForma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3" fontId="0" fillId="0" borderId="22" xfId="0" applyNumberForma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26" xfId="0" applyFont="1" applyBorder="1" applyAlignment="1">
      <alignment horizontal="centerContinuous"/>
    </xf>
    <xf numFmtId="3" fontId="0" fillId="0" borderId="21" xfId="0" applyNumberFormat="1" applyBorder="1" applyAlignment="1">
      <alignment/>
    </xf>
    <xf numFmtId="9" fontId="0" fillId="0" borderId="0" xfId="60" applyFont="1" applyAlignment="1">
      <alignment/>
    </xf>
    <xf numFmtId="0" fontId="1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wrapText="1"/>
    </xf>
    <xf numFmtId="3" fontId="0" fillId="0" borderId="0" xfId="0" applyNumberFormat="1" applyBorder="1" applyAlignment="1" quotePrefix="1">
      <alignment/>
    </xf>
    <xf numFmtId="0" fontId="10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2" fillId="0" borderId="10" xfId="0" applyNumberFormat="1" applyFont="1" applyBorder="1" applyAlignment="1" quotePrefix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/>
    </xf>
    <xf numFmtId="164" fontId="0" fillId="0" borderId="10" xfId="4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wrapText="1"/>
    </xf>
    <xf numFmtId="0" fontId="2" fillId="0" borderId="23" xfId="0" applyFont="1" applyBorder="1" applyAlignment="1">
      <alignment wrapText="1"/>
    </xf>
    <xf numFmtId="3" fontId="2" fillId="0" borderId="27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 horizontal="center" vertical="center" wrapText="1"/>
    </xf>
    <xf numFmtId="3" fontId="0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3" fontId="0" fillId="0" borderId="17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2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27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4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164" fontId="0" fillId="0" borderId="10" xfId="40" applyNumberFormat="1" applyFont="1" applyBorder="1" applyAlignment="1">
      <alignment vertical="center"/>
    </xf>
    <xf numFmtId="0" fontId="0" fillId="0" borderId="10" xfId="0" applyBorder="1" applyAlignment="1">
      <alignment horizontal="right" vertical="center"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2" fillId="0" borderId="0" xfId="0" applyFont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2" fillId="0" borderId="0" xfId="0" applyNumberFormat="1" applyFont="1" applyAlignment="1">
      <alignment/>
    </xf>
    <xf numFmtId="10" fontId="2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3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0" fillId="0" borderId="45" xfId="0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5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7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164" fontId="0" fillId="0" borderId="17" xfId="40" applyNumberFormat="1" applyFont="1" applyBorder="1" applyAlignment="1">
      <alignment vertical="center"/>
    </xf>
    <xf numFmtId="164" fontId="0" fillId="0" borderId="11" xfId="40" applyNumberFormat="1" applyFont="1" applyBorder="1" applyAlignment="1">
      <alignment vertic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3" fontId="2" fillId="0" borderId="51" xfId="0" applyNumberFormat="1" applyFont="1" applyBorder="1" applyAlignment="1">
      <alignment horizontal="center"/>
    </xf>
    <xf numFmtId="0" fontId="0" fillId="0" borderId="52" xfId="0" applyBorder="1" applyAlignment="1">
      <alignment horizontal="center"/>
    </xf>
    <xf numFmtId="3" fontId="0" fillId="0" borderId="17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3" fontId="2" fillId="0" borderId="53" xfId="0" applyNumberFormat="1" applyFont="1" applyBorder="1" applyAlignment="1">
      <alignment horizontal="center"/>
    </xf>
    <xf numFmtId="3" fontId="2" fillId="0" borderId="54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17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Border="1" applyAlignment="1">
      <alignment textRotation="90"/>
    </xf>
    <xf numFmtId="164" fontId="0" fillId="0" borderId="10" xfId="40" applyNumberFormat="1" applyFont="1" applyBorder="1" applyAlignment="1">
      <alignment/>
    </xf>
    <xf numFmtId="164" fontId="2" fillId="0" borderId="10" xfId="4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45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justify" wrapText="1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top" wrapText="1" shrinkToFit="1"/>
    </xf>
    <xf numFmtId="164" fontId="4" fillId="0" borderId="10" xfId="4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10" fillId="0" borderId="10" xfId="4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.&#201;VI%20K&#214;LTS&#201;GVET&#201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éklet"/>
      <sheetName val="1.1 Önkormányzat"/>
      <sheetName val="1.2 Polgárm."/>
      <sheetName val="1.3Óvoda"/>
      <sheetName val="1.4Gond.kp."/>
      <sheetName val="1.5Műv.ház"/>
      <sheetName val="1.1-1.5 Bevétel összesen"/>
      <sheetName val="2. melléklet"/>
      <sheetName val="2.1-2.5 melléklet"/>
      <sheetName val="3. melléklet"/>
      <sheetName val="4. melléklet"/>
      <sheetName val="5. melléklet"/>
      <sheetName val="6.1. melléklet"/>
      <sheetName val="6.2. melléklet"/>
      <sheetName val="7. melléklet"/>
      <sheetName val="8. melléklet"/>
      <sheetName val="9.melléklet"/>
      <sheetName val="10. melléklet"/>
      <sheetName val="11.melléklet"/>
      <sheetName val="12. melléklet"/>
      <sheetName val="13. melléklet"/>
      <sheetName val="14.melléklet"/>
      <sheetName val="15.melléklet"/>
      <sheetName val="16.melléklet"/>
      <sheetName val="17.melléklet"/>
      <sheetName val="18.melléklet"/>
    </sheetNames>
    <sheetDataSet>
      <sheetData sheetId="8">
        <row r="19">
          <cell r="BU19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3"/>
  <sheetViews>
    <sheetView view="pageLayout" workbookViewId="0" topLeftCell="A1">
      <selection activeCell="C4" sqref="C4"/>
    </sheetView>
  </sheetViews>
  <sheetFormatPr defaultColWidth="9.140625" defaultRowHeight="12.75"/>
  <cols>
    <col min="1" max="1" width="43.7109375" style="0" customWidth="1"/>
    <col min="2" max="3" width="10.7109375" style="0" customWidth="1"/>
  </cols>
  <sheetData>
    <row r="2" spans="1:5" ht="15.75" customHeight="1">
      <c r="A2" s="5" t="s">
        <v>248</v>
      </c>
      <c r="B2" s="5"/>
      <c r="C2" s="5"/>
      <c r="D2" s="5"/>
      <c r="E2" s="31"/>
    </row>
    <row r="3" spans="1:5" ht="15.75">
      <c r="A3" s="5" t="s">
        <v>396</v>
      </c>
      <c r="B3" s="5"/>
      <c r="C3" s="5"/>
      <c r="D3" s="5"/>
      <c r="E3" s="31"/>
    </row>
    <row r="4" spans="1:4" ht="15.75">
      <c r="A4" s="5"/>
      <c r="B4" s="5"/>
      <c r="C4" s="5"/>
      <c r="D4" s="5"/>
    </row>
    <row r="5" spans="4:5" ht="12.75">
      <c r="D5" s="4"/>
      <c r="E5" s="4" t="s">
        <v>14</v>
      </c>
    </row>
    <row r="6" spans="1:5" ht="12.75">
      <c r="A6" s="157" t="s">
        <v>2</v>
      </c>
      <c r="B6" s="159" t="s">
        <v>1</v>
      </c>
      <c r="C6" s="160"/>
      <c r="D6" s="161"/>
      <c r="E6" s="162"/>
    </row>
    <row r="7" spans="1:5" ht="33.75">
      <c r="A7" s="158"/>
      <c r="B7" s="30" t="s">
        <v>0</v>
      </c>
      <c r="C7" s="30" t="s">
        <v>5</v>
      </c>
      <c r="D7" s="30" t="s">
        <v>393</v>
      </c>
      <c r="E7" s="153" t="s">
        <v>394</v>
      </c>
    </row>
    <row r="8" spans="1:5" ht="18" customHeight="1">
      <c r="A8" s="132" t="s">
        <v>3</v>
      </c>
      <c r="B8" s="154">
        <f>SUM(B9+B17+B22)</f>
        <v>343812</v>
      </c>
      <c r="C8" s="154">
        <f>SUM(C9+C17+C22+C21)</f>
        <v>403678</v>
      </c>
      <c r="D8" s="154">
        <f>SUM(D9+D17+D22+D21)</f>
        <v>221873</v>
      </c>
      <c r="E8" s="155">
        <f>(D8/C8)</f>
        <v>0.549628664430561</v>
      </c>
    </row>
    <row r="9" spans="1:5" ht="18" customHeight="1">
      <c r="A9" s="6" t="s">
        <v>4</v>
      </c>
      <c r="B9" s="8">
        <f>SUM(B10:B13)</f>
        <v>46033</v>
      </c>
      <c r="C9" s="8">
        <f>SUM(C10:C16)</f>
        <v>46298</v>
      </c>
      <c r="D9" s="8">
        <f>SUM(D10:D16)</f>
        <v>21681</v>
      </c>
      <c r="E9" s="156">
        <f aca="true" t="shared" si="0" ref="E9:E42">(D9/C9)</f>
        <v>0.46829236684090025</v>
      </c>
    </row>
    <row r="10" spans="1:5" ht="18" customHeight="1">
      <c r="A10" s="9" t="s">
        <v>6</v>
      </c>
      <c r="B10" s="8">
        <v>2154</v>
      </c>
      <c r="C10" s="8">
        <v>2419</v>
      </c>
      <c r="D10" s="8">
        <v>1211</v>
      </c>
      <c r="E10" s="156">
        <f t="shared" si="0"/>
        <v>0.5006200909466721</v>
      </c>
    </row>
    <row r="11" spans="1:5" ht="18" customHeight="1">
      <c r="A11" s="2" t="s">
        <v>7</v>
      </c>
      <c r="B11" s="8">
        <v>34784</v>
      </c>
      <c r="C11" s="8">
        <v>34784</v>
      </c>
      <c r="D11" s="8">
        <v>15730</v>
      </c>
      <c r="E11" s="156">
        <f t="shared" si="0"/>
        <v>0.4522194112235511</v>
      </c>
    </row>
    <row r="12" spans="1:5" ht="18" customHeight="1">
      <c r="A12" s="2" t="s">
        <v>8</v>
      </c>
      <c r="B12" s="8">
        <v>3795</v>
      </c>
      <c r="C12" s="8">
        <v>3795</v>
      </c>
      <c r="D12" s="8">
        <v>1859</v>
      </c>
      <c r="E12" s="156">
        <f t="shared" si="0"/>
        <v>0.48985507246376814</v>
      </c>
    </row>
    <row r="13" spans="1:5" ht="18" customHeight="1">
      <c r="A13" s="2" t="s">
        <v>309</v>
      </c>
      <c r="B13" s="109">
        <v>5300</v>
      </c>
      <c r="C13" s="109">
        <v>5300</v>
      </c>
      <c r="D13" s="109">
        <v>2596</v>
      </c>
      <c r="E13" s="156">
        <f t="shared" si="0"/>
        <v>0.489811320754717</v>
      </c>
    </row>
    <row r="14" spans="1:5" ht="18" customHeight="1">
      <c r="A14" s="2" t="s">
        <v>310</v>
      </c>
      <c r="B14" s="10"/>
      <c r="C14" s="10"/>
      <c r="D14" s="109">
        <v>2</v>
      </c>
      <c r="E14" s="155"/>
    </row>
    <row r="15" spans="1:5" ht="18" customHeight="1">
      <c r="A15" s="2" t="s">
        <v>311</v>
      </c>
      <c r="B15" s="10"/>
      <c r="C15" s="10"/>
      <c r="D15" s="109">
        <v>129</v>
      </c>
      <c r="E15" s="155"/>
    </row>
    <row r="16" spans="1:5" ht="18" customHeight="1">
      <c r="A16" s="2" t="s">
        <v>312</v>
      </c>
      <c r="B16" s="10"/>
      <c r="C16" s="10"/>
      <c r="D16" s="109">
        <v>154</v>
      </c>
      <c r="E16" s="155"/>
    </row>
    <row r="17" spans="1:5" ht="18" customHeight="1">
      <c r="A17" s="6" t="s">
        <v>315</v>
      </c>
      <c r="B17" s="8">
        <f>SUM(B20+B18)</f>
        <v>251830</v>
      </c>
      <c r="C17" s="8">
        <f>SUM(C18+C20)</f>
        <v>311331</v>
      </c>
      <c r="D17" s="8">
        <f>SUM(D18+D20)</f>
        <v>173276</v>
      </c>
      <c r="E17" s="156">
        <f t="shared" si="0"/>
        <v>0.5565651990967813</v>
      </c>
    </row>
    <row r="18" spans="1:5" ht="18" customHeight="1">
      <c r="A18" s="2" t="s">
        <v>9</v>
      </c>
      <c r="B18" s="8">
        <v>8335</v>
      </c>
      <c r="C18" s="8">
        <v>57476</v>
      </c>
      <c r="D18" s="8">
        <v>55972</v>
      </c>
      <c r="E18" s="156">
        <f t="shared" si="0"/>
        <v>0.9738325561973693</v>
      </c>
    </row>
    <row r="19" spans="1:5" ht="18" customHeight="1">
      <c r="A19" s="2" t="s">
        <v>10</v>
      </c>
      <c r="B19" s="8">
        <v>6781</v>
      </c>
      <c r="C19" s="8">
        <v>6781</v>
      </c>
      <c r="D19" s="8">
        <v>3380</v>
      </c>
      <c r="E19" s="156">
        <f t="shared" si="0"/>
        <v>0.498451555817726</v>
      </c>
    </row>
    <row r="20" spans="1:5" ht="18" customHeight="1">
      <c r="A20" s="2" t="s">
        <v>313</v>
      </c>
      <c r="B20" s="8">
        <v>243495</v>
      </c>
      <c r="C20" s="8">
        <v>253855</v>
      </c>
      <c r="D20" s="8">
        <v>117304</v>
      </c>
      <c r="E20" s="156">
        <f t="shared" si="0"/>
        <v>0.4620905635106655</v>
      </c>
    </row>
    <row r="21" spans="1:5" ht="18" customHeight="1">
      <c r="A21" s="6" t="s">
        <v>316</v>
      </c>
      <c r="B21" s="8"/>
      <c r="C21" s="8">
        <v>100</v>
      </c>
      <c r="D21" s="8">
        <v>100</v>
      </c>
      <c r="E21" s="156">
        <f t="shared" si="0"/>
        <v>1</v>
      </c>
    </row>
    <row r="22" spans="1:5" ht="18" customHeight="1">
      <c r="A22" s="6" t="s">
        <v>317</v>
      </c>
      <c r="B22" s="8">
        <f>SUM(B23:B28)</f>
        <v>45949</v>
      </c>
      <c r="C22" s="8">
        <f>SUM(C23:C28)</f>
        <v>45949</v>
      </c>
      <c r="D22" s="8">
        <f>SUM(D23:D28)</f>
        <v>26816</v>
      </c>
      <c r="E22" s="156">
        <f t="shared" si="0"/>
        <v>0.5836035604692159</v>
      </c>
    </row>
    <row r="23" spans="1:5" ht="18" customHeight="1">
      <c r="A23" s="2" t="s">
        <v>11</v>
      </c>
      <c r="B23" s="8">
        <v>9000</v>
      </c>
      <c r="C23" s="8">
        <v>9000</v>
      </c>
      <c r="D23" s="8">
        <v>4943</v>
      </c>
      <c r="E23" s="156">
        <f t="shared" si="0"/>
        <v>0.5492222222222222</v>
      </c>
    </row>
    <row r="24" spans="1:5" ht="18" customHeight="1">
      <c r="A24" s="2" t="s">
        <v>12</v>
      </c>
      <c r="B24" s="8">
        <v>29749</v>
      </c>
      <c r="C24" s="8">
        <v>29749</v>
      </c>
      <c r="D24" s="8">
        <v>19338</v>
      </c>
      <c r="E24" s="156">
        <f t="shared" si="0"/>
        <v>0.6500386567615718</v>
      </c>
    </row>
    <row r="25" spans="1:5" ht="18" customHeight="1">
      <c r="A25" s="2" t="s">
        <v>13</v>
      </c>
      <c r="B25" s="8">
        <v>5200</v>
      </c>
      <c r="C25" s="8">
        <v>5200</v>
      </c>
      <c r="D25" s="8">
        <v>1727</v>
      </c>
      <c r="E25" s="156">
        <f t="shared" si="0"/>
        <v>0.3321153846153846</v>
      </c>
    </row>
    <row r="26" spans="1:5" ht="18" customHeight="1">
      <c r="A26" s="2" t="s">
        <v>16</v>
      </c>
      <c r="B26" s="8">
        <v>1000</v>
      </c>
      <c r="C26" s="8">
        <v>1000</v>
      </c>
      <c r="D26" s="8">
        <v>380</v>
      </c>
      <c r="E26" s="156">
        <f t="shared" si="0"/>
        <v>0.38</v>
      </c>
    </row>
    <row r="27" spans="1:5" ht="18" customHeight="1">
      <c r="A27" s="2" t="s">
        <v>17</v>
      </c>
      <c r="B27" s="8">
        <v>1000</v>
      </c>
      <c r="C27" s="8">
        <v>1000</v>
      </c>
      <c r="D27" s="8">
        <v>374</v>
      </c>
      <c r="E27" s="156">
        <f t="shared" si="0"/>
        <v>0.374</v>
      </c>
    </row>
    <row r="28" spans="1:5" ht="18" customHeight="1">
      <c r="A28" s="2" t="s">
        <v>314</v>
      </c>
      <c r="B28" s="10"/>
      <c r="C28" s="10"/>
      <c r="D28" s="109">
        <v>54</v>
      </c>
      <c r="E28" s="155"/>
    </row>
    <row r="29" spans="1:5" ht="18" customHeight="1">
      <c r="A29" s="132" t="s">
        <v>318</v>
      </c>
      <c r="B29" s="7">
        <f>SUM(B30+B31+B32+B35)</f>
        <v>798144</v>
      </c>
      <c r="C29" s="7">
        <f>SUM(C30+C31+C32+C35)</f>
        <v>798144</v>
      </c>
      <c r="D29" s="7">
        <f>SUM(D30+D31+D32+D35)</f>
        <v>19139</v>
      </c>
      <c r="E29" s="155">
        <f t="shared" si="0"/>
        <v>0.023979382166626574</v>
      </c>
    </row>
    <row r="30" spans="1:5" ht="18" customHeight="1">
      <c r="A30" s="11" t="s">
        <v>319</v>
      </c>
      <c r="B30" s="8"/>
      <c r="C30" s="8"/>
      <c r="D30" s="8">
        <v>100</v>
      </c>
      <c r="E30" s="155"/>
    </row>
    <row r="31" spans="1:5" ht="18" customHeight="1">
      <c r="A31" s="11" t="s">
        <v>320</v>
      </c>
      <c r="B31" s="8">
        <v>16875</v>
      </c>
      <c r="C31" s="8">
        <v>16875</v>
      </c>
      <c r="D31" s="8">
        <v>12148</v>
      </c>
      <c r="E31" s="156">
        <f>SUM(D31/C31)</f>
        <v>0.7198814814814815</v>
      </c>
    </row>
    <row r="32" spans="1:5" ht="18" customHeight="1">
      <c r="A32" s="2" t="s">
        <v>321</v>
      </c>
      <c r="B32" s="8">
        <v>780042</v>
      </c>
      <c r="C32" s="8">
        <v>780042</v>
      </c>
      <c r="D32" s="8">
        <v>6039</v>
      </c>
      <c r="E32" s="156">
        <f t="shared" si="0"/>
        <v>0.007741890821263471</v>
      </c>
    </row>
    <row r="33" spans="1:5" ht="18" customHeight="1">
      <c r="A33" s="2" t="s">
        <v>292</v>
      </c>
      <c r="B33" s="8">
        <v>614206</v>
      </c>
      <c r="C33" s="8">
        <v>614206</v>
      </c>
      <c r="D33" s="8">
        <v>6039</v>
      </c>
      <c r="E33" s="156">
        <f t="shared" si="0"/>
        <v>0.009832206132795836</v>
      </c>
    </row>
    <row r="34" spans="1:5" ht="18" customHeight="1">
      <c r="A34" s="2" t="s">
        <v>293</v>
      </c>
      <c r="B34" s="8">
        <v>165836</v>
      </c>
      <c r="C34" s="8">
        <v>165836</v>
      </c>
      <c r="D34" s="8"/>
      <c r="E34" s="156">
        <f t="shared" si="0"/>
        <v>0</v>
      </c>
    </row>
    <row r="35" spans="1:5" ht="18" customHeight="1">
      <c r="A35" s="23" t="s">
        <v>395</v>
      </c>
      <c r="B35" s="116">
        <v>1227</v>
      </c>
      <c r="C35" s="116">
        <v>1227</v>
      </c>
      <c r="D35" s="116">
        <v>852</v>
      </c>
      <c r="E35" s="156">
        <f t="shared" si="0"/>
        <v>0.6943765281173594</v>
      </c>
    </row>
    <row r="36" spans="1:5" ht="18" customHeight="1">
      <c r="A36" s="132" t="s">
        <v>322</v>
      </c>
      <c r="B36" s="7">
        <v>0</v>
      </c>
      <c r="C36" s="7">
        <f>SUM(C37:C38)</f>
        <v>5340</v>
      </c>
      <c r="D36" s="7">
        <f>SUM(D37)</f>
        <v>0</v>
      </c>
      <c r="E36" s="156">
        <f t="shared" si="0"/>
        <v>0</v>
      </c>
    </row>
    <row r="37" spans="1:5" ht="18" customHeight="1">
      <c r="A37" s="2" t="s">
        <v>323</v>
      </c>
      <c r="B37" s="116"/>
      <c r="C37" s="116">
        <v>610</v>
      </c>
      <c r="D37" s="7"/>
      <c r="E37" s="156">
        <f t="shared" si="0"/>
        <v>0</v>
      </c>
    </row>
    <row r="38" spans="1:5" ht="18" customHeight="1">
      <c r="A38" s="2" t="s">
        <v>324</v>
      </c>
      <c r="B38" s="116"/>
      <c r="C38" s="116">
        <v>4730</v>
      </c>
      <c r="D38" s="7"/>
      <c r="E38" s="156">
        <f t="shared" si="0"/>
        <v>0</v>
      </c>
    </row>
    <row r="39" spans="1:5" ht="18" customHeight="1">
      <c r="A39" s="132" t="s">
        <v>326</v>
      </c>
      <c r="B39" s="7">
        <f>SUM(B40)</f>
        <v>0</v>
      </c>
      <c r="C39" s="7">
        <f>SUM(C40)</f>
        <v>0</v>
      </c>
      <c r="D39" s="7">
        <f>SUM(D40)</f>
        <v>11729</v>
      </c>
      <c r="E39" s="155"/>
    </row>
    <row r="40" spans="1:5" ht="18" customHeight="1">
      <c r="A40" s="2" t="s">
        <v>325</v>
      </c>
      <c r="B40" s="8"/>
      <c r="C40" s="8"/>
      <c r="D40" s="8">
        <v>11729</v>
      </c>
      <c r="E40" s="155"/>
    </row>
    <row r="41" spans="1:5" ht="18" customHeight="1">
      <c r="A41" s="132" t="s">
        <v>327</v>
      </c>
      <c r="B41" s="8"/>
      <c r="C41" s="8"/>
      <c r="D41" s="7">
        <v>-6838</v>
      </c>
      <c r="E41" s="155"/>
    </row>
    <row r="42" spans="1:5" ht="18" customHeight="1">
      <c r="A42" s="134" t="s">
        <v>328</v>
      </c>
      <c r="B42" s="7">
        <f>SUM(B8+B29+B36+B39+B41)</f>
        <v>1141956</v>
      </c>
      <c r="C42" s="7">
        <f>SUM(C8+C29+C36+C39+C41)</f>
        <v>1207162</v>
      </c>
      <c r="D42" s="7">
        <f>SUM(D8+D29+D36+D39+D41)</f>
        <v>245903</v>
      </c>
      <c r="E42" s="155">
        <f t="shared" si="0"/>
        <v>0.20370339689287767</v>
      </c>
    </row>
    <row r="43" ht="12.75">
      <c r="B43" s="3"/>
    </row>
    <row r="44" ht="12.75">
      <c r="B44" s="3"/>
    </row>
    <row r="45" spans="1:2" ht="15">
      <c r="A45" s="133"/>
      <c r="B45" s="3"/>
    </row>
    <row r="46" ht="12.75">
      <c r="B46" s="3"/>
    </row>
    <row r="47" ht="12.75">
      <c r="B47" s="3"/>
    </row>
    <row r="48" spans="1:2" ht="15">
      <c r="A48" s="133"/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</sheetData>
  <sheetProtection/>
  <mergeCells count="2">
    <mergeCell ref="A6:A7"/>
    <mergeCell ref="B6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&amp;C1. melléklet az 7/2013. (IX. 19.) önkormányzati rendelethez
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view="pageLayout" workbookViewId="0" topLeftCell="A1">
      <selection activeCell="F2" sqref="F2"/>
    </sheetView>
  </sheetViews>
  <sheetFormatPr defaultColWidth="9.140625" defaultRowHeight="12.75"/>
  <cols>
    <col min="1" max="1" width="5.28125" style="0" customWidth="1"/>
    <col min="2" max="2" width="25.7109375" style="0" customWidth="1"/>
    <col min="4" max="4" width="13.7109375" style="0" customWidth="1"/>
    <col min="6" max="6" width="32.140625" style="0" customWidth="1"/>
  </cols>
  <sheetData>
    <row r="1" spans="1:6" ht="15.75">
      <c r="A1" s="34"/>
      <c r="B1" s="34" t="s">
        <v>303</v>
      </c>
      <c r="C1" s="34" t="s">
        <v>302</v>
      </c>
      <c r="D1" s="25" t="s">
        <v>383</v>
      </c>
      <c r="E1" s="34"/>
      <c r="F1" s="34"/>
    </row>
    <row r="2" spans="1:6" ht="12.75">
      <c r="A2" s="34"/>
      <c r="B2" s="34"/>
      <c r="C2" s="34"/>
      <c r="D2" s="34"/>
      <c r="E2" s="34"/>
      <c r="F2" s="34"/>
    </row>
    <row r="3" spans="1:6" ht="12.75">
      <c r="A3" s="34"/>
      <c r="B3" s="34"/>
      <c r="C3" s="34"/>
      <c r="D3" s="34"/>
      <c r="E3" s="34"/>
      <c r="F3" s="34"/>
    </row>
    <row r="4" spans="1:6" ht="12.75">
      <c r="A4" s="34"/>
      <c r="B4" s="34"/>
      <c r="C4" s="34"/>
      <c r="D4" s="34"/>
      <c r="E4" s="34"/>
      <c r="F4" s="34"/>
    </row>
    <row r="5" ht="12.75">
      <c r="F5" s="4" t="s">
        <v>148</v>
      </c>
    </row>
    <row r="6" spans="1:6" ht="12.75">
      <c r="A6" s="233" t="s">
        <v>142</v>
      </c>
      <c r="B6" s="234" t="s">
        <v>143</v>
      </c>
      <c r="C6" s="234" t="s">
        <v>140</v>
      </c>
      <c r="D6" s="171" t="s">
        <v>1</v>
      </c>
      <c r="E6" s="171"/>
      <c r="F6" s="234" t="s">
        <v>141</v>
      </c>
    </row>
    <row r="7" spans="1:6" ht="12.75">
      <c r="A7" s="233"/>
      <c r="B7" s="234"/>
      <c r="C7" s="234"/>
      <c r="D7" s="6" t="s">
        <v>0</v>
      </c>
      <c r="E7" s="6" t="s">
        <v>358</v>
      </c>
      <c r="F7" s="234"/>
    </row>
    <row r="8" spans="1:6" ht="25.5" customHeight="1">
      <c r="A8" s="1" t="s">
        <v>58</v>
      </c>
      <c r="B8" s="11" t="s">
        <v>275</v>
      </c>
      <c r="C8" s="2"/>
      <c r="D8" s="8">
        <v>780042</v>
      </c>
      <c r="E8" s="8">
        <v>780042</v>
      </c>
      <c r="F8" s="2" t="s">
        <v>145</v>
      </c>
    </row>
    <row r="9" spans="1:6" ht="37.5" customHeight="1">
      <c r="A9" s="1" t="s">
        <v>59</v>
      </c>
      <c r="B9" s="11" t="s">
        <v>275</v>
      </c>
      <c r="C9" s="2"/>
      <c r="D9" s="8">
        <v>3000</v>
      </c>
      <c r="E9" s="8">
        <v>3000</v>
      </c>
      <c r="F9" s="11" t="s">
        <v>147</v>
      </c>
    </row>
    <row r="10" spans="1:6" ht="37.5" customHeight="1">
      <c r="A10" s="1" t="s">
        <v>60</v>
      </c>
      <c r="B10" s="11" t="s">
        <v>275</v>
      </c>
      <c r="C10" s="2"/>
      <c r="D10" s="8">
        <v>11500</v>
      </c>
      <c r="E10" s="8">
        <v>11500</v>
      </c>
      <c r="F10" s="11" t="s">
        <v>362</v>
      </c>
    </row>
    <row r="11" spans="1:6" ht="37.5" customHeight="1">
      <c r="A11" s="1" t="s">
        <v>64</v>
      </c>
      <c r="B11" s="11" t="s">
        <v>275</v>
      </c>
      <c r="C11" s="2"/>
      <c r="D11" s="8"/>
      <c r="E11" s="8">
        <v>4730</v>
      </c>
      <c r="F11" s="11" t="s">
        <v>363</v>
      </c>
    </row>
    <row r="12" spans="1:6" ht="37.5" customHeight="1">
      <c r="A12" s="1" t="s">
        <v>114</v>
      </c>
      <c r="B12" s="11" t="s">
        <v>365</v>
      </c>
      <c r="C12" s="2"/>
      <c r="D12" s="8"/>
      <c r="E12" s="8">
        <v>4689</v>
      </c>
      <c r="F12" s="11" t="s">
        <v>364</v>
      </c>
    </row>
    <row r="13" spans="1:6" ht="37.5" customHeight="1">
      <c r="A13" s="1" t="s">
        <v>290</v>
      </c>
      <c r="B13" s="11" t="s">
        <v>275</v>
      </c>
      <c r="C13" s="2"/>
      <c r="D13" s="8"/>
      <c r="E13" s="8">
        <v>789</v>
      </c>
      <c r="F13" s="11" t="s">
        <v>366</v>
      </c>
    </row>
    <row r="14" spans="1:6" ht="25.5" customHeight="1">
      <c r="A14" s="1"/>
      <c r="B14" s="141" t="s">
        <v>158</v>
      </c>
      <c r="C14" s="2"/>
      <c r="D14" s="7">
        <f>SUM(D8:D12)</f>
        <v>794542</v>
      </c>
      <c r="E14" s="7">
        <f>SUM(E8:E13)</f>
        <v>804750</v>
      </c>
      <c r="F14" s="2"/>
    </row>
    <row r="15" spans="1:5" ht="12.75">
      <c r="A15" s="32"/>
      <c r="B15" s="33"/>
      <c r="D15" s="3"/>
      <c r="E15" s="3"/>
    </row>
    <row r="16" spans="1:5" ht="12.75">
      <c r="A16" s="32"/>
      <c r="B16" s="33"/>
      <c r="D16" s="3"/>
      <c r="E16" s="3"/>
    </row>
    <row r="17" spans="1:5" ht="12.75">
      <c r="A17" s="32"/>
      <c r="B17" s="33"/>
      <c r="D17" s="3"/>
      <c r="E17" s="3"/>
    </row>
    <row r="18" spans="1:5" ht="12.75">
      <c r="A18" s="32"/>
      <c r="B18" s="33"/>
      <c r="D18" s="3"/>
      <c r="E18" s="3"/>
    </row>
    <row r="19" spans="1:5" ht="12.75">
      <c r="A19" s="32"/>
      <c r="B19" s="33"/>
      <c r="D19" s="3"/>
      <c r="E19" s="3"/>
    </row>
    <row r="20" spans="1:5" ht="12.75">
      <c r="A20" s="32"/>
      <c r="D20" s="3"/>
      <c r="E20" s="3"/>
    </row>
    <row r="21" spans="1:5" ht="12.75">
      <c r="A21" s="32"/>
      <c r="D21" s="3"/>
      <c r="E21" s="3"/>
    </row>
    <row r="22" spans="1:5" ht="12.75">
      <c r="A22" s="32"/>
      <c r="D22" s="3"/>
      <c r="E22" s="3"/>
    </row>
    <row r="23" spans="4:5" ht="12.75">
      <c r="D23" s="3"/>
      <c r="E23" s="3"/>
    </row>
    <row r="24" spans="4:5" ht="12.75">
      <c r="D24" s="3"/>
      <c r="E24" s="3"/>
    </row>
    <row r="25" spans="4:5" ht="12.75">
      <c r="D25" s="3"/>
      <c r="E25" s="3"/>
    </row>
  </sheetData>
  <sheetProtection/>
  <mergeCells count="5">
    <mergeCell ref="A6:A7"/>
    <mergeCell ref="B6:B7"/>
    <mergeCell ref="C6:C7"/>
    <mergeCell ref="F6:F7"/>
    <mergeCell ref="D6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&amp;C3. melléklet az 7/2013. (IX. 19.)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8"/>
  <sheetViews>
    <sheetView view="pageLayout" workbookViewId="0" topLeftCell="B1">
      <selection activeCell="F1" sqref="F1"/>
    </sheetView>
  </sheetViews>
  <sheetFormatPr defaultColWidth="9.140625" defaultRowHeight="12.75"/>
  <cols>
    <col min="1" max="1" width="5.28125" style="0" customWidth="1"/>
    <col min="2" max="2" width="14.28125" style="0" customWidth="1"/>
    <col min="6" max="6" width="27.140625" style="0" customWidth="1"/>
  </cols>
  <sheetData>
    <row r="1" spans="1:6" ht="15.75">
      <c r="A1" s="25" t="s">
        <v>384</v>
      </c>
      <c r="B1" s="34"/>
      <c r="C1" s="34"/>
      <c r="D1" s="34"/>
      <c r="E1" s="34"/>
      <c r="F1" s="34"/>
    </row>
    <row r="2" spans="1:6" ht="12.75">
      <c r="A2" s="34"/>
      <c r="B2" s="34"/>
      <c r="C2" s="34"/>
      <c r="E2" s="34"/>
      <c r="F2" s="34"/>
    </row>
    <row r="5" ht="12.75">
      <c r="F5" s="4" t="s">
        <v>148</v>
      </c>
    </row>
    <row r="6" spans="1:6" ht="12.75">
      <c r="A6" s="233" t="s">
        <v>142</v>
      </c>
      <c r="B6" s="234" t="s">
        <v>143</v>
      </c>
      <c r="C6" s="234" t="s">
        <v>140</v>
      </c>
      <c r="D6" s="171" t="s">
        <v>1</v>
      </c>
      <c r="E6" s="171"/>
      <c r="F6" s="234" t="s">
        <v>141</v>
      </c>
    </row>
    <row r="7" spans="1:6" ht="12.75">
      <c r="A7" s="233"/>
      <c r="B7" s="234"/>
      <c r="C7" s="234"/>
      <c r="D7" s="6" t="s">
        <v>0</v>
      </c>
      <c r="E7" s="6" t="s">
        <v>22</v>
      </c>
      <c r="F7" s="234"/>
    </row>
    <row r="8" spans="1:6" ht="39.75" customHeight="1">
      <c r="A8" s="1" t="s">
        <v>58</v>
      </c>
      <c r="B8" s="11"/>
      <c r="C8" s="11"/>
      <c r="D8" s="8"/>
      <c r="E8" s="8"/>
      <c r="F8" s="2"/>
    </row>
    <row r="9" spans="1:6" ht="39.75" customHeight="1">
      <c r="A9" s="1" t="s">
        <v>59</v>
      </c>
      <c r="B9" s="11"/>
      <c r="C9" s="11"/>
      <c r="D9" s="8"/>
      <c r="E9" s="8"/>
      <c r="F9" s="2"/>
    </row>
    <row r="10" spans="1:6" ht="39.75" customHeight="1">
      <c r="A10" s="1" t="s">
        <v>60</v>
      </c>
      <c r="B10" s="11"/>
      <c r="C10" s="11"/>
      <c r="D10" s="8"/>
      <c r="E10" s="8"/>
      <c r="F10" s="2"/>
    </row>
    <row r="11" spans="1:6" ht="39.75" customHeight="1">
      <c r="A11" s="1" t="s">
        <v>62</v>
      </c>
      <c r="B11" s="11"/>
      <c r="C11" s="11"/>
      <c r="D11" s="8"/>
      <c r="E11" s="8"/>
      <c r="F11" s="2"/>
    </row>
    <row r="12" spans="1:6" ht="25.5" customHeight="1">
      <c r="A12" s="2"/>
      <c r="B12" s="142" t="s">
        <v>146</v>
      </c>
      <c r="C12" s="2"/>
      <c r="D12" s="7">
        <f>SUM(D8)</f>
        <v>0</v>
      </c>
      <c r="E12" s="7">
        <f>SUM(E8)</f>
        <v>0</v>
      </c>
      <c r="F12" s="2"/>
    </row>
    <row r="13" spans="4:5" ht="12.75">
      <c r="D13" s="3"/>
      <c r="E13" s="3"/>
    </row>
    <row r="14" spans="4:5" ht="12.75">
      <c r="D14" s="3"/>
      <c r="E14" s="3"/>
    </row>
    <row r="15" spans="4:5" ht="12.75">
      <c r="D15" s="3"/>
      <c r="E15" s="3"/>
    </row>
    <row r="16" spans="4:5" ht="12.75">
      <c r="D16" s="3"/>
      <c r="E16" s="3"/>
    </row>
    <row r="17" spans="4:5" ht="12.75">
      <c r="D17" s="3"/>
      <c r="E17" s="3"/>
    </row>
    <row r="18" spans="4:5" ht="12.75">
      <c r="D18" s="3"/>
      <c r="E18" s="3"/>
    </row>
  </sheetData>
  <sheetProtection/>
  <mergeCells count="5">
    <mergeCell ref="F6:F7"/>
    <mergeCell ref="A6:A7"/>
    <mergeCell ref="B6:B7"/>
    <mergeCell ref="C6:C7"/>
    <mergeCell ref="D6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&amp;C4. melléklet az 7/2013. (IX. 19.)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23"/>
  <sheetViews>
    <sheetView view="pageLayout" workbookViewId="0" topLeftCell="A1">
      <selection activeCell="C19" sqref="C19"/>
    </sheetView>
  </sheetViews>
  <sheetFormatPr defaultColWidth="9.140625" defaultRowHeight="12.75"/>
  <cols>
    <col min="1" max="1" width="11.421875" style="0" customWidth="1"/>
    <col min="2" max="2" width="36.421875" style="0" customWidth="1"/>
    <col min="3" max="3" width="9.00390625" style="0" customWidth="1"/>
  </cols>
  <sheetData>
    <row r="1" spans="1:4" ht="15.75">
      <c r="A1" s="34"/>
      <c r="B1" s="25" t="s">
        <v>385</v>
      </c>
      <c r="C1" s="34"/>
      <c r="D1" s="34"/>
    </row>
    <row r="2" spans="1:4" ht="12.75">
      <c r="A2" s="34"/>
      <c r="B2" s="34"/>
      <c r="C2" s="34"/>
      <c r="D2" s="34"/>
    </row>
    <row r="3" spans="1:4" ht="12.75">
      <c r="A3" s="34"/>
      <c r="B3" s="34"/>
      <c r="C3" s="34"/>
      <c r="D3" s="34"/>
    </row>
    <row r="4" spans="1:4" ht="12.75">
      <c r="A4" s="34"/>
      <c r="B4" s="34"/>
      <c r="C4" s="34"/>
      <c r="D4" s="34"/>
    </row>
    <row r="6" spans="1:4" ht="12.75">
      <c r="A6" s="234" t="s">
        <v>2</v>
      </c>
      <c r="B6" s="234"/>
      <c r="C6" s="171" t="s">
        <v>1</v>
      </c>
      <c r="D6" s="171"/>
    </row>
    <row r="7" spans="1:4" ht="12.75">
      <c r="A7" s="234"/>
      <c r="B7" s="234"/>
      <c r="C7" s="119" t="s">
        <v>57</v>
      </c>
      <c r="D7" s="119" t="s">
        <v>358</v>
      </c>
    </row>
    <row r="8" spans="1:4" ht="18" customHeight="1">
      <c r="A8" s="224" t="s">
        <v>149</v>
      </c>
      <c r="B8" s="225"/>
      <c r="C8" s="7">
        <f>SUM(C9:C13)</f>
        <v>2400</v>
      </c>
      <c r="D8" s="7">
        <f>SUM(D9:D13)</f>
        <v>2650</v>
      </c>
    </row>
    <row r="9" spans="1:4" ht="18" customHeight="1">
      <c r="A9" s="61"/>
      <c r="B9" s="2" t="s">
        <v>150</v>
      </c>
      <c r="C9" s="8">
        <v>1500</v>
      </c>
      <c r="D9" s="8">
        <v>1600</v>
      </c>
    </row>
    <row r="10" spans="1:4" ht="18" customHeight="1">
      <c r="A10" s="61"/>
      <c r="B10" s="2" t="s">
        <v>151</v>
      </c>
      <c r="C10" s="8">
        <v>250</v>
      </c>
      <c r="D10" s="8">
        <v>250</v>
      </c>
    </row>
    <row r="11" spans="1:4" ht="18" customHeight="1">
      <c r="A11" s="61"/>
      <c r="B11" s="2" t="s">
        <v>152</v>
      </c>
      <c r="C11" s="8">
        <v>100</v>
      </c>
      <c r="D11" s="8">
        <v>250</v>
      </c>
    </row>
    <row r="12" spans="1:4" ht="18" customHeight="1">
      <c r="A12" s="61"/>
      <c r="B12" s="2" t="s">
        <v>367</v>
      </c>
      <c r="C12" s="8">
        <v>50</v>
      </c>
      <c r="D12" s="8">
        <v>50</v>
      </c>
    </row>
    <row r="13" spans="1:4" ht="18" customHeight="1">
      <c r="A13" s="61"/>
      <c r="B13" s="2" t="s">
        <v>153</v>
      </c>
      <c r="C13" s="8">
        <v>500</v>
      </c>
      <c r="D13" s="8">
        <v>500</v>
      </c>
    </row>
    <row r="14" spans="1:4" ht="18" customHeight="1">
      <c r="A14" s="224" t="s">
        <v>154</v>
      </c>
      <c r="B14" s="225"/>
      <c r="C14" s="7">
        <f>SUM(C15:C20)</f>
        <v>5883</v>
      </c>
      <c r="D14" s="7">
        <f>SUM(D15:D22)</f>
        <v>6309</v>
      </c>
    </row>
    <row r="15" spans="1:4" ht="18" customHeight="1">
      <c r="A15" s="60"/>
      <c r="B15" s="2" t="s">
        <v>155</v>
      </c>
      <c r="C15" s="8">
        <v>2000</v>
      </c>
      <c r="D15" s="8">
        <v>2266</v>
      </c>
    </row>
    <row r="16" spans="1:4" ht="18" customHeight="1">
      <c r="A16" s="61"/>
      <c r="B16" s="2" t="s">
        <v>156</v>
      </c>
      <c r="C16" s="8">
        <v>2000</v>
      </c>
      <c r="D16" s="8">
        <v>2000</v>
      </c>
    </row>
    <row r="17" spans="1:4" ht="18" customHeight="1">
      <c r="A17" s="61"/>
      <c r="B17" s="2" t="s">
        <v>157</v>
      </c>
      <c r="C17" s="8">
        <v>120</v>
      </c>
      <c r="D17" s="8">
        <v>120</v>
      </c>
    </row>
    <row r="18" spans="1:4" ht="18" customHeight="1">
      <c r="A18" s="61"/>
      <c r="B18" s="2" t="s">
        <v>239</v>
      </c>
      <c r="C18" s="8">
        <v>600</v>
      </c>
      <c r="D18" s="8">
        <v>600</v>
      </c>
    </row>
    <row r="19" spans="1:4" ht="18" customHeight="1">
      <c r="A19" s="61"/>
      <c r="B19" s="61" t="s">
        <v>368</v>
      </c>
      <c r="C19" s="8">
        <v>100</v>
      </c>
      <c r="D19" s="8">
        <v>100</v>
      </c>
    </row>
    <row r="20" spans="1:4" ht="18" customHeight="1">
      <c r="A20" s="62"/>
      <c r="B20" s="69" t="s">
        <v>276</v>
      </c>
      <c r="C20" s="8">
        <v>1063</v>
      </c>
      <c r="D20" s="8">
        <v>1063</v>
      </c>
    </row>
    <row r="21" spans="1:4" ht="18" customHeight="1">
      <c r="A21" s="62"/>
      <c r="B21" s="69" t="s">
        <v>369</v>
      </c>
      <c r="C21" s="8"/>
      <c r="D21" s="8">
        <v>100</v>
      </c>
    </row>
    <row r="22" spans="1:4" ht="18" customHeight="1">
      <c r="A22" s="62"/>
      <c r="B22" s="69" t="s">
        <v>370</v>
      </c>
      <c r="C22" s="8"/>
      <c r="D22" s="8">
        <v>60</v>
      </c>
    </row>
    <row r="23" spans="1:4" ht="18" customHeight="1">
      <c r="A23" s="235" t="s">
        <v>146</v>
      </c>
      <c r="B23" s="235"/>
      <c r="C23" s="7">
        <f>C8+C14</f>
        <v>8283</v>
      </c>
      <c r="D23" s="7">
        <f>D8+D14</f>
        <v>8959</v>
      </c>
    </row>
  </sheetData>
  <sheetProtection/>
  <mergeCells count="5">
    <mergeCell ref="A23:B23"/>
    <mergeCell ref="C6:D6"/>
    <mergeCell ref="A6:B7"/>
    <mergeCell ref="A8:B8"/>
    <mergeCell ref="A14:B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&amp;C5. melléklet az 7/2013. (IX. 19.)  önkormányzati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40"/>
  <sheetViews>
    <sheetView view="pageLayout" workbookViewId="0" topLeftCell="A1">
      <selection activeCell="F14" sqref="F14"/>
    </sheetView>
  </sheetViews>
  <sheetFormatPr defaultColWidth="9.140625" defaultRowHeight="12.75"/>
  <cols>
    <col min="1" max="1" width="10.421875" style="0" customWidth="1"/>
    <col min="2" max="2" width="33.421875" style="0" customWidth="1"/>
  </cols>
  <sheetData>
    <row r="1" spans="1:4" ht="15.75">
      <c r="A1" s="189" t="s">
        <v>252</v>
      </c>
      <c r="B1" s="189"/>
      <c r="C1" s="189"/>
      <c r="D1" s="189"/>
    </row>
    <row r="2" spans="1:4" ht="15.75">
      <c r="A2" s="236" t="s">
        <v>386</v>
      </c>
      <c r="B2" s="237"/>
      <c r="C2" s="237"/>
      <c r="D2" s="237"/>
    </row>
    <row r="6" spans="1:4" ht="12.75">
      <c r="A6" s="238" t="s">
        <v>160</v>
      </c>
      <c r="B6" s="158" t="s">
        <v>161</v>
      </c>
      <c r="C6" s="171" t="s">
        <v>1</v>
      </c>
      <c r="D6" s="171"/>
    </row>
    <row r="7" spans="1:4" ht="12.75">
      <c r="A7" s="239"/>
      <c r="B7" s="158"/>
      <c r="C7" s="119" t="s">
        <v>57</v>
      </c>
      <c r="D7" s="119" t="s">
        <v>358</v>
      </c>
    </row>
    <row r="8" spans="1:4" ht="15" customHeight="1">
      <c r="A8" s="1">
        <v>882122</v>
      </c>
      <c r="B8" s="38" t="s">
        <v>166</v>
      </c>
      <c r="C8" s="8">
        <v>2000</v>
      </c>
      <c r="D8" s="8">
        <v>2000</v>
      </c>
    </row>
    <row r="9" spans="1:4" ht="15" customHeight="1">
      <c r="A9" s="1">
        <v>882123</v>
      </c>
      <c r="B9" s="38" t="s">
        <v>167</v>
      </c>
      <c r="C9" s="8">
        <v>240</v>
      </c>
      <c r="D9" s="8">
        <v>240</v>
      </c>
    </row>
    <row r="10" spans="1:4" ht="15" customHeight="1">
      <c r="A10" s="1">
        <v>882203</v>
      </c>
      <c r="B10" s="38" t="s">
        <v>168</v>
      </c>
      <c r="C10" s="8">
        <v>600</v>
      </c>
      <c r="D10" s="8">
        <v>600</v>
      </c>
    </row>
    <row r="11" spans="1:4" ht="15" customHeight="1">
      <c r="A11" s="1">
        <v>882129</v>
      </c>
      <c r="B11" s="38" t="s">
        <v>170</v>
      </c>
      <c r="C11" s="8">
        <v>1000</v>
      </c>
      <c r="D11" s="8">
        <v>1610</v>
      </c>
    </row>
    <row r="12" spans="1:4" ht="15" customHeight="1">
      <c r="A12" s="21"/>
      <c r="B12" s="143" t="s">
        <v>171</v>
      </c>
      <c r="C12" s="7">
        <f>SUM(C8:C11)</f>
        <v>3840</v>
      </c>
      <c r="D12" s="7">
        <f>SUM(D8:D11)</f>
        <v>4450</v>
      </c>
    </row>
    <row r="13" spans="1:4" ht="12.75">
      <c r="A13" s="32"/>
      <c r="B13" s="36"/>
      <c r="C13" s="3"/>
      <c r="D13" s="3"/>
    </row>
    <row r="14" spans="1:4" ht="12.75">
      <c r="A14" s="32"/>
      <c r="B14" s="36"/>
      <c r="C14" s="3"/>
      <c r="D14" s="3"/>
    </row>
    <row r="15" spans="1:4" ht="12.75">
      <c r="A15" s="32"/>
      <c r="B15" s="36"/>
      <c r="C15" s="3"/>
      <c r="D15" s="3"/>
    </row>
    <row r="16" spans="1:4" ht="12.75">
      <c r="A16" s="32"/>
      <c r="B16" s="36"/>
      <c r="C16" s="3"/>
      <c r="D16" s="3"/>
    </row>
    <row r="17" spans="1:4" ht="12.75">
      <c r="A17" s="32"/>
      <c r="B17" s="36"/>
      <c r="C17" s="3"/>
      <c r="D17" s="3"/>
    </row>
    <row r="18" spans="1:4" ht="12.75">
      <c r="A18" s="32"/>
      <c r="B18" s="36"/>
      <c r="C18" s="3"/>
      <c r="D18" s="3"/>
    </row>
    <row r="19" spans="1:4" ht="12.75">
      <c r="A19" s="32"/>
      <c r="B19" s="36"/>
      <c r="C19" s="3"/>
      <c r="D19" s="3"/>
    </row>
    <row r="20" spans="1:4" ht="12.75">
      <c r="A20" s="32"/>
      <c r="B20" s="36"/>
      <c r="C20" s="3"/>
      <c r="D20" s="3"/>
    </row>
    <row r="21" spans="2:4" ht="12.75">
      <c r="B21" s="36"/>
      <c r="C21" s="3"/>
      <c r="D21" s="3"/>
    </row>
    <row r="22" spans="2:4" ht="12.75">
      <c r="B22" s="36"/>
      <c r="C22" s="3"/>
      <c r="D22" s="3"/>
    </row>
    <row r="23" spans="2:4" ht="12.75">
      <c r="B23" s="36"/>
      <c r="C23" s="3"/>
      <c r="D23" s="3"/>
    </row>
    <row r="24" spans="2:4" ht="12.75">
      <c r="B24" s="36"/>
      <c r="C24" s="3"/>
      <c r="D24" s="3"/>
    </row>
    <row r="25" spans="2:4" ht="12.75">
      <c r="B25" s="36"/>
      <c r="C25" s="3"/>
      <c r="D25" s="3"/>
    </row>
    <row r="26" spans="2:4" ht="12.75">
      <c r="B26" s="36"/>
      <c r="C26" s="3"/>
      <c r="D26" s="3"/>
    </row>
    <row r="27" spans="2:4" ht="12.75">
      <c r="B27" s="36"/>
      <c r="C27" s="3"/>
      <c r="D27" s="3"/>
    </row>
    <row r="28" spans="2:4" ht="12.75">
      <c r="B28" s="36"/>
      <c r="C28" s="3"/>
      <c r="D28" s="3"/>
    </row>
    <row r="29" spans="2:4" ht="12.75">
      <c r="B29" s="36"/>
      <c r="C29" s="3"/>
      <c r="D29" s="3"/>
    </row>
    <row r="30" spans="3:4" ht="12.75">
      <c r="C30" s="3"/>
      <c r="D30" s="3"/>
    </row>
    <row r="31" spans="3:4" ht="12.75">
      <c r="C31" s="3"/>
      <c r="D31" s="3"/>
    </row>
    <row r="32" spans="3:4" ht="12.75">
      <c r="C32" s="3"/>
      <c r="D32" s="3"/>
    </row>
    <row r="33" spans="3:4" ht="12.75">
      <c r="C33" s="3"/>
      <c r="D33" s="3"/>
    </row>
    <row r="34" spans="3:4" ht="12.75">
      <c r="C34" s="3"/>
      <c r="D34" s="3"/>
    </row>
    <row r="35" spans="3:4" ht="12.75">
      <c r="C35" s="3"/>
      <c r="D35" s="3"/>
    </row>
    <row r="36" spans="3:4" ht="12.75">
      <c r="C36" s="3"/>
      <c r="D36" s="3"/>
    </row>
    <row r="37" spans="3:4" ht="12.75">
      <c r="C37" s="3"/>
      <c r="D37" s="3"/>
    </row>
    <row r="38" spans="3:4" ht="12.75">
      <c r="C38" s="3"/>
      <c r="D38" s="3"/>
    </row>
    <row r="39" spans="3:4" ht="12.75">
      <c r="C39" s="3"/>
      <c r="D39" s="3"/>
    </row>
    <row r="40" spans="3:4" ht="12.75">
      <c r="C40" s="3"/>
      <c r="D40" s="3"/>
    </row>
  </sheetData>
  <sheetProtection/>
  <mergeCells count="5">
    <mergeCell ref="A2:D2"/>
    <mergeCell ref="A1:D1"/>
    <mergeCell ref="C6:D6"/>
    <mergeCell ref="A6:A7"/>
    <mergeCell ref="B6:B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&amp;C6/1. melléklet az 7/2013. (IX. 19.)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31"/>
  <sheetViews>
    <sheetView view="pageLayout" workbookViewId="0" topLeftCell="A1">
      <selection activeCell="F2" sqref="F2"/>
    </sheetView>
  </sheetViews>
  <sheetFormatPr defaultColWidth="9.140625" defaultRowHeight="12.75"/>
  <cols>
    <col min="1" max="1" width="12.28125" style="0" customWidth="1"/>
    <col min="2" max="2" width="33.57421875" style="0" customWidth="1"/>
    <col min="3" max="3" width="12.140625" style="0" customWidth="1"/>
  </cols>
  <sheetData>
    <row r="1" spans="1:4" ht="15.75">
      <c r="A1" s="189" t="s">
        <v>179</v>
      </c>
      <c r="B1" s="189"/>
      <c r="C1" s="189"/>
      <c r="D1" s="189"/>
    </row>
    <row r="2" spans="1:4" ht="15.75">
      <c r="A2" s="236" t="s">
        <v>386</v>
      </c>
      <c r="B2" s="237"/>
      <c r="C2" s="237"/>
      <c r="D2" s="237"/>
    </row>
    <row r="6" spans="1:4" ht="12.75">
      <c r="A6" s="238" t="s">
        <v>160</v>
      </c>
      <c r="B6" s="158" t="s">
        <v>161</v>
      </c>
      <c r="C6" s="171" t="s">
        <v>1</v>
      </c>
      <c r="D6" s="171"/>
    </row>
    <row r="7" spans="1:4" ht="12.75">
      <c r="A7" s="239"/>
      <c r="B7" s="158"/>
      <c r="C7" s="119" t="s">
        <v>57</v>
      </c>
      <c r="D7" s="119" t="s">
        <v>358</v>
      </c>
    </row>
    <row r="8" spans="1:4" ht="12.75">
      <c r="A8" s="212">
        <v>882111</v>
      </c>
      <c r="B8" s="107" t="s">
        <v>163</v>
      </c>
      <c r="C8" s="108">
        <v>2400</v>
      </c>
      <c r="D8" s="145">
        <v>2400</v>
      </c>
    </row>
    <row r="9" spans="1:4" ht="12.75">
      <c r="A9" s="242"/>
      <c r="B9" s="27" t="s">
        <v>277</v>
      </c>
      <c r="C9" s="144">
        <v>30171</v>
      </c>
      <c r="D9" s="145">
        <v>30171</v>
      </c>
    </row>
    <row r="10" spans="1:4" ht="12.75">
      <c r="A10" s="242"/>
      <c r="B10" s="243" t="s">
        <v>278</v>
      </c>
      <c r="C10" s="245">
        <v>350</v>
      </c>
      <c r="D10" s="240">
        <v>350</v>
      </c>
    </row>
    <row r="11" spans="1:4" ht="12.75">
      <c r="A11" s="213"/>
      <c r="B11" s="244"/>
      <c r="C11" s="246"/>
      <c r="D11" s="241"/>
    </row>
    <row r="12" spans="1:4" ht="12.75">
      <c r="A12" s="1">
        <v>882117</v>
      </c>
      <c r="B12" s="38" t="s">
        <v>162</v>
      </c>
      <c r="C12" s="146">
        <v>5000</v>
      </c>
      <c r="D12" s="8">
        <v>5000</v>
      </c>
    </row>
    <row r="13" spans="1:4" ht="12.75">
      <c r="A13" s="1">
        <v>882112</v>
      </c>
      <c r="B13" s="38" t="s">
        <v>164</v>
      </c>
      <c r="C13" s="146">
        <v>109</v>
      </c>
      <c r="D13" s="8">
        <v>109</v>
      </c>
    </row>
    <row r="14" spans="1:4" ht="12.75">
      <c r="A14" s="1">
        <v>882113</v>
      </c>
      <c r="B14" s="38" t="s">
        <v>165</v>
      </c>
      <c r="C14" s="146">
        <v>25512</v>
      </c>
      <c r="D14" s="8">
        <v>25512</v>
      </c>
    </row>
    <row r="15" spans="1:4" ht="12.75">
      <c r="A15" s="1">
        <v>882115</v>
      </c>
      <c r="B15" s="38" t="s">
        <v>279</v>
      </c>
      <c r="C15" s="146">
        <v>443</v>
      </c>
      <c r="D15" s="8">
        <v>443</v>
      </c>
    </row>
    <row r="16" spans="1:4" ht="12.75">
      <c r="A16" s="1">
        <v>882202</v>
      </c>
      <c r="B16" s="38" t="s">
        <v>169</v>
      </c>
      <c r="C16" s="146">
        <v>200</v>
      </c>
      <c r="D16" s="8">
        <v>200</v>
      </c>
    </row>
    <row r="17" spans="1:4" ht="12.75">
      <c r="A17" s="1"/>
      <c r="B17" s="38"/>
      <c r="C17" s="146"/>
      <c r="D17" s="8"/>
    </row>
    <row r="18" spans="1:4" ht="12.75">
      <c r="A18" s="1"/>
      <c r="B18" s="38"/>
      <c r="C18" s="146"/>
      <c r="D18" s="8"/>
    </row>
    <row r="19" spans="1:4" ht="15.75">
      <c r="A19" s="1"/>
      <c r="B19" s="143" t="s">
        <v>372</v>
      </c>
      <c r="C19" s="146"/>
      <c r="D19" s="8"/>
    </row>
    <row r="20" spans="1:4" ht="12.75">
      <c r="A20" s="1"/>
      <c r="B20" s="38"/>
      <c r="C20" s="146"/>
      <c r="D20" s="8"/>
    </row>
    <row r="21" spans="1:4" ht="12.75">
      <c r="A21" s="1">
        <v>873011</v>
      </c>
      <c r="B21" s="38" t="s">
        <v>371</v>
      </c>
      <c r="C21" s="146"/>
      <c r="D21" s="8"/>
    </row>
    <row r="22" spans="1:4" ht="12.75">
      <c r="A22" s="1"/>
      <c r="B22" s="38"/>
      <c r="C22" s="146"/>
      <c r="D22" s="8"/>
    </row>
    <row r="23" spans="1:4" ht="15.75">
      <c r="A23" s="21"/>
      <c r="B23" s="143" t="s">
        <v>171</v>
      </c>
      <c r="C23" s="147">
        <f>SUM(C8:C16)</f>
        <v>64185</v>
      </c>
      <c r="D23" s="7">
        <f>SUM(D8:D16)</f>
        <v>64185</v>
      </c>
    </row>
    <row r="27" spans="2:4" ht="15.75">
      <c r="B27" s="189"/>
      <c r="C27" s="189"/>
      <c r="D27" s="189"/>
    </row>
    <row r="28" spans="2:4" ht="15.75">
      <c r="B28" s="189"/>
      <c r="C28" s="189"/>
      <c r="D28" s="189"/>
    </row>
    <row r="31" ht="12.75">
      <c r="A31" s="32"/>
    </row>
  </sheetData>
  <sheetProtection/>
  <mergeCells count="11">
    <mergeCell ref="B28:D28"/>
    <mergeCell ref="D10:D11"/>
    <mergeCell ref="A8:A11"/>
    <mergeCell ref="B10:B11"/>
    <mergeCell ref="C10:C11"/>
    <mergeCell ref="A1:D1"/>
    <mergeCell ref="A2:D2"/>
    <mergeCell ref="A6:A7"/>
    <mergeCell ref="B6:B7"/>
    <mergeCell ref="C6:D6"/>
    <mergeCell ref="B27:D27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&amp;C6/2. melléklet az 7/2013. (IX. 19.) önkormányzati rendelethez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30"/>
  <sheetViews>
    <sheetView view="pageLayout" workbookViewId="0" topLeftCell="B1">
      <selection activeCell="F4" sqref="F4"/>
    </sheetView>
  </sheetViews>
  <sheetFormatPr defaultColWidth="9.140625" defaultRowHeight="12.75"/>
  <cols>
    <col min="2" max="2" width="34.57421875" style="0" customWidth="1"/>
    <col min="3" max="4" width="9.7109375" style="0" customWidth="1"/>
  </cols>
  <sheetData>
    <row r="1" spans="1:4" ht="15.75">
      <c r="A1" s="25" t="s">
        <v>387</v>
      </c>
      <c r="B1" s="34"/>
      <c r="C1" s="34"/>
      <c r="D1" s="34"/>
    </row>
    <row r="2" spans="3:4" ht="12.75">
      <c r="C2" s="34"/>
      <c r="D2" s="34"/>
    </row>
    <row r="6" spans="1:4" ht="12.75">
      <c r="A6" s="158" t="s">
        <v>2</v>
      </c>
      <c r="B6" s="158"/>
      <c r="C6" s="171" t="s">
        <v>1</v>
      </c>
      <c r="D6" s="171"/>
    </row>
    <row r="7" spans="1:4" ht="12.75">
      <c r="A7" s="158"/>
      <c r="B7" s="158"/>
      <c r="C7" s="119" t="s">
        <v>57</v>
      </c>
      <c r="D7" s="119" t="s">
        <v>22</v>
      </c>
    </row>
    <row r="8" spans="1:4" ht="18" customHeight="1">
      <c r="A8" s="13" t="s">
        <v>172</v>
      </c>
      <c r="B8" s="2"/>
      <c r="C8" s="2"/>
      <c r="D8" s="8"/>
    </row>
    <row r="9" spans="1:4" ht="18" customHeight="1">
      <c r="A9" s="2"/>
      <c r="B9" s="38" t="s">
        <v>173</v>
      </c>
      <c r="C9" s="8">
        <v>5000</v>
      </c>
      <c r="D9" s="8">
        <v>5000</v>
      </c>
    </row>
    <row r="10" spans="1:4" ht="18" customHeight="1">
      <c r="A10" s="2"/>
      <c r="B10" s="38" t="s">
        <v>280</v>
      </c>
      <c r="C10" s="8">
        <v>24109</v>
      </c>
      <c r="D10" s="8">
        <v>24109</v>
      </c>
    </row>
    <row r="11" spans="1:4" ht="18" customHeight="1">
      <c r="A11" s="2"/>
      <c r="B11" s="38" t="s">
        <v>174</v>
      </c>
      <c r="C11" s="8">
        <v>98</v>
      </c>
      <c r="D11" s="8">
        <v>98</v>
      </c>
    </row>
    <row r="12" spans="1:4" ht="18" customHeight="1">
      <c r="A12" s="2"/>
      <c r="B12" s="38" t="s">
        <v>175</v>
      </c>
      <c r="C12" s="8">
        <v>22955</v>
      </c>
      <c r="D12" s="8">
        <v>22955</v>
      </c>
    </row>
    <row r="13" spans="1:4" ht="18" customHeight="1">
      <c r="A13" s="2"/>
      <c r="B13" s="38" t="s">
        <v>176</v>
      </c>
      <c r="C13" s="8">
        <v>332</v>
      </c>
      <c r="D13" s="8">
        <v>332</v>
      </c>
    </row>
    <row r="14" spans="1:4" ht="18" customHeight="1">
      <c r="A14" s="2"/>
      <c r="B14" s="38" t="s">
        <v>177</v>
      </c>
      <c r="C14" s="8">
        <v>2506</v>
      </c>
      <c r="D14" s="8">
        <v>2506</v>
      </c>
    </row>
    <row r="15" spans="1:4" ht="18" customHeight="1">
      <c r="A15" s="6" t="s">
        <v>171</v>
      </c>
      <c r="B15" s="38"/>
      <c r="C15" s="7">
        <f>SUM(C9:C14)</f>
        <v>55000</v>
      </c>
      <c r="D15" s="7">
        <f>SUM(D9:D14)</f>
        <v>55000</v>
      </c>
    </row>
    <row r="16" spans="2:4" ht="12.75">
      <c r="B16" s="36"/>
      <c r="C16" s="3"/>
      <c r="D16" s="3"/>
    </row>
    <row r="17" spans="2:4" ht="12.75">
      <c r="B17" s="36"/>
      <c r="C17" s="3"/>
      <c r="D17" s="3"/>
    </row>
    <row r="18" spans="2:4" ht="12.75">
      <c r="B18" s="36"/>
      <c r="C18" s="3"/>
      <c r="D18" s="3"/>
    </row>
    <row r="19" spans="2:4" ht="12.75">
      <c r="B19" s="36"/>
      <c r="C19" s="3"/>
      <c r="D19" s="3"/>
    </row>
    <row r="20" spans="2:4" ht="12.75">
      <c r="B20" s="36"/>
      <c r="C20" s="3"/>
      <c r="D20" s="3"/>
    </row>
    <row r="21" spans="2:4" ht="12.75">
      <c r="B21" s="36"/>
      <c r="C21" s="3"/>
      <c r="D21" s="3"/>
    </row>
    <row r="22" spans="2:4" ht="12.75">
      <c r="B22" s="36"/>
      <c r="C22" s="3"/>
      <c r="D22" s="3"/>
    </row>
    <row r="23" spans="2:4" ht="12.75">
      <c r="B23" s="36"/>
      <c r="C23" s="3"/>
      <c r="D23" s="3"/>
    </row>
    <row r="24" spans="2:4" ht="12.75">
      <c r="B24" s="36"/>
      <c r="C24" s="3"/>
      <c r="D24" s="3"/>
    </row>
    <row r="25" spans="2:4" ht="12.75">
      <c r="B25" s="36"/>
      <c r="C25" s="3"/>
      <c r="D25" s="3"/>
    </row>
    <row r="26" spans="2:4" ht="12.75">
      <c r="B26" s="36"/>
      <c r="C26" s="3"/>
      <c r="D26" s="3"/>
    </row>
    <row r="27" spans="2:4" ht="12.75">
      <c r="B27" s="36"/>
      <c r="C27" s="3"/>
      <c r="D27" s="3"/>
    </row>
    <row r="28" spans="3:4" ht="12.75">
      <c r="C28" s="3"/>
      <c r="D28" s="3"/>
    </row>
    <row r="29" spans="3:4" ht="12.75">
      <c r="C29" s="3"/>
      <c r="D29" s="3"/>
    </row>
    <row r="30" spans="3:4" ht="12.75">
      <c r="C30" s="3"/>
      <c r="D30" s="3"/>
    </row>
  </sheetData>
  <sheetProtection/>
  <mergeCells count="2">
    <mergeCell ref="A6:B7"/>
    <mergeCell ref="C6:D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&amp;C7. melléklet az 7/2013. (IX. 19.) önkormányzati rendelethez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67"/>
  <sheetViews>
    <sheetView view="pageLayout" workbookViewId="0" topLeftCell="A1">
      <selection activeCell="D2" sqref="D2"/>
    </sheetView>
  </sheetViews>
  <sheetFormatPr defaultColWidth="9.140625" defaultRowHeight="12.75"/>
  <cols>
    <col min="1" max="1" width="36.28125" style="0" customWidth="1"/>
    <col min="2" max="4" width="12.7109375" style="0" customWidth="1"/>
  </cols>
  <sheetData>
    <row r="1" spans="1:4" ht="12.75">
      <c r="A1" s="163"/>
      <c r="B1" s="163"/>
      <c r="C1" s="163"/>
      <c r="D1" s="163"/>
    </row>
    <row r="2" spans="1:5" ht="39" customHeight="1">
      <c r="A2" s="248" t="s">
        <v>390</v>
      </c>
      <c r="B2" s="248"/>
      <c r="C2" s="248"/>
      <c r="D2" s="150"/>
      <c r="E2" s="150"/>
    </row>
    <row r="3" spans="1:4" ht="12.75">
      <c r="A3" s="12"/>
      <c r="B3" s="12"/>
      <c r="C3" s="12"/>
      <c r="D3" s="12"/>
    </row>
    <row r="5" spans="1:4" ht="12.75" customHeight="1">
      <c r="A5" s="249" t="s">
        <v>23</v>
      </c>
      <c r="B5" s="208" t="s">
        <v>1</v>
      </c>
      <c r="C5" s="211"/>
      <c r="D5" s="148"/>
    </row>
    <row r="6" spans="1:3" ht="12.75">
      <c r="A6" s="252"/>
      <c r="B6" s="21" t="s">
        <v>0</v>
      </c>
      <c r="C6" s="21" t="s">
        <v>22</v>
      </c>
    </row>
    <row r="7" spans="1:3" ht="12.75">
      <c r="A7" s="253"/>
      <c r="B7" s="149"/>
      <c r="C7" s="56"/>
    </row>
    <row r="8" spans="1:3" ht="12.75">
      <c r="A8" s="2" t="s">
        <v>3</v>
      </c>
      <c r="B8" s="2"/>
      <c r="C8" s="2"/>
    </row>
    <row r="9" spans="1:3" ht="12.75">
      <c r="A9" s="2" t="s">
        <v>4</v>
      </c>
      <c r="B9" s="8">
        <v>46033</v>
      </c>
      <c r="C9" s="8">
        <v>46299</v>
      </c>
    </row>
    <row r="10" spans="1:3" ht="12.75">
      <c r="A10" s="13" t="s">
        <v>27</v>
      </c>
      <c r="B10" s="14"/>
      <c r="C10" s="14"/>
    </row>
    <row r="11" spans="1:3" ht="12.75">
      <c r="A11" s="2" t="s">
        <v>29</v>
      </c>
      <c r="B11" s="3">
        <v>251830</v>
      </c>
      <c r="C11" s="8">
        <v>311430</v>
      </c>
    </row>
    <row r="12" spans="1:3" ht="12.75">
      <c r="A12" s="13" t="s">
        <v>31</v>
      </c>
      <c r="B12" s="14">
        <v>6781</v>
      </c>
      <c r="C12" s="14">
        <v>6781</v>
      </c>
    </row>
    <row r="13" spans="1:3" ht="25.5">
      <c r="A13" s="15" t="s">
        <v>376</v>
      </c>
      <c r="B13" s="116">
        <v>243495</v>
      </c>
      <c r="C13" s="8">
        <v>254140</v>
      </c>
    </row>
    <row r="14" spans="1:3" ht="12.75">
      <c r="A14" s="13" t="s">
        <v>377</v>
      </c>
      <c r="B14" s="116">
        <v>45949</v>
      </c>
      <c r="C14" s="14">
        <v>45949</v>
      </c>
    </row>
    <row r="15" spans="1:3" ht="12.75">
      <c r="A15" s="26" t="s">
        <v>378</v>
      </c>
      <c r="B15" s="7"/>
      <c r="C15" s="7"/>
    </row>
    <row r="16" spans="1:3" ht="12.75">
      <c r="A16" s="64" t="s">
        <v>379</v>
      </c>
      <c r="B16" s="14"/>
      <c r="C16" s="14">
        <v>610</v>
      </c>
    </row>
    <row r="17" spans="1:3" ht="12.75">
      <c r="A17" s="64" t="s">
        <v>308</v>
      </c>
      <c r="B17" s="14"/>
      <c r="C17" s="14"/>
    </row>
    <row r="18" spans="1:3" ht="12.75">
      <c r="A18" s="64" t="s">
        <v>304</v>
      </c>
      <c r="B18" s="14"/>
      <c r="C18" s="14"/>
    </row>
    <row r="19" spans="1:5" ht="12.75">
      <c r="A19" s="6" t="s">
        <v>35</v>
      </c>
      <c r="B19" s="7">
        <f>SUM(B9+B11+B14)</f>
        <v>343812</v>
      </c>
      <c r="C19" s="7">
        <f>SUM(C9+C11+C14+C16)</f>
        <v>404288</v>
      </c>
      <c r="E19" s="3"/>
    </row>
    <row r="20" spans="1:3" ht="25.5">
      <c r="A20" s="11" t="s">
        <v>37</v>
      </c>
      <c r="B20" s="8"/>
      <c r="C20" s="8"/>
    </row>
    <row r="21" spans="1:3" ht="12.75">
      <c r="A21" s="2" t="s">
        <v>54</v>
      </c>
      <c r="B21" s="8"/>
      <c r="C21" s="8"/>
    </row>
    <row r="22" spans="1:3" ht="12.75">
      <c r="A22" s="2" t="s">
        <v>39</v>
      </c>
      <c r="B22" s="3">
        <v>1227</v>
      </c>
      <c r="C22" s="8">
        <v>1227</v>
      </c>
    </row>
    <row r="23" spans="1:3" ht="12.75">
      <c r="A23" s="2" t="s">
        <v>294</v>
      </c>
      <c r="B23" s="8">
        <v>780042</v>
      </c>
      <c r="C23" s="8">
        <v>780042</v>
      </c>
    </row>
    <row r="24" spans="1:3" ht="12.75">
      <c r="A24" s="2" t="s">
        <v>295</v>
      </c>
      <c r="B24" s="8">
        <v>16875</v>
      </c>
      <c r="C24" s="8">
        <v>16875</v>
      </c>
    </row>
    <row r="25" spans="1:3" ht="25.5">
      <c r="A25" s="18" t="s">
        <v>40</v>
      </c>
      <c r="B25" s="7">
        <f>SUM(B21:B24)</f>
        <v>798144</v>
      </c>
      <c r="C25" s="7">
        <f>SUM(C22:C24)</f>
        <v>798144</v>
      </c>
    </row>
    <row r="26" spans="1:3" ht="12.75">
      <c r="A26" s="2" t="s">
        <v>42</v>
      </c>
      <c r="B26" s="8"/>
      <c r="C26" s="8"/>
    </row>
    <row r="27" spans="1:3" ht="12.75">
      <c r="A27" s="2" t="s">
        <v>281</v>
      </c>
      <c r="B27" s="8"/>
      <c r="C27" s="8"/>
    </row>
    <row r="28" spans="1:3" ht="12.75">
      <c r="A28" s="2" t="s">
        <v>183</v>
      </c>
      <c r="B28" s="3"/>
      <c r="C28" s="14">
        <v>4730</v>
      </c>
    </row>
    <row r="29" spans="1:3" ht="12.75">
      <c r="A29" s="2" t="s">
        <v>43</v>
      </c>
      <c r="B29" s="8">
        <f>B30</f>
        <v>0</v>
      </c>
      <c r="C29" s="8">
        <f>C30</f>
        <v>0</v>
      </c>
    </row>
    <row r="30" spans="1:3" ht="12.75">
      <c r="A30" s="13" t="s">
        <v>21</v>
      </c>
      <c r="B30" s="14"/>
      <c r="C30" s="14"/>
    </row>
    <row r="31" spans="1:3" ht="25.5">
      <c r="A31" s="18" t="s">
        <v>44</v>
      </c>
      <c r="B31" s="7">
        <f>B28+B29</f>
        <v>0</v>
      </c>
      <c r="C31" s="7">
        <f>SUM(C26:C30)</f>
        <v>4730</v>
      </c>
    </row>
    <row r="32" spans="1:3" ht="12.75">
      <c r="A32" s="18" t="s">
        <v>46</v>
      </c>
      <c r="B32" s="7">
        <f>B25+B31</f>
        <v>798144</v>
      </c>
      <c r="C32" s="7">
        <f>C25+C31</f>
        <v>802874</v>
      </c>
    </row>
    <row r="33" spans="1:3" ht="12.75">
      <c r="A33" s="2" t="s">
        <v>245</v>
      </c>
      <c r="B33" s="8"/>
      <c r="C33" s="8"/>
    </row>
    <row r="34" spans="1:3" ht="12.75">
      <c r="A34" s="6" t="s">
        <v>48</v>
      </c>
      <c r="B34" s="7">
        <f>B19+B25+B31</f>
        <v>1141956</v>
      </c>
      <c r="C34" s="7">
        <f>C19+C25+C31</f>
        <v>1207162</v>
      </c>
    </row>
    <row r="35" spans="2:4" ht="12.75">
      <c r="B35" s="3"/>
      <c r="C35" s="3"/>
      <c r="D35" s="3"/>
    </row>
    <row r="36" ht="12.75">
      <c r="D36" s="3"/>
    </row>
    <row r="37" spans="1:4" ht="12.75" customHeight="1">
      <c r="A37" s="249" t="s">
        <v>24</v>
      </c>
      <c r="B37" s="247" t="s">
        <v>1</v>
      </c>
      <c r="C37" s="247"/>
      <c r="D37" s="3"/>
    </row>
    <row r="38" spans="1:4" ht="12.75">
      <c r="A38" s="250"/>
      <c r="B38" s="2" t="s">
        <v>0</v>
      </c>
      <c r="C38" s="2" t="s">
        <v>22</v>
      </c>
      <c r="D38" s="3"/>
    </row>
    <row r="39" spans="1:4" ht="12.75">
      <c r="A39" s="251"/>
      <c r="B39" s="149"/>
      <c r="C39" s="1"/>
      <c r="D39" s="3"/>
    </row>
    <row r="40" spans="1:4" ht="12.75">
      <c r="A40" s="2" t="s">
        <v>25</v>
      </c>
      <c r="B40" s="2"/>
      <c r="C40" s="2"/>
      <c r="D40" s="3"/>
    </row>
    <row r="41" spans="1:4" ht="12.75">
      <c r="A41" s="2" t="s">
        <v>26</v>
      </c>
      <c r="B41" s="8">
        <v>128354</v>
      </c>
      <c r="C41" s="8">
        <v>160997</v>
      </c>
      <c r="D41" s="3"/>
    </row>
    <row r="42" spans="1:4" ht="12.75">
      <c r="A42" s="2" t="s">
        <v>28</v>
      </c>
      <c r="B42" s="8">
        <v>34294</v>
      </c>
      <c r="C42" s="8">
        <v>39081</v>
      </c>
      <c r="D42" s="3"/>
    </row>
    <row r="43" spans="1:4" ht="12.75">
      <c r="A43" s="2" t="s">
        <v>30</v>
      </c>
      <c r="B43" s="8">
        <v>102458</v>
      </c>
      <c r="C43" s="8">
        <v>122922</v>
      </c>
      <c r="D43" s="3"/>
    </row>
    <row r="44" spans="1:4" ht="25.5">
      <c r="A44" s="11" t="s">
        <v>32</v>
      </c>
      <c r="B44" s="8">
        <v>76308</v>
      </c>
      <c r="C44" s="8">
        <v>77594</v>
      </c>
      <c r="D44" s="3"/>
    </row>
    <row r="45" spans="1:4" ht="25.5">
      <c r="A45" s="16" t="s">
        <v>33</v>
      </c>
      <c r="B45" s="8">
        <v>8283</v>
      </c>
      <c r="C45" s="8">
        <v>8959</v>
      </c>
      <c r="D45" s="3"/>
    </row>
    <row r="46" spans="1:4" ht="12.75">
      <c r="A46" s="13" t="s">
        <v>34</v>
      </c>
      <c r="B46" s="8">
        <v>68025</v>
      </c>
      <c r="C46" s="8">
        <v>68635</v>
      </c>
      <c r="D46" s="3"/>
    </row>
    <row r="47" spans="1:4" ht="12.75">
      <c r="A47" s="2"/>
      <c r="B47" s="8"/>
      <c r="C47" s="8"/>
      <c r="D47" s="3"/>
    </row>
    <row r="48" spans="1:4" ht="12.75">
      <c r="A48" s="2"/>
      <c r="B48" s="8"/>
      <c r="C48" s="8"/>
      <c r="D48" s="3"/>
    </row>
    <row r="49" spans="1:4" ht="12.75">
      <c r="A49" s="2" t="s">
        <v>135</v>
      </c>
      <c r="B49" s="8"/>
      <c r="C49" s="8"/>
      <c r="D49" s="3"/>
    </row>
    <row r="50" spans="1:4" ht="12.75">
      <c r="A50" s="2" t="s">
        <v>136</v>
      </c>
      <c r="B50" s="2"/>
      <c r="C50" s="8"/>
      <c r="D50" s="3"/>
    </row>
    <row r="51" spans="1:4" ht="12.75">
      <c r="A51" s="2" t="s">
        <v>137</v>
      </c>
      <c r="B51" s="8">
        <v>4000</v>
      </c>
      <c r="C51" s="8">
        <v>608</v>
      </c>
      <c r="D51" s="3"/>
    </row>
    <row r="52" spans="1:4" ht="12.75">
      <c r="A52" s="6" t="s">
        <v>50</v>
      </c>
      <c r="B52" s="7">
        <f>SUM(B50:B51)</f>
        <v>4000</v>
      </c>
      <c r="C52" s="7">
        <f>SUM(C50:C51)</f>
        <v>608</v>
      </c>
      <c r="D52" s="3"/>
    </row>
    <row r="53" spans="1:4" ht="12.75">
      <c r="A53" s="2"/>
      <c r="B53" s="8"/>
      <c r="C53" s="8"/>
      <c r="D53" s="3"/>
    </row>
    <row r="54" spans="1:4" ht="12.75">
      <c r="A54" s="6" t="s">
        <v>36</v>
      </c>
      <c r="B54" s="7">
        <f>B41+B42+B43+B44+B52</f>
        <v>345414</v>
      </c>
      <c r="C54" s="7">
        <f>C41+C42+C43+C44+C52</f>
        <v>401202</v>
      </c>
      <c r="D54" s="3"/>
    </row>
    <row r="55" spans="1:4" ht="12.75">
      <c r="A55" s="11" t="s">
        <v>38</v>
      </c>
      <c r="B55" s="8"/>
      <c r="C55" s="8"/>
      <c r="D55" s="3"/>
    </row>
    <row r="56" spans="1:4" ht="12.75">
      <c r="A56" s="2" t="s">
        <v>51</v>
      </c>
      <c r="B56" s="8"/>
      <c r="C56" s="8"/>
      <c r="D56" s="3"/>
    </row>
    <row r="57" spans="1:4" ht="12.75">
      <c r="A57" s="2" t="s">
        <v>52</v>
      </c>
      <c r="B57" s="8">
        <v>794542</v>
      </c>
      <c r="C57" s="8">
        <v>804750</v>
      </c>
      <c r="D57" s="3"/>
    </row>
    <row r="58" spans="1:4" ht="12.75">
      <c r="A58" s="2" t="s">
        <v>133</v>
      </c>
      <c r="B58" s="8">
        <v>1000</v>
      </c>
      <c r="C58" s="2">
        <v>210</v>
      </c>
      <c r="D58" s="3"/>
    </row>
    <row r="59" spans="1:4" ht="25.5">
      <c r="A59" s="18" t="s">
        <v>41</v>
      </c>
      <c r="B59" s="7">
        <f>SUM(B56:B58)</f>
        <v>795542</v>
      </c>
      <c r="C59" s="7">
        <f>SUM(C56:C58)</f>
        <v>804960</v>
      </c>
      <c r="D59" s="3"/>
    </row>
    <row r="60" spans="1:4" ht="12.75">
      <c r="A60" s="2" t="s">
        <v>138</v>
      </c>
      <c r="B60" s="8"/>
      <c r="C60" s="8"/>
      <c r="D60" s="3"/>
    </row>
    <row r="61" spans="1:4" ht="12.75">
      <c r="A61" s="2" t="s">
        <v>53</v>
      </c>
      <c r="B61" s="8"/>
      <c r="C61" s="8"/>
      <c r="D61" s="3"/>
    </row>
    <row r="62" spans="1:3" ht="12.75">
      <c r="A62" s="2" t="s">
        <v>134</v>
      </c>
      <c r="B62" s="8"/>
      <c r="C62" s="8"/>
    </row>
    <row r="63" spans="1:3" ht="12.75">
      <c r="A63" s="2" t="s">
        <v>139</v>
      </c>
      <c r="B63" s="8">
        <v>1000</v>
      </c>
      <c r="C63" s="8">
        <v>1000</v>
      </c>
    </row>
    <row r="64" spans="1:3" ht="12.75">
      <c r="A64" s="18" t="s">
        <v>45</v>
      </c>
      <c r="B64" s="7">
        <f>SUM(B61:B63)</f>
        <v>1000</v>
      </c>
      <c r="C64" s="7">
        <f>SUM(C61:C63)</f>
        <v>1000</v>
      </c>
    </row>
    <row r="65" spans="1:3" ht="12.75">
      <c r="A65" s="18" t="s">
        <v>47</v>
      </c>
      <c r="B65" s="7">
        <f>B59+B64</f>
        <v>796542</v>
      </c>
      <c r="C65" s="7">
        <f>C59+C64</f>
        <v>805960</v>
      </c>
    </row>
    <row r="66" spans="1:3" ht="12.75">
      <c r="A66" s="23" t="s">
        <v>129</v>
      </c>
      <c r="B66" s="8"/>
      <c r="C66" s="8"/>
    </row>
    <row r="67" spans="1:3" ht="12.75">
      <c r="A67" s="6" t="s">
        <v>49</v>
      </c>
      <c r="B67" s="7">
        <f>B54+B59+B64</f>
        <v>1141956</v>
      </c>
      <c r="C67" s="7">
        <f>C54+C59+C64</f>
        <v>1207162</v>
      </c>
    </row>
  </sheetData>
  <sheetProtection/>
  <mergeCells count="6">
    <mergeCell ref="A1:D1"/>
    <mergeCell ref="B5:C5"/>
    <mergeCell ref="B37:C37"/>
    <mergeCell ref="A2:C2"/>
    <mergeCell ref="A37:A39"/>
    <mergeCell ref="A5:A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&amp;C8. melléklet az 7/2013. (IX. 19.) önkormányzati rendelethez
</oddHeader>
    <oddFooter>&amp;C&amp;P</oddFooter>
  </headerFooter>
  <rowBreaks count="1" manualBreakCount="1">
    <brk id="34" max="255" man="1"/>
  </rowBreaks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B3:I14"/>
  <sheetViews>
    <sheetView view="pageLayout" workbookViewId="0" topLeftCell="A1">
      <selection activeCell="G2" sqref="G2"/>
    </sheetView>
  </sheetViews>
  <sheetFormatPr defaultColWidth="9.140625" defaultRowHeight="12.75"/>
  <cols>
    <col min="2" max="2" width="17.28125" style="0" customWidth="1"/>
    <col min="3" max="3" width="11.7109375" style="0" customWidth="1"/>
    <col min="4" max="4" width="10.421875" style="0" customWidth="1"/>
    <col min="5" max="7" width="14.28125" style="0" customWidth="1"/>
  </cols>
  <sheetData>
    <row r="3" spans="2:8" ht="15.75">
      <c r="B3" s="189" t="s">
        <v>391</v>
      </c>
      <c r="C3" s="189"/>
      <c r="D3" s="189"/>
      <c r="E3" s="189"/>
      <c r="F3" s="189"/>
      <c r="G3" s="189"/>
      <c r="H3" s="237"/>
    </row>
    <row r="4" spans="2:7" ht="12.75">
      <c r="B4" s="12"/>
      <c r="C4" s="12"/>
      <c r="D4" s="12"/>
      <c r="E4" s="12"/>
      <c r="F4" s="12"/>
      <c r="G4" s="12"/>
    </row>
    <row r="5" spans="2:7" ht="12.75">
      <c r="B5" s="12"/>
      <c r="C5" s="12"/>
      <c r="D5" s="12"/>
      <c r="E5" s="12"/>
      <c r="F5" s="12"/>
      <c r="G5" s="12"/>
    </row>
    <row r="6" ht="13.5" thickBot="1"/>
    <row r="7" spans="2:9" ht="13.5" thickBot="1">
      <c r="B7" s="126" t="s">
        <v>2</v>
      </c>
      <c r="C7" s="259" t="s">
        <v>305</v>
      </c>
      <c r="D7" s="260"/>
      <c r="E7" s="128" t="s">
        <v>2</v>
      </c>
      <c r="F7" s="254" t="s">
        <v>306</v>
      </c>
      <c r="G7" s="255"/>
      <c r="H7" s="131"/>
      <c r="I7" s="129"/>
    </row>
    <row r="8" spans="2:9" ht="12.75">
      <c r="B8" s="125" t="s">
        <v>286</v>
      </c>
      <c r="C8" s="124" t="s">
        <v>0</v>
      </c>
      <c r="D8" s="124" t="s">
        <v>5</v>
      </c>
      <c r="E8" s="124" t="s">
        <v>286</v>
      </c>
      <c r="F8" s="124" t="s">
        <v>0</v>
      </c>
      <c r="G8" s="124" t="s">
        <v>22</v>
      </c>
      <c r="H8" s="261"/>
      <c r="I8" s="164"/>
    </row>
    <row r="9" spans="2:7" ht="12.75">
      <c r="B9" s="127"/>
      <c r="C9" s="10"/>
      <c r="D9" s="10"/>
      <c r="E9" s="21"/>
      <c r="F9" s="1"/>
      <c r="G9" s="1"/>
    </row>
    <row r="10" spans="2:7" ht="12.75">
      <c r="B10" s="111" t="s">
        <v>282</v>
      </c>
      <c r="C10" s="8">
        <v>10895</v>
      </c>
      <c r="D10" s="120">
        <v>10895</v>
      </c>
      <c r="E10" s="256" t="s">
        <v>24</v>
      </c>
      <c r="F10" s="262">
        <v>614206</v>
      </c>
      <c r="G10" s="262">
        <v>614206</v>
      </c>
    </row>
    <row r="11" spans="2:7" ht="12.75">
      <c r="B11" s="88" t="s">
        <v>283</v>
      </c>
      <c r="C11" s="8">
        <v>496230</v>
      </c>
      <c r="D11" s="121">
        <v>496230</v>
      </c>
      <c r="E11" s="257"/>
      <c r="F11" s="263"/>
      <c r="G11" s="263"/>
    </row>
    <row r="12" spans="2:7" ht="12.75">
      <c r="B12" s="88" t="s">
        <v>284</v>
      </c>
      <c r="C12" s="8">
        <v>107081</v>
      </c>
      <c r="D12" s="122">
        <v>107081</v>
      </c>
      <c r="E12" s="258"/>
      <c r="F12" s="264"/>
      <c r="G12" s="264"/>
    </row>
    <row r="13" spans="2:7" ht="12.75">
      <c r="B13" s="111" t="s">
        <v>285</v>
      </c>
      <c r="C13" s="8">
        <v>165836</v>
      </c>
      <c r="D13" s="8">
        <v>165836</v>
      </c>
      <c r="E13" s="2" t="s">
        <v>288</v>
      </c>
      <c r="F13" s="2">
        <v>165836</v>
      </c>
      <c r="G13" s="2">
        <v>165836</v>
      </c>
    </row>
    <row r="14" spans="2:7" ht="13.5" thickBot="1">
      <c r="B14" s="112" t="s">
        <v>287</v>
      </c>
      <c r="C14" s="113">
        <f>SUM(C10:C13)</f>
        <v>780042</v>
      </c>
      <c r="D14" s="123">
        <v>780042</v>
      </c>
      <c r="E14" s="112" t="s">
        <v>287</v>
      </c>
      <c r="F14" s="130">
        <f>SUM(F10:F13)</f>
        <v>780042</v>
      </c>
      <c r="G14" s="130">
        <f>SUM(G10:G13)</f>
        <v>780042</v>
      </c>
    </row>
  </sheetData>
  <sheetProtection/>
  <mergeCells count="7">
    <mergeCell ref="F7:G7"/>
    <mergeCell ref="B3:H3"/>
    <mergeCell ref="E10:E12"/>
    <mergeCell ref="C7:D7"/>
    <mergeCell ref="H8:I8"/>
    <mergeCell ref="F10:F12"/>
    <mergeCell ref="G10:G1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&amp;C9. melléklet az 7/2013. (IX. 19.)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3"/>
  </sheetPr>
  <dimension ref="A2:D10"/>
  <sheetViews>
    <sheetView view="pageLayout" workbookViewId="0" topLeftCell="A7">
      <selection activeCell="C2" sqref="C2"/>
    </sheetView>
  </sheetViews>
  <sheetFormatPr defaultColWidth="9.140625" defaultRowHeight="12.75"/>
  <cols>
    <col min="2" max="2" width="55.00390625" style="0" customWidth="1"/>
  </cols>
  <sheetData>
    <row r="1" ht="24.75" customHeight="1"/>
    <row r="2" spans="1:4" ht="31.5">
      <c r="A2" s="40" t="s">
        <v>392</v>
      </c>
      <c r="B2" s="31"/>
      <c r="C2" s="31"/>
      <c r="D2" s="31"/>
    </row>
    <row r="3" ht="18" customHeight="1"/>
    <row r="4" ht="18" customHeight="1">
      <c r="C4" s="133"/>
    </row>
    <row r="5" ht="18" customHeight="1"/>
    <row r="6" spans="1:4" ht="18" customHeight="1">
      <c r="A6" s="235" t="s">
        <v>178</v>
      </c>
      <c r="B6" s="235"/>
      <c r="C6" s="21" t="s">
        <v>182</v>
      </c>
      <c r="D6" s="21" t="s">
        <v>307</v>
      </c>
    </row>
    <row r="7" spans="1:4" ht="18" customHeight="1">
      <c r="A7" s="2" t="s">
        <v>252</v>
      </c>
      <c r="B7" s="2"/>
      <c r="C7" s="2"/>
      <c r="D7" s="2"/>
    </row>
    <row r="8" spans="1:4" ht="18" customHeight="1">
      <c r="A8" s="2"/>
      <c r="B8" s="2"/>
      <c r="C8" s="8"/>
      <c r="D8" s="8"/>
    </row>
    <row r="9" spans="1:4" ht="51">
      <c r="A9" s="2" t="s">
        <v>58</v>
      </c>
      <c r="B9" s="11" t="s">
        <v>180</v>
      </c>
      <c r="C9" s="8">
        <v>780042</v>
      </c>
      <c r="D9" s="8">
        <v>780042</v>
      </c>
    </row>
    <row r="10" spans="1:4" ht="18" customHeight="1">
      <c r="A10" s="132" t="s">
        <v>181</v>
      </c>
      <c r="B10" s="6"/>
      <c r="C10" s="7">
        <f>SUM(C8:C9)</f>
        <v>780042</v>
      </c>
      <c r="D10" s="7">
        <f>SUM(D9)</f>
        <v>780042</v>
      </c>
    </row>
  </sheetData>
  <sheetProtection/>
  <mergeCells count="1">
    <mergeCell ref="A6:B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&amp;C10. melléklet az 7/2013. (IX. 19.)  önkormányzati rendelethez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36.57421875" style="0" customWidth="1"/>
    <col min="2" max="4" width="15.7109375" style="0" customWidth="1"/>
  </cols>
  <sheetData>
    <row r="1" spans="1:4" ht="15.75">
      <c r="A1" s="25" t="s">
        <v>397</v>
      </c>
      <c r="B1" s="25"/>
      <c r="C1" s="25"/>
      <c r="D1" s="25"/>
    </row>
    <row r="3" ht="12.75">
      <c r="D3" s="4" t="s">
        <v>398</v>
      </c>
    </row>
    <row r="4" spans="1:4" ht="18" customHeight="1">
      <c r="A4" s="21" t="s">
        <v>2</v>
      </c>
      <c r="B4" s="21" t="s">
        <v>399</v>
      </c>
      <c r="C4" s="21" t="s">
        <v>400</v>
      </c>
      <c r="D4" s="21" t="s">
        <v>401</v>
      </c>
    </row>
    <row r="5" spans="1:4" ht="18" customHeight="1">
      <c r="A5" s="6" t="s">
        <v>402</v>
      </c>
      <c r="B5" s="8">
        <v>560</v>
      </c>
      <c r="C5" s="8">
        <v>3500</v>
      </c>
      <c r="D5" s="8">
        <v>1960000</v>
      </c>
    </row>
    <row r="6" spans="1:4" ht="18" customHeight="1">
      <c r="A6" s="6" t="s">
        <v>403</v>
      </c>
      <c r="B6" s="8">
        <v>36</v>
      </c>
      <c r="C6" s="8">
        <v>7000</v>
      </c>
      <c r="D6" s="8">
        <v>252000</v>
      </c>
    </row>
    <row r="7" spans="1:4" ht="18" customHeight="1">
      <c r="A7" s="6" t="s">
        <v>404</v>
      </c>
      <c r="B7" s="8">
        <v>10</v>
      </c>
      <c r="C7" s="8"/>
      <c r="D7" s="8">
        <v>129000</v>
      </c>
    </row>
    <row r="8" spans="1:4" ht="25.5">
      <c r="A8" s="18" t="s">
        <v>405</v>
      </c>
      <c r="B8" s="8"/>
      <c r="C8" s="8"/>
      <c r="D8" s="8">
        <v>127463</v>
      </c>
    </row>
    <row r="9" spans="1:4" ht="18" customHeight="1">
      <c r="A9" s="6" t="s">
        <v>406</v>
      </c>
      <c r="B9" s="8"/>
      <c r="C9" s="8"/>
      <c r="D9" s="8"/>
    </row>
    <row r="10" spans="1:4" ht="18" customHeight="1">
      <c r="A10" s="38" t="s">
        <v>407</v>
      </c>
      <c r="B10" s="8">
        <v>1</v>
      </c>
      <c r="C10" s="8"/>
      <c r="D10" s="8">
        <v>42183</v>
      </c>
    </row>
    <row r="11" spans="1:4" ht="18" customHeight="1">
      <c r="A11" s="38" t="s">
        <v>408</v>
      </c>
      <c r="B11" s="8">
        <v>21</v>
      </c>
      <c r="C11" s="8"/>
      <c r="D11" s="8">
        <v>773488</v>
      </c>
    </row>
    <row r="12" spans="1:4" ht="18" customHeight="1">
      <c r="A12" s="38" t="s">
        <v>409</v>
      </c>
      <c r="B12" s="8">
        <v>5</v>
      </c>
      <c r="C12" s="8"/>
      <c r="D12" s="8">
        <v>1641655</v>
      </c>
    </row>
    <row r="13" spans="1:4" ht="18" customHeight="1">
      <c r="A13" s="38" t="s">
        <v>410</v>
      </c>
      <c r="B13" s="8"/>
      <c r="C13" s="8"/>
      <c r="D13" s="8">
        <v>120000</v>
      </c>
    </row>
    <row r="14" spans="1:4" ht="18" customHeight="1">
      <c r="A14" s="265" t="s">
        <v>411</v>
      </c>
      <c r="B14" s="8"/>
      <c r="C14" s="8"/>
      <c r="D14" s="8"/>
    </row>
    <row r="15" spans="1:4" ht="18" customHeight="1">
      <c r="A15" s="38" t="s">
        <v>412</v>
      </c>
      <c r="B15" s="8"/>
      <c r="C15" s="8"/>
      <c r="D15" s="8">
        <v>273000</v>
      </c>
    </row>
    <row r="16" spans="1:4" ht="18" customHeight="1">
      <c r="A16" s="265" t="s">
        <v>413</v>
      </c>
      <c r="B16" s="8"/>
      <c r="C16" s="8"/>
      <c r="D16" s="8">
        <v>50000</v>
      </c>
    </row>
    <row r="17" spans="1:4" ht="18" customHeight="1">
      <c r="A17" s="265" t="s">
        <v>414</v>
      </c>
      <c r="B17" s="8"/>
      <c r="C17" s="8"/>
      <c r="D17" s="8">
        <v>119000</v>
      </c>
    </row>
    <row r="18" spans="1:4" ht="18" customHeight="1">
      <c r="A18" s="265" t="s">
        <v>415</v>
      </c>
      <c r="B18" s="8"/>
      <c r="C18" s="8"/>
      <c r="D18" s="8">
        <v>35000</v>
      </c>
    </row>
    <row r="19" spans="1:4" ht="18" customHeight="1">
      <c r="A19" s="265" t="s">
        <v>416</v>
      </c>
      <c r="B19" s="8"/>
      <c r="C19" s="8"/>
      <c r="D19" s="8">
        <v>95000</v>
      </c>
    </row>
    <row r="20" spans="1:4" ht="18" customHeight="1">
      <c r="A20" s="265" t="s">
        <v>417</v>
      </c>
      <c r="B20" s="8"/>
      <c r="C20" s="8"/>
      <c r="D20" s="8">
        <v>168000</v>
      </c>
    </row>
    <row r="21" spans="1:4" ht="18" customHeight="1">
      <c r="A21" s="266" t="s">
        <v>146</v>
      </c>
      <c r="B21" s="7"/>
      <c r="C21" s="7"/>
      <c r="D21" s="7">
        <f>SUM(D5:D20)</f>
        <v>5785789</v>
      </c>
    </row>
    <row r="22" spans="1:4" ht="12.75">
      <c r="A22" s="36"/>
      <c r="B22" s="3"/>
      <c r="C22" s="3"/>
      <c r="D22" s="3"/>
    </row>
    <row r="23" spans="1:4" ht="12.75">
      <c r="A23" s="36"/>
      <c r="B23" s="3"/>
      <c r="C23" s="3"/>
      <c r="D23" s="3"/>
    </row>
    <row r="24" spans="1:4" ht="12.75">
      <c r="A24" s="36"/>
      <c r="B24" s="3"/>
      <c r="C24" s="3"/>
      <c r="D24" s="3"/>
    </row>
    <row r="25" spans="1:4" ht="12.75">
      <c r="A25" s="36"/>
      <c r="B25" s="3"/>
      <c r="C25" s="3"/>
      <c r="D25" s="3"/>
    </row>
    <row r="26" spans="1:4" ht="12.75">
      <c r="A26" s="36"/>
      <c r="B26" s="3"/>
      <c r="C26" s="3"/>
      <c r="D26" s="3"/>
    </row>
    <row r="27" spans="1:4" ht="12.75">
      <c r="A27" s="36"/>
      <c r="B27" s="3"/>
      <c r="C27" s="3"/>
      <c r="D27" s="3"/>
    </row>
    <row r="28" spans="1:4" ht="12.75">
      <c r="A28" s="36"/>
      <c r="B28" s="3"/>
      <c r="C28" s="3"/>
      <c r="D28" s="3"/>
    </row>
    <row r="29" spans="1:4" ht="12.75">
      <c r="A29" s="36"/>
      <c r="B29" s="3"/>
      <c r="C29" s="3"/>
      <c r="D29" s="3"/>
    </row>
    <row r="30" spans="1:4" ht="12.75">
      <c r="A30" s="36"/>
      <c r="B30" s="3"/>
      <c r="C30" s="3"/>
      <c r="D30" s="3"/>
    </row>
    <row r="31" spans="1:4" ht="12.75">
      <c r="A31" s="36"/>
      <c r="B31" s="3"/>
      <c r="C31" s="3"/>
      <c r="D31" s="3"/>
    </row>
    <row r="32" spans="1:4" ht="12.75">
      <c r="A32" s="36"/>
      <c r="B32" s="3"/>
      <c r="C32" s="3"/>
      <c r="D32" s="3"/>
    </row>
    <row r="33" spans="1:4" ht="12.75">
      <c r="A33" s="36"/>
      <c r="B33" s="3"/>
      <c r="C33" s="3"/>
      <c r="D33" s="3"/>
    </row>
    <row r="34" spans="1:4" ht="12.75">
      <c r="A34" s="36"/>
      <c r="B34" s="3"/>
      <c r="C34" s="3"/>
      <c r="D34" s="3"/>
    </row>
    <row r="35" spans="1:4" ht="12.75">
      <c r="A35" s="36"/>
      <c r="B35" s="3"/>
      <c r="C35" s="3"/>
      <c r="D35" s="3"/>
    </row>
    <row r="36" spans="1:4" ht="12.75">
      <c r="A36" s="36"/>
      <c r="B36" s="3"/>
      <c r="C36" s="3"/>
      <c r="D36" s="3"/>
    </row>
    <row r="37" spans="1:4" ht="12.75">
      <c r="A37" s="36"/>
      <c r="B37" s="3"/>
      <c r="C37" s="3"/>
      <c r="D37" s="3"/>
    </row>
    <row r="38" spans="1:4" ht="12.75">
      <c r="A38" s="36"/>
      <c r="B38" s="3"/>
      <c r="C38" s="3"/>
      <c r="D38" s="3"/>
    </row>
    <row r="39" spans="1:4" ht="12.75">
      <c r="A39" s="36"/>
      <c r="B39" s="3"/>
      <c r="C39" s="3"/>
      <c r="D39" s="3"/>
    </row>
    <row r="40" spans="1:4" ht="12.75">
      <c r="A40" s="36"/>
      <c r="B40" s="3"/>
      <c r="C40" s="3"/>
      <c r="D40" s="3"/>
    </row>
    <row r="41" spans="1:4" ht="12.75">
      <c r="A41" s="36"/>
      <c r="B41" s="3"/>
      <c r="C41" s="3"/>
      <c r="D41" s="3"/>
    </row>
    <row r="42" spans="1:4" ht="12.75">
      <c r="A42" s="36"/>
      <c r="B42" s="3"/>
      <c r="C42" s="3"/>
      <c r="D42" s="3"/>
    </row>
    <row r="43" spans="1:4" ht="12.75">
      <c r="A43" s="36"/>
      <c r="B43" s="3"/>
      <c r="C43" s="3"/>
      <c r="D43" s="3"/>
    </row>
    <row r="44" spans="1:4" ht="12.75">
      <c r="A44" s="36"/>
      <c r="B44" s="3"/>
      <c r="C44" s="3"/>
      <c r="D44" s="3"/>
    </row>
    <row r="45" spans="1:4" ht="12.75">
      <c r="A45" s="36"/>
      <c r="B45" s="3"/>
      <c r="C45" s="3"/>
      <c r="D45" s="3"/>
    </row>
    <row r="46" spans="1:4" ht="12.75">
      <c r="A46" s="36"/>
      <c r="B46" s="3"/>
      <c r="C46" s="3"/>
      <c r="D46" s="3"/>
    </row>
    <row r="47" spans="1:4" ht="12.75">
      <c r="A47" s="36"/>
      <c r="B47" s="3"/>
      <c r="C47" s="3"/>
      <c r="D47" s="3"/>
    </row>
    <row r="48" spans="1:4" ht="12.75">
      <c r="A48" s="36"/>
      <c r="B48" s="3"/>
      <c r="C48" s="3"/>
      <c r="D48" s="3"/>
    </row>
    <row r="49" spans="1:4" ht="12.75">
      <c r="A49" s="36"/>
      <c r="B49" s="3"/>
      <c r="C49" s="3"/>
      <c r="D49" s="3"/>
    </row>
    <row r="50" spans="1:4" ht="12.75">
      <c r="A50" s="36"/>
      <c r="B50" s="3"/>
      <c r="C50" s="3"/>
      <c r="D50" s="3"/>
    </row>
    <row r="51" spans="1:4" ht="12.75">
      <c r="A51" s="36"/>
      <c r="B51" s="3"/>
      <c r="C51" s="3"/>
      <c r="D51" s="3"/>
    </row>
    <row r="52" spans="1:4" ht="12.75">
      <c r="A52" s="36"/>
      <c r="B52" s="3"/>
      <c r="C52" s="3"/>
      <c r="D52" s="3"/>
    </row>
    <row r="53" spans="2:4" ht="12.75">
      <c r="B53" s="3"/>
      <c r="C53" s="3"/>
      <c r="D53" s="3"/>
    </row>
    <row r="54" spans="2:4" ht="12.75">
      <c r="B54" s="3"/>
      <c r="C54" s="3"/>
      <c r="D54" s="3"/>
    </row>
    <row r="55" spans="2:4" ht="12.75">
      <c r="B55" s="3"/>
      <c r="C55" s="3"/>
      <c r="D55" s="3"/>
    </row>
    <row r="56" spans="2:4" ht="12.75">
      <c r="B56" s="3"/>
      <c r="C56" s="3"/>
      <c r="D56" s="3"/>
    </row>
    <row r="57" spans="2:4" ht="12.75">
      <c r="B57" s="3"/>
      <c r="C57" s="3"/>
      <c r="D57" s="3"/>
    </row>
    <row r="58" spans="2:4" ht="12.75">
      <c r="B58" s="3"/>
      <c r="C58" s="3"/>
      <c r="D58" s="3"/>
    </row>
    <row r="59" spans="2:4" ht="12.75">
      <c r="B59" s="3"/>
      <c r="C59" s="3"/>
      <c r="D59" s="3"/>
    </row>
    <row r="60" spans="2:4" ht="12.75">
      <c r="B60" s="3"/>
      <c r="C60" s="3"/>
      <c r="D60" s="3"/>
    </row>
    <row r="61" spans="2:4" ht="12.75">
      <c r="B61" s="3"/>
      <c r="C61" s="3"/>
      <c r="D61" s="3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&amp;C11. melléklet a 1/2013. (II.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22"/>
  <sheetViews>
    <sheetView view="pageLayout" workbookViewId="0" topLeftCell="AH1">
      <selection activeCell="S12" sqref="S12"/>
    </sheetView>
  </sheetViews>
  <sheetFormatPr defaultColWidth="9.140625" defaultRowHeight="12.75"/>
  <cols>
    <col min="1" max="1" width="20.421875" style="0" customWidth="1"/>
    <col min="2" max="5" width="7.7109375" style="0" customWidth="1"/>
    <col min="6" max="6" width="9.7109375" style="0" customWidth="1"/>
    <col min="7" max="10" width="7.7109375" style="0" customWidth="1"/>
    <col min="11" max="11" width="9.28125" style="0" customWidth="1"/>
    <col min="12" max="12" width="9.8515625" style="0" customWidth="1"/>
    <col min="13" max="13" width="20.421875" style="0" hidden="1" customWidth="1"/>
    <col min="14" max="14" width="9.28125" style="0" hidden="1" customWidth="1"/>
    <col min="15" max="15" width="9.28125" style="0" customWidth="1"/>
    <col min="16" max="16" width="5.421875" style="0" customWidth="1"/>
    <col min="17" max="17" width="21.421875" style="0" customWidth="1"/>
    <col min="18" max="18" width="7.8515625" style="0" customWidth="1"/>
    <col min="19" max="19" width="8.140625" style="0" customWidth="1"/>
    <col min="20" max="20" width="6.28125" style="0" customWidth="1"/>
    <col min="21" max="21" width="7.7109375" style="0" customWidth="1"/>
    <col min="22" max="22" width="8.00390625" style="0" customWidth="1"/>
    <col min="23" max="26" width="7.140625" style="0" customWidth="1"/>
    <col min="27" max="27" width="6.8515625" style="0" customWidth="1"/>
    <col min="28" max="28" width="8.7109375" style="0" customWidth="1"/>
    <col min="29" max="29" width="7.421875" style="0" customWidth="1"/>
    <col min="30" max="30" width="8.28125" style="0" customWidth="1"/>
    <col min="31" max="31" width="10.140625" style="0" customWidth="1"/>
    <col min="32" max="32" width="12.00390625" style="0" customWidth="1"/>
    <col min="33" max="33" width="14.421875" style="0" customWidth="1"/>
    <col min="34" max="34" width="36.8515625" style="0" customWidth="1"/>
    <col min="35" max="36" width="16.7109375" style="0" customWidth="1"/>
  </cols>
  <sheetData>
    <row r="1" spans="1:33" ht="12.75">
      <c r="A1" s="163" t="s">
        <v>381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  <c r="L1" s="165"/>
      <c r="Q1" s="163" t="s">
        <v>380</v>
      </c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6" ht="12.75">
      <c r="A2" s="34" t="s">
        <v>252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2"/>
      <c r="N2" s="32"/>
      <c r="O2" s="32"/>
      <c r="P2" s="32"/>
      <c r="Q2" s="163" t="s">
        <v>252</v>
      </c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05"/>
      <c r="AI2" s="106"/>
      <c r="AJ2" s="106"/>
    </row>
    <row r="3" spans="1:36" ht="8.25" customHeight="1">
      <c r="A3" s="3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AH3" s="47"/>
      <c r="AI3" s="47"/>
      <c r="AJ3" s="47"/>
    </row>
    <row r="4" spans="1:36" ht="12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4" t="s">
        <v>159</v>
      </c>
      <c r="AG4" s="4" t="s">
        <v>159</v>
      </c>
      <c r="AH4" s="47"/>
      <c r="AI4" s="47"/>
      <c r="AJ4" s="97"/>
    </row>
    <row r="5" spans="1:36" ht="41.25" customHeight="1">
      <c r="A5" s="175" t="s">
        <v>184</v>
      </c>
      <c r="B5" s="170" t="s">
        <v>253</v>
      </c>
      <c r="C5" s="171"/>
      <c r="D5" s="170" t="s">
        <v>254</v>
      </c>
      <c r="E5" s="171"/>
      <c r="F5" s="172" t="s">
        <v>255</v>
      </c>
      <c r="G5" s="172"/>
      <c r="H5" s="172" t="s">
        <v>202</v>
      </c>
      <c r="I5" s="172"/>
      <c r="J5" s="173" t="s">
        <v>203</v>
      </c>
      <c r="K5" s="174"/>
      <c r="L5" s="168" t="s">
        <v>204</v>
      </c>
      <c r="M5" s="169"/>
      <c r="N5" s="161"/>
      <c r="O5" s="162"/>
      <c r="Q5" s="175" t="s">
        <v>184</v>
      </c>
      <c r="R5" s="170" t="s">
        <v>205</v>
      </c>
      <c r="S5" s="171"/>
      <c r="T5" s="173" t="s">
        <v>242</v>
      </c>
      <c r="U5" s="174"/>
      <c r="V5" s="173" t="s">
        <v>243</v>
      </c>
      <c r="W5" s="177"/>
      <c r="X5" s="173" t="s">
        <v>340</v>
      </c>
      <c r="Y5" s="174"/>
      <c r="Z5" s="173" t="s">
        <v>297</v>
      </c>
      <c r="AA5" s="174"/>
      <c r="AB5" s="173" t="s">
        <v>296</v>
      </c>
      <c r="AC5" s="174"/>
      <c r="AD5" s="178" t="s">
        <v>256</v>
      </c>
      <c r="AE5" s="179"/>
      <c r="AF5" s="166" t="s">
        <v>250</v>
      </c>
      <c r="AG5" s="167"/>
      <c r="AH5" s="104"/>
      <c r="AI5" s="67"/>
      <c r="AJ5" s="67"/>
    </row>
    <row r="6" spans="1:36" ht="25.5" customHeight="1">
      <c r="A6" s="176"/>
      <c r="B6" s="2" t="s">
        <v>0</v>
      </c>
      <c r="C6" s="2" t="s">
        <v>358</v>
      </c>
      <c r="D6" s="2" t="s">
        <v>0</v>
      </c>
      <c r="E6" s="2" t="s">
        <v>358</v>
      </c>
      <c r="F6" s="2" t="s">
        <v>0</v>
      </c>
      <c r="G6" s="2" t="s">
        <v>358</v>
      </c>
      <c r="H6" s="2" t="s">
        <v>0</v>
      </c>
      <c r="I6" s="2" t="s">
        <v>358</v>
      </c>
      <c r="J6" s="2" t="s">
        <v>0</v>
      </c>
      <c r="K6" s="11" t="s">
        <v>358</v>
      </c>
      <c r="L6" s="69" t="s">
        <v>0</v>
      </c>
      <c r="M6" s="66"/>
      <c r="N6" s="2" t="s">
        <v>0</v>
      </c>
      <c r="O6" s="2" t="s">
        <v>358</v>
      </c>
      <c r="Q6" s="176"/>
      <c r="R6" s="2" t="s">
        <v>0</v>
      </c>
      <c r="S6" s="2" t="s">
        <v>358</v>
      </c>
      <c r="T6" s="2" t="s">
        <v>0</v>
      </c>
      <c r="U6" s="2" t="s">
        <v>358</v>
      </c>
      <c r="V6" s="2" t="s">
        <v>0</v>
      </c>
      <c r="W6" s="2" t="s">
        <v>358</v>
      </c>
      <c r="X6" s="2" t="s">
        <v>0</v>
      </c>
      <c r="Y6" s="2" t="s">
        <v>358</v>
      </c>
      <c r="Z6" s="2" t="s">
        <v>0</v>
      </c>
      <c r="AA6" s="2" t="s">
        <v>358</v>
      </c>
      <c r="AB6" s="2" t="s">
        <v>0</v>
      </c>
      <c r="AC6" s="2" t="s">
        <v>358</v>
      </c>
      <c r="AD6" s="2" t="s">
        <v>0</v>
      </c>
      <c r="AE6" s="41" t="s">
        <v>358</v>
      </c>
      <c r="AF6" s="79" t="s">
        <v>0</v>
      </c>
      <c r="AG6" s="80" t="s">
        <v>358</v>
      </c>
      <c r="AH6" s="104"/>
      <c r="AI6" s="98"/>
      <c r="AJ6" s="98"/>
    </row>
    <row r="7" spans="1:36" ht="24.75" customHeight="1">
      <c r="A7" s="44" t="s">
        <v>190</v>
      </c>
      <c r="B7" s="8"/>
      <c r="C7" s="8"/>
      <c r="D7" s="8"/>
      <c r="E7" s="8"/>
      <c r="F7" s="8">
        <v>1710</v>
      </c>
      <c r="G7" s="8">
        <v>1976</v>
      </c>
      <c r="H7" s="8"/>
      <c r="I7" s="8"/>
      <c r="J7" s="8"/>
      <c r="K7" s="8"/>
      <c r="L7" s="8"/>
      <c r="M7" s="44" t="s">
        <v>190</v>
      </c>
      <c r="N7" s="8"/>
      <c r="O7" s="8"/>
      <c r="Q7" s="44" t="s">
        <v>190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70"/>
      <c r="AF7" s="81">
        <f>SUM(B7+D7+F7+H7+J7+L7+R7+T7+V7+X7+Z7+AB7+AD7)</f>
        <v>1710</v>
      </c>
      <c r="AG7" s="82">
        <f aca="true" t="shared" si="0" ref="AG7:AG12">SUM(C7+E7+G7+I7+K7+O7+S7+U7+W7+Y7+AA7+AC7+AE7)</f>
        <v>1976</v>
      </c>
      <c r="AH7" s="99"/>
      <c r="AI7" s="100"/>
      <c r="AJ7" s="100"/>
    </row>
    <row r="8" spans="1:36" ht="22.5" customHeight="1">
      <c r="A8" s="44" t="s">
        <v>191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44" t="s">
        <v>191</v>
      </c>
      <c r="N8" s="8"/>
      <c r="O8" s="8"/>
      <c r="Q8" s="44" t="s">
        <v>191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70"/>
      <c r="AF8" s="81">
        <f>SUM(B8+D8+F8+H8+J8+L8+R8+T8+V8+X8+Z8+AB8+AD8)</f>
        <v>0</v>
      </c>
      <c r="AG8" s="82">
        <f t="shared" si="0"/>
        <v>0</v>
      </c>
      <c r="AH8" s="99"/>
      <c r="AI8" s="100"/>
      <c r="AJ8" s="100"/>
    </row>
    <row r="9" spans="1:36" ht="22.5" customHeight="1">
      <c r="A9" s="44" t="s">
        <v>192</v>
      </c>
      <c r="B9" s="8">
        <v>149</v>
      </c>
      <c r="C9" s="8">
        <v>149</v>
      </c>
      <c r="D9" s="8">
        <v>1200</v>
      </c>
      <c r="E9" s="8">
        <v>1200</v>
      </c>
      <c r="F9" s="8">
        <v>424</v>
      </c>
      <c r="G9" s="8">
        <v>424</v>
      </c>
      <c r="H9" s="8"/>
      <c r="I9" s="8"/>
      <c r="J9" s="8"/>
      <c r="K9" s="8"/>
      <c r="L9" s="8"/>
      <c r="M9" s="44" t="s">
        <v>192</v>
      </c>
      <c r="N9" s="8"/>
      <c r="O9" s="8"/>
      <c r="Q9" s="44" t="s">
        <v>192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70"/>
      <c r="AF9" s="81">
        <f>SUM(B9+D9+F9+H9+J9+L9+R9+T9+V9+X9+Z9+AB9+AD9)</f>
        <v>1773</v>
      </c>
      <c r="AG9" s="82">
        <f t="shared" si="0"/>
        <v>1773</v>
      </c>
      <c r="AH9" s="99"/>
      <c r="AI9" s="100"/>
      <c r="AJ9" s="100"/>
    </row>
    <row r="10" spans="1:36" ht="21.75" customHeight="1">
      <c r="A10" s="44" t="s">
        <v>329</v>
      </c>
      <c r="B10" s="8">
        <v>550</v>
      </c>
      <c r="C10" s="8">
        <v>550</v>
      </c>
      <c r="D10" s="8">
        <v>4450</v>
      </c>
      <c r="E10" s="8">
        <v>4450</v>
      </c>
      <c r="F10" s="8"/>
      <c r="G10" s="8"/>
      <c r="H10" s="8"/>
      <c r="I10" s="8"/>
      <c r="J10" s="8"/>
      <c r="K10" s="8"/>
      <c r="L10" s="8"/>
      <c r="M10" s="44" t="s">
        <v>193</v>
      </c>
      <c r="N10" s="8"/>
      <c r="O10" s="8"/>
      <c r="Q10" s="44" t="s">
        <v>335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70"/>
      <c r="AF10" s="81">
        <f>SUM(B10+D10+F10+H10+J10+L10+R10+T10+V10+X10+Z10+AB10+AD10)</f>
        <v>5000</v>
      </c>
      <c r="AG10" s="82">
        <f t="shared" si="0"/>
        <v>5000</v>
      </c>
      <c r="AH10" s="99"/>
      <c r="AI10" s="100"/>
      <c r="AJ10" s="100"/>
    </row>
    <row r="11" spans="1:36" ht="22.5" customHeight="1">
      <c r="A11" s="44" t="s">
        <v>330</v>
      </c>
      <c r="B11" s="8"/>
      <c r="C11" s="8"/>
      <c r="D11" s="8"/>
      <c r="E11" s="8"/>
      <c r="F11" s="8">
        <v>1554</v>
      </c>
      <c r="G11" s="8">
        <v>1554</v>
      </c>
      <c r="H11" s="8"/>
      <c r="I11" s="8"/>
      <c r="J11" s="8"/>
      <c r="K11" s="8"/>
      <c r="L11" s="8">
        <v>214</v>
      </c>
      <c r="M11" s="44" t="s">
        <v>194</v>
      </c>
      <c r="N11" s="8"/>
      <c r="O11" s="8">
        <v>214</v>
      </c>
      <c r="Q11" s="44" t="s">
        <v>336</v>
      </c>
      <c r="R11" s="8">
        <v>243495</v>
      </c>
      <c r="S11" s="8">
        <v>254140</v>
      </c>
      <c r="T11" s="8">
        <v>869</v>
      </c>
      <c r="U11" s="8">
        <v>869</v>
      </c>
      <c r="V11" s="8"/>
      <c r="W11" s="8"/>
      <c r="X11" s="8"/>
      <c r="Y11" s="8"/>
      <c r="Z11" s="8"/>
      <c r="AA11" s="8">
        <v>48855</v>
      </c>
      <c r="AB11" s="8"/>
      <c r="AC11" s="8"/>
      <c r="AD11" s="8"/>
      <c r="AE11" s="70"/>
      <c r="AF11" s="81">
        <f>SUM(B11+D11+F11+H11+J11+L11+R11+T11+V11+X11+Z11+AB11+AD11)</f>
        <v>246132</v>
      </c>
      <c r="AG11" s="82">
        <f t="shared" si="0"/>
        <v>305632</v>
      </c>
      <c r="AH11" s="99"/>
      <c r="AI11" s="100"/>
      <c r="AJ11" s="100"/>
    </row>
    <row r="12" spans="1:36" ht="22.5" customHeight="1">
      <c r="A12" s="44" t="s">
        <v>331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44" t="s">
        <v>195</v>
      </c>
      <c r="N12" s="8"/>
      <c r="O12" s="8"/>
      <c r="Q12" s="44" t="s">
        <v>337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70"/>
      <c r="AF12" s="81">
        <f>SUM(B12+D12+F12+H12+J12+L12+T12+V12+X12+Z12+AB12+AD12)</f>
        <v>0</v>
      </c>
      <c r="AG12" s="82">
        <f t="shared" si="0"/>
        <v>0</v>
      </c>
      <c r="AH12" s="99"/>
      <c r="AI12" s="100"/>
      <c r="AJ12" s="100"/>
    </row>
    <row r="13" spans="1:36" ht="24.75" customHeight="1">
      <c r="A13" s="44" t="s">
        <v>332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44" t="s">
        <v>196</v>
      </c>
      <c r="N13" s="8"/>
      <c r="O13" s="8"/>
      <c r="Q13" s="44" t="s">
        <v>332</v>
      </c>
      <c r="R13" s="8">
        <v>45949</v>
      </c>
      <c r="S13" s="8">
        <v>45949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70"/>
      <c r="AF13" s="81">
        <f>SUM(B13+D13+F13+H13+J13+L13+R13+T13+V13+X13+Z13+AB13+AD13)</f>
        <v>45949</v>
      </c>
      <c r="AG13" s="82">
        <f>SUM(C13+E13+G13+I13+K13+S13+U13+W13+Y13+AA13+AC13+AE13)</f>
        <v>45949</v>
      </c>
      <c r="AH13" s="99"/>
      <c r="AI13" s="100"/>
      <c r="AJ13" s="100"/>
    </row>
    <row r="14" spans="1:36" ht="24.75" customHeight="1">
      <c r="A14" s="45" t="s">
        <v>197</v>
      </c>
      <c r="B14" s="7">
        <f aca="true" t="shared" si="1" ref="B14:L14">SUM(B7:B13)</f>
        <v>699</v>
      </c>
      <c r="C14" s="7">
        <f t="shared" si="1"/>
        <v>699</v>
      </c>
      <c r="D14" s="7">
        <f t="shared" si="1"/>
        <v>5650</v>
      </c>
      <c r="E14" s="7">
        <f t="shared" si="1"/>
        <v>5650</v>
      </c>
      <c r="F14" s="7">
        <f t="shared" si="1"/>
        <v>3688</v>
      </c>
      <c r="G14" s="7">
        <f t="shared" si="1"/>
        <v>3954</v>
      </c>
      <c r="H14" s="7">
        <f t="shared" si="1"/>
        <v>0</v>
      </c>
      <c r="I14" s="7">
        <f t="shared" si="1"/>
        <v>0</v>
      </c>
      <c r="J14" s="7">
        <f t="shared" si="1"/>
        <v>0</v>
      </c>
      <c r="K14" s="7">
        <f t="shared" si="1"/>
        <v>0</v>
      </c>
      <c r="L14" s="7">
        <f t="shared" si="1"/>
        <v>214</v>
      </c>
      <c r="M14" s="45" t="s">
        <v>197</v>
      </c>
      <c r="N14" s="7">
        <f>SUM(N7:N13)</f>
        <v>0</v>
      </c>
      <c r="O14" s="7">
        <f>SUM(O7:O13)</f>
        <v>214</v>
      </c>
      <c r="Q14" s="45" t="s">
        <v>197</v>
      </c>
      <c r="R14" s="7">
        <f>SUM(R7:R13)</f>
        <v>289444</v>
      </c>
      <c r="S14" s="7">
        <f>SUM(S7:S13)</f>
        <v>300089</v>
      </c>
      <c r="T14" s="7">
        <f>SUM(T7:T13)</f>
        <v>869</v>
      </c>
      <c r="U14" s="7">
        <f>SUM(U7:U13)</f>
        <v>869</v>
      </c>
      <c r="V14" s="7"/>
      <c r="W14" s="7">
        <f>SUM(W7:W13)</f>
        <v>0</v>
      </c>
      <c r="X14" s="7"/>
      <c r="Y14" s="7">
        <f>SUM(Y7:Y13)</f>
        <v>0</v>
      </c>
      <c r="Z14" s="7">
        <f>SUM(Z7:Z13)</f>
        <v>0</v>
      </c>
      <c r="AA14" s="7">
        <f>SUM(AA7:AA13)</f>
        <v>48855</v>
      </c>
      <c r="AB14" s="7">
        <v>0</v>
      </c>
      <c r="AC14" s="7">
        <f>SUM(AC7:AC13)</f>
        <v>0</v>
      </c>
      <c r="AD14" s="7">
        <f>SUM(AD7:AD13)</f>
        <v>0</v>
      </c>
      <c r="AE14" s="71">
        <f>SUM(AE7:AE13)</f>
        <v>0</v>
      </c>
      <c r="AF14" s="81">
        <f>SUM(AF7:AF13)</f>
        <v>300564</v>
      </c>
      <c r="AG14" s="82">
        <f>SUM(AG7:AG13)</f>
        <v>360330</v>
      </c>
      <c r="AH14" s="101"/>
      <c r="AI14" s="100"/>
      <c r="AJ14" s="100"/>
    </row>
    <row r="15" spans="1:36" ht="24.75" customHeight="1">
      <c r="A15" s="44" t="s">
        <v>37</v>
      </c>
      <c r="B15" s="8"/>
      <c r="C15" s="8"/>
      <c r="D15" s="8"/>
      <c r="E15" s="8"/>
      <c r="F15" s="8">
        <v>796917</v>
      </c>
      <c r="G15" s="8">
        <v>796917</v>
      </c>
      <c r="H15" s="8"/>
      <c r="I15" s="8"/>
      <c r="J15" s="8"/>
      <c r="K15" s="8"/>
      <c r="L15" s="8"/>
      <c r="M15" s="44" t="s">
        <v>198</v>
      </c>
      <c r="N15" s="8"/>
      <c r="O15" s="8"/>
      <c r="Q15" s="44" t="s">
        <v>37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70"/>
      <c r="AF15" s="81">
        <f>SUM(B15+D15+F15+H15+J15+L15+R15+T15+V15+X15+Z15+AB15+AD15)</f>
        <v>796917</v>
      </c>
      <c r="AG15" s="82">
        <f>SUM(C15+E15+G15+I15+K15+O15+S15+U15+W15+Y15+AA15+AC15+AE15)</f>
        <v>796917</v>
      </c>
      <c r="AH15" s="99"/>
      <c r="AI15" s="100"/>
      <c r="AJ15" s="100"/>
    </row>
    <row r="16" spans="1:36" ht="24.75" customHeight="1">
      <c r="A16" s="44" t="s">
        <v>333</v>
      </c>
      <c r="B16" s="8"/>
      <c r="C16" s="8"/>
      <c r="D16" s="8"/>
      <c r="E16" s="8"/>
      <c r="F16" s="8">
        <v>440</v>
      </c>
      <c r="G16" s="8">
        <v>440</v>
      </c>
      <c r="H16" s="8">
        <v>587</v>
      </c>
      <c r="I16" s="8">
        <v>587</v>
      </c>
      <c r="J16" s="8">
        <v>200</v>
      </c>
      <c r="K16" s="8">
        <v>200</v>
      </c>
      <c r="L16" s="8"/>
      <c r="M16" s="44" t="s">
        <v>18</v>
      </c>
      <c r="N16" s="8"/>
      <c r="O16" s="8"/>
      <c r="Q16" s="44" t="s">
        <v>333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70"/>
      <c r="AF16" s="81">
        <f>SUM(B16+D16+F16+H16+J16+L16+R16+T16+V16+X16+Z16+AB16+AD16)</f>
        <v>1227</v>
      </c>
      <c r="AG16" s="82">
        <f>SUM(C16+E16+G16+I16+K16+O16+S16+U16+W16+Y16+AA16+AC16+AE16)</f>
        <v>1227</v>
      </c>
      <c r="AH16" s="99"/>
      <c r="AI16" s="100"/>
      <c r="AJ16" s="100"/>
    </row>
    <row r="17" spans="1:36" ht="24.75" customHeight="1">
      <c r="A17" s="46" t="s">
        <v>334</v>
      </c>
      <c r="B17" s="8"/>
      <c r="C17" s="8"/>
      <c r="D17" s="8"/>
      <c r="E17" s="8"/>
      <c r="F17" s="8"/>
      <c r="G17" s="8">
        <v>5340</v>
      </c>
      <c r="H17" s="8"/>
      <c r="I17" s="8"/>
      <c r="J17" s="8"/>
      <c r="K17" s="8"/>
      <c r="L17" s="8"/>
      <c r="M17" s="44" t="s">
        <v>19</v>
      </c>
      <c r="N17" s="8"/>
      <c r="O17" s="8"/>
      <c r="Q17" s="44" t="s">
        <v>338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70"/>
      <c r="AF17" s="81">
        <f>SUM(B17+F17+D17+H17+J17+L17+R17+T17+V17+X17+Z17+AB17+AD17)</f>
        <v>0</v>
      </c>
      <c r="AG17" s="82">
        <f>SUM(C17+E17+G17+I17+K17+O17+S17+U17+W17+Y17+AA17+AC17+AE17)</f>
        <v>5340</v>
      </c>
      <c r="AH17" s="99"/>
      <c r="AI17" s="100"/>
      <c r="AJ17" s="100"/>
    </row>
    <row r="18" spans="1:36" ht="24.75" customHeight="1">
      <c r="A18" s="44" t="s">
        <v>352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44" t="s">
        <v>20</v>
      </c>
      <c r="N18" s="8"/>
      <c r="O18" s="8"/>
      <c r="Q18" s="44" t="s">
        <v>339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70"/>
      <c r="AF18" s="81">
        <f>SUM(B18+D18+F18+H18+J18+L18+R18+T18+V18+X18+Z18+AB18+AD18)</f>
        <v>0</v>
      </c>
      <c r="AG18" s="82">
        <f>SUM(C18+E18+G18+I18+K18+O18+S18+U18+W18+Y18+AA18+AC18+AE18)</f>
        <v>0</v>
      </c>
      <c r="AH18" s="102"/>
      <c r="AI18" s="100"/>
      <c r="AJ18" s="100"/>
    </row>
    <row r="19" spans="1:36" ht="13.5" thickBot="1">
      <c r="A19" s="135" t="s">
        <v>48</v>
      </c>
      <c r="B19" s="7">
        <f aca="true" t="shared" si="2" ref="B19:O19">SUM(B14:B18)</f>
        <v>699</v>
      </c>
      <c r="C19" s="7">
        <f t="shared" si="2"/>
        <v>699</v>
      </c>
      <c r="D19" s="7">
        <f t="shared" si="2"/>
        <v>5650</v>
      </c>
      <c r="E19" s="7">
        <f t="shared" si="2"/>
        <v>5650</v>
      </c>
      <c r="F19" s="7">
        <f t="shared" si="2"/>
        <v>801045</v>
      </c>
      <c r="G19" s="7">
        <f t="shared" si="2"/>
        <v>806651</v>
      </c>
      <c r="H19" s="7">
        <f t="shared" si="2"/>
        <v>587</v>
      </c>
      <c r="I19" s="7">
        <f t="shared" si="2"/>
        <v>587</v>
      </c>
      <c r="J19" s="7">
        <f t="shared" si="2"/>
        <v>200</v>
      </c>
      <c r="K19" s="7">
        <f t="shared" si="2"/>
        <v>200</v>
      </c>
      <c r="L19" s="7">
        <f t="shared" si="2"/>
        <v>214</v>
      </c>
      <c r="M19" s="7">
        <f t="shared" si="2"/>
        <v>0</v>
      </c>
      <c r="N19" s="7">
        <f t="shared" si="2"/>
        <v>0</v>
      </c>
      <c r="O19" s="7">
        <f t="shared" si="2"/>
        <v>214</v>
      </c>
      <c r="Q19" s="18" t="s">
        <v>48</v>
      </c>
      <c r="R19" s="7">
        <f>SUM(R14:R18)</f>
        <v>289444</v>
      </c>
      <c r="S19" s="7">
        <f>SUM(S14:S18)</f>
        <v>300089</v>
      </c>
      <c r="T19" s="7">
        <f>SUM(T14:T18)</f>
        <v>869</v>
      </c>
      <c r="U19" s="7">
        <f>SUM(U14:U18)</f>
        <v>869</v>
      </c>
      <c r="V19" s="7"/>
      <c r="W19" s="7">
        <f>SUM(W14:W18)</f>
        <v>0</v>
      </c>
      <c r="X19" s="7"/>
      <c r="Y19" s="7">
        <f>SUM(Y14:Y18)</f>
        <v>0</v>
      </c>
      <c r="Z19" s="7">
        <f>SUM(Z14:Z18)</f>
        <v>0</v>
      </c>
      <c r="AA19" s="7">
        <f>SUM(AA14:AA18)</f>
        <v>48855</v>
      </c>
      <c r="AB19" s="7">
        <v>0</v>
      </c>
      <c r="AC19" s="7">
        <f>SUM(AC14:AC18)</f>
        <v>0</v>
      </c>
      <c r="AD19" s="7">
        <f>SUM(AD14:AD18)</f>
        <v>0</v>
      </c>
      <c r="AE19" s="71">
        <f>SUM(AE14:AE18)</f>
        <v>0</v>
      </c>
      <c r="AF19" s="83">
        <f>SUM(AF14:AF18)</f>
        <v>1098708</v>
      </c>
      <c r="AG19" s="84">
        <f>SUM(AG14:AG18)</f>
        <v>1163814</v>
      </c>
      <c r="AH19" s="101"/>
      <c r="AI19" s="100"/>
      <c r="AJ19" s="100"/>
    </row>
    <row r="20" spans="34:36" ht="12.75">
      <c r="AH20" s="47"/>
      <c r="AI20" s="47"/>
      <c r="AJ20" s="47"/>
    </row>
    <row r="21" spans="34:36" ht="12.75">
      <c r="AH21" s="47"/>
      <c r="AI21" s="47"/>
      <c r="AJ21" s="47"/>
    </row>
    <row r="22" spans="34:36" ht="12.75">
      <c r="AH22" s="47"/>
      <c r="AI22" s="47"/>
      <c r="AJ22" s="47"/>
    </row>
  </sheetData>
  <sheetProtection/>
  <mergeCells count="19">
    <mergeCell ref="Q2:AG2"/>
    <mergeCell ref="A5:A6"/>
    <mergeCell ref="V5:W5"/>
    <mergeCell ref="T5:U5"/>
    <mergeCell ref="Q5:Q6"/>
    <mergeCell ref="R5:S5"/>
    <mergeCell ref="X5:Y5"/>
    <mergeCell ref="AD5:AE5"/>
    <mergeCell ref="J5:K5"/>
    <mergeCell ref="A1:L1"/>
    <mergeCell ref="AF5:AG5"/>
    <mergeCell ref="L5:O5"/>
    <mergeCell ref="B5:C5"/>
    <mergeCell ref="D5:E5"/>
    <mergeCell ref="F5:G5"/>
    <mergeCell ref="H5:I5"/>
    <mergeCell ref="AB5:AC5"/>
    <mergeCell ref="Z5:AA5"/>
    <mergeCell ref="Q1:AG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&amp;C1/1. melléklet az 7/2013. (IX. 19.) önkormányzati rendelethez
</oddHeader>
    <oddFooter>&amp;C&amp;P.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3"/>
  </sheetPr>
  <dimension ref="A2:E1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6.7109375" style="0" customWidth="1"/>
    <col min="2" max="2" width="48.7109375" style="0" customWidth="1"/>
  </cols>
  <sheetData>
    <row r="1" ht="24.75" customHeight="1"/>
    <row r="2" spans="1:4" ht="31.5">
      <c r="A2" s="40" t="s">
        <v>418</v>
      </c>
      <c r="B2" s="31"/>
      <c r="C2" s="31"/>
      <c r="D2" s="31"/>
    </row>
    <row r="3" ht="18" customHeight="1"/>
    <row r="4" ht="18" customHeight="1"/>
    <row r="5" ht="18" customHeight="1">
      <c r="E5" t="s">
        <v>419</v>
      </c>
    </row>
    <row r="6" spans="1:5" ht="18" customHeight="1">
      <c r="A6" s="171" t="s">
        <v>178</v>
      </c>
      <c r="B6" s="171"/>
      <c r="C6" s="21" t="s">
        <v>182</v>
      </c>
      <c r="D6" s="21" t="s">
        <v>307</v>
      </c>
      <c r="E6" s="6" t="s">
        <v>393</v>
      </c>
    </row>
    <row r="7" spans="1:5" ht="18" customHeight="1">
      <c r="A7" s="2" t="s">
        <v>252</v>
      </c>
      <c r="B7" s="2"/>
      <c r="C7" s="2"/>
      <c r="D7" s="2"/>
      <c r="E7" s="2"/>
    </row>
    <row r="8" spans="1:5" ht="18" customHeight="1">
      <c r="A8" s="2"/>
      <c r="B8" s="2"/>
      <c r="C8" s="8"/>
      <c r="D8" s="8"/>
      <c r="E8" s="2"/>
    </row>
    <row r="9" spans="1:5" ht="60" customHeight="1">
      <c r="A9" s="2" t="s">
        <v>58</v>
      </c>
      <c r="B9" s="11" t="s">
        <v>180</v>
      </c>
      <c r="C9" s="8">
        <v>780042</v>
      </c>
      <c r="D9" s="8"/>
      <c r="E9" s="2"/>
    </row>
    <row r="10" spans="1:5" ht="18" customHeight="1">
      <c r="A10" s="6" t="s">
        <v>181</v>
      </c>
      <c r="B10" s="6"/>
      <c r="C10" s="7">
        <f>SUM(C8:C9)</f>
        <v>780042</v>
      </c>
      <c r="D10" s="7">
        <f>SUM(D9)</f>
        <v>0</v>
      </c>
      <c r="E10" s="6">
        <f>SUM(E8:E9)</f>
        <v>0</v>
      </c>
    </row>
  </sheetData>
  <sheetProtection/>
  <mergeCells count="1">
    <mergeCell ref="A6:B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&amp;C12. melléklet az 1/2013. (II. 21.)  önkormányzati rendelethez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M26" sqref="M26"/>
    </sheetView>
  </sheetViews>
  <sheetFormatPr defaultColWidth="9.140625" defaultRowHeight="12.75"/>
  <cols>
    <col min="1" max="1" width="37.57421875" style="0" customWidth="1"/>
    <col min="2" max="11" width="8.28125" style="0" customWidth="1"/>
  </cols>
  <sheetData>
    <row r="1" spans="1:11" ht="12.75">
      <c r="A1" s="34" t="s">
        <v>420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ht="8.25" customHeight="1">
      <c r="A2" s="267"/>
    </row>
    <row r="3" ht="12.75">
      <c r="K3" s="4" t="s">
        <v>421</v>
      </c>
    </row>
    <row r="4" spans="1:11" ht="12.75">
      <c r="A4" s="234" t="s">
        <v>422</v>
      </c>
      <c r="B4" s="171" t="s">
        <v>423</v>
      </c>
      <c r="C4" s="171"/>
      <c r="D4" s="171" t="s">
        <v>424</v>
      </c>
      <c r="E4" s="171"/>
      <c r="F4" s="171" t="s">
        <v>425</v>
      </c>
      <c r="G4" s="171"/>
      <c r="H4" s="171" t="s">
        <v>426</v>
      </c>
      <c r="I4" s="171"/>
      <c r="J4" s="171" t="s">
        <v>158</v>
      </c>
      <c r="K4" s="171"/>
    </row>
    <row r="5" spans="1:11" ht="12.75">
      <c r="A5" s="234"/>
      <c r="B5" s="21" t="s">
        <v>182</v>
      </c>
      <c r="C5" s="21" t="s">
        <v>427</v>
      </c>
      <c r="D5" s="21" t="s">
        <v>182</v>
      </c>
      <c r="E5" s="21" t="s">
        <v>427</v>
      </c>
      <c r="F5" s="21" t="s">
        <v>182</v>
      </c>
      <c r="G5" s="21" t="s">
        <v>427</v>
      </c>
      <c r="H5" s="21" t="s">
        <v>182</v>
      </c>
      <c r="I5" s="21" t="s">
        <v>427</v>
      </c>
      <c r="J5" s="21" t="s">
        <v>182</v>
      </c>
      <c r="K5" s="21" t="s">
        <v>427</v>
      </c>
    </row>
    <row r="6" spans="1:11" ht="12.75">
      <c r="A6" s="6" t="s">
        <v>428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9" t="s">
        <v>429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68" t="s">
        <v>430</v>
      </c>
      <c r="B8" s="8">
        <f>'[1]2.1-2.5 melléklet'!BU19</f>
        <v>20</v>
      </c>
      <c r="C8" s="2"/>
      <c r="D8" s="2"/>
      <c r="E8" s="2"/>
      <c r="F8" s="2"/>
      <c r="G8" s="2"/>
      <c r="H8" s="2"/>
      <c r="I8" s="2"/>
      <c r="J8" s="2">
        <f>B8+D8+F8+H8</f>
        <v>20</v>
      </c>
      <c r="K8" s="2"/>
    </row>
    <row r="9" spans="1:11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19" t="s">
        <v>431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2.75">
      <c r="A12" s="268" t="s">
        <v>432</v>
      </c>
      <c r="B12" s="2">
        <v>3</v>
      </c>
      <c r="C12" s="2"/>
      <c r="D12" s="2"/>
      <c r="E12" s="2"/>
      <c r="F12" s="2"/>
      <c r="G12" s="2"/>
      <c r="H12" s="2"/>
      <c r="I12" s="2"/>
      <c r="J12" s="2">
        <f>B12+D12+F12+H12</f>
        <v>3</v>
      </c>
      <c r="K12" s="2"/>
    </row>
    <row r="13" spans="1:11" ht="12.75">
      <c r="A13" s="268" t="s">
        <v>433</v>
      </c>
      <c r="B13" s="2">
        <v>15</v>
      </c>
      <c r="C13" s="2"/>
      <c r="D13" s="2"/>
      <c r="E13" s="2"/>
      <c r="F13" s="2"/>
      <c r="G13" s="2"/>
      <c r="H13" s="2"/>
      <c r="I13" s="2"/>
      <c r="J13" s="2">
        <f>B13+D13+F13+H13</f>
        <v>15</v>
      </c>
      <c r="K13" s="2"/>
    </row>
    <row r="14" spans="1:11" ht="12.75">
      <c r="A14" s="268" t="s">
        <v>434</v>
      </c>
      <c r="B14" s="2">
        <v>3</v>
      </c>
      <c r="C14" s="2"/>
      <c r="D14" s="2"/>
      <c r="E14" s="2"/>
      <c r="F14" s="2"/>
      <c r="G14" s="2"/>
      <c r="H14" s="2"/>
      <c r="I14" s="2"/>
      <c r="J14" s="2">
        <f>B14+D14+F14+H14</f>
        <v>3</v>
      </c>
      <c r="K14" s="2"/>
    </row>
    <row r="15" spans="1:11" ht="12.75">
      <c r="A15" s="268" t="s">
        <v>435</v>
      </c>
      <c r="B15" s="2">
        <v>3</v>
      </c>
      <c r="C15" s="2"/>
      <c r="D15" s="2"/>
      <c r="E15" s="2"/>
      <c r="F15" s="2"/>
      <c r="G15" s="2"/>
      <c r="H15" s="2"/>
      <c r="I15" s="2"/>
      <c r="J15" s="2">
        <f>B15+D15+F15+H15</f>
        <v>3</v>
      </c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19" t="s">
        <v>436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68" t="s">
        <v>437</v>
      </c>
      <c r="B18" s="2">
        <v>2</v>
      </c>
      <c r="C18" s="2"/>
      <c r="D18" s="2"/>
      <c r="E18" s="2"/>
      <c r="F18" s="2"/>
      <c r="G18" s="2"/>
      <c r="H18" s="2"/>
      <c r="I18" s="2"/>
      <c r="J18" s="2">
        <f>B18+D18+F18+H18</f>
        <v>2</v>
      </c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6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19" t="s">
        <v>179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68" t="s">
        <v>438</v>
      </c>
      <c r="B22" s="2"/>
      <c r="C22" s="2"/>
      <c r="D22" s="2">
        <v>13</v>
      </c>
      <c r="E22" s="2"/>
      <c r="F22" s="2"/>
      <c r="G22" s="2"/>
      <c r="H22" s="2"/>
      <c r="I22" s="2"/>
      <c r="J22" s="2">
        <f>B22+D22+F22+H22</f>
        <v>13</v>
      </c>
      <c r="K22" s="2"/>
    </row>
    <row r="23" spans="1:11" ht="12.75">
      <c r="A23" s="268" t="s">
        <v>439</v>
      </c>
      <c r="B23" s="2">
        <v>3</v>
      </c>
      <c r="C23" s="2"/>
      <c r="D23" s="2"/>
      <c r="E23" s="2"/>
      <c r="F23" s="2"/>
      <c r="G23" s="2"/>
      <c r="H23" s="2"/>
      <c r="I23" s="2"/>
      <c r="J23" s="2">
        <f>B23+D23+F23+H23</f>
        <v>3</v>
      </c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6" t="s">
        <v>440</v>
      </c>
      <c r="B25" s="6">
        <f>SUM(B6:B23)</f>
        <v>49</v>
      </c>
      <c r="C25" s="6">
        <f aca="true" t="shared" si="0" ref="C25:K25">SUM(C6:C23)</f>
        <v>0</v>
      </c>
      <c r="D25" s="6">
        <f t="shared" si="0"/>
        <v>13</v>
      </c>
      <c r="E25" s="6">
        <f t="shared" si="0"/>
        <v>0</v>
      </c>
      <c r="F25" s="6">
        <f t="shared" si="0"/>
        <v>0</v>
      </c>
      <c r="G25" s="6">
        <f t="shared" si="0"/>
        <v>0</v>
      </c>
      <c r="H25" s="6">
        <f t="shared" si="0"/>
        <v>0</v>
      </c>
      <c r="I25" s="6">
        <f t="shared" si="0"/>
        <v>0</v>
      </c>
      <c r="J25" s="6">
        <f t="shared" si="0"/>
        <v>62</v>
      </c>
      <c r="K25" s="6">
        <f t="shared" si="0"/>
        <v>0</v>
      </c>
    </row>
    <row r="26" spans="1:11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>
      <c r="A27" s="268" t="s">
        <v>441</v>
      </c>
      <c r="B27" s="2"/>
      <c r="C27" s="2"/>
      <c r="D27" s="2"/>
      <c r="E27" s="2"/>
      <c r="F27" s="2"/>
      <c r="G27" s="2"/>
      <c r="H27" s="2">
        <v>1</v>
      </c>
      <c r="I27" s="2"/>
      <c r="J27" s="2">
        <v>1</v>
      </c>
      <c r="K27" s="2"/>
    </row>
    <row r="28" spans="1:11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12.75">
      <c r="A29" s="6" t="s">
        <v>442</v>
      </c>
      <c r="B29" s="6">
        <f>SUM(B25:B28)</f>
        <v>49</v>
      </c>
      <c r="C29" s="6">
        <f aca="true" t="shared" si="1" ref="C29:K29">SUM(C25:C28)</f>
        <v>0</v>
      </c>
      <c r="D29" s="6">
        <f t="shared" si="1"/>
        <v>13</v>
      </c>
      <c r="E29" s="6">
        <f t="shared" si="1"/>
        <v>0</v>
      </c>
      <c r="F29" s="6">
        <f t="shared" si="1"/>
        <v>0</v>
      </c>
      <c r="G29" s="6">
        <f t="shared" si="1"/>
        <v>0</v>
      </c>
      <c r="H29" s="6">
        <f t="shared" si="1"/>
        <v>1</v>
      </c>
      <c r="I29" s="6">
        <f t="shared" si="1"/>
        <v>0</v>
      </c>
      <c r="J29" s="6">
        <f t="shared" si="1"/>
        <v>63</v>
      </c>
      <c r="K29" s="6">
        <f t="shared" si="1"/>
        <v>0</v>
      </c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12.75">
      <c r="A31" s="268" t="s">
        <v>443</v>
      </c>
      <c r="B31" s="2"/>
      <c r="C31" s="2"/>
      <c r="D31" s="2"/>
      <c r="E31" s="2"/>
      <c r="F31" s="2">
        <v>6</v>
      </c>
      <c r="G31" s="2"/>
      <c r="H31" s="2"/>
      <c r="I31" s="2"/>
      <c r="J31" s="2">
        <f>B31+D31+F31+H31</f>
        <v>6</v>
      </c>
      <c r="K31" s="2"/>
    </row>
    <row r="32" spans="1:11" ht="12.75">
      <c r="A32" s="6" t="s">
        <v>444</v>
      </c>
      <c r="B32" s="6">
        <f>SUM(B29:B31)</f>
        <v>49</v>
      </c>
      <c r="C32" s="6">
        <f aca="true" t="shared" si="2" ref="C32:K32">SUM(C29:C31)</f>
        <v>0</v>
      </c>
      <c r="D32" s="6">
        <f t="shared" si="2"/>
        <v>13</v>
      </c>
      <c r="E32" s="6">
        <f t="shared" si="2"/>
        <v>0</v>
      </c>
      <c r="F32" s="6">
        <f t="shared" si="2"/>
        <v>6</v>
      </c>
      <c r="G32" s="6">
        <f t="shared" si="2"/>
        <v>0</v>
      </c>
      <c r="H32" s="6">
        <f t="shared" si="2"/>
        <v>1</v>
      </c>
      <c r="I32" s="6">
        <f t="shared" si="2"/>
        <v>0</v>
      </c>
      <c r="J32" s="6">
        <f t="shared" si="2"/>
        <v>69</v>
      </c>
      <c r="K32" s="6">
        <f t="shared" si="2"/>
        <v>0</v>
      </c>
    </row>
  </sheetData>
  <sheetProtection/>
  <mergeCells count="6">
    <mergeCell ref="A4:A5"/>
    <mergeCell ref="B4:C4"/>
    <mergeCell ref="D4:E4"/>
    <mergeCell ref="F4:G4"/>
    <mergeCell ref="H4:I4"/>
    <mergeCell ref="J4:K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&amp;C13. melléklet az 1/2013. (II. 21.)  önkormányzati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P185"/>
  <sheetViews>
    <sheetView zoomScalePageLayoutView="0" workbookViewId="0" topLeftCell="A97">
      <selection activeCell="O99" sqref="O99"/>
    </sheetView>
  </sheetViews>
  <sheetFormatPr defaultColWidth="9.140625" defaultRowHeight="12.75"/>
  <cols>
    <col min="1" max="1" width="18.28125" style="0" customWidth="1"/>
    <col min="3" max="14" width="7.7109375" style="0" customWidth="1"/>
    <col min="15" max="15" width="9.28125" style="0" customWidth="1"/>
  </cols>
  <sheetData>
    <row r="1" spans="1:15" ht="12.75">
      <c r="A1" s="269" t="s">
        <v>445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</row>
    <row r="2" spans="1:15" ht="12.75">
      <c r="A2" s="269" t="s">
        <v>24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</row>
    <row r="3" ht="12.75">
      <c r="O3" s="4" t="s">
        <v>446</v>
      </c>
    </row>
    <row r="4" spans="1:15" ht="12.75">
      <c r="A4" s="271" t="s">
        <v>24</v>
      </c>
      <c r="B4" s="233" t="s">
        <v>447</v>
      </c>
      <c r="C4" s="247" t="s">
        <v>448</v>
      </c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ht="12.75">
      <c r="A5" s="271"/>
      <c r="B5" s="233"/>
      <c r="C5" s="272" t="s">
        <v>449</v>
      </c>
      <c r="D5" s="272" t="s">
        <v>450</v>
      </c>
      <c r="E5" s="272" t="s">
        <v>451</v>
      </c>
      <c r="F5" s="272" t="s">
        <v>452</v>
      </c>
      <c r="G5" s="272" t="s">
        <v>453</v>
      </c>
      <c r="H5" s="272" t="s">
        <v>454</v>
      </c>
      <c r="I5" s="272" t="s">
        <v>455</v>
      </c>
      <c r="J5" s="272" t="s">
        <v>456</v>
      </c>
      <c r="K5" s="272" t="s">
        <v>457</v>
      </c>
      <c r="L5" s="272" t="s">
        <v>458</v>
      </c>
      <c r="M5" s="272" t="s">
        <v>459</v>
      </c>
      <c r="N5" s="272" t="s">
        <v>460</v>
      </c>
      <c r="O5" s="273" t="s">
        <v>158</v>
      </c>
    </row>
    <row r="6" spans="1:15" ht="18" customHeight="1">
      <c r="A6" s="172" t="s">
        <v>461</v>
      </c>
      <c r="B6" s="274" t="s">
        <v>0</v>
      </c>
      <c r="C6" s="59">
        <v>11240</v>
      </c>
      <c r="D6" s="59">
        <v>11240</v>
      </c>
      <c r="E6" s="59">
        <v>11240</v>
      </c>
      <c r="F6" s="59">
        <v>11240</v>
      </c>
      <c r="G6" s="59">
        <v>11397</v>
      </c>
      <c r="H6" s="59">
        <v>11197</v>
      </c>
      <c r="I6" s="59">
        <v>10400</v>
      </c>
      <c r="J6" s="59">
        <v>10400</v>
      </c>
      <c r="K6" s="59">
        <v>10000</v>
      </c>
      <c r="L6" s="59">
        <v>10000</v>
      </c>
      <c r="M6" s="59">
        <v>10000</v>
      </c>
      <c r="N6" s="59">
        <v>10000</v>
      </c>
      <c r="O6" s="59">
        <f>SUM(C6:N6)</f>
        <v>128354</v>
      </c>
    </row>
    <row r="7" spans="1:15" ht="18" customHeight="1">
      <c r="A7" s="172"/>
      <c r="B7" s="274" t="s">
        <v>22</v>
      </c>
      <c r="C7" s="275"/>
      <c r="D7" s="275"/>
      <c r="E7" s="275"/>
      <c r="F7" s="275"/>
      <c r="G7" s="275"/>
      <c r="H7" s="275"/>
      <c r="I7" s="275"/>
      <c r="J7" s="275"/>
      <c r="K7" s="275"/>
      <c r="L7" s="275"/>
      <c r="M7" s="275"/>
      <c r="N7" s="275"/>
      <c r="O7" s="59">
        <f aca="true" t="shared" si="0" ref="O7:O45">SUM(C7:N7)</f>
        <v>0</v>
      </c>
    </row>
    <row r="8" spans="1:15" ht="18" customHeight="1">
      <c r="A8" s="172" t="s">
        <v>462</v>
      </c>
      <c r="B8" s="274" t="s">
        <v>0</v>
      </c>
      <c r="C8" s="59">
        <v>3040</v>
      </c>
      <c r="D8" s="59">
        <v>3040</v>
      </c>
      <c r="E8" s="59">
        <v>3040</v>
      </c>
      <c r="F8" s="59">
        <v>3040</v>
      </c>
      <c r="G8" s="59">
        <v>3082</v>
      </c>
      <c r="H8" s="59">
        <v>2893</v>
      </c>
      <c r="I8" s="59">
        <v>2680</v>
      </c>
      <c r="J8" s="59">
        <v>2679</v>
      </c>
      <c r="K8" s="59">
        <v>2700</v>
      </c>
      <c r="L8" s="59">
        <v>2700</v>
      </c>
      <c r="M8" s="59">
        <v>2700</v>
      </c>
      <c r="N8" s="59">
        <v>2700</v>
      </c>
      <c r="O8" s="59">
        <f>SUM(C8:N8)</f>
        <v>34294</v>
      </c>
    </row>
    <row r="9" spans="1:15" ht="18" customHeight="1">
      <c r="A9" s="172"/>
      <c r="B9" s="274" t="s">
        <v>22</v>
      </c>
      <c r="C9" s="275"/>
      <c r="D9" s="275"/>
      <c r="E9" s="275"/>
      <c r="F9" s="275"/>
      <c r="G9" s="275"/>
      <c r="H9" s="275"/>
      <c r="I9" s="275"/>
      <c r="J9" s="275"/>
      <c r="K9" s="275"/>
      <c r="L9" s="275"/>
      <c r="M9" s="275"/>
      <c r="N9" s="275"/>
      <c r="O9" s="59">
        <f t="shared" si="0"/>
        <v>0</v>
      </c>
    </row>
    <row r="10" spans="1:15" ht="18" customHeight="1">
      <c r="A10" s="276" t="s">
        <v>463</v>
      </c>
      <c r="B10" s="274" t="s">
        <v>0</v>
      </c>
      <c r="C10" s="59">
        <v>8750</v>
      </c>
      <c r="D10" s="59">
        <v>8000</v>
      </c>
      <c r="E10" s="59">
        <v>8955</v>
      </c>
      <c r="F10" s="59">
        <v>8955</v>
      </c>
      <c r="G10" s="59">
        <v>8355</v>
      </c>
      <c r="H10" s="59">
        <v>7955</v>
      </c>
      <c r="I10" s="59">
        <v>6255</v>
      </c>
      <c r="J10" s="59">
        <v>6255</v>
      </c>
      <c r="K10" s="59">
        <v>8455</v>
      </c>
      <c r="L10" s="59">
        <v>10155</v>
      </c>
      <c r="M10" s="59">
        <v>10155</v>
      </c>
      <c r="N10" s="59">
        <v>10213</v>
      </c>
      <c r="O10" s="59">
        <f>SUM(C10:N10)</f>
        <v>102458</v>
      </c>
    </row>
    <row r="11" spans="1:15" ht="18" customHeight="1">
      <c r="A11" s="277"/>
      <c r="B11" s="274" t="s">
        <v>22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59">
        <f t="shared" si="0"/>
        <v>0</v>
      </c>
    </row>
    <row r="12" spans="1:15" ht="18" customHeight="1">
      <c r="A12" s="278" t="s">
        <v>464</v>
      </c>
      <c r="B12" s="274" t="s">
        <v>0</v>
      </c>
      <c r="C12" s="275"/>
      <c r="D12" s="275"/>
      <c r="E12" s="275">
        <v>2000</v>
      </c>
      <c r="F12" s="275">
        <v>600</v>
      </c>
      <c r="G12" s="275">
        <v>650</v>
      </c>
      <c r="H12" s="275">
        <v>600</v>
      </c>
      <c r="I12" s="275">
        <v>600</v>
      </c>
      <c r="J12" s="275">
        <v>600</v>
      </c>
      <c r="K12" s="275">
        <v>1500</v>
      </c>
      <c r="L12" s="275">
        <v>600</v>
      </c>
      <c r="M12" s="275">
        <v>600</v>
      </c>
      <c r="N12" s="275">
        <v>533</v>
      </c>
      <c r="O12" s="59">
        <f t="shared" si="0"/>
        <v>8283</v>
      </c>
    </row>
    <row r="13" spans="1:15" ht="18" customHeight="1">
      <c r="A13" s="279"/>
      <c r="B13" s="274" t="s">
        <v>22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59">
        <f t="shared" si="0"/>
        <v>0</v>
      </c>
    </row>
    <row r="14" spans="1:15" ht="18" customHeight="1">
      <c r="A14" s="278" t="s">
        <v>465</v>
      </c>
      <c r="B14" s="274" t="s">
        <v>0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59">
        <f t="shared" si="0"/>
        <v>0</v>
      </c>
    </row>
    <row r="15" spans="1:15" ht="18" customHeight="1">
      <c r="A15" s="279"/>
      <c r="B15" s="274" t="s">
        <v>22</v>
      </c>
      <c r="C15" s="275"/>
      <c r="D15" s="275"/>
      <c r="E15" s="275"/>
      <c r="F15" s="275"/>
      <c r="G15" s="275"/>
      <c r="H15" s="275"/>
      <c r="I15" s="275"/>
      <c r="J15" s="275"/>
      <c r="K15" s="275"/>
      <c r="L15" s="275"/>
      <c r="M15" s="275"/>
      <c r="N15" s="275"/>
      <c r="O15" s="59">
        <f t="shared" si="0"/>
        <v>0</v>
      </c>
    </row>
    <row r="16" spans="1:15" ht="18" customHeight="1">
      <c r="A16" s="278" t="s">
        <v>466</v>
      </c>
      <c r="B16" s="274" t="s">
        <v>0</v>
      </c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59">
        <f t="shared" si="0"/>
        <v>0</v>
      </c>
    </row>
    <row r="17" spans="1:15" ht="18" customHeight="1">
      <c r="A17" s="279"/>
      <c r="B17" s="274" t="s">
        <v>22</v>
      </c>
      <c r="C17" s="275"/>
      <c r="D17" s="275"/>
      <c r="E17" s="275"/>
      <c r="F17" s="275"/>
      <c r="G17" s="275"/>
      <c r="H17" s="275"/>
      <c r="I17" s="275"/>
      <c r="J17" s="275"/>
      <c r="K17" s="275"/>
      <c r="L17" s="275"/>
      <c r="M17" s="275"/>
      <c r="N17" s="275"/>
      <c r="O17" s="59">
        <f t="shared" si="0"/>
        <v>0</v>
      </c>
    </row>
    <row r="18" spans="1:15" ht="18" customHeight="1">
      <c r="A18" s="278" t="s">
        <v>94</v>
      </c>
      <c r="B18" s="274" t="s">
        <v>0</v>
      </c>
      <c r="C18" s="275">
        <v>6135</v>
      </c>
      <c r="D18" s="275">
        <v>6000</v>
      </c>
      <c r="E18" s="275">
        <v>5530</v>
      </c>
      <c r="F18" s="275">
        <v>5530</v>
      </c>
      <c r="G18" s="275">
        <v>5530</v>
      </c>
      <c r="H18" s="275">
        <v>5000</v>
      </c>
      <c r="I18" s="275">
        <v>5000</v>
      </c>
      <c r="J18" s="275">
        <v>5000</v>
      </c>
      <c r="K18" s="275">
        <v>5930</v>
      </c>
      <c r="L18" s="275">
        <v>5930</v>
      </c>
      <c r="M18" s="275">
        <v>6220</v>
      </c>
      <c r="N18" s="275">
        <v>6220</v>
      </c>
      <c r="O18" s="59">
        <f t="shared" si="0"/>
        <v>68025</v>
      </c>
    </row>
    <row r="19" spans="1:15" ht="18" customHeight="1">
      <c r="A19" s="280"/>
      <c r="B19" s="274" t="s">
        <v>22</v>
      </c>
      <c r="C19" s="275"/>
      <c r="D19" s="275"/>
      <c r="E19" s="275"/>
      <c r="F19" s="275"/>
      <c r="G19" s="275"/>
      <c r="H19" s="275"/>
      <c r="I19" s="275"/>
      <c r="J19" s="275"/>
      <c r="K19" s="275"/>
      <c r="L19" s="275"/>
      <c r="M19" s="275"/>
      <c r="N19" s="275"/>
      <c r="O19" s="59">
        <f t="shared" si="0"/>
        <v>0</v>
      </c>
    </row>
    <row r="20" spans="1:15" ht="18" customHeight="1">
      <c r="A20" s="281" t="s">
        <v>467</v>
      </c>
      <c r="B20" s="274" t="s">
        <v>0</v>
      </c>
      <c r="C20" s="59">
        <f aca="true" t="shared" si="1" ref="C20:K20">C12+C18</f>
        <v>6135</v>
      </c>
      <c r="D20" s="59">
        <f t="shared" si="1"/>
        <v>6000</v>
      </c>
      <c r="E20" s="59">
        <f t="shared" si="1"/>
        <v>7530</v>
      </c>
      <c r="F20" s="59">
        <f t="shared" si="1"/>
        <v>6130</v>
      </c>
      <c r="G20" s="59">
        <f t="shared" si="1"/>
        <v>6180</v>
      </c>
      <c r="H20" s="59">
        <f t="shared" si="1"/>
        <v>5600</v>
      </c>
      <c r="I20" s="59">
        <f t="shared" si="1"/>
        <v>5600</v>
      </c>
      <c r="J20" s="59">
        <f t="shared" si="1"/>
        <v>5600</v>
      </c>
      <c r="K20" s="59">
        <f t="shared" si="1"/>
        <v>7430</v>
      </c>
      <c r="L20" s="59">
        <f>L12+L18</f>
        <v>6530</v>
      </c>
      <c r="M20" s="59">
        <f>M12+M18</f>
        <v>6820</v>
      </c>
      <c r="N20" s="59">
        <f>N12+N18</f>
        <v>6753</v>
      </c>
      <c r="O20" s="59">
        <f>O18+O16+O14+O12</f>
        <v>76308</v>
      </c>
    </row>
    <row r="21" spans="1:15" ht="18" customHeight="1">
      <c r="A21" s="282"/>
      <c r="B21" s="274" t="s">
        <v>22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>
        <f>O19+O17+O15+O13</f>
        <v>0</v>
      </c>
    </row>
    <row r="22" spans="1:15" ht="18" customHeight="1">
      <c r="A22" s="278" t="s">
        <v>108</v>
      </c>
      <c r="B22" s="274" t="s">
        <v>0</v>
      </c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59">
        <f t="shared" si="0"/>
        <v>0</v>
      </c>
    </row>
    <row r="23" spans="1:15" ht="18" customHeight="1">
      <c r="A23" s="279"/>
      <c r="B23" s="274" t="s">
        <v>22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59">
        <f t="shared" si="0"/>
        <v>0</v>
      </c>
    </row>
    <row r="24" spans="1:15" ht="18" customHeight="1">
      <c r="A24" s="278" t="s">
        <v>468</v>
      </c>
      <c r="B24" s="274" t="s">
        <v>0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59">
        <f t="shared" si="0"/>
        <v>0</v>
      </c>
    </row>
    <row r="25" spans="1:15" ht="18" customHeight="1">
      <c r="A25" s="279"/>
      <c r="B25" s="274" t="s">
        <v>22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59">
        <f t="shared" si="0"/>
        <v>0</v>
      </c>
    </row>
    <row r="26" spans="1:15" ht="18" customHeight="1">
      <c r="A26" s="278" t="s">
        <v>109</v>
      </c>
      <c r="B26" s="274" t="s">
        <v>0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59">
        <f t="shared" si="0"/>
        <v>0</v>
      </c>
    </row>
    <row r="27" spans="1:15" ht="18" customHeight="1">
      <c r="A27" s="279"/>
      <c r="B27" s="274" t="s">
        <v>22</v>
      </c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59">
        <f t="shared" si="0"/>
        <v>0</v>
      </c>
    </row>
    <row r="28" spans="1:15" ht="18" customHeight="1">
      <c r="A28" s="278" t="s">
        <v>469</v>
      </c>
      <c r="B28" s="274" t="s">
        <v>0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59">
        <f t="shared" si="0"/>
        <v>0</v>
      </c>
    </row>
    <row r="29" spans="1:15" ht="18" customHeight="1">
      <c r="A29" s="279"/>
      <c r="B29" s="274" t="s">
        <v>22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59">
        <f t="shared" si="0"/>
        <v>0</v>
      </c>
    </row>
    <row r="30" spans="1:15" ht="18" customHeight="1">
      <c r="A30" s="281" t="s">
        <v>470</v>
      </c>
      <c r="B30" s="274" t="s">
        <v>0</v>
      </c>
      <c r="C30" s="59">
        <f>C22+C24+C26+C28</f>
        <v>0</v>
      </c>
      <c r="D30" s="59">
        <f aca="true" t="shared" si="2" ref="D30:O31">D22+D24+D26+D28</f>
        <v>0</v>
      </c>
      <c r="E30" s="59">
        <f t="shared" si="2"/>
        <v>0</v>
      </c>
      <c r="F30" s="59">
        <f t="shared" si="2"/>
        <v>0</v>
      </c>
      <c r="G30" s="59">
        <f t="shared" si="2"/>
        <v>0</v>
      </c>
      <c r="H30" s="59">
        <f t="shared" si="2"/>
        <v>0</v>
      </c>
      <c r="I30" s="59">
        <f t="shared" si="2"/>
        <v>0</v>
      </c>
      <c r="J30" s="59">
        <f t="shared" si="2"/>
        <v>0</v>
      </c>
      <c r="K30" s="59">
        <f t="shared" si="2"/>
        <v>0</v>
      </c>
      <c r="L30" s="59">
        <f t="shared" si="2"/>
        <v>0</v>
      </c>
      <c r="M30" s="59">
        <f t="shared" si="2"/>
        <v>0</v>
      </c>
      <c r="N30" s="59">
        <f t="shared" si="2"/>
        <v>0</v>
      </c>
      <c r="O30" s="59">
        <f t="shared" si="2"/>
        <v>0</v>
      </c>
    </row>
    <row r="31" spans="1:15" ht="18" customHeight="1">
      <c r="A31" s="282"/>
      <c r="B31" s="274" t="s">
        <v>22</v>
      </c>
      <c r="C31" s="59">
        <f>C23+C25+C27+C29</f>
        <v>0</v>
      </c>
      <c r="D31" s="59">
        <f t="shared" si="2"/>
        <v>0</v>
      </c>
      <c r="E31" s="59">
        <f t="shared" si="2"/>
        <v>0</v>
      </c>
      <c r="F31" s="59">
        <f t="shared" si="2"/>
        <v>0</v>
      </c>
      <c r="G31" s="59">
        <f t="shared" si="2"/>
        <v>0</v>
      </c>
      <c r="H31" s="59">
        <f t="shared" si="2"/>
        <v>0</v>
      </c>
      <c r="I31" s="59">
        <f t="shared" si="2"/>
        <v>0</v>
      </c>
      <c r="J31" s="59">
        <f t="shared" si="2"/>
        <v>0</v>
      </c>
      <c r="K31" s="59">
        <f t="shared" si="2"/>
        <v>0</v>
      </c>
      <c r="L31" s="59">
        <f t="shared" si="2"/>
        <v>0</v>
      </c>
      <c r="M31" s="59">
        <f t="shared" si="2"/>
        <v>0</v>
      </c>
      <c r="N31" s="59">
        <f t="shared" si="2"/>
        <v>0</v>
      </c>
      <c r="O31" s="59">
        <f t="shared" si="2"/>
        <v>0</v>
      </c>
    </row>
    <row r="32" spans="1:15" ht="18" customHeight="1">
      <c r="A32" s="278" t="s">
        <v>115</v>
      </c>
      <c r="B32" s="274" t="s">
        <v>0</v>
      </c>
      <c r="C32" s="275">
        <v>1086</v>
      </c>
      <c r="D32" s="275"/>
      <c r="E32" s="275">
        <v>69400</v>
      </c>
      <c r="F32" s="275">
        <v>69400</v>
      </c>
      <c r="G32" s="275">
        <v>69400</v>
      </c>
      <c r="H32" s="275">
        <v>69400</v>
      </c>
      <c r="I32" s="275">
        <v>69400</v>
      </c>
      <c r="J32" s="275">
        <v>69400</v>
      </c>
      <c r="K32" s="275">
        <v>69400</v>
      </c>
      <c r="L32" s="275">
        <v>69400</v>
      </c>
      <c r="M32" s="275">
        <v>69975</v>
      </c>
      <c r="N32" s="275"/>
      <c r="O32" s="59">
        <f>SUM(C32:N32)</f>
        <v>626261</v>
      </c>
    </row>
    <row r="33" spans="1:15" ht="18" customHeight="1">
      <c r="A33" s="279"/>
      <c r="B33" s="274" t="s">
        <v>22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59">
        <f t="shared" si="0"/>
        <v>0</v>
      </c>
    </row>
    <row r="34" spans="1:15" ht="18" customHeight="1">
      <c r="A34" s="278" t="s">
        <v>123</v>
      </c>
      <c r="B34" s="274" t="s">
        <v>0</v>
      </c>
      <c r="C34" s="275"/>
      <c r="D34" s="275"/>
      <c r="E34" s="275">
        <v>18738</v>
      </c>
      <c r="F34" s="275">
        <v>18738</v>
      </c>
      <c r="G34" s="275">
        <v>18738</v>
      </c>
      <c r="H34" s="275">
        <v>18738</v>
      </c>
      <c r="I34" s="275">
        <v>18738</v>
      </c>
      <c r="J34" s="275">
        <v>18738</v>
      </c>
      <c r="K34" s="275">
        <v>18738</v>
      </c>
      <c r="L34" s="275">
        <v>18738</v>
      </c>
      <c r="M34" s="275">
        <v>18377</v>
      </c>
      <c r="N34" s="275"/>
      <c r="O34" s="59">
        <f>SUM(C34:N34)</f>
        <v>168281</v>
      </c>
    </row>
    <row r="35" spans="1:15" ht="18" customHeight="1">
      <c r="A35" s="279"/>
      <c r="B35" s="274" t="s">
        <v>22</v>
      </c>
      <c r="C35" s="275"/>
      <c r="D35" s="275"/>
      <c r="E35" s="275"/>
      <c r="F35" s="275"/>
      <c r="G35" s="275"/>
      <c r="H35" s="275"/>
      <c r="I35" s="275"/>
      <c r="J35" s="275"/>
      <c r="K35" s="275"/>
      <c r="L35" s="275"/>
      <c r="M35" s="275"/>
      <c r="N35" s="275"/>
      <c r="O35" s="59">
        <f t="shared" si="0"/>
        <v>0</v>
      </c>
    </row>
    <row r="36" spans="1:15" ht="18" customHeight="1">
      <c r="A36" s="278" t="s">
        <v>122</v>
      </c>
      <c r="B36" s="274" t="s">
        <v>0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59">
        <f t="shared" si="0"/>
        <v>0</v>
      </c>
    </row>
    <row r="37" spans="1:15" ht="18" customHeight="1">
      <c r="A37" s="279"/>
      <c r="B37" s="274" t="s">
        <v>22</v>
      </c>
      <c r="C37" s="275"/>
      <c r="D37" s="275"/>
      <c r="E37" s="275"/>
      <c r="F37" s="275"/>
      <c r="G37" s="275"/>
      <c r="H37" s="275"/>
      <c r="I37" s="275"/>
      <c r="J37" s="275"/>
      <c r="K37" s="275"/>
      <c r="L37" s="275"/>
      <c r="M37" s="275"/>
      <c r="N37" s="275"/>
      <c r="O37" s="59">
        <f t="shared" si="0"/>
        <v>0</v>
      </c>
    </row>
    <row r="38" spans="1:15" ht="18" customHeight="1">
      <c r="A38" s="283" t="s">
        <v>471</v>
      </c>
      <c r="B38" s="274" t="s">
        <v>0</v>
      </c>
      <c r="C38" s="59">
        <f>C32+C34+C36</f>
        <v>1086</v>
      </c>
      <c r="D38" s="59">
        <f>D32+D34+D36</f>
        <v>0</v>
      </c>
      <c r="E38" s="59">
        <f>SUM(E32:E37)</f>
        <v>88138</v>
      </c>
      <c r="F38" s="59">
        <f>SUM(F32+F34)</f>
        <v>88138</v>
      </c>
      <c r="G38" s="59">
        <f>SUM(F32+F34)</f>
        <v>88138</v>
      </c>
      <c r="H38" s="59">
        <f aca="true" t="shared" si="3" ref="H38:M38">SUM(H32+H34)</f>
        <v>88138</v>
      </c>
      <c r="I38" s="59">
        <f t="shared" si="3"/>
        <v>88138</v>
      </c>
      <c r="J38" s="59">
        <f t="shared" si="3"/>
        <v>88138</v>
      </c>
      <c r="K38" s="59">
        <f t="shared" si="3"/>
        <v>88138</v>
      </c>
      <c r="L38" s="59">
        <f t="shared" si="3"/>
        <v>88138</v>
      </c>
      <c r="M38" s="59">
        <f t="shared" si="3"/>
        <v>88352</v>
      </c>
      <c r="N38" s="59">
        <f>N32+N34+N36</f>
        <v>0</v>
      </c>
      <c r="O38" s="59">
        <f t="shared" si="0"/>
        <v>794542</v>
      </c>
    </row>
    <row r="39" spans="1:15" ht="18" customHeight="1">
      <c r="A39" s="284"/>
      <c r="B39" s="274" t="s">
        <v>22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>
        <f t="shared" si="0"/>
        <v>0</v>
      </c>
    </row>
    <row r="40" spans="1:15" ht="18" customHeight="1">
      <c r="A40" s="281" t="s">
        <v>472</v>
      </c>
      <c r="B40" s="274" t="s">
        <v>0</v>
      </c>
      <c r="C40" s="275"/>
      <c r="D40" s="275"/>
      <c r="E40" s="275"/>
      <c r="F40" s="275">
        <v>200</v>
      </c>
      <c r="G40" s="275">
        <v>200</v>
      </c>
      <c r="H40" s="275">
        <v>200</v>
      </c>
      <c r="I40" s="275">
        <v>200</v>
      </c>
      <c r="J40" s="275">
        <v>200</v>
      </c>
      <c r="K40" s="275"/>
      <c r="L40" s="275"/>
      <c r="M40" s="275"/>
      <c r="N40" s="275"/>
      <c r="O40" s="59">
        <f>SUM(C40:N40)</f>
        <v>1000</v>
      </c>
    </row>
    <row r="41" spans="1:15" ht="18" customHeight="1">
      <c r="A41" s="282"/>
      <c r="B41" s="274" t="s">
        <v>22</v>
      </c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59">
        <f t="shared" si="0"/>
        <v>0</v>
      </c>
    </row>
    <row r="42" spans="1:15" ht="18" customHeight="1">
      <c r="A42" s="281" t="s">
        <v>473</v>
      </c>
      <c r="B42" s="274" t="s">
        <v>0</v>
      </c>
      <c r="C42" s="59">
        <f>SUM(C6+C8+C10+C20+C38+C40)</f>
        <v>30251</v>
      </c>
      <c r="D42" s="59">
        <f aca="true" t="shared" si="4" ref="D42:N42">SUM(D6+D8+D10+D20+D38+D40)</f>
        <v>28280</v>
      </c>
      <c r="E42" s="59">
        <f t="shared" si="4"/>
        <v>118903</v>
      </c>
      <c r="F42" s="59">
        <f t="shared" si="4"/>
        <v>117703</v>
      </c>
      <c r="G42" s="59">
        <f t="shared" si="4"/>
        <v>117352</v>
      </c>
      <c r="H42" s="59">
        <f t="shared" si="4"/>
        <v>115983</v>
      </c>
      <c r="I42" s="59">
        <f t="shared" si="4"/>
        <v>113273</v>
      </c>
      <c r="J42" s="59">
        <f t="shared" si="4"/>
        <v>113272</v>
      </c>
      <c r="K42" s="59">
        <f t="shared" si="4"/>
        <v>116723</v>
      </c>
      <c r="L42" s="59">
        <f t="shared" si="4"/>
        <v>117523</v>
      </c>
      <c r="M42" s="59">
        <f t="shared" si="4"/>
        <v>118027</v>
      </c>
      <c r="N42" s="59">
        <f t="shared" si="4"/>
        <v>29666</v>
      </c>
      <c r="O42" s="59">
        <f>SUM(C42:N42)</f>
        <v>1136956</v>
      </c>
    </row>
    <row r="43" spans="1:15" ht="18" customHeight="1">
      <c r="A43" s="282"/>
      <c r="B43" s="274" t="s">
        <v>22</v>
      </c>
      <c r="C43" s="59">
        <f aca="true" t="shared" si="5" ref="C43:N43">C7+C9+C11+C21+C31+C39+C41</f>
        <v>0</v>
      </c>
      <c r="D43" s="59">
        <f t="shared" si="5"/>
        <v>0</v>
      </c>
      <c r="E43" s="59">
        <f t="shared" si="5"/>
        <v>0</v>
      </c>
      <c r="F43" s="59">
        <f t="shared" si="5"/>
        <v>0</v>
      </c>
      <c r="G43" s="59">
        <f t="shared" si="5"/>
        <v>0</v>
      </c>
      <c r="H43" s="59">
        <f t="shared" si="5"/>
        <v>0</v>
      </c>
      <c r="I43" s="59">
        <f t="shared" si="5"/>
        <v>0</v>
      </c>
      <c r="J43" s="59">
        <f t="shared" si="5"/>
        <v>0</v>
      </c>
      <c r="K43" s="59">
        <f t="shared" si="5"/>
        <v>0</v>
      </c>
      <c r="L43" s="59">
        <f t="shared" si="5"/>
        <v>0</v>
      </c>
      <c r="M43" s="59">
        <f t="shared" si="5"/>
        <v>0</v>
      </c>
      <c r="N43" s="275">
        <f t="shared" si="5"/>
        <v>0</v>
      </c>
      <c r="O43" s="59">
        <f t="shared" si="0"/>
        <v>0</v>
      </c>
    </row>
    <row r="44" spans="1:15" ht="18" customHeight="1">
      <c r="A44" s="278" t="s">
        <v>474</v>
      </c>
      <c r="B44" s="274" t="s">
        <v>0</v>
      </c>
      <c r="C44" s="275"/>
      <c r="D44" s="275"/>
      <c r="E44" s="275"/>
      <c r="F44" s="275"/>
      <c r="G44" s="275"/>
      <c r="H44" s="275">
        <v>2500</v>
      </c>
      <c r="I44" s="275"/>
      <c r="J44" s="275"/>
      <c r="K44" s="275"/>
      <c r="L44" s="275"/>
      <c r="M44" s="275"/>
      <c r="N44" s="275">
        <v>2500</v>
      </c>
      <c r="O44" s="59">
        <f t="shared" si="0"/>
        <v>5000</v>
      </c>
    </row>
    <row r="45" spans="1:15" ht="18" customHeight="1">
      <c r="A45" s="279"/>
      <c r="B45" s="274" t="s">
        <v>22</v>
      </c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59">
        <f t="shared" si="0"/>
        <v>0</v>
      </c>
    </row>
    <row r="46" spans="1:15" ht="18" customHeight="1">
      <c r="A46" s="281" t="s">
        <v>475</v>
      </c>
      <c r="B46" s="274" t="s">
        <v>0</v>
      </c>
      <c r="C46" s="59">
        <f>C44+C42</f>
        <v>30251</v>
      </c>
      <c r="D46" s="59">
        <f aca="true" t="shared" si="6" ref="D46:O47">D44+D42</f>
        <v>28280</v>
      </c>
      <c r="E46" s="59">
        <f t="shared" si="6"/>
        <v>118903</v>
      </c>
      <c r="F46" s="59">
        <f t="shared" si="6"/>
        <v>117703</v>
      </c>
      <c r="G46" s="59">
        <f t="shared" si="6"/>
        <v>117352</v>
      </c>
      <c r="H46" s="59">
        <f>H44+H42</f>
        <v>118483</v>
      </c>
      <c r="I46" s="59">
        <f t="shared" si="6"/>
        <v>113273</v>
      </c>
      <c r="J46" s="59">
        <f t="shared" si="6"/>
        <v>113272</v>
      </c>
      <c r="K46" s="59">
        <f t="shared" si="6"/>
        <v>116723</v>
      </c>
      <c r="L46" s="59">
        <f t="shared" si="6"/>
        <v>117523</v>
      </c>
      <c r="M46" s="59">
        <f t="shared" si="6"/>
        <v>118027</v>
      </c>
      <c r="N46" s="59">
        <f t="shared" si="6"/>
        <v>32166</v>
      </c>
      <c r="O46" s="59">
        <f>SUM(C46:N46)</f>
        <v>1141956</v>
      </c>
    </row>
    <row r="47" spans="1:15" ht="18" customHeight="1">
      <c r="A47" s="282"/>
      <c r="B47" s="274" t="s">
        <v>22</v>
      </c>
      <c r="C47" s="59">
        <f>C45+C43</f>
        <v>0</v>
      </c>
      <c r="D47" s="59">
        <f t="shared" si="6"/>
        <v>0</v>
      </c>
      <c r="E47" s="59">
        <f t="shared" si="6"/>
        <v>0</v>
      </c>
      <c r="F47" s="59">
        <f t="shared" si="6"/>
        <v>0</v>
      </c>
      <c r="G47" s="59">
        <f t="shared" si="6"/>
        <v>0</v>
      </c>
      <c r="H47" s="59">
        <f t="shared" si="6"/>
        <v>0</v>
      </c>
      <c r="I47" s="59">
        <f t="shared" si="6"/>
        <v>0</v>
      </c>
      <c r="J47" s="59">
        <f t="shared" si="6"/>
        <v>0</v>
      </c>
      <c r="K47" s="59">
        <f t="shared" si="6"/>
        <v>0</v>
      </c>
      <c r="L47" s="59">
        <f t="shared" si="6"/>
        <v>0</v>
      </c>
      <c r="M47" s="59">
        <f t="shared" si="6"/>
        <v>0</v>
      </c>
      <c r="N47" s="59">
        <f t="shared" si="6"/>
        <v>0</v>
      </c>
      <c r="O47" s="59">
        <f t="shared" si="6"/>
        <v>0</v>
      </c>
    </row>
    <row r="48" spans="3:15" ht="12.7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3:15" ht="12.7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3:15" ht="12.75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3:15" ht="12.75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3:15" ht="12.7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3:15" ht="12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3:15" ht="12.75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3:15" ht="12.7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269" t="s">
        <v>476</v>
      </c>
      <c r="B56" s="270"/>
      <c r="C56" s="270"/>
      <c r="D56" s="270"/>
      <c r="E56" s="270"/>
      <c r="F56" s="270"/>
      <c r="G56" s="270"/>
      <c r="H56" s="270"/>
      <c r="I56" s="270"/>
      <c r="J56" s="270"/>
      <c r="K56" s="270"/>
      <c r="L56" s="270"/>
      <c r="M56" s="270"/>
      <c r="N56" s="270"/>
      <c r="O56" s="270"/>
    </row>
    <row r="57" ht="12.75">
      <c r="O57" s="4" t="s">
        <v>446</v>
      </c>
    </row>
    <row r="58" spans="1:15" ht="12.75">
      <c r="A58" s="271" t="s">
        <v>23</v>
      </c>
      <c r="B58" s="233" t="s">
        <v>447</v>
      </c>
      <c r="C58" s="247" t="s">
        <v>477</v>
      </c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47"/>
    </row>
    <row r="59" spans="1:15" ht="12.75">
      <c r="A59" s="271"/>
      <c r="B59" s="233"/>
      <c r="C59" s="272" t="s">
        <v>449</v>
      </c>
      <c r="D59" s="272" t="s">
        <v>450</v>
      </c>
      <c r="E59" s="272" t="s">
        <v>451</v>
      </c>
      <c r="F59" s="272" t="s">
        <v>452</v>
      </c>
      <c r="G59" s="272" t="s">
        <v>453</v>
      </c>
      <c r="H59" s="272" t="s">
        <v>454</v>
      </c>
      <c r="I59" s="272" t="s">
        <v>455</v>
      </c>
      <c r="J59" s="272" t="s">
        <v>456</v>
      </c>
      <c r="K59" s="272" t="s">
        <v>457</v>
      </c>
      <c r="L59" s="272" t="s">
        <v>458</v>
      </c>
      <c r="M59" s="272" t="s">
        <v>459</v>
      </c>
      <c r="N59" s="272" t="s">
        <v>460</v>
      </c>
      <c r="O59" s="273" t="s">
        <v>158</v>
      </c>
    </row>
    <row r="60" spans="1:15" ht="16.5" customHeight="1">
      <c r="A60" s="285" t="s">
        <v>478</v>
      </c>
      <c r="B60" s="274" t="s">
        <v>0</v>
      </c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7">
        <f>SUM(C60:N60)</f>
        <v>0</v>
      </c>
    </row>
    <row r="61" spans="1:15" ht="16.5" customHeight="1">
      <c r="A61" s="285"/>
      <c r="B61" s="274" t="s">
        <v>22</v>
      </c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7">
        <f>SUM(C61:N61)</f>
        <v>0</v>
      </c>
    </row>
    <row r="62" spans="1:15" ht="16.5" customHeight="1">
      <c r="A62" s="285" t="s">
        <v>479</v>
      </c>
      <c r="B62" s="274" t="s">
        <v>0</v>
      </c>
      <c r="C62" s="286"/>
      <c r="D62" s="286"/>
      <c r="E62" s="286"/>
      <c r="F62" s="286"/>
      <c r="G62" s="286"/>
      <c r="H62" s="286"/>
      <c r="I62" s="286"/>
      <c r="J62" s="286"/>
      <c r="K62" s="286"/>
      <c r="L62" s="286"/>
      <c r="M62" s="286"/>
      <c r="N62" s="286"/>
      <c r="O62" s="287">
        <f>SUM(C62:N62)</f>
        <v>0</v>
      </c>
    </row>
    <row r="63" spans="1:15" ht="16.5" customHeight="1">
      <c r="A63" s="285"/>
      <c r="B63" s="274" t="s">
        <v>22</v>
      </c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7">
        <f>SUM(C63:N63)</f>
        <v>0</v>
      </c>
    </row>
    <row r="64" spans="1:15" ht="16.5" customHeight="1">
      <c r="A64" s="285" t="s">
        <v>190</v>
      </c>
      <c r="B64" s="274" t="s">
        <v>0</v>
      </c>
      <c r="C64" s="286">
        <v>200</v>
      </c>
      <c r="D64" s="286">
        <v>200</v>
      </c>
      <c r="E64" s="286">
        <v>200</v>
      </c>
      <c r="F64" s="286">
        <v>200</v>
      </c>
      <c r="G64" s="286">
        <v>200</v>
      </c>
      <c r="H64" s="286">
        <v>225</v>
      </c>
      <c r="I64" s="286">
        <v>225</v>
      </c>
      <c r="J64" s="286">
        <v>225</v>
      </c>
      <c r="K64" s="286">
        <v>200</v>
      </c>
      <c r="L64" s="286">
        <v>200</v>
      </c>
      <c r="M64" s="286">
        <v>200</v>
      </c>
      <c r="N64" s="286">
        <v>179</v>
      </c>
      <c r="O64" s="287">
        <f>SUM(C64:N64)</f>
        <v>2454</v>
      </c>
    </row>
    <row r="65" spans="1:15" ht="16.5" customHeight="1">
      <c r="A65" s="285"/>
      <c r="B65" s="274" t="s">
        <v>22</v>
      </c>
      <c r="C65" s="286"/>
      <c r="D65" s="286"/>
      <c r="E65" s="286"/>
      <c r="F65" s="286"/>
      <c r="G65" s="286"/>
      <c r="H65" s="286"/>
      <c r="I65" s="286"/>
      <c r="J65" s="286"/>
      <c r="K65" s="286"/>
      <c r="L65" s="286"/>
      <c r="M65" s="286"/>
      <c r="N65" s="286"/>
      <c r="O65" s="287">
        <f aca="true" t="shared" si="7" ref="O65:O96">SUM(C65:N65)</f>
        <v>0</v>
      </c>
    </row>
    <row r="66" spans="1:15" ht="16.5" customHeight="1">
      <c r="A66" s="285" t="s">
        <v>480</v>
      </c>
      <c r="B66" s="274" t="s">
        <v>0</v>
      </c>
      <c r="C66" s="286">
        <v>3000</v>
      </c>
      <c r="D66" s="286">
        <v>3000</v>
      </c>
      <c r="E66" s="286">
        <v>3000</v>
      </c>
      <c r="F66" s="286">
        <v>3000</v>
      </c>
      <c r="G66" s="286">
        <v>3000</v>
      </c>
      <c r="H66" s="286">
        <v>2500</v>
      </c>
      <c r="I66" s="286">
        <v>2500</v>
      </c>
      <c r="J66" s="286">
        <v>2500</v>
      </c>
      <c r="K66" s="286">
        <v>3000</v>
      </c>
      <c r="L66" s="286">
        <v>3000</v>
      </c>
      <c r="M66" s="286">
        <v>3084</v>
      </c>
      <c r="N66" s="286">
        <v>3200</v>
      </c>
      <c r="O66" s="287">
        <f t="shared" si="7"/>
        <v>34784</v>
      </c>
    </row>
    <row r="67" spans="1:15" ht="16.5" customHeight="1">
      <c r="A67" s="285"/>
      <c r="B67" s="274" t="s">
        <v>22</v>
      </c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  <c r="N67" s="286"/>
      <c r="O67" s="287">
        <f t="shared" si="7"/>
        <v>0</v>
      </c>
    </row>
    <row r="68" spans="1:15" ht="16.5" customHeight="1">
      <c r="A68" s="285" t="s">
        <v>481</v>
      </c>
      <c r="B68" s="274" t="s">
        <v>0</v>
      </c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86"/>
      <c r="O68" s="287">
        <f t="shared" si="7"/>
        <v>0</v>
      </c>
    </row>
    <row r="69" spans="1:15" ht="16.5" customHeight="1">
      <c r="A69" s="285"/>
      <c r="B69" s="274" t="s">
        <v>22</v>
      </c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86"/>
      <c r="O69" s="287">
        <f t="shared" si="7"/>
        <v>0</v>
      </c>
    </row>
    <row r="70" spans="1:15" ht="16.5" customHeight="1">
      <c r="A70" s="285" t="s">
        <v>482</v>
      </c>
      <c r="B70" s="274" t="s">
        <v>0</v>
      </c>
      <c r="C70" s="286">
        <v>1722</v>
      </c>
      <c r="D70" s="286">
        <v>1722</v>
      </c>
      <c r="E70" s="286">
        <v>1722</v>
      </c>
      <c r="F70" s="286">
        <v>1723</v>
      </c>
      <c r="G70" s="286">
        <v>1722</v>
      </c>
      <c r="H70" s="286">
        <v>1722</v>
      </c>
      <c r="I70" s="286">
        <v>1722</v>
      </c>
      <c r="J70" s="286">
        <v>1722</v>
      </c>
      <c r="K70" s="286">
        <v>1722</v>
      </c>
      <c r="L70" s="286">
        <v>1723</v>
      </c>
      <c r="M70" s="286">
        <v>1724</v>
      </c>
      <c r="N70" s="286">
        <v>1724</v>
      </c>
      <c r="O70" s="287">
        <f t="shared" si="7"/>
        <v>20670</v>
      </c>
    </row>
    <row r="71" spans="1:15" ht="16.5" customHeight="1">
      <c r="A71" s="285"/>
      <c r="B71" s="274" t="s">
        <v>22</v>
      </c>
      <c r="C71" s="286"/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287">
        <f t="shared" si="7"/>
        <v>0</v>
      </c>
    </row>
    <row r="72" spans="1:15" ht="16.5" customHeight="1">
      <c r="A72" s="285" t="s">
        <v>483</v>
      </c>
      <c r="B72" s="274" t="s">
        <v>0</v>
      </c>
      <c r="C72" s="286">
        <v>300</v>
      </c>
      <c r="D72" s="286">
        <v>800</v>
      </c>
      <c r="E72" s="286">
        <v>1000</v>
      </c>
      <c r="F72" s="286">
        <v>800</v>
      </c>
      <c r="G72" s="286">
        <v>500</v>
      </c>
      <c r="H72" s="286">
        <v>500</v>
      </c>
      <c r="I72" s="286">
        <v>600</v>
      </c>
      <c r="J72" s="286">
        <v>900</v>
      </c>
      <c r="K72" s="286">
        <v>1500</v>
      </c>
      <c r="L72" s="286">
        <v>1000</v>
      </c>
      <c r="M72" s="286">
        <v>800</v>
      </c>
      <c r="N72" s="286">
        <v>300</v>
      </c>
      <c r="O72" s="287">
        <f t="shared" si="7"/>
        <v>9000</v>
      </c>
    </row>
    <row r="73" spans="1:15" ht="16.5" customHeight="1">
      <c r="A73" s="285"/>
      <c r="B73" s="274" t="s">
        <v>22</v>
      </c>
      <c r="C73" s="286"/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7">
        <f t="shared" si="7"/>
        <v>0</v>
      </c>
    </row>
    <row r="74" spans="1:15" ht="16.5" customHeight="1">
      <c r="A74" s="285" t="s">
        <v>484</v>
      </c>
      <c r="B74" s="274" t="s">
        <v>0</v>
      </c>
      <c r="C74" s="286">
        <v>3000</v>
      </c>
      <c r="D74" s="286">
        <v>3000</v>
      </c>
      <c r="E74" s="286">
        <v>3500</v>
      </c>
      <c r="F74" s="286">
        <v>4500</v>
      </c>
      <c r="G74" s="286">
        <v>6000</v>
      </c>
      <c r="H74" s="286">
        <v>1400</v>
      </c>
      <c r="I74" s="286">
        <v>1400</v>
      </c>
      <c r="J74" s="286">
        <v>1400</v>
      </c>
      <c r="K74" s="286">
        <v>1400</v>
      </c>
      <c r="L74" s="286">
        <v>1400</v>
      </c>
      <c r="M74" s="286">
        <v>1400</v>
      </c>
      <c r="N74" s="286">
        <v>1349</v>
      </c>
      <c r="O74" s="287">
        <f t="shared" si="7"/>
        <v>29749</v>
      </c>
    </row>
    <row r="75" spans="1:15" ht="16.5" customHeight="1">
      <c r="A75" s="285"/>
      <c r="B75" s="274" t="s">
        <v>22</v>
      </c>
      <c r="C75" s="286"/>
      <c r="D75" s="286"/>
      <c r="E75" s="286"/>
      <c r="F75" s="286"/>
      <c r="G75" s="286"/>
      <c r="H75" s="286"/>
      <c r="I75" s="286"/>
      <c r="J75" s="286"/>
      <c r="K75" s="286"/>
      <c r="L75" s="286"/>
      <c r="M75" s="286"/>
      <c r="N75" s="286"/>
      <c r="O75" s="287">
        <f t="shared" si="7"/>
        <v>0</v>
      </c>
    </row>
    <row r="76" spans="1:15" ht="16.5" customHeight="1">
      <c r="A76" s="285" t="s">
        <v>485</v>
      </c>
      <c r="B76" s="274" t="s">
        <v>0</v>
      </c>
      <c r="C76" s="286">
        <v>150</v>
      </c>
      <c r="D76" s="286">
        <v>150</v>
      </c>
      <c r="E76" s="286">
        <v>200</v>
      </c>
      <c r="F76" s="286">
        <v>200</v>
      </c>
      <c r="G76" s="286">
        <v>180</v>
      </c>
      <c r="H76" s="286">
        <v>150</v>
      </c>
      <c r="I76" s="286">
        <v>100</v>
      </c>
      <c r="J76" s="286">
        <v>100</v>
      </c>
      <c r="K76" s="286">
        <v>200</v>
      </c>
      <c r="L76" s="286">
        <v>200</v>
      </c>
      <c r="M76" s="286">
        <v>185</v>
      </c>
      <c r="N76" s="286">
        <v>185</v>
      </c>
      <c r="O76" s="287">
        <f t="shared" si="7"/>
        <v>2000</v>
      </c>
    </row>
    <row r="77" spans="1:15" ht="16.5" customHeight="1">
      <c r="A77" s="285"/>
      <c r="B77" s="274" t="s">
        <v>22</v>
      </c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86"/>
      <c r="O77" s="287">
        <f t="shared" si="7"/>
        <v>0</v>
      </c>
    </row>
    <row r="78" spans="1:15" ht="16.5" customHeight="1">
      <c r="A78" s="285" t="s">
        <v>486</v>
      </c>
      <c r="B78" s="274" t="s">
        <v>0</v>
      </c>
      <c r="C78" s="286">
        <v>250</v>
      </c>
      <c r="D78" s="286">
        <v>700</v>
      </c>
      <c r="E78" s="286">
        <v>1000</v>
      </c>
      <c r="F78" s="286">
        <v>200</v>
      </c>
      <c r="G78" s="286">
        <v>250</v>
      </c>
      <c r="H78" s="286">
        <v>250</v>
      </c>
      <c r="I78" s="286">
        <v>250</v>
      </c>
      <c r="J78" s="286">
        <v>800</v>
      </c>
      <c r="K78" s="286">
        <v>1000</v>
      </c>
      <c r="L78" s="286">
        <v>150</v>
      </c>
      <c r="M78" s="286">
        <v>150</v>
      </c>
      <c r="N78" s="286">
        <v>200</v>
      </c>
      <c r="O78" s="287">
        <f t="shared" si="7"/>
        <v>5200</v>
      </c>
    </row>
    <row r="79" spans="1:15" ht="16.5" customHeight="1">
      <c r="A79" s="285"/>
      <c r="B79" s="274" t="s">
        <v>22</v>
      </c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7">
        <f t="shared" si="7"/>
        <v>0</v>
      </c>
    </row>
    <row r="80" spans="1:15" ht="16.5" customHeight="1">
      <c r="A80" s="285" t="s">
        <v>487</v>
      </c>
      <c r="B80" s="274" t="s">
        <v>0</v>
      </c>
      <c r="C80" s="286">
        <v>46</v>
      </c>
      <c r="D80" s="286">
        <v>46</v>
      </c>
      <c r="E80" s="286">
        <v>46</v>
      </c>
      <c r="F80" s="286">
        <v>46</v>
      </c>
      <c r="G80" s="286">
        <v>46</v>
      </c>
      <c r="H80" s="286">
        <v>46</v>
      </c>
      <c r="I80" s="286">
        <v>46</v>
      </c>
      <c r="J80" s="286">
        <v>46</v>
      </c>
      <c r="K80" s="286">
        <v>46</v>
      </c>
      <c r="L80" s="286">
        <v>46</v>
      </c>
      <c r="M80" s="286">
        <v>46</v>
      </c>
      <c r="N80" s="286">
        <v>44</v>
      </c>
      <c r="O80" s="287">
        <v>550</v>
      </c>
    </row>
    <row r="81" spans="1:15" ht="16.5" customHeight="1">
      <c r="A81" s="285"/>
      <c r="B81" s="274" t="s">
        <v>22</v>
      </c>
      <c r="C81" s="286"/>
      <c r="D81" s="286"/>
      <c r="E81" s="286"/>
      <c r="F81" s="286"/>
      <c r="G81" s="286"/>
      <c r="H81" s="286"/>
      <c r="I81" s="286"/>
      <c r="J81" s="286"/>
      <c r="K81" s="286"/>
      <c r="L81" s="286"/>
      <c r="M81" s="286"/>
      <c r="N81" s="286"/>
      <c r="O81" s="287">
        <f t="shared" si="7"/>
        <v>0</v>
      </c>
    </row>
    <row r="82" spans="1:15" ht="16.5" customHeight="1">
      <c r="A82" s="285" t="s">
        <v>488</v>
      </c>
      <c r="B82" s="274" t="s">
        <v>0</v>
      </c>
      <c r="C82" s="286">
        <v>370</v>
      </c>
      <c r="D82" s="286">
        <v>370</v>
      </c>
      <c r="E82" s="286">
        <v>371</v>
      </c>
      <c r="F82" s="286">
        <v>371</v>
      </c>
      <c r="G82" s="286">
        <v>370</v>
      </c>
      <c r="H82" s="286">
        <v>370</v>
      </c>
      <c r="I82" s="286">
        <v>370</v>
      </c>
      <c r="J82" s="286">
        <v>371</v>
      </c>
      <c r="K82" s="286">
        <v>371</v>
      </c>
      <c r="L82" s="286">
        <v>370</v>
      </c>
      <c r="M82" s="286">
        <v>370</v>
      </c>
      <c r="N82" s="286">
        <v>376</v>
      </c>
      <c r="O82" s="287">
        <v>4450</v>
      </c>
    </row>
    <row r="83" spans="1:15" ht="16.5" customHeight="1">
      <c r="A83" s="285"/>
      <c r="B83" s="274" t="s">
        <v>22</v>
      </c>
      <c r="C83" s="286"/>
      <c r="D83" s="286"/>
      <c r="E83" s="286"/>
      <c r="F83" s="286"/>
      <c r="G83" s="286"/>
      <c r="H83" s="286"/>
      <c r="I83" s="286"/>
      <c r="J83" s="286"/>
      <c r="K83" s="286"/>
      <c r="L83" s="286"/>
      <c r="M83" s="286"/>
      <c r="N83" s="286"/>
      <c r="O83" s="287">
        <f t="shared" si="7"/>
        <v>0</v>
      </c>
    </row>
    <row r="84" spans="1:15" ht="16.5" customHeight="1">
      <c r="A84" s="285" t="s">
        <v>489</v>
      </c>
      <c r="B84" s="274" t="s">
        <v>0</v>
      </c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7">
        <f t="shared" si="7"/>
        <v>0</v>
      </c>
    </row>
    <row r="85" spans="1:15" ht="16.5" customHeight="1">
      <c r="A85" s="285"/>
      <c r="B85" s="274" t="s">
        <v>22</v>
      </c>
      <c r="C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  <c r="O85" s="287">
        <f t="shared" si="7"/>
        <v>0</v>
      </c>
    </row>
    <row r="86" spans="1:15" ht="16.5" customHeight="1">
      <c r="A86" s="285" t="s">
        <v>490</v>
      </c>
      <c r="B86" s="274" t="s">
        <v>0</v>
      </c>
      <c r="C86" s="286">
        <v>8125</v>
      </c>
      <c r="D86" s="286">
        <v>22749</v>
      </c>
      <c r="E86" s="286">
        <v>11375</v>
      </c>
      <c r="F86" s="286">
        <v>13000</v>
      </c>
      <c r="G86" s="286">
        <v>13000</v>
      </c>
      <c r="H86" s="286">
        <v>13000</v>
      </c>
      <c r="I86" s="286">
        <v>13000</v>
      </c>
      <c r="J86" s="286">
        <v>13000</v>
      </c>
      <c r="K86" s="286">
        <v>13000</v>
      </c>
      <c r="L86" s="286">
        <v>13000</v>
      </c>
      <c r="M86" s="286">
        <v>13000</v>
      </c>
      <c r="N86" s="286">
        <v>16246</v>
      </c>
      <c r="O86" s="287">
        <f>SUM(C86:N86)</f>
        <v>162495</v>
      </c>
    </row>
    <row r="87" spans="1:15" ht="16.5" customHeight="1">
      <c r="A87" s="285"/>
      <c r="B87" s="274" t="s">
        <v>22</v>
      </c>
      <c r="C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  <c r="O87" s="287">
        <f>SUM(C87:N87)</f>
        <v>0</v>
      </c>
    </row>
    <row r="88" spans="1:15" ht="16.5" customHeight="1">
      <c r="A88" s="285" t="s">
        <v>491</v>
      </c>
      <c r="B88" s="274" t="s">
        <v>0</v>
      </c>
      <c r="C88" s="286"/>
      <c r="D88" s="286"/>
      <c r="E88" s="286">
        <v>86670</v>
      </c>
      <c r="F88" s="286">
        <v>86670</v>
      </c>
      <c r="G88" s="286">
        <v>86670</v>
      </c>
      <c r="H88" s="286">
        <v>86670</v>
      </c>
      <c r="I88" s="286">
        <v>86670</v>
      </c>
      <c r="J88" s="286">
        <v>86670</v>
      </c>
      <c r="K88" s="286">
        <v>86670</v>
      </c>
      <c r="L88" s="286">
        <v>86670</v>
      </c>
      <c r="M88" s="286">
        <v>86682</v>
      </c>
      <c r="N88" s="286"/>
      <c r="O88" s="287">
        <f>SUM(C88:N88)</f>
        <v>780042</v>
      </c>
    </row>
    <row r="89" spans="1:15" ht="16.5" customHeight="1">
      <c r="A89" s="285"/>
      <c r="B89" s="274" t="s">
        <v>22</v>
      </c>
      <c r="C89" s="286"/>
      <c r="D89" s="286"/>
      <c r="E89" s="286"/>
      <c r="F89" s="286"/>
      <c r="G89" s="286"/>
      <c r="H89" s="286"/>
      <c r="I89" s="286"/>
      <c r="J89" s="286"/>
      <c r="K89" s="286"/>
      <c r="L89" s="286"/>
      <c r="M89" s="286"/>
      <c r="N89" s="286"/>
      <c r="O89" s="287">
        <f t="shared" si="7"/>
        <v>0</v>
      </c>
    </row>
    <row r="90" spans="1:15" ht="16.5" customHeight="1">
      <c r="A90" s="285" t="s">
        <v>492</v>
      </c>
      <c r="B90" s="274" t="s">
        <v>0</v>
      </c>
      <c r="C90" s="286">
        <v>4580</v>
      </c>
      <c r="D90" s="286">
        <v>4580</v>
      </c>
      <c r="E90" s="286">
        <v>4580</v>
      </c>
      <c r="F90" s="286">
        <v>4580</v>
      </c>
      <c r="G90" s="286">
        <v>4580</v>
      </c>
      <c r="H90" s="286">
        <v>4580</v>
      </c>
      <c r="I90" s="286">
        <v>4580</v>
      </c>
      <c r="J90" s="286">
        <v>4580</v>
      </c>
      <c r="K90" s="286">
        <v>4585</v>
      </c>
      <c r="L90" s="286">
        <v>4580</v>
      </c>
      <c r="M90" s="286">
        <v>4580</v>
      </c>
      <c r="N90" s="286">
        <v>4615</v>
      </c>
      <c r="O90" s="287">
        <f>SUM(C90:N90)</f>
        <v>55000</v>
      </c>
    </row>
    <row r="91" spans="1:15" ht="16.5" customHeight="1">
      <c r="A91" s="285"/>
      <c r="B91" s="274" t="s">
        <v>22</v>
      </c>
      <c r="C91" s="286"/>
      <c r="D91" s="286"/>
      <c r="E91" s="286"/>
      <c r="F91" s="286"/>
      <c r="G91" s="286"/>
      <c r="H91" s="286"/>
      <c r="I91" s="286"/>
      <c r="J91" s="286"/>
      <c r="K91" s="286"/>
      <c r="L91" s="286"/>
      <c r="M91" s="286"/>
      <c r="N91" s="286"/>
      <c r="O91" s="287">
        <f t="shared" si="7"/>
        <v>0</v>
      </c>
    </row>
    <row r="92" spans="1:15" ht="16.5" customHeight="1">
      <c r="A92" s="285" t="s">
        <v>493</v>
      </c>
      <c r="B92" s="274" t="s">
        <v>0</v>
      </c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7">
        <f t="shared" si="7"/>
        <v>0</v>
      </c>
    </row>
    <row r="93" spans="1:15" ht="16.5" customHeight="1">
      <c r="A93" s="285"/>
      <c r="B93" s="274" t="s">
        <v>22</v>
      </c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7">
        <f t="shared" si="7"/>
        <v>0</v>
      </c>
    </row>
    <row r="94" spans="1:15" ht="16.5" customHeight="1">
      <c r="A94" s="288" t="s">
        <v>494</v>
      </c>
      <c r="B94" s="274" t="s">
        <v>0</v>
      </c>
      <c r="C94" s="2">
        <v>695</v>
      </c>
      <c r="D94" s="2">
        <v>695</v>
      </c>
      <c r="E94" s="2">
        <v>695</v>
      </c>
      <c r="F94" s="2">
        <v>695</v>
      </c>
      <c r="G94" s="2">
        <v>695</v>
      </c>
      <c r="H94" s="2">
        <v>695</v>
      </c>
      <c r="I94" s="2">
        <v>695</v>
      </c>
      <c r="J94" s="2">
        <v>695</v>
      </c>
      <c r="K94" s="2">
        <v>695</v>
      </c>
      <c r="L94" s="2">
        <v>695</v>
      </c>
      <c r="M94" s="286">
        <v>695</v>
      </c>
      <c r="N94" s="286">
        <v>690</v>
      </c>
      <c r="O94" s="287">
        <f>SUM(C94:N94)</f>
        <v>8335</v>
      </c>
    </row>
    <row r="95" spans="1:15" ht="16.5" customHeight="1">
      <c r="A95" s="289"/>
      <c r="B95" s="274" t="s">
        <v>22</v>
      </c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7">
        <f t="shared" si="7"/>
        <v>0</v>
      </c>
    </row>
    <row r="96" spans="1:15" ht="16.5" customHeight="1">
      <c r="A96" s="285" t="s">
        <v>495</v>
      </c>
      <c r="B96" s="274" t="s">
        <v>0</v>
      </c>
      <c r="C96" s="286">
        <v>176</v>
      </c>
      <c r="D96" s="286">
        <v>176</v>
      </c>
      <c r="E96" s="286">
        <v>176</v>
      </c>
      <c r="F96" s="286">
        <v>176</v>
      </c>
      <c r="G96" s="286">
        <v>66</v>
      </c>
      <c r="H96" s="286">
        <v>66</v>
      </c>
      <c r="I96" s="286">
        <v>66</v>
      </c>
      <c r="J96" s="286">
        <v>65</v>
      </c>
      <c r="K96" s="286">
        <v>65</v>
      </c>
      <c r="L96" s="286">
        <v>65</v>
      </c>
      <c r="M96" s="286">
        <v>65</v>
      </c>
      <c r="N96" s="286">
        <v>65</v>
      </c>
      <c r="O96" s="287">
        <f t="shared" si="7"/>
        <v>1227</v>
      </c>
    </row>
    <row r="97" spans="1:15" ht="16.5" customHeight="1">
      <c r="A97" s="285"/>
      <c r="B97" s="274" t="s">
        <v>22</v>
      </c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  <c r="O97" s="287"/>
    </row>
    <row r="98" spans="1:15" ht="16.5" customHeight="1">
      <c r="A98" s="285" t="s">
        <v>496</v>
      </c>
      <c r="B98" s="274" t="s">
        <v>0</v>
      </c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>
        <v>26000</v>
      </c>
      <c r="O98" s="287">
        <f>SUM(C98:N98)</f>
        <v>26000</v>
      </c>
    </row>
    <row r="99" spans="1:15" ht="16.5" customHeight="1">
      <c r="A99" s="285"/>
      <c r="B99" s="274" t="s">
        <v>22</v>
      </c>
      <c r="C99" s="286"/>
      <c r="D99" s="286"/>
      <c r="E99" s="286"/>
      <c r="F99" s="286"/>
      <c r="G99" s="286"/>
      <c r="H99" s="286"/>
      <c r="I99" s="286"/>
      <c r="J99" s="286"/>
      <c r="K99" s="286"/>
      <c r="L99" s="286"/>
      <c r="M99" s="286"/>
      <c r="N99" s="286"/>
      <c r="O99" s="286"/>
    </row>
    <row r="100" spans="1:16" ht="16.5" customHeight="1">
      <c r="A100" s="172" t="s">
        <v>497</v>
      </c>
      <c r="B100" s="274" t="s">
        <v>0</v>
      </c>
      <c r="C100" s="290">
        <f>SUM(C60:C99)</f>
        <v>22614</v>
      </c>
      <c r="D100" s="290">
        <f aca="true" t="shared" si="8" ref="D100:N100">SUM(D60:D99)</f>
        <v>38188</v>
      </c>
      <c r="E100" s="290">
        <f t="shared" si="8"/>
        <v>114535</v>
      </c>
      <c r="F100" s="290">
        <f t="shared" si="8"/>
        <v>116161</v>
      </c>
      <c r="G100" s="290">
        <f t="shared" si="8"/>
        <v>117279</v>
      </c>
      <c r="H100" s="290">
        <f t="shared" si="8"/>
        <v>112174</v>
      </c>
      <c r="I100" s="290">
        <f t="shared" si="8"/>
        <v>112224</v>
      </c>
      <c r="J100" s="290">
        <f t="shared" si="8"/>
        <v>113074</v>
      </c>
      <c r="K100" s="290">
        <f t="shared" si="8"/>
        <v>114454</v>
      </c>
      <c r="L100" s="290">
        <f t="shared" si="8"/>
        <v>113099</v>
      </c>
      <c r="M100" s="290">
        <f t="shared" si="8"/>
        <v>112981</v>
      </c>
      <c r="N100" s="290">
        <f t="shared" si="8"/>
        <v>55173</v>
      </c>
      <c r="O100" s="290">
        <f>SUM(C100:N100)</f>
        <v>1141956</v>
      </c>
      <c r="P100" s="3"/>
    </row>
    <row r="101" spans="1:2" ht="16.5" customHeight="1">
      <c r="A101" s="172"/>
      <c r="B101" s="274" t="s">
        <v>22</v>
      </c>
    </row>
    <row r="102" spans="1:15" ht="16.5" customHeight="1">
      <c r="A102" s="172" t="s">
        <v>498</v>
      </c>
      <c r="B102" s="274" t="s">
        <v>0</v>
      </c>
      <c r="C102" s="290">
        <f aca="true" t="shared" si="9" ref="C102:O103">C100-C46</f>
        <v>-7637</v>
      </c>
      <c r="D102" s="290">
        <f t="shared" si="9"/>
        <v>9908</v>
      </c>
      <c r="E102" s="290">
        <f t="shared" si="9"/>
        <v>-4368</v>
      </c>
      <c r="F102" s="290">
        <f t="shared" si="9"/>
        <v>-1542</v>
      </c>
      <c r="G102" s="290">
        <f t="shared" si="9"/>
        <v>-73</v>
      </c>
      <c r="H102" s="290">
        <f t="shared" si="9"/>
        <v>-6309</v>
      </c>
      <c r="I102" s="290">
        <f t="shared" si="9"/>
        <v>-1049</v>
      </c>
      <c r="J102" s="290">
        <f t="shared" si="9"/>
        <v>-198</v>
      </c>
      <c r="K102" s="290">
        <f t="shared" si="9"/>
        <v>-2269</v>
      </c>
      <c r="L102" s="290">
        <f t="shared" si="9"/>
        <v>-4424</v>
      </c>
      <c r="M102" s="290">
        <f t="shared" si="9"/>
        <v>-5046</v>
      </c>
      <c r="N102" s="290">
        <f t="shared" si="9"/>
        <v>23007</v>
      </c>
      <c r="O102" s="290">
        <f t="shared" si="9"/>
        <v>0</v>
      </c>
    </row>
    <row r="103" spans="1:15" ht="16.5" customHeight="1">
      <c r="A103" s="172"/>
      <c r="B103" s="274" t="s">
        <v>22</v>
      </c>
      <c r="C103" s="290">
        <f t="shared" si="9"/>
        <v>0</v>
      </c>
      <c r="D103" s="290">
        <f t="shared" si="9"/>
        <v>0</v>
      </c>
      <c r="E103" s="290">
        <f t="shared" si="9"/>
        <v>0</v>
      </c>
      <c r="F103" s="290">
        <f t="shared" si="9"/>
        <v>0</v>
      </c>
      <c r="G103" s="290">
        <f t="shared" si="9"/>
        <v>0</v>
      </c>
      <c r="H103" s="290">
        <f t="shared" si="9"/>
        <v>0</v>
      </c>
      <c r="I103" s="290">
        <f t="shared" si="9"/>
        <v>0</v>
      </c>
      <c r="J103" s="290">
        <f t="shared" si="9"/>
        <v>0</v>
      </c>
      <c r="K103" s="290">
        <f t="shared" si="9"/>
        <v>0</v>
      </c>
      <c r="L103" s="290">
        <f t="shared" si="9"/>
        <v>0</v>
      </c>
      <c r="M103" s="290">
        <f t="shared" si="9"/>
        <v>0</v>
      </c>
      <c r="N103" s="290">
        <f t="shared" si="9"/>
        <v>0</v>
      </c>
      <c r="O103" s="290">
        <f t="shared" si="9"/>
        <v>0</v>
      </c>
    </row>
    <row r="104" spans="3:15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3:15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3:15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3:15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3:15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3:15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3:15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3:15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3:15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3:15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3:15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3:15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3:15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3:15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3:15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3:15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3:15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3:15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3:15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3:15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3:15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3:15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3:15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3:15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3:15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3:15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3:15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3:15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3:15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3:15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3:15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3:15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3:15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3:15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3:15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3:15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3:15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3:15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3:15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3:15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3:15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3:15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3:15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3:15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3:15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3:15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3:15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3:15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3:15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3:15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3:15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3:15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3:15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3:15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3:15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3:15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3:15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3:15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3:15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3:15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3:15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3:15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3:15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3:15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3:15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3:15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3:15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3:15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3:15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3:15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3:15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3:15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3:15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3:15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3:15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3:15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3:15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3:15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3:15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3:15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3:15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3:15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</sheetData>
  <sheetProtection/>
  <mergeCells count="52">
    <mergeCell ref="A96:A97"/>
    <mergeCell ref="A98:A99"/>
    <mergeCell ref="A100:A101"/>
    <mergeCell ref="A102:A103"/>
    <mergeCell ref="A84:A85"/>
    <mergeCell ref="A86:A87"/>
    <mergeCell ref="A88:A89"/>
    <mergeCell ref="A90:A91"/>
    <mergeCell ref="A92:A93"/>
    <mergeCell ref="A94:A95"/>
    <mergeCell ref="A72:A73"/>
    <mergeCell ref="A74:A75"/>
    <mergeCell ref="A76:A77"/>
    <mergeCell ref="A78:A79"/>
    <mergeCell ref="A80:A81"/>
    <mergeCell ref="A82:A83"/>
    <mergeCell ref="A60:A61"/>
    <mergeCell ref="A62:A63"/>
    <mergeCell ref="A64:A65"/>
    <mergeCell ref="A66:A67"/>
    <mergeCell ref="A68:A69"/>
    <mergeCell ref="A70:A71"/>
    <mergeCell ref="A44:A45"/>
    <mergeCell ref="A46:A47"/>
    <mergeCell ref="A56:O56"/>
    <mergeCell ref="A58:A59"/>
    <mergeCell ref="B58:B59"/>
    <mergeCell ref="C58:O58"/>
    <mergeCell ref="A32:A33"/>
    <mergeCell ref="A34:A35"/>
    <mergeCell ref="A36:A37"/>
    <mergeCell ref="A38:A39"/>
    <mergeCell ref="A40:A41"/>
    <mergeCell ref="A42:A43"/>
    <mergeCell ref="A20:A21"/>
    <mergeCell ref="A22:A23"/>
    <mergeCell ref="A24:A25"/>
    <mergeCell ref="A26:A27"/>
    <mergeCell ref="A28:A29"/>
    <mergeCell ref="A30:A31"/>
    <mergeCell ref="A8:A9"/>
    <mergeCell ref="A10:A11"/>
    <mergeCell ref="A12:A13"/>
    <mergeCell ref="A14:A15"/>
    <mergeCell ref="A16:A17"/>
    <mergeCell ref="A18:A19"/>
    <mergeCell ref="A1:O1"/>
    <mergeCell ref="A2:O2"/>
    <mergeCell ref="A4:A5"/>
    <mergeCell ref="B4:B5"/>
    <mergeCell ref="C4:O4"/>
    <mergeCell ref="A6:A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&amp;C14. melléklet a 1/2013. (II. 21.) önkormányzati rendelethez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4:L16"/>
  <sheetViews>
    <sheetView zoomScalePageLayoutView="0" workbookViewId="0" topLeftCell="A1">
      <selection activeCell="I13" sqref="I13"/>
    </sheetView>
  </sheetViews>
  <sheetFormatPr defaultColWidth="9.140625" defaultRowHeight="12.75"/>
  <cols>
    <col min="1" max="1" width="5.57421875" style="0" customWidth="1"/>
    <col min="2" max="2" width="31.140625" style="0" customWidth="1"/>
    <col min="4" max="6" width="10.00390625" style="0" customWidth="1"/>
    <col min="8" max="8" width="10.140625" style="0" customWidth="1"/>
    <col min="11" max="11" width="11.140625" style="0" customWidth="1"/>
  </cols>
  <sheetData>
    <row r="4" spans="1:11" ht="12.75">
      <c r="A4" s="34" t="s">
        <v>499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2.7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2.7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ht="12.75">
      <c r="K7" s="4" t="s">
        <v>500</v>
      </c>
    </row>
    <row r="8" spans="1:12" ht="38.25">
      <c r="A8" s="291" t="s">
        <v>501</v>
      </c>
      <c r="B8" s="115" t="s">
        <v>502</v>
      </c>
      <c r="C8" s="37" t="s">
        <v>503</v>
      </c>
      <c r="D8" s="151" t="s">
        <v>504</v>
      </c>
      <c r="E8" s="37" t="s">
        <v>505</v>
      </c>
      <c r="F8" s="292" t="s">
        <v>497</v>
      </c>
      <c r="G8" s="293" t="s">
        <v>506</v>
      </c>
      <c r="H8" s="293" t="s">
        <v>507</v>
      </c>
      <c r="I8" s="293" t="s">
        <v>508</v>
      </c>
      <c r="J8" s="293" t="s">
        <v>509</v>
      </c>
      <c r="K8" s="292" t="s">
        <v>473</v>
      </c>
      <c r="L8" s="33"/>
    </row>
    <row r="9" spans="1:11" ht="18" customHeight="1">
      <c r="A9" s="1">
        <v>1</v>
      </c>
      <c r="B9" s="2" t="s">
        <v>227</v>
      </c>
      <c r="C9" s="62">
        <v>40789</v>
      </c>
      <c r="D9" s="2">
        <v>29178</v>
      </c>
      <c r="E9" s="2">
        <v>17754</v>
      </c>
      <c r="F9" s="6">
        <f>C9+D9+E9</f>
        <v>87721</v>
      </c>
      <c r="G9" s="2">
        <v>42712</v>
      </c>
      <c r="H9" s="2">
        <v>11294</v>
      </c>
      <c r="I9" s="2">
        <v>33715</v>
      </c>
      <c r="J9" s="2"/>
      <c r="K9" s="6">
        <f>SUM(G9:J9)</f>
        <v>87721</v>
      </c>
    </row>
    <row r="10" spans="1:11" ht="18" customHeight="1">
      <c r="A10" s="1">
        <v>2</v>
      </c>
      <c r="B10" s="2" t="s">
        <v>226</v>
      </c>
      <c r="C10" s="2">
        <v>2101</v>
      </c>
      <c r="D10" s="2">
        <v>43584</v>
      </c>
      <c r="E10" s="2">
        <v>10416</v>
      </c>
      <c r="F10" s="6">
        <f>C10+D10+E10</f>
        <v>56101</v>
      </c>
      <c r="G10" s="2">
        <v>32431</v>
      </c>
      <c r="H10" s="2">
        <v>8756</v>
      </c>
      <c r="I10" s="2">
        <v>14914</v>
      </c>
      <c r="J10" s="2"/>
      <c r="K10" s="6">
        <f>SUM(G10:J10)</f>
        <v>56101</v>
      </c>
    </row>
    <row r="11" spans="1:11" ht="18" customHeight="1">
      <c r="A11" s="1">
        <v>3</v>
      </c>
      <c r="B11" s="2" t="s">
        <v>510</v>
      </c>
      <c r="C11" s="2">
        <v>358</v>
      </c>
      <c r="D11" s="2">
        <v>4530</v>
      </c>
      <c r="E11" s="2">
        <v>2168</v>
      </c>
      <c r="F11" s="6">
        <f>C11+D11+E11</f>
        <v>7056</v>
      </c>
      <c r="G11" s="2">
        <v>3507</v>
      </c>
      <c r="H11" s="2">
        <v>947</v>
      </c>
      <c r="I11" s="2">
        <v>2602</v>
      </c>
      <c r="J11" s="2"/>
      <c r="K11" s="6">
        <f>SUM(G11:J11)</f>
        <v>7056</v>
      </c>
    </row>
    <row r="12" spans="1:11" ht="18" customHeight="1">
      <c r="A12" s="1">
        <v>4</v>
      </c>
      <c r="B12" s="2" t="s">
        <v>179</v>
      </c>
      <c r="C12" s="2"/>
      <c r="D12" s="2">
        <v>98327</v>
      </c>
      <c r="E12" s="2">
        <v>30676</v>
      </c>
      <c r="F12" s="6">
        <f>C12+D12+E12</f>
        <v>129003</v>
      </c>
      <c r="G12" s="2">
        <v>42332</v>
      </c>
      <c r="H12" s="2">
        <v>11486</v>
      </c>
      <c r="I12" s="2">
        <v>11000</v>
      </c>
      <c r="J12" s="2">
        <v>64185</v>
      </c>
      <c r="K12" s="6">
        <f>SUM(G12:J12)</f>
        <v>129003</v>
      </c>
    </row>
    <row r="13" spans="1:11" ht="18" customHeight="1">
      <c r="A13" s="208" t="s">
        <v>511</v>
      </c>
      <c r="B13" s="162"/>
      <c r="C13" s="6">
        <f>SUM(C9:C12)</f>
        <v>43248</v>
      </c>
      <c r="D13" s="6">
        <f aca="true" t="shared" si="0" ref="D13:J13">SUM(D9:D12)</f>
        <v>175619</v>
      </c>
      <c r="E13" s="6">
        <f>SUM(E9:E12)</f>
        <v>61014</v>
      </c>
      <c r="F13" s="6">
        <f>C13+D13+E13</f>
        <v>279881</v>
      </c>
      <c r="G13" s="6">
        <f t="shared" si="0"/>
        <v>120982</v>
      </c>
      <c r="H13" s="6">
        <f t="shared" si="0"/>
        <v>32483</v>
      </c>
      <c r="I13" s="6">
        <f t="shared" si="0"/>
        <v>62231</v>
      </c>
      <c r="J13" s="6">
        <f t="shared" si="0"/>
        <v>64185</v>
      </c>
      <c r="K13" s="6">
        <f>SUM(G13:J13)</f>
        <v>279881</v>
      </c>
    </row>
    <row r="16" ht="12.75">
      <c r="C16" s="47"/>
    </row>
  </sheetData>
  <sheetProtection/>
  <mergeCells count="1">
    <mergeCell ref="A13:B1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&amp;C15. melléklet a 1/2013. (II. 21.) 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4.28125" style="0" customWidth="1"/>
    <col min="2" max="2" width="17.7109375" style="0" customWidth="1"/>
    <col min="3" max="3" width="12.421875" style="0" customWidth="1"/>
    <col min="4" max="4" width="12.8515625" style="0" customWidth="1"/>
    <col min="5" max="6" width="12.28125" style="0" customWidth="1"/>
    <col min="7" max="7" width="13.7109375" style="0" customWidth="1"/>
    <col min="8" max="8" width="13.00390625" style="0" customWidth="1"/>
    <col min="9" max="9" width="12.28125" style="0" customWidth="1"/>
  </cols>
  <sheetData>
    <row r="2" spans="1:9" ht="12.75">
      <c r="A2" s="34" t="s">
        <v>512</v>
      </c>
      <c r="B2" s="31"/>
      <c r="C2" s="31"/>
      <c r="D2" s="31"/>
      <c r="E2" s="31"/>
      <c r="F2" s="31"/>
      <c r="G2" s="31"/>
      <c r="H2" s="31"/>
      <c r="I2" s="31"/>
    </row>
    <row r="4" ht="12.75">
      <c r="I4" t="s">
        <v>500</v>
      </c>
    </row>
    <row r="5" spans="1:9" ht="44.25">
      <c r="A5" s="294" t="s">
        <v>501</v>
      </c>
      <c r="B5" s="27" t="s">
        <v>513</v>
      </c>
      <c r="C5" s="293" t="s">
        <v>514</v>
      </c>
      <c r="D5" s="293" t="s">
        <v>515</v>
      </c>
      <c r="E5" s="293" t="s">
        <v>516</v>
      </c>
      <c r="F5" s="292" t="s">
        <v>158</v>
      </c>
      <c r="G5" s="293" t="s">
        <v>517</v>
      </c>
      <c r="H5" s="293" t="s">
        <v>518</v>
      </c>
      <c r="I5" s="292" t="s">
        <v>158</v>
      </c>
    </row>
    <row r="6" spans="1:9" ht="51">
      <c r="A6" s="1">
        <v>1</v>
      </c>
      <c r="B6" s="11" t="s">
        <v>519</v>
      </c>
      <c r="C6" s="152" t="s">
        <v>520</v>
      </c>
      <c r="D6" s="295">
        <v>1882154</v>
      </c>
      <c r="E6" s="295">
        <v>780042</v>
      </c>
      <c r="F6" s="296">
        <v>2662196</v>
      </c>
      <c r="G6" s="295">
        <v>1928481</v>
      </c>
      <c r="H6" s="295">
        <v>780042</v>
      </c>
      <c r="I6" s="296">
        <f>SUM(G6:H6)</f>
        <v>2708523</v>
      </c>
    </row>
    <row r="9" ht="12.75">
      <c r="H9" s="47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&amp;C16. melléklet a 1/2013. (II 21.) önkormányzati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B5:L14"/>
  <sheetViews>
    <sheetView zoomScalePageLayoutView="0" workbookViewId="0" topLeftCell="A3">
      <selection activeCell="B20" sqref="B20"/>
    </sheetView>
  </sheetViews>
  <sheetFormatPr defaultColWidth="9.140625" defaultRowHeight="12.75"/>
  <cols>
    <col min="2" max="2" width="19.421875" style="0" customWidth="1"/>
  </cols>
  <sheetData>
    <row r="5" spans="2:12" ht="12.75">
      <c r="B5" s="163" t="s">
        <v>521</v>
      </c>
      <c r="C5" s="297"/>
      <c r="D5" s="297"/>
      <c r="E5" s="297"/>
      <c r="F5" s="297"/>
      <c r="G5" s="297"/>
      <c r="H5" s="297"/>
      <c r="I5" s="297"/>
      <c r="J5" s="297"/>
      <c r="K5" s="297"/>
      <c r="L5" s="297"/>
    </row>
    <row r="7" spans="2:12" ht="12.75">
      <c r="B7" s="163" t="s">
        <v>522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</row>
    <row r="10" spans="2:12" ht="12.75">
      <c r="B10" s="163" t="s">
        <v>523</v>
      </c>
      <c r="C10" s="163"/>
      <c r="D10" s="163"/>
      <c r="E10" s="163"/>
      <c r="F10" s="163"/>
      <c r="G10" s="163"/>
      <c r="H10" s="163"/>
      <c r="I10" s="297"/>
      <c r="J10" s="297"/>
      <c r="K10" s="297"/>
      <c r="L10" s="297"/>
    </row>
    <row r="12" spans="11:12" ht="12.75">
      <c r="K12" s="298" t="s">
        <v>500</v>
      </c>
      <c r="L12" s="298"/>
    </row>
    <row r="13" spans="2:12" ht="25.5">
      <c r="B13" s="299" t="s">
        <v>524</v>
      </c>
      <c r="C13" s="1">
        <v>2013</v>
      </c>
      <c r="D13" s="1">
        <v>2014</v>
      </c>
      <c r="E13" s="1">
        <v>2015</v>
      </c>
      <c r="F13" s="1">
        <v>2016</v>
      </c>
      <c r="G13" s="1">
        <v>2017</v>
      </c>
      <c r="H13" s="1">
        <v>2018</v>
      </c>
      <c r="I13" s="1">
        <v>2019</v>
      </c>
      <c r="J13" s="1">
        <v>2020</v>
      </c>
      <c r="K13" s="1">
        <v>2021</v>
      </c>
      <c r="L13" s="1">
        <v>2022</v>
      </c>
    </row>
    <row r="14" spans="2:12" ht="23.25" customHeight="1">
      <c r="B14" s="21" t="s">
        <v>401</v>
      </c>
      <c r="C14" s="8">
        <v>297610</v>
      </c>
      <c r="D14" s="8">
        <v>297610</v>
      </c>
      <c r="E14" s="8">
        <v>297610</v>
      </c>
      <c r="F14" s="8">
        <v>297610</v>
      </c>
      <c r="G14" s="8">
        <v>297610</v>
      </c>
      <c r="H14" s="8">
        <v>297610</v>
      </c>
      <c r="I14" s="8">
        <v>297610</v>
      </c>
      <c r="J14" s="8">
        <v>297610</v>
      </c>
      <c r="K14" s="8">
        <v>297610</v>
      </c>
      <c r="L14" s="8">
        <v>297610</v>
      </c>
    </row>
  </sheetData>
  <sheetProtection/>
  <mergeCells count="4">
    <mergeCell ref="B5:L5"/>
    <mergeCell ref="B7:L7"/>
    <mergeCell ref="B10:L10"/>
    <mergeCell ref="K12:L12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&amp;C17. melléklet a 1/2013. (II. 21.) önkormányzati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17.8515625" style="0" customWidth="1"/>
    <col min="2" max="2" width="11.7109375" style="0" customWidth="1"/>
    <col min="3" max="3" width="12.57421875" style="0" customWidth="1"/>
    <col min="4" max="4" width="11.28125" style="0" customWidth="1"/>
    <col min="5" max="5" width="10.57421875" style="0" customWidth="1"/>
    <col min="6" max="6" width="11.7109375" style="0" customWidth="1"/>
    <col min="7" max="7" width="13.57421875" style="0" customWidth="1"/>
    <col min="8" max="8" width="11.00390625" style="0" customWidth="1"/>
    <col min="9" max="9" width="12.8515625" style="0" customWidth="1"/>
    <col min="10" max="10" width="14.7109375" style="0" customWidth="1"/>
  </cols>
  <sheetData>
    <row r="1" ht="12.75">
      <c r="D1" s="20" t="s">
        <v>286</v>
      </c>
    </row>
    <row r="2" spans="2:8" ht="12.75">
      <c r="B2" s="300" t="s">
        <v>525</v>
      </c>
      <c r="C2" s="300"/>
      <c r="D2" s="300"/>
      <c r="E2" s="300"/>
      <c r="F2" s="300"/>
      <c r="G2" s="300"/>
      <c r="H2" s="163"/>
    </row>
    <row r="3" spans="2:8" ht="12.75">
      <c r="B3" s="300" t="s">
        <v>526</v>
      </c>
      <c r="C3" s="300"/>
      <c r="D3" s="300"/>
      <c r="E3" s="300"/>
      <c r="F3" s="300"/>
      <c r="G3" s="300"/>
      <c r="H3" s="300"/>
    </row>
    <row r="4" ht="12.75">
      <c r="I4" t="s">
        <v>500</v>
      </c>
    </row>
    <row r="5" spans="1:10" ht="12.75">
      <c r="A5" s="301" t="s">
        <v>502</v>
      </c>
      <c r="B5" s="302" t="s">
        <v>527</v>
      </c>
      <c r="C5" s="303"/>
      <c r="D5" s="303"/>
      <c r="E5" s="304"/>
      <c r="F5" s="302" t="s">
        <v>24</v>
      </c>
      <c r="G5" s="303"/>
      <c r="H5" s="303"/>
      <c r="I5" s="304"/>
      <c r="J5" s="60"/>
    </row>
    <row r="6" spans="1:10" ht="45">
      <c r="A6" s="305"/>
      <c r="B6" s="306" t="s">
        <v>528</v>
      </c>
      <c r="C6" s="306" t="s">
        <v>529</v>
      </c>
      <c r="D6" s="306" t="s">
        <v>530</v>
      </c>
      <c r="E6" s="307" t="s">
        <v>158</v>
      </c>
      <c r="F6" s="306" t="s">
        <v>528</v>
      </c>
      <c r="G6" s="306" t="s">
        <v>529</v>
      </c>
      <c r="H6" s="306" t="s">
        <v>531</v>
      </c>
      <c r="I6" s="307" t="s">
        <v>158</v>
      </c>
      <c r="J6" s="308" t="s">
        <v>532</v>
      </c>
    </row>
    <row r="7" spans="1:10" ht="12.75">
      <c r="A7" s="268" t="s">
        <v>533</v>
      </c>
      <c r="B7" s="309">
        <v>45685</v>
      </c>
      <c r="C7" s="309">
        <v>0</v>
      </c>
      <c r="D7" s="309">
        <v>0</v>
      </c>
      <c r="E7" s="309">
        <f aca="true" t="shared" si="0" ref="E7:E12">SUM(B7:D7)</f>
        <v>45685</v>
      </c>
      <c r="F7" s="309">
        <v>56101</v>
      </c>
      <c r="G7" s="309">
        <v>0</v>
      </c>
      <c r="H7" s="309">
        <v>0</v>
      </c>
      <c r="I7" s="309">
        <f aca="true" t="shared" si="1" ref="I7:I12">SUM(F7:H7)</f>
        <v>56101</v>
      </c>
      <c r="J7" s="310">
        <f aca="true" t="shared" si="2" ref="J7:J12">E7-I7</f>
        <v>-10416</v>
      </c>
    </row>
    <row r="8" spans="1:10" ht="12.75">
      <c r="A8" s="268" t="s">
        <v>227</v>
      </c>
      <c r="B8" s="309">
        <v>18187</v>
      </c>
      <c r="C8" s="309">
        <v>51780</v>
      </c>
      <c r="D8" s="309">
        <v>0</v>
      </c>
      <c r="E8" s="309">
        <f t="shared" si="0"/>
        <v>69967</v>
      </c>
      <c r="F8" s="309">
        <v>28243</v>
      </c>
      <c r="G8" s="309">
        <v>59478</v>
      </c>
      <c r="H8" s="309">
        <v>0</v>
      </c>
      <c r="I8" s="309">
        <f t="shared" si="1"/>
        <v>87721</v>
      </c>
      <c r="J8" s="310">
        <f t="shared" si="2"/>
        <v>-17754</v>
      </c>
    </row>
    <row r="9" spans="1:10" ht="12.75">
      <c r="A9" s="268" t="s">
        <v>534</v>
      </c>
      <c r="B9" s="309">
        <v>4888</v>
      </c>
      <c r="C9" s="309">
        <v>0</v>
      </c>
      <c r="D9" s="309">
        <v>0</v>
      </c>
      <c r="E9" s="309">
        <f t="shared" si="0"/>
        <v>4888</v>
      </c>
      <c r="F9" s="309">
        <v>7056</v>
      </c>
      <c r="G9" s="309">
        <v>0</v>
      </c>
      <c r="H9" s="309">
        <v>0</v>
      </c>
      <c r="I9" s="309">
        <f t="shared" si="1"/>
        <v>7056</v>
      </c>
      <c r="J9" s="310">
        <f t="shared" si="2"/>
        <v>-2168</v>
      </c>
    </row>
    <row r="10" spans="1:10" ht="12.75">
      <c r="A10" s="268" t="s">
        <v>179</v>
      </c>
      <c r="B10" s="309">
        <v>98327</v>
      </c>
      <c r="C10" s="309">
        <v>0</v>
      </c>
      <c r="D10" s="309">
        <v>0</v>
      </c>
      <c r="E10" s="309">
        <f t="shared" si="0"/>
        <v>98327</v>
      </c>
      <c r="F10" s="309">
        <v>129003</v>
      </c>
      <c r="G10" s="309">
        <v>0</v>
      </c>
      <c r="H10" s="309">
        <v>0</v>
      </c>
      <c r="I10" s="309">
        <f t="shared" si="1"/>
        <v>129003</v>
      </c>
      <c r="J10" s="310">
        <f t="shared" si="2"/>
        <v>-30676</v>
      </c>
    </row>
    <row r="11" spans="1:10" ht="12.75">
      <c r="A11" s="268" t="s">
        <v>252</v>
      </c>
      <c r="B11" s="309">
        <v>127047</v>
      </c>
      <c r="C11" s="309">
        <v>796042</v>
      </c>
      <c r="D11" s="309">
        <v>0</v>
      </c>
      <c r="E11" s="309">
        <f t="shared" si="0"/>
        <v>923089</v>
      </c>
      <c r="F11" s="309">
        <v>58460</v>
      </c>
      <c r="G11" s="309">
        <v>803615</v>
      </c>
      <c r="H11" s="309"/>
      <c r="I11" s="309">
        <f t="shared" si="1"/>
        <v>862075</v>
      </c>
      <c r="J11" s="310">
        <f t="shared" si="2"/>
        <v>61014</v>
      </c>
    </row>
    <row r="12" spans="1:10" ht="12.75">
      <c r="A12" s="96" t="s">
        <v>287</v>
      </c>
      <c r="B12" s="311">
        <f>SUM(B7:B11)</f>
        <v>294134</v>
      </c>
      <c r="C12" s="311">
        <f>SUM(C7:C11)</f>
        <v>847822</v>
      </c>
      <c r="D12" s="309">
        <f>SUM(D7:D11)</f>
        <v>0</v>
      </c>
      <c r="E12" s="311">
        <f t="shared" si="0"/>
        <v>1141956</v>
      </c>
      <c r="F12" s="311">
        <f>SUM(F7:F11)</f>
        <v>278863</v>
      </c>
      <c r="G12" s="311">
        <f>SUM(G7:G11)</f>
        <v>863093</v>
      </c>
      <c r="H12" s="309">
        <f>SUM(H7:H11)</f>
        <v>0</v>
      </c>
      <c r="I12" s="311">
        <f t="shared" si="1"/>
        <v>1141956</v>
      </c>
      <c r="J12" s="310">
        <f t="shared" si="2"/>
        <v>0</v>
      </c>
    </row>
  </sheetData>
  <sheetProtection/>
  <mergeCells count="5">
    <mergeCell ref="B2:H2"/>
    <mergeCell ref="B3:H3"/>
    <mergeCell ref="A5:A6"/>
    <mergeCell ref="B5:E5"/>
    <mergeCell ref="F5:I5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&amp;C18. melléklet a 1/2013. (II.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H9" sqref="H9"/>
    </sheetView>
  </sheetViews>
  <sheetFormatPr defaultColWidth="9.140625" defaultRowHeight="12.75"/>
  <cols>
    <col min="1" max="1" width="20.421875" style="0" customWidth="1"/>
    <col min="2" max="3" width="7.7109375" style="0" customWidth="1"/>
    <col min="4" max="4" width="10.140625" style="0" customWidth="1"/>
  </cols>
  <sheetData>
    <row r="1" spans="1:5" ht="12.75">
      <c r="A1" s="163" t="s">
        <v>380</v>
      </c>
      <c r="B1" s="165"/>
      <c r="C1" s="165"/>
      <c r="D1" s="165"/>
      <c r="E1" s="165"/>
    </row>
    <row r="2" spans="1:5" ht="12.75">
      <c r="A2" s="163" t="s">
        <v>179</v>
      </c>
      <c r="B2" s="165"/>
      <c r="C2" s="165"/>
      <c r="D2" s="165"/>
      <c r="E2" s="165"/>
    </row>
    <row r="3" spans="1:3" ht="12.75">
      <c r="A3" s="34"/>
      <c r="B3" s="31"/>
      <c r="C3" s="31"/>
    </row>
    <row r="4" spans="1:5" ht="12.75">
      <c r="A4" s="31"/>
      <c r="B4" s="31"/>
      <c r="C4" s="31"/>
      <c r="E4" s="4" t="s">
        <v>159</v>
      </c>
    </row>
    <row r="5" spans="1:5" ht="41.25" customHeight="1">
      <c r="A5" s="65" t="s">
        <v>184</v>
      </c>
      <c r="B5" s="173" t="s">
        <v>257</v>
      </c>
      <c r="C5" s="174"/>
      <c r="D5" s="173" t="s">
        <v>206</v>
      </c>
      <c r="E5" s="174"/>
    </row>
    <row r="6" spans="1:5" ht="12.75">
      <c r="A6" s="66"/>
      <c r="B6" s="2" t="s">
        <v>0</v>
      </c>
      <c r="C6" s="2" t="s">
        <v>358</v>
      </c>
      <c r="D6" s="6" t="s">
        <v>0</v>
      </c>
      <c r="E6" s="6" t="s">
        <v>358</v>
      </c>
    </row>
    <row r="7" spans="1:5" ht="24.75" customHeight="1">
      <c r="A7" s="44" t="s">
        <v>190</v>
      </c>
      <c r="B7" s="8"/>
      <c r="C7" s="8"/>
      <c r="D7" s="7">
        <f>SUM(B7)</f>
        <v>0</v>
      </c>
      <c r="E7" s="7">
        <f>SUM(C7)</f>
        <v>0</v>
      </c>
    </row>
    <row r="8" spans="1:5" ht="22.5" customHeight="1">
      <c r="A8" s="44" t="s">
        <v>191</v>
      </c>
      <c r="B8" s="8"/>
      <c r="C8" s="8"/>
      <c r="D8" s="7">
        <f aca="true" t="shared" si="0" ref="D8:D13">SUM(D8)</f>
        <v>0</v>
      </c>
      <c r="E8" s="7">
        <f aca="true" t="shared" si="1" ref="E8:E13">SUM(C8)</f>
        <v>0</v>
      </c>
    </row>
    <row r="9" spans="1:5" ht="22.5" customHeight="1">
      <c r="A9" s="44" t="s">
        <v>192</v>
      </c>
      <c r="B9" s="8"/>
      <c r="C9" s="8"/>
      <c r="D9" s="7">
        <f t="shared" si="0"/>
        <v>0</v>
      </c>
      <c r="E9" s="7">
        <f t="shared" si="1"/>
        <v>0</v>
      </c>
    </row>
    <row r="10" spans="1:5" ht="21.75" customHeight="1">
      <c r="A10" s="44" t="s">
        <v>329</v>
      </c>
      <c r="B10" s="8"/>
      <c r="C10" s="8"/>
      <c r="D10" s="7">
        <f t="shared" si="0"/>
        <v>0</v>
      </c>
      <c r="E10" s="7">
        <f t="shared" si="1"/>
        <v>0</v>
      </c>
    </row>
    <row r="11" spans="1:5" ht="22.5" customHeight="1">
      <c r="A11" s="44" t="s">
        <v>341</v>
      </c>
      <c r="B11" s="8"/>
      <c r="C11" s="8"/>
      <c r="D11" s="7">
        <f t="shared" si="0"/>
        <v>0</v>
      </c>
      <c r="E11" s="7">
        <f t="shared" si="1"/>
        <v>0</v>
      </c>
    </row>
    <row r="12" spans="1:5" ht="22.5" customHeight="1">
      <c r="A12" s="44" t="s">
        <v>342</v>
      </c>
      <c r="B12" s="8"/>
      <c r="C12" s="8"/>
      <c r="D12" s="7">
        <f t="shared" si="0"/>
        <v>0</v>
      </c>
      <c r="E12" s="7">
        <f t="shared" si="1"/>
        <v>0</v>
      </c>
    </row>
    <row r="13" spans="1:5" ht="24.75" customHeight="1">
      <c r="A13" s="44" t="s">
        <v>343</v>
      </c>
      <c r="B13" s="8"/>
      <c r="C13" s="8"/>
      <c r="D13" s="7">
        <f t="shared" si="0"/>
        <v>0</v>
      </c>
      <c r="E13" s="7">
        <f t="shared" si="1"/>
        <v>0</v>
      </c>
    </row>
    <row r="14" spans="1:5" ht="24.75" customHeight="1">
      <c r="A14" s="45" t="s">
        <v>197</v>
      </c>
      <c r="B14" s="7">
        <f>SUM(B7:B13)</f>
        <v>0</v>
      </c>
      <c r="C14" s="7">
        <f>SUM(C7:C13)</f>
        <v>0</v>
      </c>
      <c r="D14" s="7">
        <f>SUM(D7:D13)</f>
        <v>0</v>
      </c>
      <c r="E14" s="7">
        <f>SUM(E7:E13)</f>
        <v>0</v>
      </c>
    </row>
    <row r="15" spans="1:5" ht="24.75" customHeight="1">
      <c r="A15" s="44" t="s">
        <v>37</v>
      </c>
      <c r="B15" s="8"/>
      <c r="C15" s="8"/>
      <c r="D15" s="7">
        <f aca="true" t="shared" si="2" ref="D15:E18">SUM(B15)</f>
        <v>0</v>
      </c>
      <c r="E15" s="7">
        <f t="shared" si="2"/>
        <v>0</v>
      </c>
    </row>
    <row r="16" spans="1:5" ht="24.75" customHeight="1">
      <c r="A16" s="44" t="s">
        <v>344</v>
      </c>
      <c r="B16" s="8"/>
      <c r="C16" s="8"/>
      <c r="D16" s="7">
        <f t="shared" si="2"/>
        <v>0</v>
      </c>
      <c r="E16" s="7">
        <f t="shared" si="2"/>
        <v>0</v>
      </c>
    </row>
    <row r="17" spans="1:5" ht="24.75" customHeight="1">
      <c r="A17" s="46" t="s">
        <v>338</v>
      </c>
      <c r="B17" s="8"/>
      <c r="C17" s="8"/>
      <c r="D17" s="7">
        <f t="shared" si="2"/>
        <v>0</v>
      </c>
      <c r="E17" s="7">
        <f t="shared" si="2"/>
        <v>0</v>
      </c>
    </row>
    <row r="18" spans="1:5" ht="22.5">
      <c r="A18" s="44" t="s">
        <v>339</v>
      </c>
      <c r="B18" s="8"/>
      <c r="C18" s="8"/>
      <c r="D18" s="7">
        <f t="shared" si="2"/>
        <v>0</v>
      </c>
      <c r="E18" s="7">
        <f t="shared" si="2"/>
        <v>0</v>
      </c>
    </row>
    <row r="19" spans="1:5" ht="12.75">
      <c r="A19" s="18" t="s">
        <v>48</v>
      </c>
      <c r="B19" s="7">
        <f>SUM(B14:B18)</f>
        <v>0</v>
      </c>
      <c r="C19" s="7">
        <f>SUM(C14:C17)</f>
        <v>0</v>
      </c>
      <c r="D19" s="7">
        <f>SUM(D14:D18)</f>
        <v>0</v>
      </c>
      <c r="E19" s="7">
        <f>SUM(E14:E18)</f>
        <v>0</v>
      </c>
    </row>
  </sheetData>
  <sheetProtection/>
  <mergeCells count="4">
    <mergeCell ref="D5:E5"/>
    <mergeCell ref="B5:C5"/>
    <mergeCell ref="A1:E1"/>
    <mergeCell ref="A2:E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&amp;C1/2. melléklet az 7/2013. (IX. 19.) önkormányzati rendelethez</oddHeader>
    <oddFooter>&amp;C3. oldal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view="pageLayout" workbookViewId="0" topLeftCell="A1">
      <selection activeCell="G3" sqref="G3"/>
    </sheetView>
  </sheetViews>
  <sheetFormatPr defaultColWidth="9.140625" defaultRowHeight="12.75"/>
  <cols>
    <col min="1" max="1" width="20.421875" style="0" customWidth="1"/>
    <col min="4" max="4" width="9.28125" style="0" customWidth="1"/>
  </cols>
  <sheetData>
    <row r="1" spans="1:11" ht="12.75">
      <c r="A1" s="34" t="s">
        <v>381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34" t="s">
        <v>226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34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4" t="s">
        <v>159</v>
      </c>
    </row>
    <row r="5" spans="1:11" ht="41.25" customHeight="1">
      <c r="A5" s="181" t="s">
        <v>184</v>
      </c>
      <c r="B5" s="170" t="s">
        <v>199</v>
      </c>
      <c r="C5" s="171"/>
      <c r="D5" s="180" t="s">
        <v>240</v>
      </c>
      <c r="E5" s="180"/>
      <c r="F5" s="173"/>
      <c r="G5" s="174"/>
      <c r="H5" s="54"/>
      <c r="I5" s="55"/>
      <c r="J5" s="180" t="s">
        <v>146</v>
      </c>
      <c r="K5" s="180"/>
    </row>
    <row r="6" spans="1:11" ht="12.75">
      <c r="A6" s="182"/>
      <c r="B6" s="2" t="s">
        <v>0</v>
      </c>
      <c r="C6" s="2" t="s">
        <v>358</v>
      </c>
      <c r="D6" s="2" t="s">
        <v>0</v>
      </c>
      <c r="E6" s="2" t="s">
        <v>358</v>
      </c>
      <c r="F6" s="2"/>
      <c r="G6" s="2"/>
      <c r="H6" s="2"/>
      <c r="I6" s="2"/>
      <c r="J6" s="6" t="s">
        <v>0</v>
      </c>
      <c r="K6" s="6" t="s">
        <v>358</v>
      </c>
    </row>
    <row r="7" spans="1:11" ht="22.5">
      <c r="A7" s="44" t="s">
        <v>190</v>
      </c>
      <c r="B7" s="8"/>
      <c r="C7" s="8"/>
      <c r="D7" s="8"/>
      <c r="E7" s="8"/>
      <c r="F7" s="8"/>
      <c r="G7" s="8"/>
      <c r="H7" s="8"/>
      <c r="I7" s="8"/>
      <c r="J7" s="7">
        <f aca="true" t="shared" si="0" ref="J7:K18">B7+D7+F7+H7</f>
        <v>0</v>
      </c>
      <c r="K7" s="7">
        <f t="shared" si="0"/>
        <v>0</v>
      </c>
    </row>
    <row r="8" spans="1:11" ht="22.5" customHeight="1">
      <c r="A8" s="44" t="s">
        <v>191</v>
      </c>
      <c r="B8" s="8">
        <v>1654</v>
      </c>
      <c r="C8" s="8">
        <v>1654</v>
      </c>
      <c r="D8" s="8"/>
      <c r="E8" s="8"/>
      <c r="F8" s="8"/>
      <c r="G8" s="8"/>
      <c r="H8" s="8"/>
      <c r="I8" s="8"/>
      <c r="J8" s="7">
        <f t="shared" si="0"/>
        <v>1654</v>
      </c>
      <c r="K8" s="7">
        <f t="shared" si="0"/>
        <v>1654</v>
      </c>
    </row>
    <row r="9" spans="1:11" ht="22.5" customHeight="1">
      <c r="A9" s="44" t="s">
        <v>192</v>
      </c>
      <c r="B9" s="8">
        <v>447</v>
      </c>
      <c r="C9" s="8">
        <v>447</v>
      </c>
      <c r="D9" s="8"/>
      <c r="E9" s="8"/>
      <c r="F9" s="8"/>
      <c r="G9" s="8"/>
      <c r="H9" s="8"/>
      <c r="I9" s="8"/>
      <c r="J9" s="7">
        <f t="shared" si="0"/>
        <v>447</v>
      </c>
      <c r="K9" s="7">
        <f t="shared" si="0"/>
        <v>447</v>
      </c>
    </row>
    <row r="10" spans="1:11" ht="12.75">
      <c r="A10" s="44" t="s">
        <v>335</v>
      </c>
      <c r="B10" s="8"/>
      <c r="C10" s="8"/>
      <c r="D10" s="8"/>
      <c r="E10" s="8"/>
      <c r="F10" s="8"/>
      <c r="G10" s="8"/>
      <c r="H10" s="8"/>
      <c r="I10" s="8"/>
      <c r="J10" s="7">
        <f t="shared" si="0"/>
        <v>0</v>
      </c>
      <c r="K10" s="7">
        <f t="shared" si="0"/>
        <v>0</v>
      </c>
    </row>
    <row r="11" spans="1:11" ht="22.5" customHeight="1">
      <c r="A11" s="44" t="s">
        <v>346</v>
      </c>
      <c r="B11" s="8"/>
      <c r="C11" s="8"/>
      <c r="D11" s="8"/>
      <c r="E11" s="8"/>
      <c r="F11" s="8"/>
      <c r="G11" s="8"/>
      <c r="H11" s="8"/>
      <c r="I11" s="8"/>
      <c r="J11" s="7">
        <f t="shared" si="0"/>
        <v>0</v>
      </c>
      <c r="K11" s="7">
        <f t="shared" si="0"/>
        <v>0</v>
      </c>
    </row>
    <row r="12" spans="1:11" ht="22.5" customHeight="1">
      <c r="A12" s="44" t="s">
        <v>345</v>
      </c>
      <c r="B12" s="8"/>
      <c r="C12" s="8"/>
      <c r="D12" s="8"/>
      <c r="E12" s="8"/>
      <c r="F12" s="8"/>
      <c r="G12" s="8"/>
      <c r="H12" s="8"/>
      <c r="I12" s="8"/>
      <c r="J12" s="7">
        <f t="shared" si="0"/>
        <v>0</v>
      </c>
      <c r="K12" s="7">
        <f t="shared" si="0"/>
        <v>0</v>
      </c>
    </row>
    <row r="13" spans="1:11" ht="12.75">
      <c r="A13" s="44" t="s">
        <v>332</v>
      </c>
      <c r="B13" s="8"/>
      <c r="C13" s="8"/>
      <c r="D13" s="8"/>
      <c r="E13" s="8"/>
      <c r="F13" s="8"/>
      <c r="G13" s="8"/>
      <c r="H13" s="8"/>
      <c r="I13" s="8"/>
      <c r="J13" s="7">
        <f t="shared" si="0"/>
        <v>0</v>
      </c>
      <c r="K13" s="7">
        <f t="shared" si="0"/>
        <v>0</v>
      </c>
    </row>
    <row r="14" spans="1:11" ht="22.5">
      <c r="A14" s="45" t="s">
        <v>197</v>
      </c>
      <c r="B14" s="7">
        <f>SUM(B7:B13)</f>
        <v>2101</v>
      </c>
      <c r="C14" s="7">
        <f>SUM(C7:C13)</f>
        <v>2101</v>
      </c>
      <c r="D14" s="7">
        <v>0</v>
      </c>
      <c r="E14" s="7">
        <f>SUM(E7:E13)</f>
        <v>0</v>
      </c>
      <c r="F14" s="7"/>
      <c r="G14" s="7"/>
      <c r="H14" s="7"/>
      <c r="I14" s="7"/>
      <c r="J14" s="7">
        <f>SUM(J7:J13)</f>
        <v>2101</v>
      </c>
      <c r="K14" s="7">
        <f>C14+E14+G14+I14</f>
        <v>2101</v>
      </c>
    </row>
    <row r="15" spans="1:11" ht="22.5">
      <c r="A15" s="44" t="s">
        <v>347</v>
      </c>
      <c r="B15" s="8"/>
      <c r="C15" s="8"/>
      <c r="D15" s="8"/>
      <c r="E15" s="8"/>
      <c r="F15" s="8"/>
      <c r="G15" s="8"/>
      <c r="H15" s="8"/>
      <c r="I15" s="8"/>
      <c r="J15" s="7">
        <f t="shared" si="0"/>
        <v>0</v>
      </c>
      <c r="K15" s="7">
        <f t="shared" si="0"/>
        <v>0</v>
      </c>
    </row>
    <row r="16" spans="1:11" ht="22.5">
      <c r="A16" s="44" t="s">
        <v>344</v>
      </c>
      <c r="B16" s="8"/>
      <c r="C16" s="8"/>
      <c r="D16" s="8"/>
      <c r="E16" s="8"/>
      <c r="F16" s="8"/>
      <c r="G16" s="8"/>
      <c r="H16" s="8"/>
      <c r="I16" s="8"/>
      <c r="J16" s="7">
        <f t="shared" si="0"/>
        <v>0</v>
      </c>
      <c r="K16" s="7">
        <f t="shared" si="0"/>
        <v>0</v>
      </c>
    </row>
    <row r="17" spans="1:11" ht="22.5">
      <c r="A17" s="46" t="s">
        <v>348</v>
      </c>
      <c r="B17" s="8"/>
      <c r="C17" s="8"/>
      <c r="D17" s="8"/>
      <c r="E17" s="8"/>
      <c r="F17" s="8"/>
      <c r="G17" s="8"/>
      <c r="H17" s="8"/>
      <c r="I17" s="8"/>
      <c r="J17" s="7">
        <f t="shared" si="0"/>
        <v>0</v>
      </c>
      <c r="K17" s="7">
        <f t="shared" si="0"/>
        <v>0</v>
      </c>
    </row>
    <row r="18" spans="1:11" ht="22.5">
      <c r="A18" s="44" t="s">
        <v>352</v>
      </c>
      <c r="B18" s="8"/>
      <c r="C18" s="8"/>
      <c r="D18" s="8"/>
      <c r="E18" s="8"/>
      <c r="F18" s="8"/>
      <c r="G18" s="8"/>
      <c r="H18" s="8"/>
      <c r="I18" s="8"/>
      <c r="J18" s="7">
        <f t="shared" si="0"/>
        <v>0</v>
      </c>
      <c r="K18" s="7">
        <f t="shared" si="0"/>
        <v>0</v>
      </c>
    </row>
    <row r="19" spans="1:11" ht="12.75">
      <c r="A19" s="18" t="s">
        <v>48</v>
      </c>
      <c r="B19" s="7">
        <f>SUM(B14:B18)</f>
        <v>2101</v>
      </c>
      <c r="C19" s="7">
        <f>SUM(C14:C18)</f>
        <v>2101</v>
      </c>
      <c r="D19" s="7">
        <f>SUM(D14:D18)</f>
        <v>0</v>
      </c>
      <c r="E19" s="7">
        <f>SUM(E14:E18)</f>
        <v>0</v>
      </c>
      <c r="F19" s="7"/>
      <c r="G19" s="7"/>
      <c r="H19" s="7"/>
      <c r="I19" s="7"/>
      <c r="J19" s="7">
        <f>SUM(J14:J18)</f>
        <v>2101</v>
      </c>
      <c r="K19" s="7">
        <f>SUM(K14:K18)</f>
        <v>2101</v>
      </c>
    </row>
    <row r="20" ht="12.75">
      <c r="A20" s="43"/>
    </row>
    <row r="21" ht="12.75">
      <c r="A21" s="43"/>
    </row>
    <row r="22" ht="12.75">
      <c r="A22" s="43"/>
    </row>
    <row r="23" ht="12.75">
      <c r="A23" s="43"/>
    </row>
    <row r="24" ht="12.75">
      <c r="A24" s="43"/>
    </row>
    <row r="25" ht="12.75">
      <c r="A25" s="43"/>
    </row>
    <row r="26" ht="12.75">
      <c r="A26" s="43"/>
    </row>
    <row r="27" ht="12.75">
      <c r="A27" s="43"/>
    </row>
    <row r="28" ht="12.75">
      <c r="A28" s="43"/>
    </row>
    <row r="29" ht="12.75">
      <c r="A29" s="43"/>
    </row>
    <row r="30" ht="12.75">
      <c r="A30" s="43"/>
    </row>
    <row r="31" ht="12.75">
      <c r="A31" s="43"/>
    </row>
    <row r="32" ht="12.75">
      <c r="A32" s="43"/>
    </row>
    <row r="33" ht="12.75">
      <c r="A33" s="43"/>
    </row>
    <row r="34" ht="12.75">
      <c r="A34" s="33"/>
    </row>
  </sheetData>
  <sheetProtection/>
  <mergeCells count="5">
    <mergeCell ref="J5:K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&amp;C1/4. melléklet az 7/2013. (IX. 19.) önkormányzati rendelethez
</oddHeader>
    <oddFooter>&amp;C5. oldal
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A3" sqref="A3"/>
    </sheetView>
  </sheetViews>
  <sheetFormatPr defaultColWidth="9.140625" defaultRowHeight="12.75"/>
  <cols>
    <col min="1" max="1" width="20.421875" style="0" customWidth="1"/>
    <col min="2" max="4" width="8.28125" style="0" customWidth="1"/>
    <col min="5" max="5" width="7.00390625" style="0" customWidth="1"/>
    <col min="6" max="7" width="8.28125" style="0" customWidth="1"/>
    <col min="8" max="8" width="7.140625" style="0" customWidth="1"/>
    <col min="9" max="10" width="8.28125" style="0" customWidth="1"/>
    <col min="11" max="11" width="7.140625" style="0" customWidth="1"/>
    <col min="12" max="12" width="7.00390625" style="0" customWidth="1"/>
    <col min="13" max="15" width="8.28125" style="0" customWidth="1"/>
  </cols>
  <sheetData>
    <row r="1" spans="1:15" ht="12.75">
      <c r="A1" s="34" t="s">
        <v>380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12.75">
      <c r="A2" s="34" t="s">
        <v>291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15">
      <c r="A3" s="34"/>
      <c r="B3" s="31"/>
      <c r="C3" s="31"/>
      <c r="D3" s="31"/>
      <c r="E3" s="31"/>
      <c r="F3" s="31"/>
      <c r="G3" s="31"/>
      <c r="H3" s="31"/>
      <c r="I3" s="164"/>
      <c r="J3" s="164"/>
      <c r="K3" s="164"/>
      <c r="L3" s="164"/>
      <c r="M3" s="63"/>
      <c r="N3" s="31"/>
      <c r="O3" s="31"/>
    </row>
    <row r="4" spans="1:15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4" t="s">
        <v>159</v>
      </c>
    </row>
    <row r="5" spans="1:15" ht="41.25" customHeight="1">
      <c r="A5" s="181" t="s">
        <v>184</v>
      </c>
      <c r="B5" s="184" t="s">
        <v>185</v>
      </c>
      <c r="C5" s="185"/>
      <c r="D5" s="172" t="s">
        <v>186</v>
      </c>
      <c r="E5" s="172"/>
      <c r="F5" s="172" t="s">
        <v>187</v>
      </c>
      <c r="G5" s="172"/>
      <c r="H5" s="172" t="s">
        <v>188</v>
      </c>
      <c r="I5" s="172"/>
      <c r="J5" s="178" t="s">
        <v>298</v>
      </c>
      <c r="K5" s="183"/>
      <c r="L5" s="172" t="s">
        <v>189</v>
      </c>
      <c r="M5" s="172"/>
      <c r="N5" s="172" t="s">
        <v>146</v>
      </c>
      <c r="O5" s="172"/>
    </row>
    <row r="6" spans="1:15" ht="12.75">
      <c r="A6" s="182"/>
      <c r="B6" s="57" t="s">
        <v>0</v>
      </c>
      <c r="C6" s="57" t="s">
        <v>358</v>
      </c>
      <c r="D6" s="57" t="s">
        <v>0</v>
      </c>
      <c r="E6" s="57" t="s">
        <v>358</v>
      </c>
      <c r="F6" s="57" t="s">
        <v>0</v>
      </c>
      <c r="G6" s="57" t="s">
        <v>358</v>
      </c>
      <c r="H6" s="57" t="s">
        <v>0</v>
      </c>
      <c r="I6" s="57" t="s">
        <v>358</v>
      </c>
      <c r="J6" s="57" t="s">
        <v>0</v>
      </c>
      <c r="K6" s="57" t="s">
        <v>358</v>
      </c>
      <c r="L6" s="57" t="s">
        <v>0</v>
      </c>
      <c r="M6" s="57" t="s">
        <v>358</v>
      </c>
      <c r="N6" s="96" t="s">
        <v>0</v>
      </c>
      <c r="O6" s="96" t="s">
        <v>358</v>
      </c>
    </row>
    <row r="7" spans="1:15" ht="22.5">
      <c r="A7" s="44" t="s">
        <v>190</v>
      </c>
      <c r="B7" s="58"/>
      <c r="C7" s="58"/>
      <c r="D7" s="58"/>
      <c r="E7" s="58"/>
      <c r="F7" s="58"/>
      <c r="G7" s="58"/>
      <c r="H7" s="58">
        <v>412</v>
      </c>
      <c r="I7" s="58">
        <v>412</v>
      </c>
      <c r="J7" s="58"/>
      <c r="K7" s="58"/>
      <c r="L7" s="58"/>
      <c r="M7" s="58"/>
      <c r="N7" s="59">
        <f>B7+D7+F7+H7+L7</f>
        <v>412</v>
      </c>
      <c r="O7" s="59">
        <f>C7+E7+G7+I7+M7</f>
        <v>412</v>
      </c>
    </row>
    <row r="8" spans="1:15" ht="22.5" customHeight="1">
      <c r="A8" s="44" t="s">
        <v>191</v>
      </c>
      <c r="B8" s="58">
        <v>27030</v>
      </c>
      <c r="C8" s="58">
        <v>27030</v>
      </c>
      <c r="D8" s="58"/>
      <c r="E8" s="58"/>
      <c r="F8" s="58">
        <v>5500</v>
      </c>
      <c r="G8" s="58">
        <v>5500</v>
      </c>
      <c r="H8" s="58">
        <v>600</v>
      </c>
      <c r="I8" s="58">
        <v>600</v>
      </c>
      <c r="J8" s="58"/>
      <c r="K8" s="58"/>
      <c r="L8" s="58"/>
      <c r="M8" s="58"/>
      <c r="N8" s="59">
        <f aca="true" t="shared" si="0" ref="N8:N18">B8+D8+F8+H8+L8</f>
        <v>33130</v>
      </c>
      <c r="O8" s="59">
        <f>C8+E8+G8+I8+M8+K8</f>
        <v>33130</v>
      </c>
    </row>
    <row r="9" spans="1:15" ht="22.5" customHeight="1">
      <c r="A9" s="44" t="s">
        <v>192</v>
      </c>
      <c r="B9" s="58"/>
      <c r="C9" s="58"/>
      <c r="D9" s="58"/>
      <c r="E9" s="58"/>
      <c r="F9" s="58">
        <v>1485</v>
      </c>
      <c r="G9" s="58">
        <v>1485</v>
      </c>
      <c r="H9" s="58"/>
      <c r="I9" s="58"/>
      <c r="J9" s="58">
        <v>14</v>
      </c>
      <c r="K9" s="58">
        <v>14</v>
      </c>
      <c r="L9" s="58"/>
      <c r="M9" s="58"/>
      <c r="N9" s="59">
        <f>B9+D9+F9+H9+L9+J9</f>
        <v>1499</v>
      </c>
      <c r="O9" s="59">
        <f>C9+E9+G9+I9+M9+K9</f>
        <v>1499</v>
      </c>
    </row>
    <row r="10" spans="1:15" ht="12.75">
      <c r="A10" s="44" t="s">
        <v>335</v>
      </c>
      <c r="B10" s="58"/>
      <c r="C10" s="58"/>
      <c r="D10" s="58"/>
      <c r="E10" s="58"/>
      <c r="F10" s="58"/>
      <c r="G10" s="58"/>
      <c r="H10" s="58"/>
      <c r="I10" s="58"/>
      <c r="J10" s="58">
        <v>50</v>
      </c>
      <c r="K10" s="58">
        <v>50</v>
      </c>
      <c r="L10" s="58"/>
      <c r="M10" s="58"/>
      <c r="N10" s="59">
        <f>SUM(B10+D10+F10+H10+J10+L10)</f>
        <v>50</v>
      </c>
      <c r="O10" s="59">
        <f>SUM(C10+E10+G10+I10+K10+M10)</f>
        <v>50</v>
      </c>
    </row>
    <row r="11" spans="1:15" ht="22.5" customHeight="1">
      <c r="A11" s="44" t="s">
        <v>349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>
        <v>5698</v>
      </c>
      <c r="M11" s="58">
        <v>5698</v>
      </c>
      <c r="N11" s="59">
        <f t="shared" si="0"/>
        <v>5698</v>
      </c>
      <c r="O11" s="59">
        <f aca="true" t="shared" si="1" ref="O11:O17">C11+E11+G11+I11+M11</f>
        <v>5698</v>
      </c>
    </row>
    <row r="12" spans="1:15" ht="22.5" customHeight="1">
      <c r="A12" s="44" t="s">
        <v>350</v>
      </c>
      <c r="B12" s="58"/>
      <c r="C12" s="58">
        <v>100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9">
        <f t="shared" si="0"/>
        <v>0</v>
      </c>
      <c r="O12" s="59">
        <f t="shared" si="1"/>
        <v>100</v>
      </c>
    </row>
    <row r="13" spans="1:15" ht="12.75">
      <c r="A13" s="44" t="s">
        <v>332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9">
        <f t="shared" si="0"/>
        <v>0</v>
      </c>
      <c r="O13" s="59">
        <f t="shared" si="1"/>
        <v>0</v>
      </c>
    </row>
    <row r="14" spans="1:15" ht="22.5">
      <c r="A14" s="45" t="s">
        <v>197</v>
      </c>
      <c r="B14" s="59">
        <f>SUM(B7:B13)</f>
        <v>27030</v>
      </c>
      <c r="C14" s="59">
        <f aca="true" t="shared" si="2" ref="C14:M14">SUM(C7:C13)</f>
        <v>27130</v>
      </c>
      <c r="D14" s="59">
        <f>SUM(D7:D13)</f>
        <v>0</v>
      </c>
      <c r="E14" s="59">
        <f t="shared" si="2"/>
        <v>0</v>
      </c>
      <c r="F14" s="59">
        <f t="shared" si="2"/>
        <v>6985</v>
      </c>
      <c r="G14" s="59">
        <f t="shared" si="2"/>
        <v>6985</v>
      </c>
      <c r="H14" s="59">
        <f t="shared" si="2"/>
        <v>1012</v>
      </c>
      <c r="I14" s="59">
        <f t="shared" si="2"/>
        <v>1012</v>
      </c>
      <c r="J14" s="59">
        <f>SUM(J7:J13)</f>
        <v>64</v>
      </c>
      <c r="K14" s="59">
        <f>SUM(K8:K13)</f>
        <v>64</v>
      </c>
      <c r="L14" s="59">
        <f t="shared" si="2"/>
        <v>5698</v>
      </c>
      <c r="M14" s="59">
        <f t="shared" si="2"/>
        <v>5698</v>
      </c>
      <c r="N14" s="59">
        <f>SUM(N7:N13)</f>
        <v>40789</v>
      </c>
      <c r="O14" s="59">
        <f>SUM(O7:O13)</f>
        <v>40889</v>
      </c>
    </row>
    <row r="15" spans="1:15" ht="22.5">
      <c r="A15" s="44" t="s">
        <v>37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9">
        <f t="shared" si="0"/>
        <v>0</v>
      </c>
      <c r="O15" s="59">
        <f t="shared" si="1"/>
        <v>0</v>
      </c>
    </row>
    <row r="16" spans="1:15" ht="22.5">
      <c r="A16" s="44" t="s">
        <v>344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9">
        <f t="shared" si="0"/>
        <v>0</v>
      </c>
      <c r="O16" s="59">
        <f t="shared" si="1"/>
        <v>0</v>
      </c>
    </row>
    <row r="17" spans="1:15" ht="22.5">
      <c r="A17" s="46" t="s">
        <v>348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9">
        <f t="shared" si="0"/>
        <v>0</v>
      </c>
      <c r="O17" s="59">
        <f t="shared" si="1"/>
        <v>0</v>
      </c>
    </row>
    <row r="18" spans="1:15" ht="22.5">
      <c r="A18" s="44" t="s">
        <v>352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>
        <f t="shared" si="0"/>
        <v>0</v>
      </c>
      <c r="O18" s="59">
        <f>C18+E18+G18+I18+M18</f>
        <v>0</v>
      </c>
    </row>
    <row r="19" spans="1:15" ht="12.75">
      <c r="A19" s="18" t="s">
        <v>48</v>
      </c>
      <c r="B19" s="59">
        <f aca="true" t="shared" si="3" ref="B19:N19">SUM(B14:B18)</f>
        <v>27030</v>
      </c>
      <c r="C19" s="59">
        <f t="shared" si="3"/>
        <v>27130</v>
      </c>
      <c r="D19" s="59">
        <f t="shared" si="3"/>
        <v>0</v>
      </c>
      <c r="E19" s="59">
        <f t="shared" si="3"/>
        <v>0</v>
      </c>
      <c r="F19" s="59">
        <f t="shared" si="3"/>
        <v>6985</v>
      </c>
      <c r="G19" s="59">
        <f t="shared" si="3"/>
        <v>6985</v>
      </c>
      <c r="H19" s="59">
        <f t="shared" si="3"/>
        <v>1012</v>
      </c>
      <c r="I19" s="59">
        <f t="shared" si="3"/>
        <v>1012</v>
      </c>
      <c r="J19" s="59">
        <f t="shared" si="3"/>
        <v>64</v>
      </c>
      <c r="K19" s="59">
        <f t="shared" si="3"/>
        <v>64</v>
      </c>
      <c r="L19" s="59">
        <f t="shared" si="3"/>
        <v>5698</v>
      </c>
      <c r="M19" s="59">
        <f t="shared" si="3"/>
        <v>5698</v>
      </c>
      <c r="N19" s="59">
        <f t="shared" si="3"/>
        <v>40789</v>
      </c>
      <c r="O19" s="59">
        <f>SUM(O14:O17)</f>
        <v>40889</v>
      </c>
    </row>
    <row r="20" ht="12.75">
      <c r="A20" s="43"/>
    </row>
    <row r="21" ht="12.75">
      <c r="A21" s="43"/>
    </row>
    <row r="22" ht="12.75">
      <c r="A22" s="43"/>
    </row>
    <row r="23" ht="12.75">
      <c r="A23" s="43"/>
    </row>
    <row r="24" ht="12.75">
      <c r="A24" s="43"/>
    </row>
    <row r="25" ht="12.75">
      <c r="A25" s="43"/>
    </row>
    <row r="26" ht="12.75">
      <c r="A26" s="43"/>
    </row>
    <row r="27" ht="12.75">
      <c r="A27" s="43"/>
    </row>
    <row r="28" ht="12.75">
      <c r="A28" s="43"/>
    </row>
    <row r="29" ht="12.75">
      <c r="A29" s="43"/>
    </row>
    <row r="30" ht="12.75">
      <c r="A30" s="43"/>
    </row>
    <row r="31" ht="12.75">
      <c r="A31" s="43"/>
    </row>
    <row r="32" ht="12.75">
      <c r="A32" s="43"/>
    </row>
    <row r="33" ht="12.75">
      <c r="A33" s="43"/>
    </row>
    <row r="34" ht="12.75">
      <c r="A34" s="33"/>
    </row>
  </sheetData>
  <sheetProtection/>
  <mergeCells count="9">
    <mergeCell ref="I3:L3"/>
    <mergeCell ref="L5:M5"/>
    <mergeCell ref="H5:I5"/>
    <mergeCell ref="N5:O5"/>
    <mergeCell ref="J5:K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&amp;C1/4. melléklet az 7/2013. (IX. 19.) önkormányzati rendelethez
</oddHeader>
    <oddFooter>&amp;C6. oldal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view="pageLayout" workbookViewId="0" topLeftCell="A1">
      <selection activeCell="F3" sqref="F3"/>
    </sheetView>
  </sheetViews>
  <sheetFormatPr defaultColWidth="9.140625" defaultRowHeight="12.75"/>
  <cols>
    <col min="1" max="1" width="20.421875" style="0" customWidth="1"/>
    <col min="4" max="4" width="9.28125" style="0" customWidth="1"/>
    <col min="8" max="11" width="7.7109375" style="0" customWidth="1"/>
  </cols>
  <sheetData>
    <row r="1" spans="1:13" ht="12.75">
      <c r="A1" s="34" t="s">
        <v>380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ht="12.75">
      <c r="A2" s="163" t="s">
        <v>251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12.75">
      <c r="A3" s="3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4" t="s">
        <v>159</v>
      </c>
    </row>
    <row r="5" spans="1:13" ht="41.25" customHeight="1">
      <c r="A5" s="181" t="s">
        <v>184</v>
      </c>
      <c r="B5" s="170" t="s">
        <v>200</v>
      </c>
      <c r="C5" s="171"/>
      <c r="D5" s="180" t="s">
        <v>201</v>
      </c>
      <c r="E5" s="180"/>
      <c r="F5" s="180" t="s">
        <v>241</v>
      </c>
      <c r="G5" s="180"/>
      <c r="H5" s="180" t="s">
        <v>298</v>
      </c>
      <c r="I5" s="180"/>
      <c r="J5" s="180"/>
      <c r="K5" s="180"/>
      <c r="L5" s="180" t="s">
        <v>146</v>
      </c>
      <c r="M5" s="180"/>
    </row>
    <row r="6" spans="1:13" ht="12.75">
      <c r="A6" s="182"/>
      <c r="B6" s="2" t="s">
        <v>0</v>
      </c>
      <c r="C6" s="2" t="s">
        <v>358</v>
      </c>
      <c r="D6" s="2" t="s">
        <v>0</v>
      </c>
      <c r="E6" s="2" t="s">
        <v>382</v>
      </c>
      <c r="F6" s="2" t="s">
        <v>0</v>
      </c>
      <c r="G6" s="2" t="s">
        <v>382</v>
      </c>
      <c r="H6" s="2" t="s">
        <v>0</v>
      </c>
      <c r="I6" s="2" t="s">
        <v>382</v>
      </c>
      <c r="J6" s="2"/>
      <c r="K6" s="2"/>
      <c r="L6" s="6" t="s">
        <v>0</v>
      </c>
      <c r="M6" s="6" t="s">
        <v>382</v>
      </c>
    </row>
    <row r="7" spans="1:13" ht="22.5">
      <c r="A7" s="44" t="s">
        <v>190</v>
      </c>
      <c r="B7" s="8">
        <v>16</v>
      </c>
      <c r="C7" s="8">
        <v>16</v>
      </c>
      <c r="D7" s="8">
        <v>16</v>
      </c>
      <c r="E7" s="8">
        <v>16</v>
      </c>
      <c r="F7" s="8"/>
      <c r="G7" s="8"/>
      <c r="H7" s="8"/>
      <c r="I7" s="8"/>
      <c r="J7" s="8"/>
      <c r="K7" s="8"/>
      <c r="L7" s="7">
        <f aca="true" t="shared" si="0" ref="L7:M18">B7+D7+F7+H7+J7</f>
        <v>32</v>
      </c>
      <c r="M7" s="7">
        <f>SUM(C7+E7+G7+I7)</f>
        <v>32</v>
      </c>
    </row>
    <row r="8" spans="1:13" ht="22.5" customHeight="1">
      <c r="A8" s="44" t="s">
        <v>191</v>
      </c>
      <c r="B8" s="8"/>
      <c r="C8" s="8"/>
      <c r="D8" s="8"/>
      <c r="E8" s="8"/>
      <c r="F8" s="8"/>
      <c r="G8" s="8"/>
      <c r="H8" s="8"/>
      <c r="I8" s="8"/>
      <c r="J8" s="8"/>
      <c r="K8" s="8"/>
      <c r="L8" s="7">
        <f t="shared" si="0"/>
        <v>0</v>
      </c>
      <c r="M8" s="7">
        <f t="shared" si="0"/>
        <v>0</v>
      </c>
    </row>
    <row r="9" spans="1:13" ht="22.5" customHeight="1">
      <c r="A9" s="44" t="s">
        <v>192</v>
      </c>
      <c r="B9" s="8">
        <v>4</v>
      </c>
      <c r="C9" s="8">
        <v>4</v>
      </c>
      <c r="D9" s="8">
        <v>4</v>
      </c>
      <c r="E9" s="8">
        <v>4</v>
      </c>
      <c r="F9" s="8"/>
      <c r="G9" s="8"/>
      <c r="H9" s="8">
        <v>68</v>
      </c>
      <c r="I9" s="8">
        <v>68</v>
      </c>
      <c r="J9" s="8"/>
      <c r="K9" s="8"/>
      <c r="L9" s="7">
        <f t="shared" si="0"/>
        <v>76</v>
      </c>
      <c r="M9" s="7">
        <f t="shared" si="0"/>
        <v>76</v>
      </c>
    </row>
    <row r="10" spans="1:13" ht="12.75">
      <c r="A10" s="44" t="s">
        <v>335</v>
      </c>
      <c r="B10" s="8"/>
      <c r="C10" s="8"/>
      <c r="D10" s="8"/>
      <c r="E10" s="8"/>
      <c r="F10" s="8"/>
      <c r="G10" s="8"/>
      <c r="H10" s="8">
        <v>250</v>
      </c>
      <c r="I10" s="8">
        <v>250</v>
      </c>
      <c r="J10" s="8"/>
      <c r="K10" s="8"/>
      <c r="L10" s="7">
        <f t="shared" si="0"/>
        <v>250</v>
      </c>
      <c r="M10" s="7">
        <f t="shared" si="0"/>
        <v>250</v>
      </c>
    </row>
    <row r="11" spans="1:13" ht="22.5" customHeight="1">
      <c r="A11" s="44" t="s">
        <v>349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7">
        <f t="shared" si="0"/>
        <v>0</v>
      </c>
      <c r="M11" s="7">
        <f t="shared" si="0"/>
        <v>0</v>
      </c>
    </row>
    <row r="12" spans="1:13" ht="22.5" customHeight="1">
      <c r="A12" s="44" t="s">
        <v>350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7">
        <f t="shared" si="0"/>
        <v>0</v>
      </c>
      <c r="M12" s="7">
        <f t="shared" si="0"/>
        <v>0</v>
      </c>
    </row>
    <row r="13" spans="1:13" ht="12.75">
      <c r="A13" s="44" t="s">
        <v>332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7">
        <f t="shared" si="0"/>
        <v>0</v>
      </c>
      <c r="M13" s="7">
        <f t="shared" si="0"/>
        <v>0</v>
      </c>
    </row>
    <row r="14" spans="1:13" ht="22.5">
      <c r="A14" s="45" t="s">
        <v>197</v>
      </c>
      <c r="B14" s="7">
        <f aca="true" t="shared" si="1" ref="B14:G14">SUM(B7:B13)</f>
        <v>20</v>
      </c>
      <c r="C14" s="7">
        <f t="shared" si="1"/>
        <v>20</v>
      </c>
      <c r="D14" s="7">
        <f t="shared" si="1"/>
        <v>20</v>
      </c>
      <c r="E14" s="7">
        <f t="shared" si="1"/>
        <v>20</v>
      </c>
      <c r="F14" s="7">
        <f t="shared" si="1"/>
        <v>0</v>
      </c>
      <c r="G14" s="7">
        <f t="shared" si="1"/>
        <v>0</v>
      </c>
      <c r="H14" s="7">
        <f>SUM(H7:H13)</f>
        <v>318</v>
      </c>
      <c r="I14" s="7">
        <f>SUM(I7:I13)</f>
        <v>318</v>
      </c>
      <c r="J14" s="7"/>
      <c r="K14" s="7"/>
      <c r="L14" s="7">
        <f>SUM(L7:L13)</f>
        <v>358</v>
      </c>
      <c r="M14" s="7">
        <f>SUM(M7:M13)</f>
        <v>358</v>
      </c>
    </row>
    <row r="15" spans="1:13" ht="22.5">
      <c r="A15" s="44" t="s">
        <v>37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7">
        <f t="shared" si="0"/>
        <v>0</v>
      </c>
      <c r="M15" s="7">
        <f t="shared" si="0"/>
        <v>0</v>
      </c>
    </row>
    <row r="16" spans="1:13" ht="22.5">
      <c r="A16" s="44" t="s">
        <v>344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7">
        <f t="shared" si="0"/>
        <v>0</v>
      </c>
      <c r="M16" s="7">
        <f t="shared" si="0"/>
        <v>0</v>
      </c>
    </row>
    <row r="17" spans="1:13" ht="22.5">
      <c r="A17" s="46" t="s">
        <v>351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7">
        <f t="shared" si="0"/>
        <v>0</v>
      </c>
      <c r="M17" s="7">
        <f t="shared" si="0"/>
        <v>0</v>
      </c>
    </row>
    <row r="18" spans="1:13" ht="22.5">
      <c r="A18" s="44" t="s">
        <v>352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7">
        <f t="shared" si="0"/>
        <v>0</v>
      </c>
      <c r="M18" s="7">
        <f t="shared" si="0"/>
        <v>0</v>
      </c>
    </row>
    <row r="19" spans="1:13" ht="12.75">
      <c r="A19" s="18" t="s">
        <v>48</v>
      </c>
      <c r="B19" s="7">
        <f aca="true" t="shared" si="2" ref="B19:I19">SUM(B14:B18)</f>
        <v>20</v>
      </c>
      <c r="C19" s="7">
        <f t="shared" si="2"/>
        <v>20</v>
      </c>
      <c r="D19" s="7">
        <f t="shared" si="2"/>
        <v>20</v>
      </c>
      <c r="E19" s="7">
        <f t="shared" si="2"/>
        <v>20</v>
      </c>
      <c r="F19" s="7">
        <f t="shared" si="2"/>
        <v>0</v>
      </c>
      <c r="G19" s="7">
        <f t="shared" si="2"/>
        <v>0</v>
      </c>
      <c r="H19" s="7">
        <f t="shared" si="2"/>
        <v>318</v>
      </c>
      <c r="I19" s="7">
        <f t="shared" si="2"/>
        <v>318</v>
      </c>
      <c r="J19" s="7"/>
      <c r="K19" s="7"/>
      <c r="L19" s="7">
        <f>SUM(L14:L18)</f>
        <v>358</v>
      </c>
      <c r="M19" s="7">
        <f>SUM(M14:M18)</f>
        <v>358</v>
      </c>
    </row>
    <row r="20" ht="12.75">
      <c r="A20" s="43"/>
    </row>
    <row r="21" ht="12.75">
      <c r="A21" s="43"/>
    </row>
    <row r="22" ht="12.75">
      <c r="A22" s="43"/>
    </row>
    <row r="23" ht="12.75">
      <c r="A23" s="43"/>
    </row>
    <row r="24" ht="12.75">
      <c r="A24" s="43"/>
    </row>
    <row r="25" ht="12.75">
      <c r="A25" s="43"/>
    </row>
    <row r="26" ht="12.75">
      <c r="A26" s="43"/>
    </row>
    <row r="27" ht="12.75">
      <c r="A27" s="43"/>
    </row>
    <row r="28" ht="12.75">
      <c r="A28" s="43"/>
    </row>
    <row r="29" ht="12.75">
      <c r="A29" s="43"/>
    </row>
    <row r="30" ht="12.75">
      <c r="A30" s="43"/>
    </row>
    <row r="31" ht="12.75">
      <c r="A31" s="43"/>
    </row>
    <row r="32" ht="12.75">
      <c r="A32" s="43"/>
    </row>
    <row r="33" ht="12.75">
      <c r="A33" s="43"/>
    </row>
    <row r="34" ht="12.75">
      <c r="A34" s="33"/>
    </row>
  </sheetData>
  <sheetProtection/>
  <mergeCells count="8">
    <mergeCell ref="A2:M2"/>
    <mergeCell ref="J5:K5"/>
    <mergeCell ref="H5:I5"/>
    <mergeCell ref="L5:M5"/>
    <mergeCell ref="A5:A6"/>
    <mergeCell ref="B5:C5"/>
    <mergeCell ref="D5:E5"/>
    <mergeCell ref="F5:G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&amp;C1/5. melléklet az 7/2013. (IX. 19.) önkormányzati rendelethez
</oddHeader>
    <oddFooter>&amp;C7. oldal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view="pageLayout" workbookViewId="0" topLeftCell="A1">
      <selection activeCell="C12" sqref="C12"/>
    </sheetView>
  </sheetViews>
  <sheetFormatPr defaultColWidth="9.140625" defaultRowHeight="12.75"/>
  <cols>
    <col min="1" max="1" width="46.8515625" style="0" customWidth="1"/>
    <col min="2" max="2" width="25.8515625" style="0" customWidth="1"/>
    <col min="3" max="3" width="19.28125" style="0" customWidth="1"/>
  </cols>
  <sheetData>
    <row r="1" spans="1:2" ht="12.75">
      <c r="A1" s="163" t="s">
        <v>380</v>
      </c>
      <c r="B1" s="163"/>
    </row>
    <row r="2" spans="1:3" ht="12.75">
      <c r="A2" s="163" t="s">
        <v>249</v>
      </c>
      <c r="B2" s="186"/>
      <c r="C2" s="186"/>
    </row>
    <row r="4" ht="12.75">
      <c r="C4" s="4" t="s">
        <v>159</v>
      </c>
    </row>
    <row r="5" spans="1:3" ht="12.75">
      <c r="A5" s="187" t="s">
        <v>184</v>
      </c>
      <c r="B5" s="173" t="s">
        <v>207</v>
      </c>
      <c r="C5" s="174"/>
    </row>
    <row r="6" spans="1:3" ht="12.75">
      <c r="A6" s="188"/>
      <c r="B6" s="1" t="s">
        <v>0</v>
      </c>
      <c r="C6" s="1" t="s">
        <v>22</v>
      </c>
    </row>
    <row r="7" spans="1:3" ht="26.25" customHeight="1">
      <c r="A7" s="44" t="s">
        <v>190</v>
      </c>
      <c r="B7" s="103">
        <f>SUM('1.1 Önkormányzat'!AF7+'1.2 Polgárm.'!D7+'1.3 Óvoda'!J7+'1.4 Gondozási'!N7+'1.5 Műv. ház'!L7)</f>
        <v>2154</v>
      </c>
      <c r="C7" s="103">
        <f>SUM('1.1 Önkormányzat'!AG7+'1.2 Polgárm.'!E7+'1.3 Óvoda'!K7+'1.4 Gondozási'!O7+'1.5 Műv. ház'!M7)</f>
        <v>2420</v>
      </c>
    </row>
    <row r="8" spans="1:3" ht="21.75" customHeight="1">
      <c r="A8" s="44" t="s">
        <v>191</v>
      </c>
      <c r="B8" s="103">
        <v>34784</v>
      </c>
      <c r="C8" s="103">
        <v>34784</v>
      </c>
    </row>
    <row r="9" spans="1:3" ht="12.75">
      <c r="A9" s="44" t="s">
        <v>192</v>
      </c>
      <c r="B9" s="103">
        <v>3795</v>
      </c>
      <c r="C9" s="103">
        <v>3795</v>
      </c>
    </row>
    <row r="10" spans="1:3" ht="20.25" customHeight="1">
      <c r="A10" s="44" t="s">
        <v>335</v>
      </c>
      <c r="B10" s="103">
        <v>5300</v>
      </c>
      <c r="C10" s="103">
        <v>5300</v>
      </c>
    </row>
    <row r="11" spans="1:3" ht="12.75">
      <c r="A11" s="44" t="s">
        <v>349</v>
      </c>
      <c r="B11" s="103">
        <v>251830</v>
      </c>
      <c r="C11" s="103">
        <v>311330</v>
      </c>
    </row>
    <row r="12" spans="1:3" ht="22.5" customHeight="1">
      <c r="A12" s="44" t="s">
        <v>350</v>
      </c>
      <c r="B12" s="103"/>
      <c r="C12" s="103">
        <v>100</v>
      </c>
    </row>
    <row r="13" spans="1:3" ht="18.75" customHeight="1">
      <c r="A13" s="44" t="s">
        <v>332</v>
      </c>
      <c r="B13" s="103">
        <v>45949</v>
      </c>
      <c r="C13" s="103">
        <v>45949</v>
      </c>
    </row>
    <row r="14" spans="1:3" ht="23.25" customHeight="1">
      <c r="A14" s="45" t="s">
        <v>197</v>
      </c>
      <c r="B14" s="103">
        <f>SUM(B7:B13)</f>
        <v>343812</v>
      </c>
      <c r="C14" s="103">
        <f>SUM(C7:C13)</f>
        <v>403678</v>
      </c>
    </row>
    <row r="15" spans="1:3" ht="22.5" customHeight="1">
      <c r="A15" s="44" t="s">
        <v>37</v>
      </c>
      <c r="B15" s="103">
        <v>796917</v>
      </c>
      <c r="C15" s="103">
        <v>796917</v>
      </c>
    </row>
    <row r="16" spans="1:3" ht="21.75" customHeight="1">
      <c r="A16" s="44" t="s">
        <v>344</v>
      </c>
      <c r="B16" s="103">
        <v>1227</v>
      </c>
      <c r="C16" s="103">
        <v>1227</v>
      </c>
    </row>
    <row r="17" spans="1:3" ht="22.5" customHeight="1">
      <c r="A17" s="46" t="s">
        <v>348</v>
      </c>
      <c r="B17" s="103"/>
      <c r="C17" s="103">
        <v>5340</v>
      </c>
    </row>
    <row r="18" spans="1:3" ht="19.5" customHeight="1">
      <c r="A18" s="44" t="s">
        <v>326</v>
      </c>
      <c r="B18" s="103"/>
      <c r="C18" s="103"/>
    </row>
    <row r="19" spans="1:3" ht="18" customHeight="1">
      <c r="A19" s="45" t="s">
        <v>48</v>
      </c>
      <c r="B19" s="103">
        <f>SUM(B14:B18)</f>
        <v>1141956</v>
      </c>
      <c r="C19" s="103">
        <f>SUM(C14:C18)</f>
        <v>1207162</v>
      </c>
    </row>
  </sheetData>
  <sheetProtection/>
  <mergeCells count="4">
    <mergeCell ref="A2:C2"/>
    <mergeCell ref="A5:A6"/>
    <mergeCell ref="B5:C5"/>
    <mergeCell ref="A1:B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&amp;C1/1-1/5.  melléklet az 7/2013. (IX. 19.) önkormányzati rendelethez
</oddHeader>
    <oddFooter>&amp;C8. oldal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32"/>
  <sheetViews>
    <sheetView view="pageLayout" workbookViewId="0" topLeftCell="A1">
      <selection activeCell="F6" sqref="F6"/>
    </sheetView>
  </sheetViews>
  <sheetFormatPr defaultColWidth="9.140625" defaultRowHeight="12.75"/>
  <cols>
    <col min="1" max="1" width="5.7109375" style="0" customWidth="1"/>
    <col min="2" max="2" width="36.140625" style="0" customWidth="1"/>
    <col min="3" max="3" width="10.7109375" style="0" customWidth="1"/>
    <col min="4" max="4" width="10.8515625" style="0" customWidth="1"/>
  </cols>
  <sheetData>
    <row r="1" spans="1:4" ht="15.75">
      <c r="A1" s="189" t="s">
        <v>388</v>
      </c>
      <c r="B1" s="164"/>
      <c r="C1" s="164"/>
      <c r="D1" s="164"/>
    </row>
    <row r="2" ht="12.75">
      <c r="A2" s="20"/>
    </row>
    <row r="4" spans="1:4" ht="12.75">
      <c r="A4" s="158" t="s">
        <v>55</v>
      </c>
      <c r="B4" s="158" t="s">
        <v>56</v>
      </c>
      <c r="C4" s="159" t="s">
        <v>1</v>
      </c>
      <c r="D4" s="160"/>
    </row>
    <row r="5" spans="1:4" ht="12.75">
      <c r="A5" s="158"/>
      <c r="B5" s="158"/>
      <c r="C5" s="117" t="s">
        <v>57</v>
      </c>
      <c r="D5" s="117" t="s">
        <v>22</v>
      </c>
    </row>
    <row r="6" spans="1:4" ht="12.75">
      <c r="A6" s="1" t="s">
        <v>58</v>
      </c>
      <c r="B6" s="2" t="s">
        <v>70</v>
      </c>
      <c r="C6" s="8">
        <v>113231</v>
      </c>
      <c r="D6" s="8">
        <v>142926</v>
      </c>
    </row>
    <row r="7" spans="1:6" ht="12.75">
      <c r="A7" s="1" t="s">
        <v>59</v>
      </c>
      <c r="B7" s="2" t="s">
        <v>71</v>
      </c>
      <c r="C7" s="8">
        <v>10547</v>
      </c>
      <c r="D7" s="8">
        <v>13063</v>
      </c>
      <c r="F7" s="95"/>
    </row>
    <row r="8" spans="1:4" ht="12.75">
      <c r="A8" s="1" t="s">
        <v>60</v>
      </c>
      <c r="B8" s="2" t="s">
        <v>72</v>
      </c>
      <c r="C8" s="8">
        <v>4576</v>
      </c>
      <c r="D8" s="8">
        <v>5008</v>
      </c>
    </row>
    <row r="9" spans="1:5" ht="12.75">
      <c r="A9" s="21" t="s">
        <v>61</v>
      </c>
      <c r="B9" s="6" t="s">
        <v>69</v>
      </c>
      <c r="C9" s="7">
        <f>SUM(C6:C8)</f>
        <v>128354</v>
      </c>
      <c r="D9" s="7">
        <f>SUM(D6:D8)</f>
        <v>160997</v>
      </c>
      <c r="E9" s="76"/>
    </row>
    <row r="10" spans="1:5" ht="12.75">
      <c r="A10" s="1" t="s">
        <v>58</v>
      </c>
      <c r="B10" s="2" t="s">
        <v>73</v>
      </c>
      <c r="C10" s="8">
        <v>34294</v>
      </c>
      <c r="D10" s="8">
        <v>39078</v>
      </c>
      <c r="E10" s="74"/>
    </row>
    <row r="11" spans="1:5" ht="12.75">
      <c r="A11" s="1" t="s">
        <v>59</v>
      </c>
      <c r="B11" s="2" t="s">
        <v>74</v>
      </c>
      <c r="C11" s="8">
        <v>0</v>
      </c>
      <c r="D11" s="8"/>
      <c r="E11" s="74"/>
    </row>
    <row r="12" spans="1:5" ht="12.75">
      <c r="A12" s="1" t="s">
        <v>60</v>
      </c>
      <c r="B12" s="2" t="s">
        <v>75</v>
      </c>
      <c r="C12" s="8">
        <v>0</v>
      </c>
      <c r="D12" s="8"/>
      <c r="E12" s="74"/>
    </row>
    <row r="13" spans="1:5" ht="12.75">
      <c r="A13" s="1" t="s">
        <v>62</v>
      </c>
      <c r="B13" s="2" t="s">
        <v>76</v>
      </c>
      <c r="C13" s="8">
        <v>0</v>
      </c>
      <c r="D13" s="8"/>
      <c r="E13" s="74"/>
    </row>
    <row r="14" spans="1:5" ht="12.75">
      <c r="A14" s="1">
        <v>5</v>
      </c>
      <c r="B14" s="2" t="s">
        <v>238</v>
      </c>
      <c r="C14" s="8">
        <v>0</v>
      </c>
      <c r="D14" s="8">
        <v>0</v>
      </c>
      <c r="E14" s="74"/>
    </row>
    <row r="15" spans="1:5" ht="12.75">
      <c r="A15" s="1">
        <v>6</v>
      </c>
      <c r="B15" s="2" t="s">
        <v>77</v>
      </c>
      <c r="C15" s="8">
        <v>0</v>
      </c>
      <c r="D15" s="8">
        <v>3</v>
      </c>
      <c r="E15" s="75"/>
    </row>
    <row r="16" spans="1:5" ht="12.75">
      <c r="A16" s="1">
        <v>7</v>
      </c>
      <c r="B16" s="2" t="s">
        <v>78</v>
      </c>
      <c r="C16" s="8">
        <v>0</v>
      </c>
      <c r="D16" s="8"/>
      <c r="E16" s="74"/>
    </row>
    <row r="17" spans="1:5" ht="12.75">
      <c r="A17" s="1">
        <v>8</v>
      </c>
      <c r="B17" s="2" t="s">
        <v>79</v>
      </c>
      <c r="C17" s="8">
        <v>0</v>
      </c>
      <c r="D17" s="8"/>
      <c r="E17" s="74"/>
    </row>
    <row r="18" spans="1:5" ht="12.75">
      <c r="A18" s="21" t="s">
        <v>66</v>
      </c>
      <c r="B18" s="6" t="s">
        <v>373</v>
      </c>
      <c r="C18" s="7">
        <f>SUM(C10:C17)</f>
        <v>34294</v>
      </c>
      <c r="D18" s="7">
        <f>SUM(D10:D17)</f>
        <v>39081</v>
      </c>
      <c r="E18" s="76"/>
    </row>
    <row r="19" spans="1:5" ht="12.75">
      <c r="A19" s="1" t="s">
        <v>58</v>
      </c>
      <c r="B19" s="2" t="s">
        <v>80</v>
      </c>
      <c r="C19" s="8">
        <v>12665</v>
      </c>
      <c r="D19" s="8">
        <v>20337</v>
      </c>
      <c r="E19" s="74"/>
    </row>
    <row r="20" spans="1:5" ht="12.75">
      <c r="A20" s="1" t="s">
        <v>59</v>
      </c>
      <c r="B20" s="2" t="s">
        <v>81</v>
      </c>
      <c r="C20" s="8">
        <v>65508</v>
      </c>
      <c r="D20" s="8">
        <v>71610</v>
      </c>
      <c r="E20" s="74"/>
    </row>
    <row r="21" spans="1:5" ht="12.75">
      <c r="A21" s="1" t="s">
        <v>60</v>
      </c>
      <c r="B21" s="2" t="s">
        <v>82</v>
      </c>
      <c r="C21" s="8">
        <v>21150</v>
      </c>
      <c r="D21" s="8">
        <v>27840</v>
      </c>
      <c r="E21" s="74"/>
    </row>
    <row r="22" spans="1:5" ht="12.75">
      <c r="A22" s="1" t="s">
        <v>62</v>
      </c>
      <c r="B22" s="2" t="s">
        <v>83</v>
      </c>
      <c r="C22" s="8">
        <v>1025</v>
      </c>
      <c r="D22" s="8">
        <v>1025</v>
      </c>
      <c r="E22" s="74"/>
    </row>
    <row r="23" spans="1:5" ht="12.75">
      <c r="A23" s="1" t="s">
        <v>63</v>
      </c>
      <c r="B23" s="2" t="s">
        <v>84</v>
      </c>
      <c r="C23" s="8">
        <v>1570</v>
      </c>
      <c r="D23" s="8">
        <v>1570</v>
      </c>
      <c r="E23" s="74"/>
    </row>
    <row r="24" spans="1:5" ht="12.75">
      <c r="A24" s="1" t="s">
        <v>64</v>
      </c>
      <c r="B24" s="2" t="s">
        <v>299</v>
      </c>
      <c r="C24" s="8">
        <v>540</v>
      </c>
      <c r="D24" s="8">
        <v>540</v>
      </c>
      <c r="E24" s="74"/>
    </row>
    <row r="25" spans="1:5" ht="12.75">
      <c r="A25" s="21" t="s">
        <v>67</v>
      </c>
      <c r="B25" s="6" t="s">
        <v>68</v>
      </c>
      <c r="C25" s="7">
        <f>SUM(C19:C24)</f>
        <v>102458</v>
      </c>
      <c r="D25" s="7">
        <f>SUM(D19:D24)</f>
        <v>122922</v>
      </c>
      <c r="E25" s="76"/>
    </row>
    <row r="26" spans="1:4" ht="12.75">
      <c r="A26" s="21" t="s">
        <v>85</v>
      </c>
      <c r="B26" s="6" t="s">
        <v>86</v>
      </c>
      <c r="C26" s="8"/>
      <c r="D26" s="8"/>
    </row>
    <row r="27" spans="1:4" ht="25.5">
      <c r="A27" s="1" t="s">
        <v>58</v>
      </c>
      <c r="B27" s="11" t="s">
        <v>90</v>
      </c>
      <c r="C27" s="8">
        <v>8283</v>
      </c>
      <c r="D27" s="8">
        <v>8959</v>
      </c>
    </row>
    <row r="28" spans="1:4" ht="25.5">
      <c r="A28" s="1" t="s">
        <v>59</v>
      </c>
      <c r="B28" s="11" t="s">
        <v>91</v>
      </c>
      <c r="C28" s="8"/>
      <c r="D28" s="8"/>
    </row>
    <row r="29" spans="1:4" ht="25.5">
      <c r="A29" s="1" t="s">
        <v>60</v>
      </c>
      <c r="B29" s="11" t="s">
        <v>92</v>
      </c>
      <c r="C29" s="8"/>
      <c r="D29" s="8"/>
    </row>
    <row r="30" spans="1:4" ht="25.5">
      <c r="A30" s="1" t="s">
        <v>62</v>
      </c>
      <c r="B30" s="11" t="s">
        <v>93</v>
      </c>
      <c r="C30" s="8"/>
      <c r="D30" s="8"/>
    </row>
    <row r="31" spans="1:4" ht="12.75">
      <c r="A31" s="1" t="s">
        <v>63</v>
      </c>
      <c r="B31" s="11" t="s">
        <v>94</v>
      </c>
      <c r="C31" s="8">
        <v>68025</v>
      </c>
      <c r="D31" s="8">
        <v>68635</v>
      </c>
    </row>
    <row r="32" spans="1:4" ht="12.75">
      <c r="A32" s="21" t="s">
        <v>87</v>
      </c>
      <c r="B32" s="19" t="s">
        <v>374</v>
      </c>
      <c r="C32" s="7">
        <f>SUM(C27:C31)</f>
        <v>76308</v>
      </c>
      <c r="D32" s="7">
        <f>SUM(D27:D31)</f>
        <v>77594</v>
      </c>
    </row>
    <row r="33" spans="1:4" ht="25.5">
      <c r="A33" s="1" t="s">
        <v>58</v>
      </c>
      <c r="B33" s="11" t="s">
        <v>103</v>
      </c>
      <c r="C33" s="8"/>
      <c r="D33" s="8"/>
    </row>
    <row r="34" spans="1:4" ht="25.5">
      <c r="A34" s="1" t="s">
        <v>59</v>
      </c>
      <c r="B34" s="11" t="s">
        <v>104</v>
      </c>
      <c r="C34" s="8"/>
      <c r="D34" s="8"/>
    </row>
    <row r="35" spans="1:4" ht="25.5">
      <c r="A35" s="1" t="s">
        <v>60</v>
      </c>
      <c r="B35" s="11" t="s">
        <v>105</v>
      </c>
      <c r="C35" s="8"/>
      <c r="D35" s="8"/>
    </row>
    <row r="36" spans="1:4" ht="25.5">
      <c r="A36" s="1" t="s">
        <v>62</v>
      </c>
      <c r="B36" s="11" t="s">
        <v>106</v>
      </c>
      <c r="C36" s="8"/>
      <c r="D36" s="8"/>
    </row>
    <row r="37" spans="1:4" ht="12.75">
      <c r="A37" s="1" t="s">
        <v>63</v>
      </c>
      <c r="B37" s="11" t="s">
        <v>107</v>
      </c>
      <c r="C37" s="8"/>
      <c r="D37" s="8"/>
    </row>
    <row r="38" spans="1:4" ht="12.75">
      <c r="A38" s="21" t="s">
        <v>88</v>
      </c>
      <c r="B38" s="6" t="s">
        <v>89</v>
      </c>
      <c r="C38" s="8"/>
      <c r="D38" s="8"/>
    </row>
    <row r="39" spans="1:4" ht="12.75">
      <c r="A39" s="21" t="s">
        <v>95</v>
      </c>
      <c r="B39" s="6" t="s">
        <v>99</v>
      </c>
      <c r="C39" s="8"/>
      <c r="D39" s="8"/>
    </row>
    <row r="40" spans="1:4" ht="12.75">
      <c r="A40" s="21" t="s">
        <v>96</v>
      </c>
      <c r="B40" s="6" t="s">
        <v>100</v>
      </c>
      <c r="C40" s="8"/>
      <c r="D40" s="8"/>
    </row>
    <row r="41" spans="1:4" ht="12.75">
      <c r="A41" s="21" t="s">
        <v>97</v>
      </c>
      <c r="B41" s="6" t="s">
        <v>101</v>
      </c>
      <c r="C41" s="8"/>
      <c r="D41" s="8"/>
    </row>
    <row r="42" spans="1:4" ht="12.75">
      <c r="A42" s="21" t="s">
        <v>98</v>
      </c>
      <c r="B42" s="6" t="s">
        <v>102</v>
      </c>
      <c r="C42" s="8"/>
      <c r="D42" s="8"/>
    </row>
    <row r="43" spans="1:4" ht="12.75">
      <c r="A43" s="22" t="s">
        <v>58</v>
      </c>
      <c r="B43" s="23" t="s">
        <v>108</v>
      </c>
      <c r="C43" s="8"/>
      <c r="D43" s="8"/>
    </row>
    <row r="44" spans="1:4" ht="12.75">
      <c r="A44" s="22" t="s">
        <v>59</v>
      </c>
      <c r="B44" s="23" t="s">
        <v>375</v>
      </c>
      <c r="C44" s="8"/>
      <c r="D44" s="8"/>
    </row>
    <row r="45" spans="1:4" ht="12.75">
      <c r="A45" s="22" t="s">
        <v>60</v>
      </c>
      <c r="B45" s="23" t="s">
        <v>109</v>
      </c>
      <c r="C45" s="8"/>
      <c r="D45" s="8"/>
    </row>
    <row r="46" spans="1:4" ht="12.75">
      <c r="A46" s="22" t="s">
        <v>62</v>
      </c>
      <c r="B46" s="23" t="s">
        <v>110</v>
      </c>
      <c r="C46" s="8"/>
      <c r="D46" s="8"/>
    </row>
    <row r="47" spans="1:4" ht="12.75">
      <c r="A47" s="21" t="s">
        <v>111</v>
      </c>
      <c r="B47" s="6" t="s">
        <v>112</v>
      </c>
      <c r="C47" s="7"/>
      <c r="D47" s="7"/>
    </row>
    <row r="48" spans="1:4" ht="12.75">
      <c r="A48" s="22" t="s">
        <v>58</v>
      </c>
      <c r="B48" s="23" t="s">
        <v>115</v>
      </c>
      <c r="C48" s="8">
        <v>626261</v>
      </c>
      <c r="D48" s="8">
        <v>633996</v>
      </c>
    </row>
    <row r="49" spans="1:4" ht="12.75">
      <c r="A49" s="22" t="s">
        <v>59</v>
      </c>
      <c r="B49" s="23" t="s">
        <v>116</v>
      </c>
      <c r="C49" s="8"/>
      <c r="D49" s="8"/>
    </row>
    <row r="50" spans="1:4" ht="12.75">
      <c r="A50" s="22" t="s">
        <v>60</v>
      </c>
      <c r="B50" s="23" t="s">
        <v>117</v>
      </c>
      <c r="C50" s="8"/>
      <c r="D50" s="8"/>
    </row>
    <row r="51" spans="1:4" ht="12.75">
      <c r="A51" s="22" t="s">
        <v>62</v>
      </c>
      <c r="B51" s="23" t="s">
        <v>118</v>
      </c>
      <c r="C51" s="8"/>
      <c r="D51" s="8"/>
    </row>
    <row r="52" spans="1:4" ht="12.75">
      <c r="A52" s="22" t="s">
        <v>63</v>
      </c>
      <c r="B52" s="23" t="s">
        <v>119</v>
      </c>
      <c r="C52" s="8"/>
      <c r="D52" s="8"/>
    </row>
    <row r="53" spans="1:4" ht="12.75">
      <c r="A53" s="22" t="s">
        <v>64</v>
      </c>
      <c r="B53" s="23" t="s">
        <v>120</v>
      </c>
      <c r="C53" s="8"/>
      <c r="D53" s="8"/>
    </row>
    <row r="54" spans="1:4" ht="25.5">
      <c r="A54" s="22" t="s">
        <v>65</v>
      </c>
      <c r="B54" s="17" t="s">
        <v>121</v>
      </c>
      <c r="C54" s="8"/>
      <c r="D54" s="8"/>
    </row>
    <row r="55" spans="1:4" ht="12.75">
      <c r="A55" s="22" t="s">
        <v>113</v>
      </c>
      <c r="B55" s="23" t="s">
        <v>123</v>
      </c>
      <c r="C55" s="8">
        <v>168281</v>
      </c>
      <c r="D55" s="8">
        <v>170754</v>
      </c>
    </row>
    <row r="56" spans="1:4" ht="12.75">
      <c r="A56" s="22" t="s">
        <v>114</v>
      </c>
      <c r="B56" s="23" t="s">
        <v>122</v>
      </c>
      <c r="C56" s="8"/>
      <c r="D56" s="8"/>
    </row>
    <row r="57" spans="1:4" ht="25.5">
      <c r="A57" s="24" t="s">
        <v>124</v>
      </c>
      <c r="B57" s="18" t="s">
        <v>125</v>
      </c>
      <c r="C57" s="7">
        <f>SUM(C48:C56)</f>
        <v>794542</v>
      </c>
      <c r="D57" s="7">
        <f>SUM(D48:D56)</f>
        <v>804750</v>
      </c>
    </row>
    <row r="58" spans="1:4" ht="12.75">
      <c r="A58" s="22" t="s">
        <v>58</v>
      </c>
      <c r="B58" s="23" t="s">
        <v>126</v>
      </c>
      <c r="C58" s="8">
        <v>1000</v>
      </c>
      <c r="D58" s="8">
        <v>1000</v>
      </c>
    </row>
    <row r="59" spans="1:4" ht="12.75">
      <c r="A59" s="22" t="s">
        <v>59</v>
      </c>
      <c r="B59" s="23" t="s">
        <v>247</v>
      </c>
      <c r="C59" s="8"/>
      <c r="D59" s="8"/>
    </row>
    <row r="60" spans="1:4" ht="12.75">
      <c r="A60" s="22" t="s">
        <v>60</v>
      </c>
      <c r="B60" s="23" t="s">
        <v>127</v>
      </c>
      <c r="C60" s="8">
        <v>1000</v>
      </c>
      <c r="D60" s="8">
        <v>210</v>
      </c>
    </row>
    <row r="61" spans="1:4" ht="12.75">
      <c r="A61" s="22" t="s">
        <v>62</v>
      </c>
      <c r="B61" s="23" t="s">
        <v>128</v>
      </c>
      <c r="C61" s="8">
        <v>4000</v>
      </c>
      <c r="D61" s="8">
        <v>608</v>
      </c>
    </row>
    <row r="62" spans="1:4" ht="12.75">
      <c r="A62" s="22" t="s">
        <v>63</v>
      </c>
      <c r="B62" s="23" t="s">
        <v>129</v>
      </c>
      <c r="C62" s="8"/>
      <c r="D62" s="8"/>
    </row>
    <row r="63" spans="1:4" ht="25.5">
      <c r="A63" s="21" t="s">
        <v>131</v>
      </c>
      <c r="B63" s="18" t="s">
        <v>130</v>
      </c>
      <c r="C63" s="7">
        <f>SUM(C58:C62)</f>
        <v>6000</v>
      </c>
      <c r="D63" s="7">
        <f>SUM(D58:D62)</f>
        <v>1818</v>
      </c>
    </row>
    <row r="64" spans="1:4" ht="12.75">
      <c r="A64" s="6"/>
      <c r="B64" s="6" t="s">
        <v>132</v>
      </c>
      <c r="C64" s="7">
        <f>C9+C18+C25+C32+C47+C58+C61+C60+C59+C57</f>
        <v>1141956</v>
      </c>
      <c r="D64" s="7">
        <f>D63+D57+D47+D32+D25+D18+D9</f>
        <v>1207162</v>
      </c>
    </row>
    <row r="65" spans="3:4" ht="12.75">
      <c r="C65" s="3"/>
      <c r="D65" s="3"/>
    </row>
    <row r="66" spans="3:4" ht="12.75">
      <c r="C66" s="3"/>
      <c r="D66" s="3"/>
    </row>
    <row r="67" spans="3:4" ht="12.75">
      <c r="C67" s="3"/>
      <c r="D67" s="3"/>
    </row>
    <row r="68" spans="3:4" ht="12.75">
      <c r="C68" s="3"/>
      <c r="D68" s="3"/>
    </row>
    <row r="69" spans="3:4" ht="12.75">
      <c r="C69" s="3"/>
      <c r="D69" s="3"/>
    </row>
    <row r="70" spans="3:4" ht="12.75">
      <c r="C70" s="3"/>
      <c r="D70" s="3"/>
    </row>
    <row r="71" spans="3:4" ht="12.75">
      <c r="C71" s="3"/>
      <c r="D71" s="3"/>
    </row>
    <row r="72" spans="3:4" ht="12.75">
      <c r="C72" s="3"/>
      <c r="D72" s="3"/>
    </row>
    <row r="73" spans="3:4" ht="12.75">
      <c r="C73" s="3"/>
      <c r="D73" s="3"/>
    </row>
    <row r="74" spans="3:4" ht="12.75">
      <c r="C74" s="3"/>
      <c r="D74" s="3"/>
    </row>
    <row r="75" spans="3:4" ht="12.75">
      <c r="C75" s="3"/>
      <c r="D75" s="3"/>
    </row>
    <row r="76" spans="3:4" ht="12.75">
      <c r="C76" s="3"/>
      <c r="D76" s="3"/>
    </row>
    <row r="77" spans="3:4" ht="12.75">
      <c r="C77" s="3"/>
      <c r="D77" s="3"/>
    </row>
    <row r="78" spans="3:4" ht="12.75">
      <c r="C78" s="3"/>
      <c r="D78" s="3"/>
    </row>
    <row r="79" spans="3:4" ht="12.75">
      <c r="C79" s="3"/>
      <c r="D79" s="3"/>
    </row>
    <row r="80" spans="3:4" ht="12.75">
      <c r="C80" s="3"/>
      <c r="D80" s="3"/>
    </row>
    <row r="81" spans="3:4" ht="12.75">
      <c r="C81" s="3"/>
      <c r="D81" s="3"/>
    </row>
    <row r="82" spans="3:4" ht="12.75">
      <c r="C82" s="3"/>
      <c r="D82" s="3"/>
    </row>
    <row r="83" spans="3:4" ht="12.75">
      <c r="C83" s="3"/>
      <c r="D83" s="3"/>
    </row>
    <row r="84" spans="3:4" ht="12.75">
      <c r="C84" s="3"/>
      <c r="D84" s="3"/>
    </row>
    <row r="85" spans="3:4" ht="12.75">
      <c r="C85" s="3"/>
      <c r="D85" s="3"/>
    </row>
    <row r="86" spans="3:4" ht="12.75">
      <c r="C86" s="3"/>
      <c r="D86" s="3"/>
    </row>
    <row r="87" spans="3:4" ht="12.75">
      <c r="C87" s="3"/>
      <c r="D87" s="3"/>
    </row>
    <row r="88" spans="3:4" ht="12.75">
      <c r="C88" s="3"/>
      <c r="D88" s="3"/>
    </row>
    <row r="89" spans="3:4" ht="12.75">
      <c r="C89" s="3"/>
      <c r="D89" s="3"/>
    </row>
    <row r="90" spans="3:4" ht="12.75">
      <c r="C90" s="3"/>
      <c r="D90" s="3"/>
    </row>
    <row r="91" spans="3:4" ht="12.75">
      <c r="C91" s="3"/>
      <c r="D91" s="3"/>
    </row>
    <row r="92" spans="3:4" ht="12.75">
      <c r="C92" s="3"/>
      <c r="D92" s="3"/>
    </row>
    <row r="93" spans="3:4" ht="12.75">
      <c r="C93" s="3"/>
      <c r="D93" s="3"/>
    </row>
    <row r="94" spans="3:4" ht="12.75">
      <c r="C94" s="3"/>
      <c r="D94" s="3"/>
    </row>
    <row r="95" spans="3:4" ht="12.75">
      <c r="C95" s="3"/>
      <c r="D95" s="3"/>
    </row>
    <row r="96" spans="3:4" ht="12.75">
      <c r="C96" s="3"/>
      <c r="D96" s="3"/>
    </row>
    <row r="97" spans="3:4" ht="12.75">
      <c r="C97" s="3"/>
      <c r="D97" s="3"/>
    </row>
    <row r="98" spans="3:4" ht="12.75">
      <c r="C98" s="3"/>
      <c r="D98" s="3"/>
    </row>
    <row r="99" spans="3:4" ht="12.75">
      <c r="C99" s="3"/>
      <c r="D99" s="3"/>
    </row>
    <row r="100" spans="3:4" ht="12.75">
      <c r="C100" s="3"/>
      <c r="D100" s="3"/>
    </row>
    <row r="101" spans="3:4" ht="12.75">
      <c r="C101" s="3"/>
      <c r="D101" s="3"/>
    </row>
    <row r="102" spans="3:4" ht="12.75">
      <c r="C102" s="3"/>
      <c r="D102" s="3"/>
    </row>
    <row r="103" spans="3:4" ht="12.75">
      <c r="C103" s="3"/>
      <c r="D103" s="3"/>
    </row>
    <row r="104" spans="3:4" ht="12.75">
      <c r="C104" s="3"/>
      <c r="D104" s="3"/>
    </row>
    <row r="105" spans="3:4" ht="12.75">
      <c r="C105" s="3"/>
      <c r="D105" s="3"/>
    </row>
    <row r="106" spans="3:4" ht="12.75">
      <c r="C106" s="3"/>
      <c r="D106" s="3"/>
    </row>
    <row r="107" spans="3:4" ht="12.75">
      <c r="C107" s="3"/>
      <c r="D107" s="3"/>
    </row>
    <row r="108" spans="3:4" ht="12.75">
      <c r="C108" s="3"/>
      <c r="D108" s="3"/>
    </row>
    <row r="109" spans="3:4" ht="12.75">
      <c r="C109" s="3"/>
      <c r="D109" s="3"/>
    </row>
    <row r="110" spans="3:4" ht="12.75">
      <c r="C110" s="3"/>
      <c r="D110" s="3"/>
    </row>
    <row r="111" spans="3:4" ht="12.75">
      <c r="C111" s="3"/>
      <c r="D111" s="3"/>
    </row>
    <row r="112" spans="3:4" ht="12.75">
      <c r="C112" s="3"/>
      <c r="D112" s="3"/>
    </row>
    <row r="113" spans="3:4" ht="12.75">
      <c r="C113" s="3"/>
      <c r="D113" s="3"/>
    </row>
    <row r="114" spans="3:4" ht="12.75">
      <c r="C114" s="3"/>
      <c r="D114" s="3"/>
    </row>
    <row r="115" spans="3:4" ht="12.75">
      <c r="C115" s="3"/>
      <c r="D115" s="3"/>
    </row>
    <row r="116" spans="3:4" ht="12.75">
      <c r="C116" s="3"/>
      <c r="D116" s="3"/>
    </row>
    <row r="117" spans="3:4" ht="12.75">
      <c r="C117" s="3"/>
      <c r="D117" s="3"/>
    </row>
    <row r="118" spans="3:4" ht="12.75">
      <c r="C118" s="3"/>
      <c r="D118" s="3"/>
    </row>
    <row r="119" spans="3:4" ht="12.75">
      <c r="C119" s="3"/>
      <c r="D119" s="3"/>
    </row>
    <row r="120" spans="3:4" ht="12.75">
      <c r="C120" s="3"/>
      <c r="D120" s="3"/>
    </row>
    <row r="121" spans="3:4" ht="12.75">
      <c r="C121" s="3"/>
      <c r="D121" s="3"/>
    </row>
    <row r="122" spans="3:4" ht="12.75">
      <c r="C122" s="3"/>
      <c r="D122" s="3"/>
    </row>
    <row r="123" spans="3:4" ht="12.75">
      <c r="C123" s="3"/>
      <c r="D123" s="3"/>
    </row>
    <row r="124" spans="3:4" ht="12.75">
      <c r="C124" s="3"/>
      <c r="D124" s="3"/>
    </row>
    <row r="125" spans="3:4" ht="12.75">
      <c r="C125" s="3"/>
      <c r="D125" s="3"/>
    </row>
    <row r="126" spans="3:4" ht="12.75">
      <c r="C126" s="3"/>
      <c r="D126" s="3"/>
    </row>
    <row r="127" spans="3:4" ht="12.75">
      <c r="C127" s="3"/>
      <c r="D127" s="3"/>
    </row>
    <row r="128" spans="3:4" ht="12.75">
      <c r="C128" s="3"/>
      <c r="D128" s="3"/>
    </row>
    <row r="129" spans="3:4" ht="12.75">
      <c r="C129" s="3"/>
      <c r="D129" s="3"/>
    </row>
    <row r="130" spans="3:4" ht="12.75">
      <c r="C130" s="3"/>
      <c r="D130" s="3"/>
    </row>
    <row r="131" spans="3:4" ht="12.75">
      <c r="C131" s="3"/>
      <c r="D131" s="3"/>
    </row>
    <row r="132" spans="3:4" ht="12.75">
      <c r="C132" s="3"/>
      <c r="D132" s="3"/>
    </row>
  </sheetData>
  <sheetProtection/>
  <mergeCells count="4">
    <mergeCell ref="A1:D1"/>
    <mergeCell ref="A4:A5"/>
    <mergeCell ref="B4:B5"/>
    <mergeCell ref="C4:D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&amp;C2. melléklet a 7/2013. (IX. 19.)  önkormányzati rendelethez</oddHeader>
    <oddFooter>&amp;C&amp;P</oddFooter>
  </headerFooter>
  <rowBreaks count="1" manualBreakCount="1">
    <brk id="40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B30"/>
  <sheetViews>
    <sheetView view="pageLayout" zoomScale="70" zoomScaleNormal="80" zoomScalePageLayoutView="70" workbookViewId="0" topLeftCell="CI1">
      <selection activeCell="DX6" sqref="DX6:DX7"/>
    </sheetView>
  </sheetViews>
  <sheetFormatPr defaultColWidth="9.140625" defaultRowHeight="12.75"/>
  <cols>
    <col min="1" max="1" width="4.421875" style="0" customWidth="1"/>
    <col min="2" max="2" width="13.421875" style="0" customWidth="1"/>
    <col min="4" max="4" width="9.421875" style="0" customWidth="1"/>
    <col min="5" max="5" width="8.7109375" style="0" customWidth="1"/>
    <col min="6" max="6" width="9.7109375" style="0" customWidth="1"/>
    <col min="7" max="7" width="9.00390625" style="0" customWidth="1"/>
    <col min="8" max="8" width="9.28125" style="0" customWidth="1"/>
    <col min="9" max="9" width="8.8515625" style="0" customWidth="1"/>
    <col min="10" max="10" width="9.00390625" style="0" customWidth="1"/>
    <col min="11" max="11" width="9.7109375" style="0" customWidth="1"/>
    <col min="12" max="12" width="10.57421875" style="0" customWidth="1"/>
    <col min="13" max="15" width="8.7109375" style="0" customWidth="1"/>
    <col min="16" max="16" width="6.140625" style="0" customWidth="1"/>
    <col min="17" max="17" width="14.00390625" style="0" customWidth="1"/>
    <col min="18" max="18" width="9.28125" style="0" customWidth="1"/>
    <col min="19" max="19" width="10.00390625" style="0" customWidth="1"/>
    <col min="20" max="20" width="9.421875" style="0" customWidth="1"/>
    <col min="21" max="21" width="9.7109375" style="0" customWidth="1"/>
    <col min="22" max="22" width="10.8515625" style="0" customWidth="1"/>
    <col min="23" max="23" width="10.00390625" style="0" customWidth="1"/>
    <col min="24" max="24" width="9.421875" style="0" customWidth="1"/>
    <col min="25" max="25" width="9.7109375" style="0" customWidth="1"/>
    <col min="26" max="26" width="9.57421875" style="0" customWidth="1"/>
    <col min="27" max="27" width="9.7109375" style="0" customWidth="1"/>
    <col min="28" max="29" width="11.00390625" style="0" customWidth="1"/>
    <col min="30" max="30" width="0.9921875" style="0" hidden="1" customWidth="1"/>
    <col min="31" max="31" width="12.7109375" style="0" customWidth="1"/>
    <col min="32" max="32" width="14.57421875" style="0" customWidth="1"/>
    <col min="33" max="33" width="9.28125" style="0" customWidth="1"/>
    <col min="34" max="34" width="9.421875" style="0" customWidth="1"/>
    <col min="35" max="44" width="8.28125" style="0" customWidth="1"/>
    <col min="45" max="45" width="5.140625" style="0" customWidth="1"/>
    <col min="46" max="46" width="11.7109375" style="0" customWidth="1"/>
    <col min="47" max="55" width="8.28125" style="0" customWidth="1"/>
    <col min="56" max="56" width="10.00390625" style="0" customWidth="1"/>
    <col min="57" max="57" width="6.00390625" style="0" customWidth="1"/>
    <col min="58" max="58" width="10.28125" style="0" customWidth="1"/>
    <col min="59" max="59" width="7.140625" style="0" customWidth="1"/>
    <col min="60" max="60" width="7.28125" style="0" customWidth="1"/>
    <col min="61" max="61" width="7.57421875" style="0" customWidth="1"/>
    <col min="62" max="62" width="8.421875" style="0" customWidth="1"/>
    <col min="63" max="63" width="7.7109375" style="0" customWidth="1"/>
    <col min="64" max="64" width="9.57421875" style="0" customWidth="1"/>
    <col min="65" max="65" width="6.8515625" style="0" customWidth="1"/>
    <col min="66" max="66" width="5.7109375" style="0" customWidth="1"/>
    <col min="67" max="67" width="6.421875" style="0" customWidth="1"/>
    <col min="68" max="68" width="8.421875" style="0" customWidth="1"/>
    <col min="69" max="69" width="6.7109375" style="0" customWidth="1"/>
    <col min="70" max="70" width="7.140625" style="0" customWidth="1"/>
    <col min="71" max="71" width="7.421875" style="0" customWidth="1"/>
    <col min="72" max="72" width="7.00390625" style="0" customWidth="1"/>
    <col min="73" max="73" width="8.57421875" style="0" customWidth="1"/>
    <col min="74" max="74" width="9.28125" style="0" customWidth="1"/>
    <col min="75" max="82" width="9.7109375" style="0" customWidth="1"/>
    <col min="83" max="85" width="10.7109375" style="0" customWidth="1"/>
    <col min="86" max="86" width="14.140625" style="0" customWidth="1"/>
    <col min="87" max="87" width="5.7109375" style="0" customWidth="1"/>
    <col min="89" max="89" width="8.28125" style="0" customWidth="1"/>
    <col min="90" max="90" width="7.8515625" style="0" customWidth="1"/>
    <col min="91" max="91" width="8.140625" style="0" customWidth="1"/>
    <col min="92" max="92" width="7.8515625" style="0" customWidth="1"/>
    <col min="93" max="93" width="7.421875" style="0" customWidth="1"/>
    <col min="94" max="94" width="8.140625" style="0" customWidth="1"/>
    <col min="95" max="95" width="7.7109375" style="0" customWidth="1"/>
    <col min="96" max="96" width="7.8515625" style="0" customWidth="1"/>
    <col min="97" max="97" width="8.00390625" style="0" customWidth="1"/>
    <col min="98" max="98" width="7.28125" style="0" customWidth="1"/>
    <col min="99" max="99" width="7.7109375" style="0" customWidth="1"/>
    <col min="100" max="100" width="8.140625" style="0" customWidth="1"/>
    <col min="101" max="109" width="8.28125" style="0" customWidth="1"/>
    <col min="110" max="110" width="8.7109375" style="0" customWidth="1"/>
    <col min="111" max="111" width="4.140625" style="0" customWidth="1"/>
    <col min="112" max="112" width="2.421875" style="0" customWidth="1"/>
    <col min="113" max="113" width="4.28125" style="0" customWidth="1"/>
    <col min="114" max="114" width="14.421875" style="0" customWidth="1"/>
    <col min="119" max="119" width="10.28125" style="0" customWidth="1"/>
    <col min="120" max="120" width="10.7109375" style="0" customWidth="1"/>
    <col min="129" max="129" width="12.421875" style="0" customWidth="1"/>
    <col min="130" max="130" width="26.140625" style="0" customWidth="1"/>
    <col min="131" max="131" width="12.7109375" style="0" customWidth="1"/>
  </cols>
  <sheetData>
    <row r="1" spans="14:120" ht="13.5" thickBot="1">
      <c r="N1" s="4" t="s">
        <v>14</v>
      </c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223" t="s">
        <v>14</v>
      </c>
      <c r="AC1" s="223"/>
      <c r="AD1" s="4"/>
      <c r="AR1" s="4" t="s">
        <v>14</v>
      </c>
      <c r="BD1" s="4" t="s">
        <v>14</v>
      </c>
      <c r="BO1" s="47"/>
      <c r="BP1" s="47"/>
      <c r="BQ1" s="47"/>
      <c r="BR1" s="47"/>
      <c r="BS1" s="47"/>
      <c r="BT1" s="47"/>
      <c r="BV1" s="4" t="s">
        <v>14</v>
      </c>
      <c r="CD1" s="4" t="s">
        <v>14</v>
      </c>
      <c r="CV1" s="4" t="s">
        <v>268</v>
      </c>
      <c r="DF1" s="4" t="s">
        <v>268</v>
      </c>
      <c r="DP1" s="4" t="s">
        <v>14</v>
      </c>
    </row>
    <row r="2" spans="1:120" ht="12.75" customHeight="1" thickBot="1">
      <c r="A2" s="208" t="s">
        <v>179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211"/>
      <c r="O2" s="77"/>
      <c r="P2" s="230" t="s">
        <v>179</v>
      </c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49"/>
      <c r="AE2" s="50" t="s">
        <v>252</v>
      </c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0" t="s">
        <v>252</v>
      </c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0" t="s">
        <v>252</v>
      </c>
      <c r="BF2" s="51"/>
      <c r="BG2" s="51"/>
      <c r="BH2" s="51"/>
      <c r="BI2" s="51"/>
      <c r="BJ2" s="51"/>
      <c r="BK2" s="51"/>
      <c r="BL2" s="51"/>
      <c r="BM2" s="51"/>
      <c r="BN2" s="87"/>
      <c r="BO2" s="51"/>
      <c r="BP2" s="51"/>
      <c r="BQ2" s="89"/>
      <c r="BR2" s="89"/>
      <c r="BS2" s="89"/>
      <c r="BT2" s="89"/>
      <c r="BU2" s="226" t="s">
        <v>15</v>
      </c>
      <c r="BV2" s="227"/>
      <c r="BW2" s="41"/>
      <c r="BX2" s="52"/>
      <c r="BY2" s="53" t="s">
        <v>226</v>
      </c>
      <c r="BZ2" s="53"/>
      <c r="CA2" s="53"/>
      <c r="CB2" s="53"/>
      <c r="CC2" s="92"/>
      <c r="CD2" s="93"/>
      <c r="CI2" s="50" t="s">
        <v>227</v>
      </c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87"/>
      <c r="CU2" s="232" t="s">
        <v>244</v>
      </c>
      <c r="CV2" s="227"/>
      <c r="CW2" s="53" t="s">
        <v>233</v>
      </c>
      <c r="CX2" s="48"/>
      <c r="CY2" s="48"/>
      <c r="CZ2" s="48"/>
      <c r="DA2" s="48"/>
      <c r="DB2" s="48"/>
      <c r="DC2" s="48"/>
      <c r="DD2" s="48"/>
      <c r="DE2" s="89"/>
      <c r="DF2" s="90"/>
      <c r="DM2" s="195" t="s">
        <v>220</v>
      </c>
      <c r="DN2" s="218"/>
      <c r="DO2" s="232" t="s">
        <v>353</v>
      </c>
      <c r="DP2" s="227"/>
    </row>
    <row r="3" spans="1:120" ht="12" customHeight="1">
      <c r="A3" s="195" t="s">
        <v>220</v>
      </c>
      <c r="B3" s="196"/>
      <c r="C3" s="168" t="s">
        <v>144</v>
      </c>
      <c r="D3" s="194"/>
      <c r="E3" s="168" t="s">
        <v>354</v>
      </c>
      <c r="F3" s="194"/>
      <c r="G3" s="173" t="s">
        <v>258</v>
      </c>
      <c r="H3" s="174"/>
      <c r="I3" s="173" t="s">
        <v>259</v>
      </c>
      <c r="J3" s="174"/>
      <c r="K3" s="173" t="s">
        <v>260</v>
      </c>
      <c r="L3" s="174"/>
      <c r="M3" s="214" t="s">
        <v>261</v>
      </c>
      <c r="N3" s="215"/>
      <c r="O3" s="73"/>
      <c r="P3" s="195" t="s">
        <v>220</v>
      </c>
      <c r="Q3" s="196"/>
      <c r="R3" s="173" t="s">
        <v>269</v>
      </c>
      <c r="S3" s="174"/>
      <c r="T3" s="214" t="s">
        <v>270</v>
      </c>
      <c r="U3" s="215"/>
      <c r="V3" s="173" t="s">
        <v>300</v>
      </c>
      <c r="W3" s="174"/>
      <c r="X3" s="173" t="s">
        <v>301</v>
      </c>
      <c r="Y3" s="174"/>
      <c r="Z3" s="173" t="s">
        <v>273</v>
      </c>
      <c r="AA3" s="222"/>
      <c r="AB3" s="216" t="s">
        <v>158</v>
      </c>
      <c r="AC3" s="217"/>
      <c r="AD3" s="55"/>
      <c r="AE3" s="195" t="s">
        <v>220</v>
      </c>
      <c r="AF3" s="196"/>
      <c r="AG3" s="168" t="s">
        <v>263</v>
      </c>
      <c r="AH3" s="194"/>
      <c r="AI3" s="168" t="s">
        <v>208</v>
      </c>
      <c r="AJ3" s="194"/>
      <c r="AK3" s="173" t="s">
        <v>264</v>
      </c>
      <c r="AL3" s="174"/>
      <c r="AM3" s="173" t="s">
        <v>265</v>
      </c>
      <c r="AN3" s="174"/>
      <c r="AO3" s="173" t="s">
        <v>209</v>
      </c>
      <c r="AP3" s="174"/>
      <c r="AQ3" s="173" t="s">
        <v>266</v>
      </c>
      <c r="AR3" s="174"/>
      <c r="AS3" s="195" t="s">
        <v>220</v>
      </c>
      <c r="AT3" s="196"/>
      <c r="AU3" s="168" t="s">
        <v>274</v>
      </c>
      <c r="AV3" s="194"/>
      <c r="AW3" s="173" t="s">
        <v>166</v>
      </c>
      <c r="AX3" s="174"/>
      <c r="AY3" s="173" t="s">
        <v>167</v>
      </c>
      <c r="AZ3" s="174"/>
      <c r="BA3" s="173" t="s">
        <v>168</v>
      </c>
      <c r="BB3" s="174"/>
      <c r="BC3" s="192" t="s">
        <v>355</v>
      </c>
      <c r="BD3" s="193"/>
      <c r="BE3" s="195" t="s">
        <v>220</v>
      </c>
      <c r="BF3" s="196"/>
      <c r="BG3" s="20" t="s">
        <v>267</v>
      </c>
      <c r="BI3" s="224" t="s">
        <v>356</v>
      </c>
      <c r="BJ3" s="225"/>
      <c r="BK3" s="208" t="s">
        <v>359</v>
      </c>
      <c r="BL3" s="211"/>
      <c r="BM3" s="168" t="s">
        <v>221</v>
      </c>
      <c r="BN3" s="194"/>
      <c r="BO3" s="208" t="s">
        <v>357</v>
      </c>
      <c r="BP3" s="211"/>
      <c r="BQ3" s="208" t="s">
        <v>360</v>
      </c>
      <c r="BR3" s="211"/>
      <c r="BS3" s="208" t="s">
        <v>361</v>
      </c>
      <c r="BT3" s="211"/>
      <c r="BU3" s="197"/>
      <c r="BV3" s="221"/>
      <c r="BW3" s="228" t="s">
        <v>220</v>
      </c>
      <c r="BX3" s="196"/>
      <c r="BY3" s="168" t="s">
        <v>225</v>
      </c>
      <c r="BZ3" s="194"/>
      <c r="CA3" s="168" t="s">
        <v>224</v>
      </c>
      <c r="CB3" s="204"/>
      <c r="CC3" s="202" t="s">
        <v>158</v>
      </c>
      <c r="CD3" s="203"/>
      <c r="CE3" s="201"/>
      <c r="CF3" s="199"/>
      <c r="CG3" s="199"/>
      <c r="CH3" s="200"/>
      <c r="CI3" s="195" t="s">
        <v>220</v>
      </c>
      <c r="CJ3" s="196"/>
      <c r="CK3" s="168" t="s">
        <v>228</v>
      </c>
      <c r="CL3" s="194"/>
      <c r="CM3" s="168" t="s">
        <v>229</v>
      </c>
      <c r="CN3" s="194"/>
      <c r="CO3" s="173" t="s">
        <v>230</v>
      </c>
      <c r="CP3" s="174"/>
      <c r="CQ3" s="173" t="s">
        <v>231</v>
      </c>
      <c r="CR3" s="174"/>
      <c r="CS3" s="173" t="s">
        <v>232</v>
      </c>
      <c r="CT3" s="222"/>
      <c r="CU3" s="229"/>
      <c r="CV3" s="221"/>
      <c r="CW3" s="228" t="s">
        <v>220</v>
      </c>
      <c r="CX3" s="196"/>
      <c r="CY3" s="168" t="s">
        <v>234</v>
      </c>
      <c r="CZ3" s="194"/>
      <c r="DA3" s="168" t="s">
        <v>235</v>
      </c>
      <c r="DB3" s="194"/>
      <c r="DC3" s="173" t="s">
        <v>236</v>
      </c>
      <c r="DD3" s="222"/>
      <c r="DE3" s="202" t="s">
        <v>237</v>
      </c>
      <c r="DF3" s="203"/>
      <c r="DM3" s="219"/>
      <c r="DN3" s="220"/>
      <c r="DO3" s="229"/>
      <c r="DP3" s="221"/>
    </row>
    <row r="4" spans="1:120" ht="12.75" customHeight="1">
      <c r="A4" s="197"/>
      <c r="B4" s="198"/>
      <c r="C4" s="2" t="s">
        <v>0</v>
      </c>
      <c r="D4" s="2" t="s">
        <v>358</v>
      </c>
      <c r="E4" s="2" t="s">
        <v>0</v>
      </c>
      <c r="F4" s="2" t="s">
        <v>358</v>
      </c>
      <c r="G4" s="2" t="s">
        <v>0</v>
      </c>
      <c r="H4" s="2" t="s">
        <v>358</v>
      </c>
      <c r="I4" s="2" t="s">
        <v>0</v>
      </c>
      <c r="J4" s="2" t="s">
        <v>358</v>
      </c>
      <c r="K4" s="2" t="s">
        <v>0</v>
      </c>
      <c r="L4" s="2" t="s">
        <v>358</v>
      </c>
      <c r="M4" s="2" t="s">
        <v>0</v>
      </c>
      <c r="N4" s="41" t="s">
        <v>358</v>
      </c>
      <c r="O4" s="74"/>
      <c r="P4" s="197"/>
      <c r="Q4" s="198"/>
      <c r="R4" s="2" t="s">
        <v>0</v>
      </c>
      <c r="S4" s="2" t="s">
        <v>358</v>
      </c>
      <c r="T4" s="2" t="s">
        <v>0</v>
      </c>
      <c r="U4" s="41" t="s">
        <v>358</v>
      </c>
      <c r="V4" s="41" t="s">
        <v>0</v>
      </c>
      <c r="W4" s="41" t="s">
        <v>358</v>
      </c>
      <c r="X4" s="41" t="s">
        <v>0</v>
      </c>
      <c r="Y4" s="41" t="s">
        <v>358</v>
      </c>
      <c r="Z4" s="41" t="s">
        <v>0</v>
      </c>
      <c r="AA4" s="41" t="s">
        <v>358</v>
      </c>
      <c r="AB4" s="79" t="s">
        <v>0</v>
      </c>
      <c r="AC4" s="80" t="s">
        <v>358</v>
      </c>
      <c r="AD4" s="42"/>
      <c r="AE4" s="197"/>
      <c r="AF4" s="198"/>
      <c r="AG4" s="2" t="s">
        <v>0</v>
      </c>
      <c r="AH4" s="2" t="s">
        <v>358</v>
      </c>
      <c r="AI4" s="2" t="s">
        <v>0</v>
      </c>
      <c r="AJ4" s="2" t="s">
        <v>358</v>
      </c>
      <c r="AK4" s="2" t="s">
        <v>0</v>
      </c>
      <c r="AL4" s="2" t="s">
        <v>358</v>
      </c>
      <c r="AM4" s="2" t="s">
        <v>0</v>
      </c>
      <c r="AN4" s="2" t="s">
        <v>358</v>
      </c>
      <c r="AO4" s="2" t="s">
        <v>0</v>
      </c>
      <c r="AP4" s="2" t="s">
        <v>358</v>
      </c>
      <c r="AQ4" s="2" t="s">
        <v>0</v>
      </c>
      <c r="AR4" s="2" t="s">
        <v>358</v>
      </c>
      <c r="AS4" s="197"/>
      <c r="AT4" s="198"/>
      <c r="AU4" s="2" t="s">
        <v>0</v>
      </c>
      <c r="AV4" s="2" t="s">
        <v>358</v>
      </c>
      <c r="AW4" s="2" t="s">
        <v>0</v>
      </c>
      <c r="AX4" s="2" t="s">
        <v>358</v>
      </c>
      <c r="AY4" s="2" t="s">
        <v>0</v>
      </c>
      <c r="AZ4" s="2" t="s">
        <v>358</v>
      </c>
      <c r="BA4" s="2" t="s">
        <v>0</v>
      </c>
      <c r="BB4" s="2" t="s">
        <v>358</v>
      </c>
      <c r="BC4" s="2" t="s">
        <v>0</v>
      </c>
      <c r="BD4" s="2" t="s">
        <v>358</v>
      </c>
      <c r="BE4" s="197"/>
      <c r="BF4" s="198"/>
      <c r="BG4" s="2" t="s">
        <v>0</v>
      </c>
      <c r="BH4" s="2" t="s">
        <v>358</v>
      </c>
      <c r="BI4" s="2" t="s">
        <v>0</v>
      </c>
      <c r="BJ4" s="2" t="s">
        <v>358</v>
      </c>
      <c r="BK4" s="2" t="s">
        <v>0</v>
      </c>
      <c r="BL4" s="2" t="s">
        <v>358</v>
      </c>
      <c r="BM4" s="2" t="s">
        <v>0</v>
      </c>
      <c r="BN4" s="41" t="s">
        <v>358</v>
      </c>
      <c r="BO4" s="2" t="s">
        <v>0</v>
      </c>
      <c r="BP4" s="2" t="s">
        <v>358</v>
      </c>
      <c r="BQ4" s="42" t="s">
        <v>0</v>
      </c>
      <c r="BR4" s="42" t="s">
        <v>358</v>
      </c>
      <c r="BS4" s="139" t="s">
        <v>0</v>
      </c>
      <c r="BT4" s="140" t="s">
        <v>358</v>
      </c>
      <c r="BU4" s="136" t="s">
        <v>0</v>
      </c>
      <c r="BV4" s="80" t="s">
        <v>358</v>
      </c>
      <c r="BW4" s="229"/>
      <c r="BX4" s="198"/>
      <c r="BY4" s="2" t="s">
        <v>0</v>
      </c>
      <c r="BZ4" s="2" t="s">
        <v>358</v>
      </c>
      <c r="CA4" s="2" t="s">
        <v>0</v>
      </c>
      <c r="CB4" s="41" t="s">
        <v>358</v>
      </c>
      <c r="CC4" s="79" t="s">
        <v>0</v>
      </c>
      <c r="CD4" s="80" t="s">
        <v>358</v>
      </c>
      <c r="CE4" s="47"/>
      <c r="CF4" s="47"/>
      <c r="CG4" s="47"/>
      <c r="CH4" s="47"/>
      <c r="CI4" s="197"/>
      <c r="CJ4" s="198"/>
      <c r="CK4" s="2" t="s">
        <v>0</v>
      </c>
      <c r="CL4" s="2" t="s">
        <v>358</v>
      </c>
      <c r="CM4" s="2" t="s">
        <v>0</v>
      </c>
      <c r="CN4" s="2" t="s">
        <v>358</v>
      </c>
      <c r="CO4" s="2" t="s">
        <v>0</v>
      </c>
      <c r="CP4" s="2" t="s">
        <v>358</v>
      </c>
      <c r="CQ4" s="2" t="s">
        <v>0</v>
      </c>
      <c r="CR4" s="2" t="s">
        <v>358</v>
      </c>
      <c r="CS4" s="2" t="s">
        <v>0</v>
      </c>
      <c r="CT4" s="41" t="s">
        <v>358</v>
      </c>
      <c r="CU4" s="79" t="s">
        <v>0</v>
      </c>
      <c r="CV4" s="80" t="s">
        <v>358</v>
      </c>
      <c r="CW4" s="229"/>
      <c r="CX4" s="198"/>
      <c r="CY4" s="2" t="s">
        <v>0</v>
      </c>
      <c r="CZ4" s="2" t="s">
        <v>358</v>
      </c>
      <c r="DA4" s="2" t="s">
        <v>0</v>
      </c>
      <c r="DB4" s="2" t="s">
        <v>358</v>
      </c>
      <c r="DC4" s="2" t="s">
        <v>0</v>
      </c>
      <c r="DD4" s="41" t="s">
        <v>358</v>
      </c>
      <c r="DE4" s="79" t="s">
        <v>0</v>
      </c>
      <c r="DF4" s="80" t="s">
        <v>358</v>
      </c>
      <c r="DM4" s="197"/>
      <c r="DN4" s="221"/>
      <c r="DO4" s="79" t="s">
        <v>0</v>
      </c>
      <c r="DP4" s="80" t="s">
        <v>358</v>
      </c>
    </row>
    <row r="5" spans="1:120" ht="25.5">
      <c r="A5" s="1" t="s">
        <v>58</v>
      </c>
      <c r="B5" s="37" t="s">
        <v>210</v>
      </c>
      <c r="C5" s="8">
        <v>39622</v>
      </c>
      <c r="D5" s="8">
        <v>40211</v>
      </c>
      <c r="E5" s="8"/>
      <c r="F5" s="8"/>
      <c r="G5" s="8"/>
      <c r="H5" s="8"/>
      <c r="I5" s="8"/>
      <c r="J5" s="8"/>
      <c r="K5" s="8"/>
      <c r="L5" s="8"/>
      <c r="M5" s="8"/>
      <c r="N5" s="70"/>
      <c r="O5" s="75"/>
      <c r="P5" s="1" t="s">
        <v>58</v>
      </c>
      <c r="Q5" s="37" t="s">
        <v>210</v>
      </c>
      <c r="R5" s="8"/>
      <c r="S5" s="8"/>
      <c r="T5" s="8"/>
      <c r="U5" s="70"/>
      <c r="V5" s="70"/>
      <c r="W5" s="70"/>
      <c r="X5" s="70"/>
      <c r="Y5" s="70"/>
      <c r="Z5" s="70">
        <v>2710</v>
      </c>
      <c r="AA5" s="70">
        <v>2710</v>
      </c>
      <c r="AB5" s="81">
        <f aca="true" t="shared" si="0" ref="AB5:AB10">SUM(C5+E5+G5+I5+K5+M5+R5+T5+Z5)</f>
        <v>42332</v>
      </c>
      <c r="AC5" s="82">
        <f>SUM(D5+F5+H5+J5+L5+N5+S5+U5+AA5)</f>
        <v>42921</v>
      </c>
      <c r="AD5" s="72"/>
      <c r="AE5" s="1" t="s">
        <v>58</v>
      </c>
      <c r="AF5" s="37" t="s">
        <v>210</v>
      </c>
      <c r="AG5" s="8">
        <v>6688</v>
      </c>
      <c r="AH5" s="8">
        <v>7321</v>
      </c>
      <c r="AI5" s="8"/>
      <c r="AJ5" s="8"/>
      <c r="AK5" s="8"/>
      <c r="AL5" s="8"/>
      <c r="AM5" s="8"/>
      <c r="AN5" s="8"/>
      <c r="AO5" s="8"/>
      <c r="AP5" s="8"/>
      <c r="AQ5" s="8"/>
      <c r="AR5" s="8"/>
      <c r="AS5" s="1" t="s">
        <v>58</v>
      </c>
      <c r="AT5" s="37" t="s">
        <v>210</v>
      </c>
      <c r="AU5" s="8"/>
      <c r="AV5" s="8"/>
      <c r="AW5" s="8"/>
      <c r="AX5" s="8"/>
      <c r="AY5" s="8"/>
      <c r="AZ5" s="8"/>
      <c r="BA5" s="8"/>
      <c r="BB5" s="8"/>
      <c r="BC5" s="8"/>
      <c r="BD5" s="8"/>
      <c r="BE5" s="1" t="s">
        <v>58</v>
      </c>
      <c r="BF5" s="37" t="s">
        <v>210</v>
      </c>
      <c r="BG5" s="8"/>
      <c r="BH5" s="8"/>
      <c r="BI5" s="8"/>
      <c r="BJ5" s="8"/>
      <c r="BK5" s="8"/>
      <c r="BL5" s="8">
        <v>29726</v>
      </c>
      <c r="BM5" s="8">
        <v>684</v>
      </c>
      <c r="BN5" s="70">
        <v>741</v>
      </c>
      <c r="BO5" s="2"/>
      <c r="BP5" s="8"/>
      <c r="BQ5" s="72"/>
      <c r="BR5" s="72"/>
      <c r="BS5" s="72"/>
      <c r="BT5" s="72"/>
      <c r="BU5" s="137">
        <f>BM5+BG5+BC5+BA5+AY5+AW5+AU5+AQ5+AO5+AM5+AK5+AI5+AG5+BI5+BK5+BO5+BQ5</f>
        <v>7372</v>
      </c>
      <c r="BV5" s="82">
        <f>BN5+BH5+BD5+BB5+AZ5+AX5+AV5+AR5+AP5+AN5+AL5+AJ5+AH5+BJ5+BL5+BP5+BR5</f>
        <v>37788</v>
      </c>
      <c r="BW5" s="1" t="s">
        <v>58</v>
      </c>
      <c r="BX5" s="37" t="s">
        <v>210</v>
      </c>
      <c r="BY5" s="8">
        <v>32431</v>
      </c>
      <c r="BZ5" s="8">
        <v>33187</v>
      </c>
      <c r="CA5" s="8"/>
      <c r="CB5" s="70"/>
      <c r="CC5" s="81">
        <f>BY5+CA5</f>
        <v>32431</v>
      </c>
      <c r="CD5" s="82">
        <f>SUM(BZ5+CB5)</f>
        <v>33187</v>
      </c>
      <c r="CE5" s="29"/>
      <c r="CF5" s="29"/>
      <c r="CG5" s="28"/>
      <c r="CH5" s="29"/>
      <c r="CI5" s="1" t="s">
        <v>58</v>
      </c>
      <c r="CJ5" s="37" t="s">
        <v>210</v>
      </c>
      <c r="CK5" s="8">
        <v>27981</v>
      </c>
      <c r="CL5" s="8">
        <v>28516</v>
      </c>
      <c r="CM5" s="8">
        <v>5873</v>
      </c>
      <c r="CN5" s="8">
        <v>5884</v>
      </c>
      <c r="CO5" s="8">
        <v>4206</v>
      </c>
      <c r="CP5" s="8">
        <v>4311</v>
      </c>
      <c r="CQ5" s="8">
        <v>4652</v>
      </c>
      <c r="CR5" s="8">
        <v>4837</v>
      </c>
      <c r="CS5" s="8"/>
      <c r="CT5" s="70"/>
      <c r="CU5" s="81">
        <f aca="true" t="shared" si="1" ref="CU5:CV9">CK5+CM5+CO5+CQ5+CS5</f>
        <v>42712</v>
      </c>
      <c r="CV5" s="82">
        <f t="shared" si="1"/>
        <v>43548</v>
      </c>
      <c r="CW5" s="56" t="s">
        <v>58</v>
      </c>
      <c r="CX5" s="37" t="s">
        <v>210</v>
      </c>
      <c r="CY5" s="8">
        <v>3507</v>
      </c>
      <c r="CZ5" s="8">
        <v>3553</v>
      </c>
      <c r="DA5" s="8"/>
      <c r="DB5" s="8"/>
      <c r="DC5" s="8"/>
      <c r="DD5" s="70"/>
      <c r="DE5" s="81">
        <f>CY5+DA5+DC5</f>
        <v>3507</v>
      </c>
      <c r="DF5" s="82">
        <f aca="true" t="shared" si="2" ref="DE5:DF9">CZ5+DB5+DD5</f>
        <v>3553</v>
      </c>
      <c r="DM5" s="1" t="s">
        <v>58</v>
      </c>
      <c r="DN5" s="115" t="s">
        <v>210</v>
      </c>
      <c r="DO5" s="81">
        <f aca="true" t="shared" si="3" ref="DO5:DO17">SUM(AB5,BU5,CC5,CU5,DE5)</f>
        <v>128354</v>
      </c>
      <c r="DP5" s="82">
        <f>SUM(AC5+BV5+CD5+CV5+DF5)</f>
        <v>160997</v>
      </c>
    </row>
    <row r="6" spans="1:120" ht="46.5" customHeight="1">
      <c r="A6" s="1" t="s">
        <v>59</v>
      </c>
      <c r="B6" s="37" t="s">
        <v>211</v>
      </c>
      <c r="C6" s="8">
        <v>10754</v>
      </c>
      <c r="D6" s="8">
        <v>10913</v>
      </c>
      <c r="E6" s="8"/>
      <c r="F6" s="8"/>
      <c r="G6" s="8"/>
      <c r="H6" s="8"/>
      <c r="I6" s="8"/>
      <c r="J6" s="8"/>
      <c r="K6" s="8"/>
      <c r="L6" s="8"/>
      <c r="M6" s="8"/>
      <c r="N6" s="70"/>
      <c r="O6" s="75"/>
      <c r="P6" s="1" t="s">
        <v>59</v>
      </c>
      <c r="Q6" s="37" t="s">
        <v>211</v>
      </c>
      <c r="R6" s="8"/>
      <c r="S6" s="8"/>
      <c r="T6" s="8"/>
      <c r="U6" s="70"/>
      <c r="V6" s="70"/>
      <c r="W6" s="70"/>
      <c r="X6" s="70"/>
      <c r="Y6" s="70"/>
      <c r="Z6" s="70">
        <v>732</v>
      </c>
      <c r="AA6" s="70">
        <v>732</v>
      </c>
      <c r="AB6" s="81">
        <f>SUM(C6+E6+G6+I6+K6+M6+R6+T6+Z6)</f>
        <v>11486</v>
      </c>
      <c r="AC6" s="82">
        <f>SUM(D6+F6+H6+J6+L6+N6+S6+U6+AA6)</f>
        <v>11645</v>
      </c>
      <c r="AD6" s="72"/>
      <c r="AE6" s="1" t="s">
        <v>59</v>
      </c>
      <c r="AF6" s="37" t="s">
        <v>211</v>
      </c>
      <c r="AG6" s="8">
        <v>1626</v>
      </c>
      <c r="AH6" s="8">
        <v>1797</v>
      </c>
      <c r="AI6" s="8"/>
      <c r="AJ6" s="8"/>
      <c r="AK6" s="8"/>
      <c r="AL6" s="8"/>
      <c r="AM6" s="8"/>
      <c r="AN6" s="8"/>
      <c r="AO6" s="8"/>
      <c r="AP6" s="8"/>
      <c r="AQ6" s="8"/>
      <c r="AR6" s="8"/>
      <c r="AS6" s="1" t="s">
        <v>59</v>
      </c>
      <c r="AT6" s="37" t="s">
        <v>211</v>
      </c>
      <c r="AU6" s="8"/>
      <c r="AV6" s="8"/>
      <c r="AW6" s="8"/>
      <c r="AX6" s="8"/>
      <c r="AY6" s="8"/>
      <c r="AZ6" s="8"/>
      <c r="BA6" s="8"/>
      <c r="BB6" s="8"/>
      <c r="BC6" s="8"/>
      <c r="BD6" s="8"/>
      <c r="BE6" s="1" t="s">
        <v>59</v>
      </c>
      <c r="BF6" s="37" t="s">
        <v>211</v>
      </c>
      <c r="BG6" s="8"/>
      <c r="BH6" s="8"/>
      <c r="BI6" s="8"/>
      <c r="BJ6" s="8"/>
      <c r="BK6" s="8"/>
      <c r="BL6" s="8">
        <v>3999</v>
      </c>
      <c r="BM6" s="8">
        <v>185</v>
      </c>
      <c r="BN6" s="70">
        <v>200</v>
      </c>
      <c r="BO6" s="2"/>
      <c r="BP6" s="8"/>
      <c r="BQ6" s="72"/>
      <c r="BR6" s="72"/>
      <c r="BS6" s="72"/>
      <c r="BT6" s="72"/>
      <c r="BU6" s="137">
        <f>BM6+BG6+BC6+BA6+AY6+AW6+AU6+AQ6+AO6+AM6+AK6+AI6+AG6+BI6+BK6+BO6+BQ6</f>
        <v>1811</v>
      </c>
      <c r="BV6" s="82">
        <f>BN6+BH6+BD6+BB6+AZ6+AX6+AV6+AR6+AP6+AN6+AL6+AJ6+AH6+BJ6+BL6+BP6+BR6</f>
        <v>5996</v>
      </c>
      <c r="BW6" s="1" t="s">
        <v>59</v>
      </c>
      <c r="BX6" s="37" t="s">
        <v>211</v>
      </c>
      <c r="BY6" s="8">
        <v>8756</v>
      </c>
      <c r="BZ6" s="8">
        <v>8960</v>
      </c>
      <c r="CA6" s="8"/>
      <c r="CB6" s="70"/>
      <c r="CC6" s="81">
        <f>BY6+CA6</f>
        <v>8756</v>
      </c>
      <c r="CD6" s="82">
        <f>SUM(BZ6+CB6)</f>
        <v>8960</v>
      </c>
      <c r="CE6" s="29"/>
      <c r="CF6" s="29"/>
      <c r="CG6" s="28"/>
      <c r="CH6" s="29"/>
      <c r="CI6" s="1" t="s">
        <v>59</v>
      </c>
      <c r="CJ6" s="37" t="s">
        <v>211</v>
      </c>
      <c r="CK6" s="8">
        <v>7382</v>
      </c>
      <c r="CL6" s="8">
        <v>7526</v>
      </c>
      <c r="CM6" s="8">
        <v>1559</v>
      </c>
      <c r="CN6" s="8">
        <v>1562</v>
      </c>
      <c r="CO6" s="8">
        <v>1122</v>
      </c>
      <c r="CP6" s="8">
        <v>1151</v>
      </c>
      <c r="CQ6" s="8">
        <v>1231</v>
      </c>
      <c r="CR6" s="8">
        <v>1281</v>
      </c>
      <c r="CS6" s="8"/>
      <c r="CT6" s="70"/>
      <c r="CU6" s="81">
        <f t="shared" si="1"/>
        <v>11294</v>
      </c>
      <c r="CV6" s="82">
        <f t="shared" si="1"/>
        <v>11520</v>
      </c>
      <c r="CW6" s="56" t="s">
        <v>59</v>
      </c>
      <c r="CX6" s="37" t="s">
        <v>211</v>
      </c>
      <c r="CY6" s="8">
        <v>947</v>
      </c>
      <c r="CZ6" s="8">
        <v>960</v>
      </c>
      <c r="DA6" s="8"/>
      <c r="DB6" s="8"/>
      <c r="DC6" s="8"/>
      <c r="DD6" s="70"/>
      <c r="DE6" s="81">
        <f>CY6+DA6+DC6</f>
        <v>947</v>
      </c>
      <c r="DF6" s="82">
        <f t="shared" si="2"/>
        <v>960</v>
      </c>
      <c r="DM6" s="1" t="s">
        <v>59</v>
      </c>
      <c r="DN6" s="115" t="s">
        <v>211</v>
      </c>
      <c r="DO6" s="81">
        <f t="shared" si="3"/>
        <v>34294</v>
      </c>
      <c r="DP6" s="82">
        <f>SUM(AC6+BV6+CD6+CV6+DF6)</f>
        <v>39081</v>
      </c>
    </row>
    <row r="7" spans="1:120" ht="25.5">
      <c r="A7" s="1" t="s">
        <v>60</v>
      </c>
      <c r="B7" s="37" t="s">
        <v>212</v>
      </c>
      <c r="C7" s="8">
        <v>11000</v>
      </c>
      <c r="D7" s="8">
        <v>11000</v>
      </c>
      <c r="E7" s="8"/>
      <c r="F7" s="8"/>
      <c r="G7" s="8"/>
      <c r="H7" s="8"/>
      <c r="I7" s="8"/>
      <c r="J7" s="8"/>
      <c r="K7" s="8"/>
      <c r="L7" s="8"/>
      <c r="M7" s="8"/>
      <c r="N7" s="70"/>
      <c r="O7" s="75"/>
      <c r="P7" s="1" t="s">
        <v>60</v>
      </c>
      <c r="Q7" s="37" t="s">
        <v>212</v>
      </c>
      <c r="R7" s="8"/>
      <c r="S7" s="8"/>
      <c r="T7" s="8"/>
      <c r="U7" s="70"/>
      <c r="V7" s="70"/>
      <c r="W7" s="70"/>
      <c r="X7" s="70"/>
      <c r="Y7" s="70"/>
      <c r="Z7" s="70"/>
      <c r="AA7" s="70"/>
      <c r="AB7" s="81">
        <f t="shared" si="0"/>
        <v>11000</v>
      </c>
      <c r="AC7" s="82">
        <f>SUM(D7+F7+H7+J7+L7+N7+S7+U7)</f>
        <v>11000</v>
      </c>
      <c r="AD7" s="72"/>
      <c r="AE7" s="1" t="s">
        <v>60</v>
      </c>
      <c r="AF7" s="37" t="s">
        <v>212</v>
      </c>
      <c r="AG7" s="109">
        <v>21221</v>
      </c>
      <c r="AH7" s="8">
        <v>26705</v>
      </c>
      <c r="AI7" s="8">
        <v>5200</v>
      </c>
      <c r="AJ7" s="8">
        <v>6216</v>
      </c>
      <c r="AK7" s="8">
        <v>214</v>
      </c>
      <c r="AL7" s="8">
        <v>214</v>
      </c>
      <c r="AM7" s="8">
        <v>1700</v>
      </c>
      <c r="AN7" s="8">
        <v>1700</v>
      </c>
      <c r="AO7" s="8"/>
      <c r="AP7" s="8"/>
      <c r="AQ7" s="8"/>
      <c r="AR7" s="8"/>
      <c r="AS7" s="1" t="s">
        <v>60</v>
      </c>
      <c r="AT7" s="37" t="s">
        <v>212</v>
      </c>
      <c r="AU7" s="8"/>
      <c r="AV7" s="8"/>
      <c r="AW7" s="8"/>
      <c r="AX7" s="8"/>
      <c r="AY7" s="8"/>
      <c r="AZ7" s="8"/>
      <c r="BA7" s="8"/>
      <c r="BB7" s="8"/>
      <c r="BC7" s="8">
        <v>750</v>
      </c>
      <c r="BD7" s="8">
        <v>750</v>
      </c>
      <c r="BE7" s="1" t="s">
        <v>60</v>
      </c>
      <c r="BF7" s="37" t="s">
        <v>212</v>
      </c>
      <c r="BG7" s="8"/>
      <c r="BH7" s="8"/>
      <c r="BI7" s="8">
        <v>9000</v>
      </c>
      <c r="BJ7" s="8">
        <v>9000</v>
      </c>
      <c r="BK7" s="8"/>
      <c r="BL7" s="8">
        <v>10443</v>
      </c>
      <c r="BM7" s="8"/>
      <c r="BN7" s="70"/>
      <c r="BO7" s="2">
        <v>2000</v>
      </c>
      <c r="BP7" s="8">
        <v>2000</v>
      </c>
      <c r="BQ7" s="72"/>
      <c r="BR7" s="72"/>
      <c r="BS7" s="72">
        <v>142</v>
      </c>
      <c r="BT7" s="72">
        <v>142</v>
      </c>
      <c r="BU7" s="137">
        <f>SUM(AG7+AI7+AK7+AM7+AO7+AQ7+AU7+AW7+AY7+BA7+BC7+BG7+BI7+BK7+BM7+BO7+BQ7+BS7)</f>
        <v>40227</v>
      </c>
      <c r="BV7" s="82">
        <f>BN7+BH7+BD7+BB7+AZ7+AX7+AV7+AR7+AP7+AN7+AL7+AJ7+AH7+BJ7+BL7+BP7+BR7+BT7</f>
        <v>57170</v>
      </c>
      <c r="BW7" s="1" t="s">
        <v>60</v>
      </c>
      <c r="BX7" s="37" t="s">
        <v>212</v>
      </c>
      <c r="BY7" s="8">
        <v>4914</v>
      </c>
      <c r="BZ7" s="8">
        <v>4914</v>
      </c>
      <c r="CA7" s="8">
        <v>10000</v>
      </c>
      <c r="CB7" s="70">
        <v>10439</v>
      </c>
      <c r="CC7" s="81">
        <f>BY7+CA7</f>
        <v>14914</v>
      </c>
      <c r="CD7" s="82">
        <f>SUM(BZ7+CB7)</f>
        <v>15353</v>
      </c>
      <c r="CE7" s="29"/>
      <c r="CF7" s="29"/>
      <c r="CG7" s="28"/>
      <c r="CH7" s="29"/>
      <c r="CI7" s="1" t="s">
        <v>60</v>
      </c>
      <c r="CJ7" s="37" t="s">
        <v>212</v>
      </c>
      <c r="CK7" s="8">
        <v>24115</v>
      </c>
      <c r="CL7" s="8">
        <v>24215</v>
      </c>
      <c r="CM7" s="8">
        <v>1500</v>
      </c>
      <c r="CN7" s="8">
        <v>1500</v>
      </c>
      <c r="CO7" s="8">
        <v>40</v>
      </c>
      <c r="CP7" s="8">
        <v>40</v>
      </c>
      <c r="CQ7" s="8">
        <v>560</v>
      </c>
      <c r="CR7" s="8">
        <v>560</v>
      </c>
      <c r="CS7" s="8">
        <v>7500</v>
      </c>
      <c r="CT7" s="70">
        <v>7500</v>
      </c>
      <c r="CU7" s="81">
        <f t="shared" si="1"/>
        <v>33715</v>
      </c>
      <c r="CV7" s="82">
        <f t="shared" si="1"/>
        <v>33815</v>
      </c>
      <c r="CW7" s="56" t="s">
        <v>60</v>
      </c>
      <c r="CX7" s="37" t="s">
        <v>212</v>
      </c>
      <c r="CY7" s="8">
        <v>1400</v>
      </c>
      <c r="CZ7" s="8">
        <v>1152</v>
      </c>
      <c r="DA7" s="8">
        <v>582</v>
      </c>
      <c r="DB7" s="8">
        <v>3632</v>
      </c>
      <c r="DC7" s="8">
        <v>620</v>
      </c>
      <c r="DD7" s="70">
        <v>800</v>
      </c>
      <c r="DE7" s="81">
        <f>CY7+DA7+DC7</f>
        <v>2602</v>
      </c>
      <c r="DF7" s="82">
        <f t="shared" si="2"/>
        <v>5584</v>
      </c>
      <c r="DM7" s="1" t="s">
        <v>60</v>
      </c>
      <c r="DN7" s="115" t="s">
        <v>212</v>
      </c>
      <c r="DO7" s="81">
        <f t="shared" si="3"/>
        <v>102458</v>
      </c>
      <c r="DP7" s="82">
        <f>SUM(AC7+BV7+CD7+CV7+DF7)</f>
        <v>122922</v>
      </c>
    </row>
    <row r="8" spans="1:120" ht="38.25">
      <c r="A8" s="1" t="s">
        <v>62</v>
      </c>
      <c r="B8" s="37" t="s">
        <v>213</v>
      </c>
      <c r="C8" s="8"/>
      <c r="D8" s="8"/>
      <c r="E8" s="8">
        <v>32921</v>
      </c>
      <c r="F8" s="8">
        <v>32921</v>
      </c>
      <c r="G8" s="8">
        <v>5000</v>
      </c>
      <c r="H8" s="8">
        <v>5000</v>
      </c>
      <c r="I8" s="8">
        <v>109</v>
      </c>
      <c r="J8" s="8">
        <v>109</v>
      </c>
      <c r="K8" s="8">
        <v>25512</v>
      </c>
      <c r="L8" s="8">
        <v>25512</v>
      </c>
      <c r="M8" s="8">
        <v>443</v>
      </c>
      <c r="N8" s="70">
        <v>443</v>
      </c>
      <c r="O8" s="75"/>
      <c r="P8" s="1" t="s">
        <v>62</v>
      </c>
      <c r="Q8" s="37" t="s">
        <v>213</v>
      </c>
      <c r="R8" s="8"/>
      <c r="S8" s="8"/>
      <c r="T8" s="8">
        <v>200</v>
      </c>
      <c r="U8" s="70">
        <v>200</v>
      </c>
      <c r="V8" s="70">
        <v>0</v>
      </c>
      <c r="W8" s="70">
        <v>0</v>
      </c>
      <c r="X8" s="70"/>
      <c r="Y8" s="70"/>
      <c r="Z8" s="70"/>
      <c r="AA8" s="70"/>
      <c r="AB8" s="81">
        <f t="shared" si="0"/>
        <v>64185</v>
      </c>
      <c r="AC8" s="82">
        <f>SUM(D8+F8+H8+J8+L8+N8+S8+U8+W8)</f>
        <v>64185</v>
      </c>
      <c r="AD8" s="72"/>
      <c r="AE8" s="1" t="s">
        <v>62</v>
      </c>
      <c r="AF8" s="37" t="s">
        <v>213</v>
      </c>
      <c r="AG8" s="8"/>
      <c r="AH8" s="8"/>
      <c r="AI8" s="8"/>
      <c r="AJ8" s="8"/>
      <c r="AK8" s="8"/>
      <c r="AL8" s="8"/>
      <c r="AM8" s="8"/>
      <c r="AN8" s="3"/>
      <c r="AO8" s="8"/>
      <c r="AP8" s="8"/>
      <c r="AQ8" s="8">
        <v>7220</v>
      </c>
      <c r="AR8" s="8">
        <v>7896</v>
      </c>
      <c r="AS8" s="1" t="s">
        <v>62</v>
      </c>
      <c r="AT8" s="37" t="s">
        <v>213</v>
      </c>
      <c r="AU8" s="8">
        <v>1063</v>
      </c>
      <c r="AV8" s="8">
        <v>1063</v>
      </c>
      <c r="AW8" s="8">
        <v>3000</v>
      </c>
      <c r="AX8" s="8">
        <v>3610</v>
      </c>
      <c r="AY8" s="8">
        <v>240</v>
      </c>
      <c r="AZ8" s="8">
        <v>240</v>
      </c>
      <c r="BA8" s="8">
        <v>600</v>
      </c>
      <c r="BB8" s="8">
        <v>600</v>
      </c>
      <c r="BC8" s="8"/>
      <c r="BD8" s="8"/>
      <c r="BE8" s="1" t="s">
        <v>62</v>
      </c>
      <c r="BF8" s="37" t="s">
        <v>213</v>
      </c>
      <c r="BG8" s="8"/>
      <c r="BH8" s="8"/>
      <c r="BI8" s="8"/>
      <c r="BJ8" s="8"/>
      <c r="BK8" s="8"/>
      <c r="BL8" s="8"/>
      <c r="BM8" s="8"/>
      <c r="BN8" s="70"/>
      <c r="BO8" s="2"/>
      <c r="BP8" s="8"/>
      <c r="BQ8" s="72"/>
      <c r="BR8" s="72"/>
      <c r="BS8" s="72"/>
      <c r="BT8" s="72"/>
      <c r="BU8" s="137">
        <f>BM8+BG8+BC8+BA8+AY8+AW8+AU8+AQ8+AO8+AM8+AK8+AI8+AG8+BI8+BK8+BO8+BQ8</f>
        <v>12123</v>
      </c>
      <c r="BV8" s="82">
        <f>BN8+BH8+BD8+BB8+AZ8+AX8+AV8+AR8+AP8+AN8+AL8+AJ8+AH8+BJ8+BL8+BP8+BR8</f>
        <v>13409</v>
      </c>
      <c r="BW8" s="1" t="s">
        <v>62</v>
      </c>
      <c r="BX8" s="37" t="s">
        <v>213</v>
      </c>
      <c r="BY8" s="8"/>
      <c r="BZ8" s="8"/>
      <c r="CA8" s="8"/>
      <c r="CB8" s="70"/>
      <c r="CC8" s="81">
        <f>BY8+CA8</f>
        <v>0</v>
      </c>
      <c r="CD8" s="82">
        <f>SUM(BZ8+CB8)</f>
        <v>0</v>
      </c>
      <c r="CE8" s="29"/>
      <c r="CF8" s="29"/>
      <c r="CG8" s="28"/>
      <c r="CH8" s="29"/>
      <c r="CI8" s="1" t="s">
        <v>62</v>
      </c>
      <c r="CJ8" s="37" t="s">
        <v>213</v>
      </c>
      <c r="CK8" s="8"/>
      <c r="CL8" s="8"/>
      <c r="CM8" s="8"/>
      <c r="CN8" s="8"/>
      <c r="CO8" s="8"/>
      <c r="CP8" s="8"/>
      <c r="CQ8" s="8"/>
      <c r="CR8" s="8"/>
      <c r="CS8" s="8"/>
      <c r="CT8" s="70"/>
      <c r="CU8" s="81">
        <f t="shared" si="1"/>
        <v>0</v>
      </c>
      <c r="CV8" s="82">
        <f t="shared" si="1"/>
        <v>0</v>
      </c>
      <c r="CW8" s="56" t="s">
        <v>62</v>
      </c>
      <c r="CX8" s="37" t="s">
        <v>213</v>
      </c>
      <c r="CY8" s="8"/>
      <c r="CZ8" s="8"/>
      <c r="DA8" s="8"/>
      <c r="DB8" s="8"/>
      <c r="DC8" s="8"/>
      <c r="DD8" s="70"/>
      <c r="DE8" s="81">
        <f t="shared" si="2"/>
        <v>0</v>
      </c>
      <c r="DF8" s="82">
        <f t="shared" si="2"/>
        <v>0</v>
      </c>
      <c r="DJ8" s="32"/>
      <c r="DM8" s="1" t="s">
        <v>62</v>
      </c>
      <c r="DN8" s="115" t="s">
        <v>213</v>
      </c>
      <c r="DO8" s="81">
        <f t="shared" si="3"/>
        <v>76308</v>
      </c>
      <c r="DP8" s="82">
        <f>SUM(AC8+BV8+CD8+CV8+DF8)</f>
        <v>77594</v>
      </c>
    </row>
    <row r="9" spans="1:120" ht="35.25" customHeight="1">
      <c r="A9" s="1" t="s">
        <v>63</v>
      </c>
      <c r="B9" s="37" t="s">
        <v>214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70"/>
      <c r="O9" s="75"/>
      <c r="P9" s="1" t="s">
        <v>63</v>
      </c>
      <c r="Q9" s="37" t="s">
        <v>214</v>
      </c>
      <c r="R9" s="8"/>
      <c r="S9" s="8"/>
      <c r="T9" s="8"/>
      <c r="U9" s="70"/>
      <c r="V9" s="70"/>
      <c r="W9" s="70"/>
      <c r="X9" s="70"/>
      <c r="Y9" s="70"/>
      <c r="Z9" s="70"/>
      <c r="AA9" s="70"/>
      <c r="AB9" s="81">
        <f t="shared" si="0"/>
        <v>0</v>
      </c>
      <c r="AC9" s="82">
        <f>SUM(D9+F9+H9+J9+L9+N9+S9+U9)</f>
        <v>0</v>
      </c>
      <c r="AD9" s="72"/>
      <c r="AE9" s="1" t="s">
        <v>63</v>
      </c>
      <c r="AF9" s="37" t="s">
        <v>214</v>
      </c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1" t="s">
        <v>63</v>
      </c>
      <c r="AT9" s="37" t="s">
        <v>214</v>
      </c>
      <c r="AU9" s="8"/>
      <c r="AV9" s="8"/>
      <c r="AW9" s="8"/>
      <c r="AX9" s="8"/>
      <c r="AY9" s="8"/>
      <c r="AZ9" s="8"/>
      <c r="BA9" s="8"/>
      <c r="BB9" s="8"/>
      <c r="BC9" s="8"/>
      <c r="BD9" s="8"/>
      <c r="BE9" s="1" t="s">
        <v>63</v>
      </c>
      <c r="BF9" s="37" t="s">
        <v>214</v>
      </c>
      <c r="BG9" s="8"/>
      <c r="BH9" s="8"/>
      <c r="BI9" s="8"/>
      <c r="BJ9" s="8"/>
      <c r="BK9" s="8"/>
      <c r="BL9" s="8"/>
      <c r="BM9" s="8"/>
      <c r="BN9" s="70"/>
      <c r="BO9" s="2"/>
      <c r="BP9" s="8"/>
      <c r="BQ9" s="72"/>
      <c r="BR9" s="72"/>
      <c r="BS9" s="72"/>
      <c r="BT9" s="72"/>
      <c r="BU9" s="137">
        <f>BM9+BG9+BC9+BA9+AY9+AW9+AU9+AQ9+AO9+AM9+AK9+AI9+AG9+BI9+BK9+BO9+BQ9</f>
        <v>0</v>
      </c>
      <c r="BV9" s="82">
        <f>BN9+BH9+BD9+BB9+AZ9+AX9+AV9+AR9+AP9+AN9+AL9+AJ9+AH9+BJ9+BL9+BP9+BR9</f>
        <v>0</v>
      </c>
      <c r="BW9" s="1" t="s">
        <v>63</v>
      </c>
      <c r="BX9" s="37" t="s">
        <v>214</v>
      </c>
      <c r="BY9" s="8"/>
      <c r="BZ9" s="8"/>
      <c r="CA9" s="8"/>
      <c r="CB9" s="70"/>
      <c r="CC9" s="81">
        <f>BY9+CA9</f>
        <v>0</v>
      </c>
      <c r="CD9" s="82">
        <f>SUM(BZ9+CB9)</f>
        <v>0</v>
      </c>
      <c r="CE9" s="29"/>
      <c r="CF9" s="29"/>
      <c r="CG9" s="28"/>
      <c r="CH9" s="29"/>
      <c r="CI9" s="1" t="s">
        <v>63</v>
      </c>
      <c r="CJ9" s="37" t="s">
        <v>214</v>
      </c>
      <c r="CK9" s="8"/>
      <c r="CL9" s="8"/>
      <c r="CM9" s="8"/>
      <c r="CN9" s="8"/>
      <c r="CO9" s="8"/>
      <c r="CP9" s="8"/>
      <c r="CQ9" s="8"/>
      <c r="CR9" s="8"/>
      <c r="CS9" s="8"/>
      <c r="CT9" s="70"/>
      <c r="CU9" s="81">
        <f t="shared" si="1"/>
        <v>0</v>
      </c>
      <c r="CV9" s="82">
        <f t="shared" si="1"/>
        <v>0</v>
      </c>
      <c r="CW9" s="56" t="s">
        <v>63</v>
      </c>
      <c r="CX9" s="37" t="s">
        <v>214</v>
      </c>
      <c r="CY9" s="8"/>
      <c r="CZ9" s="8"/>
      <c r="DA9" s="8"/>
      <c r="DB9" s="8"/>
      <c r="DC9" s="8"/>
      <c r="DD9" s="70"/>
      <c r="DE9" s="81">
        <f t="shared" si="2"/>
        <v>0</v>
      </c>
      <c r="DF9" s="82">
        <f t="shared" si="2"/>
        <v>0</v>
      </c>
      <c r="DM9" s="1" t="s">
        <v>63</v>
      </c>
      <c r="DN9" s="115" t="s">
        <v>214</v>
      </c>
      <c r="DO9" s="81">
        <f t="shared" si="3"/>
        <v>0</v>
      </c>
      <c r="DP9" s="82">
        <f>SUM(AC9,BV9,CD9,CV9,DF9)</f>
        <v>0</v>
      </c>
    </row>
    <row r="10" spans="1:122" ht="23.25" customHeight="1">
      <c r="A10" s="159" t="s">
        <v>215</v>
      </c>
      <c r="B10" s="207"/>
      <c r="C10" s="8">
        <f>SUM(C5:C9)</f>
        <v>61376</v>
      </c>
      <c r="D10" s="8">
        <f aca="true" t="shared" si="4" ref="D10:N10">SUM(D5:D9)</f>
        <v>62124</v>
      </c>
      <c r="E10" s="8">
        <f t="shared" si="4"/>
        <v>32921</v>
      </c>
      <c r="F10" s="8">
        <f t="shared" si="4"/>
        <v>32921</v>
      </c>
      <c r="G10" s="8">
        <f t="shared" si="4"/>
        <v>5000</v>
      </c>
      <c r="H10" s="8">
        <f t="shared" si="4"/>
        <v>5000</v>
      </c>
      <c r="I10" s="8">
        <f t="shared" si="4"/>
        <v>109</v>
      </c>
      <c r="J10" s="8">
        <f t="shared" si="4"/>
        <v>109</v>
      </c>
      <c r="K10" s="8">
        <f t="shared" si="4"/>
        <v>25512</v>
      </c>
      <c r="L10" s="8">
        <f t="shared" si="4"/>
        <v>25512</v>
      </c>
      <c r="M10" s="8">
        <f t="shared" si="4"/>
        <v>443</v>
      </c>
      <c r="N10" s="70">
        <f t="shared" si="4"/>
        <v>443</v>
      </c>
      <c r="O10" s="75"/>
      <c r="P10" s="159" t="s">
        <v>215</v>
      </c>
      <c r="Q10" s="207"/>
      <c r="R10" s="8">
        <f aca="true" t="shared" si="5" ref="R10:AA10">SUM(R5:R9)</f>
        <v>0</v>
      </c>
      <c r="S10" s="8">
        <f t="shared" si="5"/>
        <v>0</v>
      </c>
      <c r="T10" s="8">
        <f t="shared" si="5"/>
        <v>200</v>
      </c>
      <c r="U10" s="70">
        <f t="shared" si="5"/>
        <v>200</v>
      </c>
      <c r="V10" s="70">
        <f>SUM(V5:V9)</f>
        <v>0</v>
      </c>
      <c r="W10" s="118">
        <f>SUM(W5:W9)</f>
        <v>0</v>
      </c>
      <c r="X10" s="118"/>
      <c r="Y10" s="118"/>
      <c r="Z10" s="70">
        <f t="shared" si="5"/>
        <v>3442</v>
      </c>
      <c r="AA10" s="70">
        <f t="shared" si="5"/>
        <v>3442</v>
      </c>
      <c r="AB10" s="81">
        <f t="shared" si="0"/>
        <v>129003</v>
      </c>
      <c r="AC10" s="82">
        <f>SUM(D10+F10+H10+J10+L10+N10+S10+U10+W10+AA10)</f>
        <v>129751</v>
      </c>
      <c r="AD10" s="206" t="s">
        <v>215</v>
      </c>
      <c r="AE10" s="160"/>
      <c r="AF10" s="207"/>
      <c r="AG10" s="8">
        <f>SUM(AG5:AG9)</f>
        <v>29535</v>
      </c>
      <c r="AH10" s="8">
        <f>SUM(AH5:AH9)</f>
        <v>35823</v>
      </c>
      <c r="AI10" s="8">
        <f>SUM(AI5:AI9)</f>
        <v>5200</v>
      </c>
      <c r="AJ10" s="8">
        <f>SUM(AJ5:AJ9)</f>
        <v>6216</v>
      </c>
      <c r="AK10" s="8">
        <f>SUM(AK5:AK9)</f>
        <v>214</v>
      </c>
      <c r="AL10" s="8">
        <f aca="true" t="shared" si="6" ref="AL10:AR10">SUM(AL7:AL9)</f>
        <v>214</v>
      </c>
      <c r="AM10" s="8">
        <f t="shared" si="6"/>
        <v>1700</v>
      </c>
      <c r="AN10" s="8">
        <f t="shared" si="6"/>
        <v>1700</v>
      </c>
      <c r="AO10" s="8">
        <f t="shared" si="6"/>
        <v>0</v>
      </c>
      <c r="AP10" s="8">
        <f t="shared" si="6"/>
        <v>0</v>
      </c>
      <c r="AQ10" s="8">
        <f t="shared" si="6"/>
        <v>7220</v>
      </c>
      <c r="AR10" s="8">
        <f t="shared" si="6"/>
        <v>7896</v>
      </c>
      <c r="AS10" s="159" t="s">
        <v>215</v>
      </c>
      <c r="AT10" s="207"/>
      <c r="AU10" s="8">
        <f aca="true" t="shared" si="7" ref="AU10:BD10">SUM(AU5:AU9)</f>
        <v>1063</v>
      </c>
      <c r="AV10" s="8">
        <f t="shared" si="7"/>
        <v>1063</v>
      </c>
      <c r="AW10" s="8">
        <f t="shared" si="7"/>
        <v>3000</v>
      </c>
      <c r="AX10" s="8">
        <f t="shared" si="7"/>
        <v>3610</v>
      </c>
      <c r="AY10" s="8">
        <f t="shared" si="7"/>
        <v>240</v>
      </c>
      <c r="AZ10" s="8">
        <f t="shared" si="7"/>
        <v>240</v>
      </c>
      <c r="BA10" s="8">
        <f t="shared" si="7"/>
        <v>600</v>
      </c>
      <c r="BB10" s="8">
        <f t="shared" si="7"/>
        <v>600</v>
      </c>
      <c r="BC10" s="8">
        <f t="shared" si="7"/>
        <v>750</v>
      </c>
      <c r="BD10" s="8">
        <f t="shared" si="7"/>
        <v>750</v>
      </c>
      <c r="BE10" s="159" t="s">
        <v>215</v>
      </c>
      <c r="BF10" s="207"/>
      <c r="BG10" s="8">
        <f aca="true" t="shared" si="8" ref="BG10:BN10">SUM(BG5:BG9)</f>
        <v>0</v>
      </c>
      <c r="BH10" s="8">
        <f t="shared" si="8"/>
        <v>0</v>
      </c>
      <c r="BI10" s="8">
        <f t="shared" si="8"/>
        <v>9000</v>
      </c>
      <c r="BJ10" s="8">
        <f t="shared" si="8"/>
        <v>9000</v>
      </c>
      <c r="BK10" s="8">
        <f>SUM(BK5:BK9)</f>
        <v>0</v>
      </c>
      <c r="BL10" s="8">
        <f>SUM(BL5:BL9)</f>
        <v>44168</v>
      </c>
      <c r="BM10" s="8">
        <f>SUM(BM5:BM9)</f>
        <v>869</v>
      </c>
      <c r="BN10" s="70">
        <f t="shared" si="8"/>
        <v>941</v>
      </c>
      <c r="BO10" s="2">
        <f>SUM(BO5:BO9)</f>
        <v>2000</v>
      </c>
      <c r="BP10" s="8">
        <f>SUM(BP5:BP9)</f>
        <v>2000</v>
      </c>
      <c r="BQ10" s="72"/>
      <c r="BR10" s="72">
        <f>SUM(BR5:BR9)</f>
        <v>0</v>
      </c>
      <c r="BS10" s="72">
        <f>SUM(BS5:BS9)</f>
        <v>142</v>
      </c>
      <c r="BT10" s="72">
        <f>SUM(BT5:BT9)</f>
        <v>142</v>
      </c>
      <c r="BU10" s="137">
        <f>BM10+BG10+BC10+BA10+AY10+AW10+AU10+AQ10+AO10+AM10+AK10+AI10+AG10+BI10+BK10+BO10+BQ10+BS10</f>
        <v>61533</v>
      </c>
      <c r="BV10" s="82">
        <f>BN10+BH10+BD10+BB10+AZ10+AX10+AV10+AR10+AP10+AN10+AL10+AJ10+AH10+BJ10+BL10+BP10+BR10+BT10</f>
        <v>114363</v>
      </c>
      <c r="BW10" s="206" t="s">
        <v>215</v>
      </c>
      <c r="BX10" s="207"/>
      <c r="BY10" s="8">
        <f aca="true" t="shared" si="9" ref="BY10:CD10">SUM(BY5:BY9)</f>
        <v>46101</v>
      </c>
      <c r="BZ10" s="8">
        <f t="shared" si="9"/>
        <v>47061</v>
      </c>
      <c r="CA10" s="8">
        <f t="shared" si="9"/>
        <v>10000</v>
      </c>
      <c r="CB10" s="70">
        <f t="shared" si="9"/>
        <v>10439</v>
      </c>
      <c r="CC10" s="81">
        <f t="shared" si="9"/>
        <v>56101</v>
      </c>
      <c r="CD10" s="82">
        <f t="shared" si="9"/>
        <v>57500</v>
      </c>
      <c r="CE10" s="29"/>
      <c r="CF10" s="29"/>
      <c r="CG10" s="28"/>
      <c r="CH10" s="29"/>
      <c r="CI10" s="159" t="s">
        <v>215</v>
      </c>
      <c r="CJ10" s="207"/>
      <c r="CK10" s="8">
        <f>SUM(CK5:CK9)</f>
        <v>59478</v>
      </c>
      <c r="CL10" s="8">
        <f aca="true" t="shared" si="10" ref="CL10:CV10">SUM(CL5:CL9)</f>
        <v>60257</v>
      </c>
      <c r="CM10" s="8">
        <f>SUM(CM5:CM9)</f>
        <v>8932</v>
      </c>
      <c r="CN10" s="8">
        <f t="shared" si="10"/>
        <v>8946</v>
      </c>
      <c r="CO10" s="8">
        <f>SUM(CO5:CO9)</f>
        <v>5368</v>
      </c>
      <c r="CP10" s="8">
        <f t="shared" si="10"/>
        <v>5502</v>
      </c>
      <c r="CQ10" s="8">
        <f>SUM(CQ5:CQ9)</f>
        <v>6443</v>
      </c>
      <c r="CR10" s="8">
        <f t="shared" si="10"/>
        <v>6678</v>
      </c>
      <c r="CS10" s="8">
        <f t="shared" si="10"/>
        <v>7500</v>
      </c>
      <c r="CT10" s="70">
        <f t="shared" si="10"/>
        <v>7500</v>
      </c>
      <c r="CU10" s="81">
        <f>SUM(CU5:CU9)</f>
        <v>87721</v>
      </c>
      <c r="CV10" s="82">
        <f t="shared" si="10"/>
        <v>88883</v>
      </c>
      <c r="CW10" s="206" t="s">
        <v>215</v>
      </c>
      <c r="CX10" s="207"/>
      <c r="CY10" s="8">
        <f>SUM(CY5:CY9)</f>
        <v>5854</v>
      </c>
      <c r="CZ10" s="8">
        <f aca="true" t="shared" si="11" ref="CZ10:DF10">SUM(CZ5:CZ9)</f>
        <v>5665</v>
      </c>
      <c r="DA10" s="8">
        <f t="shared" si="11"/>
        <v>582</v>
      </c>
      <c r="DB10" s="8">
        <f t="shared" si="11"/>
        <v>3632</v>
      </c>
      <c r="DC10" s="8">
        <f t="shared" si="11"/>
        <v>620</v>
      </c>
      <c r="DD10" s="70">
        <f t="shared" si="11"/>
        <v>800</v>
      </c>
      <c r="DE10" s="81">
        <f>SUM(DE5:DE9)</f>
        <v>7056</v>
      </c>
      <c r="DF10" s="82">
        <f t="shared" si="11"/>
        <v>10097</v>
      </c>
      <c r="DM10" s="159" t="s">
        <v>215</v>
      </c>
      <c r="DN10" s="205"/>
      <c r="DO10" s="81">
        <f t="shared" si="3"/>
        <v>341414</v>
      </c>
      <c r="DP10" s="82">
        <f>SUM(DP5:DP9)</f>
        <v>400594</v>
      </c>
      <c r="DR10" s="3"/>
    </row>
    <row r="11" spans="1:120" ht="38.25">
      <c r="A11" s="1" t="s">
        <v>64</v>
      </c>
      <c r="B11" s="37" t="s">
        <v>216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70"/>
      <c r="O11" s="75"/>
      <c r="P11" s="1" t="s">
        <v>64</v>
      </c>
      <c r="Q11" s="37" t="s">
        <v>216</v>
      </c>
      <c r="R11" s="8"/>
      <c r="S11" s="8"/>
      <c r="T11" s="8"/>
      <c r="U11" s="70"/>
      <c r="V11" s="70"/>
      <c r="W11" s="70"/>
      <c r="X11" s="70"/>
      <c r="Y11" s="70"/>
      <c r="Z11" s="70"/>
      <c r="AA11" s="70"/>
      <c r="AB11" s="81">
        <f>SUM(C11+E11+G11+I11+K11+M11+R11+T11)</f>
        <v>0</v>
      </c>
      <c r="AC11" s="82">
        <f>SUM(D11+F11+H11+J11+L11+N11+S11+U11)</f>
        <v>0</v>
      </c>
      <c r="AD11" s="72"/>
      <c r="AE11" s="1" t="s">
        <v>64</v>
      </c>
      <c r="AF11" s="37" t="s">
        <v>216</v>
      </c>
      <c r="AG11" s="8">
        <v>794542</v>
      </c>
      <c r="AH11" s="8">
        <v>800061</v>
      </c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1" t="s">
        <v>64</v>
      </c>
      <c r="AT11" s="37" t="s">
        <v>216</v>
      </c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1" t="s">
        <v>64</v>
      </c>
      <c r="BF11" s="37" t="s">
        <v>216</v>
      </c>
      <c r="BG11" s="8"/>
      <c r="BH11" s="8"/>
      <c r="BI11" s="8"/>
      <c r="BJ11" s="8"/>
      <c r="BK11" s="8"/>
      <c r="BL11" s="8">
        <v>4689</v>
      </c>
      <c r="BM11" s="8"/>
      <c r="BN11" s="70"/>
      <c r="BO11" s="8"/>
      <c r="BP11" s="8"/>
      <c r="BQ11" s="72"/>
      <c r="BR11" s="72"/>
      <c r="BS11" s="72"/>
      <c r="BT11" s="72"/>
      <c r="BU11" s="137">
        <f>BM11+BG11+BC11+BA11+AY11+AW11+AU11+AQ11+AO11+AM11+AK11+AI11+AG11+BI11+BK11+BO11+BQ11</f>
        <v>794542</v>
      </c>
      <c r="BV11" s="82">
        <f>BN11+BH11+BD11+BB11+AZ11+AX11+AV11+AR11+AP11+AN11+AL11+AJ11+AH11+N11+L11+J11+H11+F11+D11+BL11+BP11+BR11</f>
        <v>804750</v>
      </c>
      <c r="BW11" s="1" t="s">
        <v>64</v>
      </c>
      <c r="BX11" s="37" t="s">
        <v>216</v>
      </c>
      <c r="BY11" s="8"/>
      <c r="BZ11" s="8"/>
      <c r="CA11" s="8"/>
      <c r="CB11" s="70"/>
      <c r="CC11" s="81"/>
      <c r="CD11" s="82"/>
      <c r="CE11" s="29"/>
      <c r="CF11" s="29"/>
      <c r="CG11" s="28"/>
      <c r="CH11" s="29"/>
      <c r="CI11" s="1" t="s">
        <v>64</v>
      </c>
      <c r="CJ11" s="37" t="s">
        <v>216</v>
      </c>
      <c r="CK11" s="8"/>
      <c r="CL11" s="8"/>
      <c r="CM11" s="8"/>
      <c r="CN11" s="8"/>
      <c r="CO11" s="8"/>
      <c r="CP11" s="8"/>
      <c r="CQ11" s="8"/>
      <c r="CR11" s="8"/>
      <c r="CS11" s="8"/>
      <c r="CT11" s="70"/>
      <c r="CU11" s="81"/>
      <c r="CV11" s="82"/>
      <c r="CW11" s="56" t="s">
        <v>64</v>
      </c>
      <c r="CX11" s="37" t="s">
        <v>216</v>
      </c>
      <c r="CY11" s="8"/>
      <c r="CZ11" s="8"/>
      <c r="DA11" s="8"/>
      <c r="DB11" s="8"/>
      <c r="DC11" s="8"/>
      <c r="DD11" s="70"/>
      <c r="DE11" s="81">
        <v>0</v>
      </c>
      <c r="DF11" s="82">
        <f>CZ11+DB11+DD11</f>
        <v>0</v>
      </c>
      <c r="DM11" s="1" t="s">
        <v>64</v>
      </c>
      <c r="DN11" s="115" t="s">
        <v>216</v>
      </c>
      <c r="DO11" s="81">
        <f t="shared" si="3"/>
        <v>794542</v>
      </c>
      <c r="DP11" s="82">
        <f>SUM(AC11+BV11+CD11+CV11+DF11)</f>
        <v>804750</v>
      </c>
    </row>
    <row r="12" spans="1:120" ht="46.5" customHeight="1">
      <c r="A12" s="1" t="s">
        <v>65</v>
      </c>
      <c r="B12" s="37" t="s">
        <v>217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70"/>
      <c r="O12" s="75"/>
      <c r="P12" s="1" t="s">
        <v>65</v>
      </c>
      <c r="Q12" s="37" t="s">
        <v>217</v>
      </c>
      <c r="R12" s="8"/>
      <c r="S12" s="8"/>
      <c r="T12" s="8"/>
      <c r="U12" s="70"/>
      <c r="V12" s="70"/>
      <c r="W12" s="70"/>
      <c r="X12" s="70">
        <v>0</v>
      </c>
      <c r="Y12" s="70"/>
      <c r="Z12" s="70"/>
      <c r="AA12" s="70"/>
      <c r="AB12" s="81">
        <f>SUM(C12+E12+G12+I12+K12+M12+R12+T12)</f>
        <v>0</v>
      </c>
      <c r="AC12" s="82">
        <f>SUM(D12+F12+H12+J12+L12+N12+S12+U12+Y12)</f>
        <v>0</v>
      </c>
      <c r="AD12" s="72"/>
      <c r="AE12" s="1" t="s">
        <v>65</v>
      </c>
      <c r="AF12" s="37" t="s">
        <v>217</v>
      </c>
      <c r="AG12" s="8"/>
      <c r="AH12" s="8"/>
      <c r="AI12" s="8"/>
      <c r="AJ12" s="8"/>
      <c r="AK12" s="8"/>
      <c r="AL12" s="8"/>
      <c r="AM12" s="8"/>
      <c r="AN12" s="8"/>
      <c r="AO12" s="8">
        <v>1000</v>
      </c>
      <c r="AP12" s="8">
        <v>1000</v>
      </c>
      <c r="AQ12" s="8"/>
      <c r="AR12" s="8"/>
      <c r="AS12" s="1" t="s">
        <v>65</v>
      </c>
      <c r="AT12" s="37" t="s">
        <v>217</v>
      </c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1" t="s">
        <v>65</v>
      </c>
      <c r="BF12" s="37" t="s">
        <v>217</v>
      </c>
      <c r="BG12" s="8"/>
      <c r="BH12" s="8"/>
      <c r="BI12" s="8"/>
      <c r="BJ12" s="8"/>
      <c r="BK12" s="8"/>
      <c r="BL12" s="8"/>
      <c r="BM12" s="8"/>
      <c r="BN12" s="70"/>
      <c r="BO12" s="8"/>
      <c r="BP12" s="10"/>
      <c r="BQ12" s="138"/>
      <c r="BR12" s="138"/>
      <c r="BS12" s="138"/>
      <c r="BT12" s="138"/>
      <c r="BU12" s="137">
        <f>BM12+BG12+BC12+BA12+AY12+AW12+AU12+AQ12+AO12+AM12+AK12+AI12+AG12+BI12</f>
        <v>1000</v>
      </c>
      <c r="BV12" s="82">
        <f>BN12+BH12+BD12+BB12+AZ12+AX12+AV12+AR12+AP12+AN12+AL12+AJ12+AH12+N12+L12+J12+H12+F12+D12+BJ12</f>
        <v>1000</v>
      </c>
      <c r="BW12" s="1" t="s">
        <v>65</v>
      </c>
      <c r="BX12" s="37" t="s">
        <v>217</v>
      </c>
      <c r="BY12" s="8"/>
      <c r="BZ12" s="8"/>
      <c r="CA12" s="8"/>
      <c r="CB12" s="70"/>
      <c r="CC12" s="81"/>
      <c r="CD12" s="91"/>
      <c r="CE12" s="29"/>
      <c r="CF12" s="29"/>
      <c r="CG12" s="28"/>
      <c r="CH12" s="29"/>
      <c r="CI12" s="1" t="s">
        <v>65</v>
      </c>
      <c r="CJ12" s="37" t="s">
        <v>217</v>
      </c>
      <c r="CK12" s="8"/>
      <c r="CL12" s="8"/>
      <c r="CM12" s="8"/>
      <c r="CN12" s="8"/>
      <c r="CO12" s="8"/>
      <c r="CP12" s="8"/>
      <c r="CQ12" s="8"/>
      <c r="CR12" s="8"/>
      <c r="CS12" s="8"/>
      <c r="CT12" s="70"/>
      <c r="CU12" s="81"/>
      <c r="CV12" s="82"/>
      <c r="CW12" s="56" t="s">
        <v>65</v>
      </c>
      <c r="CX12" s="37" t="s">
        <v>217</v>
      </c>
      <c r="CY12" s="8"/>
      <c r="CZ12" s="8"/>
      <c r="DA12" s="8"/>
      <c r="DB12" s="8"/>
      <c r="DC12" s="8"/>
      <c r="DD12" s="70"/>
      <c r="DE12" s="81">
        <v>0</v>
      </c>
      <c r="DF12" s="82">
        <f>CZ12+DB12+DD12</f>
        <v>0</v>
      </c>
      <c r="DM12" s="1" t="s">
        <v>65</v>
      </c>
      <c r="DN12" s="115" t="s">
        <v>217</v>
      </c>
      <c r="DO12" s="81">
        <f t="shared" si="3"/>
        <v>1000</v>
      </c>
      <c r="DP12" s="82">
        <f>SUM(AC12,BV12,CD12,CV12,DF12)</f>
        <v>1000</v>
      </c>
    </row>
    <row r="13" spans="1:120" ht="24" customHeight="1">
      <c r="A13" s="212" t="s">
        <v>113</v>
      </c>
      <c r="B13" s="37" t="s">
        <v>262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70"/>
      <c r="O13" s="75"/>
      <c r="P13" s="212" t="s">
        <v>113</v>
      </c>
      <c r="Q13" s="37" t="s">
        <v>218</v>
      </c>
      <c r="R13" s="8"/>
      <c r="S13" s="8"/>
      <c r="T13" s="8"/>
      <c r="U13" s="70"/>
      <c r="V13" s="70"/>
      <c r="W13" s="70"/>
      <c r="X13" s="70"/>
      <c r="Y13" s="70"/>
      <c r="Z13" s="70"/>
      <c r="AA13" s="70"/>
      <c r="AB13" s="81">
        <f>SUM(C13+E13+G13+I13+K13+M13+R13+T13)</f>
        <v>0</v>
      </c>
      <c r="AC13" s="82">
        <f>SUM(D13+F13+H13+J13+L13+N13+S13+U13)</f>
        <v>0</v>
      </c>
      <c r="AD13" s="72"/>
      <c r="AE13" s="212" t="s">
        <v>113</v>
      </c>
      <c r="AF13" s="37" t="s">
        <v>218</v>
      </c>
      <c r="AG13" s="8">
        <v>4000</v>
      </c>
      <c r="AH13" s="8">
        <v>608</v>
      </c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212" t="s">
        <v>113</v>
      </c>
      <c r="AT13" s="37" t="s">
        <v>218</v>
      </c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212" t="s">
        <v>113</v>
      </c>
      <c r="BF13" s="37" t="s">
        <v>218</v>
      </c>
      <c r="BG13" s="8"/>
      <c r="BH13" s="8"/>
      <c r="BI13" s="8"/>
      <c r="BJ13" s="8"/>
      <c r="BK13" s="8"/>
      <c r="BL13" s="8"/>
      <c r="BM13" s="8"/>
      <c r="BN13" s="70"/>
      <c r="BO13" s="8"/>
      <c r="BP13" s="8"/>
      <c r="BQ13" s="72"/>
      <c r="BR13" s="72"/>
      <c r="BS13" s="72"/>
      <c r="BT13" s="72"/>
      <c r="BU13" s="137">
        <f>SUM(AG13)</f>
        <v>4000</v>
      </c>
      <c r="BV13" s="82">
        <f>BN13+BH13+BD13+BB13+AZ13+AX13+AV13+AR13+AP13+AN13+AL13+AJ13+AH13+N13+L13+J13+H13+F13+D13</f>
        <v>608</v>
      </c>
      <c r="BW13" s="190" t="s">
        <v>113</v>
      </c>
      <c r="BX13" s="37" t="s">
        <v>222</v>
      </c>
      <c r="BY13" s="8"/>
      <c r="BZ13" s="8"/>
      <c r="CA13" s="8"/>
      <c r="CB13" s="70"/>
      <c r="CC13" s="94"/>
      <c r="CD13" s="91"/>
      <c r="CE13" s="29"/>
      <c r="CF13" s="29"/>
      <c r="CG13" s="28"/>
      <c r="CH13" s="29"/>
      <c r="CI13" s="212" t="s">
        <v>113</v>
      </c>
      <c r="CJ13" s="37" t="s">
        <v>218</v>
      </c>
      <c r="CK13" s="8"/>
      <c r="CL13" s="8"/>
      <c r="CM13" s="8"/>
      <c r="CN13" s="8"/>
      <c r="CO13" s="8"/>
      <c r="CP13" s="8"/>
      <c r="CQ13" s="8"/>
      <c r="CR13" s="8"/>
      <c r="CS13" s="8"/>
      <c r="CT13" s="70"/>
      <c r="CU13" s="81"/>
      <c r="CV13" s="82"/>
      <c r="CW13" s="190" t="s">
        <v>113</v>
      </c>
      <c r="CX13" s="37" t="s">
        <v>222</v>
      </c>
      <c r="CY13" s="8"/>
      <c r="CZ13" s="8"/>
      <c r="DA13" s="8"/>
      <c r="DB13" s="8"/>
      <c r="DC13" s="8"/>
      <c r="DD13" s="70"/>
      <c r="DE13" s="81">
        <v>0</v>
      </c>
      <c r="DF13" s="82">
        <f>CZ13+DB13+DD13</f>
        <v>0</v>
      </c>
      <c r="DM13" s="212" t="s">
        <v>113</v>
      </c>
      <c r="DN13" s="115" t="s">
        <v>222</v>
      </c>
      <c r="DO13" s="81">
        <f t="shared" si="3"/>
        <v>4000</v>
      </c>
      <c r="DP13" s="82">
        <f>SUM(AC13,BV13,CD13,CV13,DF13)</f>
        <v>608</v>
      </c>
    </row>
    <row r="14" spans="1:120" ht="18.75" customHeight="1">
      <c r="A14" s="213"/>
      <c r="B14" s="37" t="s">
        <v>223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70"/>
      <c r="O14" s="75"/>
      <c r="P14" s="213"/>
      <c r="Q14" s="37" t="s">
        <v>223</v>
      </c>
      <c r="R14" s="8"/>
      <c r="S14" s="8"/>
      <c r="T14" s="8"/>
      <c r="U14" s="70"/>
      <c r="V14" s="70"/>
      <c r="W14" s="70"/>
      <c r="X14" s="70"/>
      <c r="Y14" s="70"/>
      <c r="Z14" s="70"/>
      <c r="AA14" s="70"/>
      <c r="AB14" s="81">
        <f>SUM(C14+E14+G14+I14+K14+M14+R14+T14)</f>
        <v>0</v>
      </c>
      <c r="AC14" s="82">
        <f>SUM(D14+F14+H14+J14+L14+N14+S14+U14)</f>
        <v>0</v>
      </c>
      <c r="AD14" s="72"/>
      <c r="AE14" s="213"/>
      <c r="AF14" s="37" t="s">
        <v>223</v>
      </c>
      <c r="AG14" s="8">
        <v>1000</v>
      </c>
      <c r="AH14" s="8">
        <v>210</v>
      </c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213"/>
      <c r="AT14" s="37" t="s">
        <v>223</v>
      </c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213"/>
      <c r="BF14" s="37" t="s">
        <v>223</v>
      </c>
      <c r="BG14" s="8"/>
      <c r="BH14" s="8"/>
      <c r="BI14" s="8"/>
      <c r="BJ14" s="8"/>
      <c r="BK14" s="8"/>
      <c r="BL14" s="8"/>
      <c r="BM14" s="8"/>
      <c r="BN14" s="70"/>
      <c r="BO14" s="8"/>
      <c r="BP14" s="8"/>
      <c r="BQ14" s="72"/>
      <c r="BR14" s="72"/>
      <c r="BS14" s="72"/>
      <c r="BT14" s="72"/>
      <c r="BU14" s="137">
        <f>BM14+BG14+BC14+BA14+AY14+AW14+AU14+AQ14+AO14+AM14+AK14+AI14+AG14+BI14</f>
        <v>1000</v>
      </c>
      <c r="BV14" s="82">
        <f>BN14+BH14+BD14+BB14+AZ14+AX14+AV14+AR14+AP14+AN14+AL14+AJ14+AH14+N14+L14+J14+H14+F14+D14</f>
        <v>210</v>
      </c>
      <c r="BW14" s="191"/>
      <c r="BX14" s="37" t="s">
        <v>223</v>
      </c>
      <c r="BY14" s="8"/>
      <c r="BZ14" s="8"/>
      <c r="CA14" s="8"/>
      <c r="CB14" s="70"/>
      <c r="CC14" s="94"/>
      <c r="CD14" s="91"/>
      <c r="CE14" s="29"/>
      <c r="CF14" s="29"/>
      <c r="CG14" s="28"/>
      <c r="CH14" s="29"/>
      <c r="CI14" s="213"/>
      <c r="CJ14" s="37" t="s">
        <v>223</v>
      </c>
      <c r="CK14" s="8"/>
      <c r="CL14" s="8"/>
      <c r="CM14" s="8"/>
      <c r="CN14" s="8"/>
      <c r="CO14" s="8"/>
      <c r="CP14" s="8"/>
      <c r="CQ14" s="8"/>
      <c r="CR14" s="8"/>
      <c r="CS14" s="8"/>
      <c r="CT14" s="70"/>
      <c r="CU14" s="81"/>
      <c r="CV14" s="82"/>
      <c r="CW14" s="191"/>
      <c r="CX14" s="37" t="s">
        <v>223</v>
      </c>
      <c r="CY14" s="8"/>
      <c r="CZ14" s="8"/>
      <c r="DA14" s="8"/>
      <c r="DB14" s="8"/>
      <c r="DC14" s="8"/>
      <c r="DD14" s="70"/>
      <c r="DE14" s="81">
        <v>0</v>
      </c>
      <c r="DF14" s="82">
        <f>CZ14+DB14+DD14</f>
        <v>0</v>
      </c>
      <c r="DM14" s="213"/>
      <c r="DN14" s="115" t="s">
        <v>223</v>
      </c>
      <c r="DO14" s="81">
        <f t="shared" si="3"/>
        <v>1000</v>
      </c>
      <c r="DP14" s="82">
        <f>SUM(AC14,BV14,CD14,CV14,DF14)</f>
        <v>210</v>
      </c>
    </row>
    <row r="15" spans="1:120" ht="35.25" customHeight="1">
      <c r="A15" s="30" t="s">
        <v>114</v>
      </c>
      <c r="B15" s="37" t="s">
        <v>271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70"/>
      <c r="O15" s="75"/>
      <c r="P15" s="30" t="s">
        <v>272</v>
      </c>
      <c r="Q15" s="37" t="s">
        <v>271</v>
      </c>
      <c r="R15" s="8"/>
      <c r="S15" s="8"/>
      <c r="T15" s="8"/>
      <c r="U15" s="70"/>
      <c r="V15" s="70"/>
      <c r="W15" s="70"/>
      <c r="X15" s="70"/>
      <c r="Y15" s="70"/>
      <c r="Z15" s="70"/>
      <c r="AA15" s="70"/>
      <c r="AB15" s="81"/>
      <c r="AC15" s="82"/>
      <c r="AD15" s="78"/>
      <c r="AE15" s="68" t="s">
        <v>114</v>
      </c>
      <c r="AF15" s="37" t="s">
        <v>271</v>
      </c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30" t="s">
        <v>114</v>
      </c>
      <c r="AT15" s="37" t="s">
        <v>271</v>
      </c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30" t="s">
        <v>114</v>
      </c>
      <c r="BF15" s="37" t="s">
        <v>271</v>
      </c>
      <c r="BG15" s="8"/>
      <c r="BH15" s="8"/>
      <c r="BI15" s="8"/>
      <c r="BJ15" s="8"/>
      <c r="BK15" s="8"/>
      <c r="BL15" s="8"/>
      <c r="BM15" s="8"/>
      <c r="BN15" s="70"/>
      <c r="BO15" s="8"/>
      <c r="BP15" s="8"/>
      <c r="BQ15" s="72"/>
      <c r="BR15" s="72"/>
      <c r="BS15" s="72"/>
      <c r="BT15" s="72"/>
      <c r="BU15" s="137">
        <f>BM15+BG15+BC15+BA15+AY15+AW15+AU15+AQ15+AO15+AM15+AK15+AI15+AG15+BI15</f>
        <v>0</v>
      </c>
      <c r="BV15" s="82">
        <f>AH15</f>
        <v>0</v>
      </c>
      <c r="BW15" s="30" t="s">
        <v>114</v>
      </c>
      <c r="BX15" s="37" t="s">
        <v>271</v>
      </c>
      <c r="BY15" s="8"/>
      <c r="BZ15" s="8"/>
      <c r="CA15" s="8"/>
      <c r="CB15" s="70"/>
      <c r="CC15" s="94"/>
      <c r="CD15" s="91"/>
      <c r="CE15" s="29"/>
      <c r="CF15" s="29"/>
      <c r="CG15" s="28"/>
      <c r="CH15" s="29"/>
      <c r="CI15" s="30" t="s">
        <v>114</v>
      </c>
      <c r="CJ15" s="37" t="s">
        <v>271</v>
      </c>
      <c r="CK15" s="8"/>
      <c r="CL15" s="8"/>
      <c r="CM15" s="8"/>
      <c r="CN15" s="8"/>
      <c r="CO15" s="8"/>
      <c r="CP15" s="8"/>
      <c r="CQ15" s="8"/>
      <c r="CR15" s="8"/>
      <c r="CS15" s="8"/>
      <c r="CT15" s="70"/>
      <c r="CU15" s="81"/>
      <c r="CV15" s="82"/>
      <c r="CW15" s="110" t="s">
        <v>114</v>
      </c>
      <c r="CX15" s="37" t="s">
        <v>271</v>
      </c>
      <c r="CY15" s="8"/>
      <c r="CZ15" s="8"/>
      <c r="DA15" s="8"/>
      <c r="DB15" s="8"/>
      <c r="DC15" s="8"/>
      <c r="DD15" s="70"/>
      <c r="DE15" s="81">
        <v>0</v>
      </c>
      <c r="DF15" s="82">
        <v>0</v>
      </c>
      <c r="DM15" s="30" t="s">
        <v>114</v>
      </c>
      <c r="DN15" s="115" t="s">
        <v>289</v>
      </c>
      <c r="DO15" s="81">
        <f t="shared" si="3"/>
        <v>0</v>
      </c>
      <c r="DP15" s="82">
        <f>SUM(AC15,BV15,CD15,CV15,DF15)</f>
        <v>0</v>
      </c>
    </row>
    <row r="16" spans="1:120" ht="18" customHeight="1">
      <c r="A16" s="208" t="s">
        <v>219</v>
      </c>
      <c r="B16" s="211"/>
      <c r="C16" s="7">
        <f>SUM(C10:C15)</f>
        <v>61376</v>
      </c>
      <c r="D16" s="7">
        <f aca="true" t="shared" si="12" ref="D16:N16">SUM(D10:D15)</f>
        <v>62124</v>
      </c>
      <c r="E16" s="7">
        <f t="shared" si="12"/>
        <v>32921</v>
      </c>
      <c r="F16" s="7">
        <f t="shared" si="12"/>
        <v>32921</v>
      </c>
      <c r="G16" s="7">
        <f t="shared" si="12"/>
        <v>5000</v>
      </c>
      <c r="H16" s="7">
        <f t="shared" si="12"/>
        <v>5000</v>
      </c>
      <c r="I16" s="7">
        <f t="shared" si="12"/>
        <v>109</v>
      </c>
      <c r="J16" s="7">
        <f t="shared" si="12"/>
        <v>109</v>
      </c>
      <c r="K16" s="7">
        <f t="shared" si="12"/>
        <v>25512</v>
      </c>
      <c r="L16" s="7">
        <f t="shared" si="12"/>
        <v>25512</v>
      </c>
      <c r="M16" s="7">
        <f t="shared" si="12"/>
        <v>443</v>
      </c>
      <c r="N16" s="7">
        <f t="shared" si="12"/>
        <v>443</v>
      </c>
      <c r="O16" s="76"/>
      <c r="P16" s="208" t="s">
        <v>219</v>
      </c>
      <c r="Q16" s="211"/>
      <c r="R16" s="7">
        <f aca="true" t="shared" si="13" ref="R16:AA16">SUM(R10:R14)</f>
        <v>0</v>
      </c>
      <c r="S16" s="7">
        <f t="shared" si="13"/>
        <v>0</v>
      </c>
      <c r="T16" s="7">
        <f t="shared" si="13"/>
        <v>200</v>
      </c>
      <c r="U16" s="71">
        <f t="shared" si="13"/>
        <v>200</v>
      </c>
      <c r="V16" s="71">
        <f>SUM(V10:V15)</f>
        <v>0</v>
      </c>
      <c r="W16" s="71">
        <f>SUM(W10:W15)</f>
        <v>0</v>
      </c>
      <c r="X16" s="71">
        <f>SUM(X10:X15)</f>
        <v>0</v>
      </c>
      <c r="Y16" s="71">
        <f>SUM(Y12:Y15)</f>
        <v>0</v>
      </c>
      <c r="Z16" s="71">
        <f t="shared" si="13"/>
        <v>3442</v>
      </c>
      <c r="AA16" s="71">
        <f t="shared" si="13"/>
        <v>3442</v>
      </c>
      <c r="AB16" s="81">
        <f>SUM(C16+E16+G16+I16+K16+M16+R16+T16+Z16)</f>
        <v>129003</v>
      </c>
      <c r="AC16" s="82">
        <f>SUM(D16+F16+H16+J16+L16+N16+S16+U16+AA16+W16+Y16)</f>
        <v>129751</v>
      </c>
      <c r="AD16" s="85"/>
      <c r="AE16" s="208" t="s">
        <v>219</v>
      </c>
      <c r="AF16" s="211"/>
      <c r="AG16" s="7">
        <f>SUM(AG10:AG15)</f>
        <v>829077</v>
      </c>
      <c r="AH16" s="7">
        <f>SUM(AH10:AH15)</f>
        <v>836702</v>
      </c>
      <c r="AI16" s="7">
        <f>SUM(AI10:AI15)</f>
        <v>5200</v>
      </c>
      <c r="AJ16" s="7">
        <f aca="true" t="shared" si="14" ref="AJ16:AQ16">SUM(AJ10:AJ14)</f>
        <v>6216</v>
      </c>
      <c r="AK16" s="7">
        <f t="shared" si="14"/>
        <v>214</v>
      </c>
      <c r="AL16" s="7">
        <f t="shared" si="14"/>
        <v>214</v>
      </c>
      <c r="AM16" s="7">
        <f t="shared" si="14"/>
        <v>1700</v>
      </c>
      <c r="AN16" s="7">
        <f t="shared" si="14"/>
        <v>1700</v>
      </c>
      <c r="AO16" s="7">
        <f t="shared" si="14"/>
        <v>1000</v>
      </c>
      <c r="AP16" s="7">
        <f t="shared" si="14"/>
        <v>1000</v>
      </c>
      <c r="AQ16" s="7">
        <f t="shared" si="14"/>
        <v>7220</v>
      </c>
      <c r="AR16" s="7">
        <f>SUM(AR10:AR15)</f>
        <v>7896</v>
      </c>
      <c r="AS16" s="208" t="s">
        <v>219</v>
      </c>
      <c r="AT16" s="211"/>
      <c r="AU16" s="7">
        <f>SUM(AU10:AU14)</f>
        <v>1063</v>
      </c>
      <c r="AV16" s="7">
        <f aca="true" t="shared" si="15" ref="AV16:BD16">SUM(AV10:AV14)</f>
        <v>1063</v>
      </c>
      <c r="AW16" s="7">
        <f t="shared" si="15"/>
        <v>3000</v>
      </c>
      <c r="AX16" s="7">
        <f t="shared" si="15"/>
        <v>3610</v>
      </c>
      <c r="AY16" s="7">
        <f t="shared" si="15"/>
        <v>240</v>
      </c>
      <c r="AZ16" s="7">
        <f t="shared" si="15"/>
        <v>240</v>
      </c>
      <c r="BA16" s="7">
        <f t="shared" si="15"/>
        <v>600</v>
      </c>
      <c r="BB16" s="7">
        <f t="shared" si="15"/>
        <v>600</v>
      </c>
      <c r="BC16" s="7">
        <f>SUM(BC10:BC14)</f>
        <v>750</v>
      </c>
      <c r="BD16" s="7">
        <f t="shared" si="15"/>
        <v>750</v>
      </c>
      <c r="BE16" s="208" t="s">
        <v>219</v>
      </c>
      <c r="BF16" s="211"/>
      <c r="BG16" s="7">
        <f>SUM(BG10:BG15)</f>
        <v>0</v>
      </c>
      <c r="BH16" s="7">
        <f>SUM(BH10:BH14)</f>
        <v>0</v>
      </c>
      <c r="BI16" s="7">
        <f>SUM(BI10:BI15)</f>
        <v>9000</v>
      </c>
      <c r="BJ16" s="7">
        <f>SUM(BJ10:BJ14:BJ15)</f>
        <v>9000</v>
      </c>
      <c r="BK16" s="7">
        <f>SUM(BK10:BK15)</f>
        <v>0</v>
      </c>
      <c r="BL16" s="7">
        <f>SUM(BL10:BL15)</f>
        <v>48857</v>
      </c>
      <c r="BM16" s="7">
        <f>SUM(BM10:BM15)</f>
        <v>869</v>
      </c>
      <c r="BN16" s="71">
        <f>SUM(BN10:BN14)</f>
        <v>941</v>
      </c>
      <c r="BO16" s="7">
        <f>SUM(BO10:BO15)</f>
        <v>2000</v>
      </c>
      <c r="BP16" s="7">
        <f>SUM(BP10:BP15)</f>
        <v>2000</v>
      </c>
      <c r="BQ16" s="137"/>
      <c r="BR16" s="137">
        <f>SUM(BR10:BR15)</f>
        <v>0</v>
      </c>
      <c r="BS16" s="137">
        <f>SUM(BS10:BS15)</f>
        <v>142</v>
      </c>
      <c r="BT16" s="137">
        <f>SUM(BT10:BT15)</f>
        <v>142</v>
      </c>
      <c r="BU16" s="137">
        <f>BM16+BG16+BC16+BA16+AY16+AW16+AU16+AQ16+AO16+AM16+AK16+AI16+AG16+BI16+BK16+BO16+BQ16+BS16</f>
        <v>862075</v>
      </c>
      <c r="BV16" s="82">
        <f>SUM(BV10:BV15)</f>
        <v>920931</v>
      </c>
      <c r="BW16" s="210" t="s">
        <v>219</v>
      </c>
      <c r="BX16" s="211"/>
      <c r="BY16" s="7">
        <f aca="true" t="shared" si="16" ref="BY16:CD16">SUM(BY10:BY14)</f>
        <v>46101</v>
      </c>
      <c r="BZ16" s="7">
        <f t="shared" si="16"/>
        <v>47061</v>
      </c>
      <c r="CA16" s="7">
        <f t="shared" si="16"/>
        <v>10000</v>
      </c>
      <c r="CB16" s="71">
        <f t="shared" si="16"/>
        <v>10439</v>
      </c>
      <c r="CC16" s="81">
        <f t="shared" si="16"/>
        <v>56101</v>
      </c>
      <c r="CD16" s="82">
        <f t="shared" si="16"/>
        <v>57500</v>
      </c>
      <c r="CE16" s="28"/>
      <c r="CF16" s="28"/>
      <c r="CG16" s="28"/>
      <c r="CH16" s="28"/>
      <c r="CI16" s="208" t="s">
        <v>219</v>
      </c>
      <c r="CJ16" s="211"/>
      <c r="CK16" s="7">
        <f>SUM(CK10:CK15)</f>
        <v>59478</v>
      </c>
      <c r="CL16" s="7">
        <f aca="true" t="shared" si="17" ref="CL16:CT16">SUM(CL10:CL15)</f>
        <v>60257</v>
      </c>
      <c r="CM16" s="7">
        <f t="shared" si="17"/>
        <v>8932</v>
      </c>
      <c r="CN16" s="7">
        <f t="shared" si="17"/>
        <v>8946</v>
      </c>
      <c r="CO16" s="7">
        <f t="shared" si="17"/>
        <v>5368</v>
      </c>
      <c r="CP16" s="7">
        <f t="shared" si="17"/>
        <v>5502</v>
      </c>
      <c r="CQ16" s="7">
        <f t="shared" si="17"/>
        <v>6443</v>
      </c>
      <c r="CR16" s="7">
        <f t="shared" si="17"/>
        <v>6678</v>
      </c>
      <c r="CS16" s="7">
        <f t="shared" si="17"/>
        <v>7500</v>
      </c>
      <c r="CT16" s="71">
        <f t="shared" si="17"/>
        <v>7500</v>
      </c>
      <c r="CU16" s="81">
        <f>SUM(CU10:CU15)</f>
        <v>87721</v>
      </c>
      <c r="CV16" s="82">
        <f>SUM(CV10:CV14)</f>
        <v>88883</v>
      </c>
      <c r="CW16" s="210" t="s">
        <v>219</v>
      </c>
      <c r="CX16" s="211"/>
      <c r="CY16" s="7">
        <f aca="true" t="shared" si="18" ref="CY16:DF16">SUM(CY10:CY14)</f>
        <v>5854</v>
      </c>
      <c r="CZ16" s="7">
        <f t="shared" si="18"/>
        <v>5665</v>
      </c>
      <c r="DA16" s="7">
        <f t="shared" si="18"/>
        <v>582</v>
      </c>
      <c r="DB16" s="7">
        <f t="shared" si="18"/>
        <v>3632</v>
      </c>
      <c r="DC16" s="7">
        <f t="shared" si="18"/>
        <v>620</v>
      </c>
      <c r="DD16" s="71">
        <f t="shared" si="18"/>
        <v>800</v>
      </c>
      <c r="DE16" s="81">
        <f>SUM(DE10:DE15)</f>
        <v>7056</v>
      </c>
      <c r="DF16" s="82">
        <f t="shared" si="18"/>
        <v>10097</v>
      </c>
      <c r="DM16" s="208" t="s">
        <v>219</v>
      </c>
      <c r="DN16" s="209"/>
      <c r="DO16" s="81">
        <f t="shared" si="3"/>
        <v>1141956</v>
      </c>
      <c r="DP16" s="82">
        <f>SUM(DP10:DP15)</f>
        <v>1207162</v>
      </c>
    </row>
    <row r="17" spans="1:120" ht="14.25" customHeight="1" thickBot="1">
      <c r="A17" s="159" t="s">
        <v>246</v>
      </c>
      <c r="B17" s="207"/>
      <c r="C17" s="8">
        <v>13</v>
      </c>
      <c r="D17" s="8">
        <v>13</v>
      </c>
      <c r="E17" s="8"/>
      <c r="F17" s="8"/>
      <c r="G17" s="8"/>
      <c r="H17" s="8"/>
      <c r="I17" s="8"/>
      <c r="J17" s="8"/>
      <c r="K17" s="8"/>
      <c r="L17" s="8"/>
      <c r="M17" s="8"/>
      <c r="N17" s="70"/>
      <c r="O17" s="75"/>
      <c r="P17" s="159" t="s">
        <v>246</v>
      </c>
      <c r="Q17" s="207"/>
      <c r="R17" s="8"/>
      <c r="S17" s="8"/>
      <c r="T17" s="8"/>
      <c r="U17" s="70"/>
      <c r="V17" s="70"/>
      <c r="W17" s="70"/>
      <c r="X17" s="70"/>
      <c r="Y17" s="70"/>
      <c r="Z17" s="70">
        <v>6</v>
      </c>
      <c r="AA17" s="70">
        <v>6</v>
      </c>
      <c r="AB17" s="83">
        <f>SUM(C17+E17+G17+I17+K17+M17+R17+T17+Z17)</f>
        <v>19</v>
      </c>
      <c r="AC17" s="84">
        <f>SUM(D17+F17+H17+J17+L17+N17+AA17)</f>
        <v>19</v>
      </c>
      <c r="AD17" s="86"/>
      <c r="AE17" s="159" t="s">
        <v>246</v>
      </c>
      <c r="AF17" s="207"/>
      <c r="AG17" s="8">
        <v>3</v>
      </c>
      <c r="AH17" s="8">
        <v>3</v>
      </c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159" t="s">
        <v>246</v>
      </c>
      <c r="AT17" s="207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159" t="s">
        <v>246</v>
      </c>
      <c r="BF17" s="207"/>
      <c r="BG17" s="2">
        <v>10</v>
      </c>
      <c r="BH17" s="2">
        <v>10</v>
      </c>
      <c r="BI17" s="2"/>
      <c r="BJ17" s="2"/>
      <c r="BK17" s="2">
        <v>74</v>
      </c>
      <c r="BL17" s="2">
        <v>74</v>
      </c>
      <c r="BM17" s="2"/>
      <c r="BN17" s="41"/>
      <c r="BO17" s="2"/>
      <c r="BP17" s="8"/>
      <c r="BQ17" s="72"/>
      <c r="BR17" s="72"/>
      <c r="BS17" s="72"/>
      <c r="BT17" s="72"/>
      <c r="BU17" s="123">
        <f>SUM(AG17+AI17+AK17+AM17+AO17+AQ17+AU17+AW17+AY17+BA17+BC17+BG17+BM17+BK17)</f>
        <v>87</v>
      </c>
      <c r="BV17" s="84">
        <f>SUM(AH17+AJ17+AL17+AN17+AP17+AR17+AV17+AX17+AZ17+BB17+BD17+BH17+BN17+BL17)</f>
        <v>87</v>
      </c>
      <c r="BW17" s="206" t="s">
        <v>246</v>
      </c>
      <c r="BX17" s="207"/>
      <c r="BY17" s="8">
        <v>14</v>
      </c>
      <c r="BZ17" s="8">
        <v>14</v>
      </c>
      <c r="CA17" s="8"/>
      <c r="CB17" s="70"/>
      <c r="CC17" s="83">
        <f>BY17+CA17</f>
        <v>14</v>
      </c>
      <c r="CD17" s="84">
        <v>21</v>
      </c>
      <c r="CE17" s="29"/>
      <c r="CF17" s="29"/>
      <c r="CG17" s="28"/>
      <c r="CH17" s="28"/>
      <c r="CI17" s="159" t="s">
        <v>246</v>
      </c>
      <c r="CJ17" s="207"/>
      <c r="CK17" s="2">
        <v>15</v>
      </c>
      <c r="CL17" s="2">
        <v>15</v>
      </c>
      <c r="CM17" s="2">
        <v>3</v>
      </c>
      <c r="CN17" s="2">
        <v>3</v>
      </c>
      <c r="CO17" s="2">
        <v>3</v>
      </c>
      <c r="CP17" s="2">
        <v>3</v>
      </c>
      <c r="CQ17" s="2">
        <v>3</v>
      </c>
      <c r="CR17" s="2">
        <v>3</v>
      </c>
      <c r="CS17" s="2"/>
      <c r="CT17" s="41"/>
      <c r="CU17" s="83">
        <f>CK17+CM17+CO17+CQ17</f>
        <v>24</v>
      </c>
      <c r="CV17" s="84">
        <f>CL17+CN17+CP17+CR17+CT17</f>
        <v>24</v>
      </c>
      <c r="CW17" s="206" t="s">
        <v>246</v>
      </c>
      <c r="CX17" s="207"/>
      <c r="CY17" s="8">
        <v>2</v>
      </c>
      <c r="CZ17" s="8">
        <v>2</v>
      </c>
      <c r="DA17" s="8"/>
      <c r="DB17" s="8"/>
      <c r="DC17" s="8"/>
      <c r="DD17" s="70"/>
      <c r="DE17" s="83">
        <f>CY17+DA17+DC17</f>
        <v>2</v>
      </c>
      <c r="DF17" s="84">
        <f>CZ17+DB17+DD17</f>
        <v>2</v>
      </c>
      <c r="DM17" s="159" t="s">
        <v>246</v>
      </c>
      <c r="DN17" s="205"/>
      <c r="DO17" s="81">
        <f t="shared" si="3"/>
        <v>146</v>
      </c>
      <c r="DP17" s="82"/>
    </row>
    <row r="18" spans="1:74" ht="12.75">
      <c r="A18" s="32"/>
      <c r="B18" s="35"/>
      <c r="AE18" s="47"/>
      <c r="AF18" s="47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P18" s="47"/>
      <c r="BQ18" s="47"/>
      <c r="BR18" s="47"/>
      <c r="BS18" s="47"/>
      <c r="BT18" s="47"/>
      <c r="BU18" s="47"/>
      <c r="BV18" s="114"/>
    </row>
    <row r="19" spans="1:132" ht="12.75">
      <c r="A19" s="32"/>
      <c r="B19" s="35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4"/>
      <c r="BA19" s="164"/>
      <c r="BB19" s="164"/>
      <c r="BC19" s="164"/>
      <c r="BD19" s="164"/>
      <c r="DA19" s="32"/>
      <c r="DJ19" s="164" t="s">
        <v>389</v>
      </c>
      <c r="DK19" s="164"/>
      <c r="DL19" s="164"/>
      <c r="DM19" s="164"/>
      <c r="DN19" s="164"/>
      <c r="DO19" s="164"/>
      <c r="DP19" s="164"/>
      <c r="DQ19" s="164"/>
      <c r="DR19" s="164"/>
      <c r="DY19" s="164"/>
      <c r="DZ19" s="164"/>
      <c r="EA19" s="164"/>
      <c r="EB19" s="164"/>
    </row>
    <row r="20" spans="1:131" ht="12.75">
      <c r="A20" s="164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BE20" s="164"/>
      <c r="BF20" s="164"/>
      <c r="BG20" s="164"/>
      <c r="BH20" s="164"/>
      <c r="BI20" s="164"/>
      <c r="BJ20" s="164"/>
      <c r="BK20" s="164"/>
      <c r="BL20" s="164"/>
      <c r="BM20" s="164"/>
      <c r="BN20" s="164"/>
      <c r="BO20" s="164"/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/>
      <c r="CA20" s="164"/>
      <c r="CB20" s="164"/>
      <c r="CC20" s="164"/>
      <c r="CD20" s="164"/>
      <c r="CE20" s="164"/>
      <c r="CF20" s="164"/>
      <c r="CG20" s="32"/>
      <c r="CH20" s="32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/>
      <c r="CS20" s="164"/>
      <c r="CT20" s="164"/>
      <c r="EA20" s="3"/>
    </row>
    <row r="21" spans="1:2" ht="12.75">
      <c r="A21" s="32"/>
      <c r="B21" s="35"/>
    </row>
    <row r="22" spans="1:83" ht="12.75">
      <c r="A22" s="32"/>
      <c r="B22" s="35"/>
      <c r="CE22" s="3"/>
    </row>
    <row r="23" spans="1:131" ht="12.75">
      <c r="A23" s="32"/>
      <c r="B23" s="35"/>
      <c r="EA23" s="3"/>
    </row>
    <row r="24" spans="1:73" ht="12.75">
      <c r="A24" s="32"/>
      <c r="BU24" s="3"/>
    </row>
    <row r="25" ht="12.75">
      <c r="A25" s="32"/>
    </row>
    <row r="26" ht="12.75">
      <c r="A26" s="32"/>
    </row>
    <row r="27" ht="12.75">
      <c r="A27" s="32"/>
    </row>
    <row r="28" ht="12.75">
      <c r="A28" s="32"/>
    </row>
    <row r="29" ht="12.75">
      <c r="A29" s="32"/>
    </row>
    <row r="30" ht="12.75">
      <c r="A30" s="32"/>
    </row>
  </sheetData>
  <sheetProtection/>
  <mergeCells count="103">
    <mergeCell ref="DY19:EB19"/>
    <mergeCell ref="DJ19:DR19"/>
    <mergeCell ref="CI17:CJ17"/>
    <mergeCell ref="BO3:BP3"/>
    <mergeCell ref="BE10:BF10"/>
    <mergeCell ref="BW10:BX10"/>
    <mergeCell ref="CI13:CI14"/>
    <mergeCell ref="BW13:BW14"/>
    <mergeCell ref="BE16:BF16"/>
    <mergeCell ref="DO2:DP3"/>
    <mergeCell ref="DM13:DM14"/>
    <mergeCell ref="CS3:CT3"/>
    <mergeCell ref="CO3:CP3"/>
    <mergeCell ref="DC3:DD3"/>
    <mergeCell ref="DE3:DF3"/>
    <mergeCell ref="CY3:CZ3"/>
    <mergeCell ref="CU2:CV3"/>
    <mergeCell ref="DM10:DN10"/>
    <mergeCell ref="CW10:CX10"/>
    <mergeCell ref="CW3:CX4"/>
    <mergeCell ref="AB1:AC1"/>
    <mergeCell ref="CM3:CN3"/>
    <mergeCell ref="BM3:BN3"/>
    <mergeCell ref="BI3:BJ3"/>
    <mergeCell ref="BU2:BV3"/>
    <mergeCell ref="BK3:BL3"/>
    <mergeCell ref="CK3:CL3"/>
    <mergeCell ref="BW3:BX4"/>
    <mergeCell ref="CI3:CJ4"/>
    <mergeCell ref="P2:AC2"/>
    <mergeCell ref="C3:D3"/>
    <mergeCell ref="DM2:DN4"/>
    <mergeCell ref="DA3:DB3"/>
    <mergeCell ref="M3:N3"/>
    <mergeCell ref="AS10:AT10"/>
    <mergeCell ref="AM3:AN3"/>
    <mergeCell ref="AO3:AP3"/>
    <mergeCell ref="Z3:AA3"/>
    <mergeCell ref="CQ3:CR3"/>
    <mergeCell ref="AK3:AL3"/>
    <mergeCell ref="V3:W3"/>
    <mergeCell ref="T3:U3"/>
    <mergeCell ref="AB3:AC3"/>
    <mergeCell ref="P3:Q4"/>
    <mergeCell ref="R3:S3"/>
    <mergeCell ref="AE3:AF4"/>
    <mergeCell ref="X3:Y3"/>
    <mergeCell ref="BQ3:BR3"/>
    <mergeCell ref="CI10:CJ10"/>
    <mergeCell ref="A10:B10"/>
    <mergeCell ref="AQ3:AR3"/>
    <mergeCell ref="P10:Q10"/>
    <mergeCell ref="P13:P14"/>
    <mergeCell ref="K3:L3"/>
    <mergeCell ref="A3:B4"/>
    <mergeCell ref="AI3:AJ3"/>
    <mergeCell ref="AG3:AH3"/>
    <mergeCell ref="A2:N2"/>
    <mergeCell ref="AE16:AF16"/>
    <mergeCell ref="AY3:AZ3"/>
    <mergeCell ref="A20:O20"/>
    <mergeCell ref="AE17:AF17"/>
    <mergeCell ref="P20:AC20"/>
    <mergeCell ref="AS17:AT17"/>
    <mergeCell ref="A17:B17"/>
    <mergeCell ref="A16:B16"/>
    <mergeCell ref="E3:F3"/>
    <mergeCell ref="AD10:AF10"/>
    <mergeCell ref="G3:H3"/>
    <mergeCell ref="I3:J3"/>
    <mergeCell ref="BE20:BV20"/>
    <mergeCell ref="BW20:CF20"/>
    <mergeCell ref="BE3:BF4"/>
    <mergeCell ref="BS3:BT3"/>
    <mergeCell ref="AS16:AT16"/>
    <mergeCell ref="AS13:AS14"/>
    <mergeCell ref="BY3:BZ3"/>
    <mergeCell ref="CI20:CT20"/>
    <mergeCell ref="AS19:BD19"/>
    <mergeCell ref="P17:Q17"/>
    <mergeCell ref="A13:A14"/>
    <mergeCell ref="AE19:AR19"/>
    <mergeCell ref="P16:Q16"/>
    <mergeCell ref="BE13:BE14"/>
    <mergeCell ref="AE13:AE14"/>
    <mergeCell ref="DM17:DN17"/>
    <mergeCell ref="CW17:CX17"/>
    <mergeCell ref="BW17:BX17"/>
    <mergeCell ref="BE17:BF17"/>
    <mergeCell ref="DM16:DN16"/>
    <mergeCell ref="CW16:CX16"/>
    <mergeCell ref="CI16:CJ16"/>
    <mergeCell ref="BW16:BX16"/>
    <mergeCell ref="CW13:CW14"/>
    <mergeCell ref="BC3:BD3"/>
    <mergeCell ref="BA3:BB3"/>
    <mergeCell ref="AW3:AX3"/>
    <mergeCell ref="AU3:AV3"/>
    <mergeCell ref="AS3:AT4"/>
    <mergeCell ref="CG3:CH3"/>
    <mergeCell ref="CE3:CF3"/>
    <mergeCell ref="CC3:CD3"/>
    <mergeCell ref="CA3:CB3"/>
  </mergeCells>
  <printOptions gridLines="1" horizontalCentered="1"/>
  <pageMargins left="0.7" right="0.7" top="0.75" bottom="0.75" header="0.3" footer="0.3"/>
  <pageSetup horizontalDpi="600" verticalDpi="600" orientation="landscape" paperSize="9" r:id="rId1"/>
  <headerFooter alignWithMargins="0">
    <oddHeader>&amp;C2/1.-2/5. melléklet az 7/2013. (IX. 19.) önkormányzati rendelethez</oddHeader>
    <oddFooter>&amp;C
</oddFooter>
  </headerFooter>
  <colBreaks count="5" manualBreakCount="5">
    <brk id="44" max="65535" man="1"/>
    <brk id="56" max="65535" man="1"/>
    <brk id="98" max="65535" man="1"/>
    <brk id="112" max="65535" man="1"/>
    <brk id="1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Lenovo User</cp:lastModifiedBy>
  <cp:lastPrinted>2013-09-09T07:27:41Z</cp:lastPrinted>
  <dcterms:created xsi:type="dcterms:W3CDTF">2011-05-17T10:12:56Z</dcterms:created>
  <dcterms:modified xsi:type="dcterms:W3CDTF">2013-10-21T06:58:14Z</dcterms:modified>
  <cp:category/>
  <cp:version/>
  <cp:contentType/>
  <cp:contentStatus/>
</cp:coreProperties>
</file>