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H160" i="1"/>
  <c r="C160" i="1"/>
  <c r="I160" i="1" s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F148" i="1"/>
  <c r="E148" i="1"/>
  <c r="D148" i="1"/>
  <c r="C148" i="1" s="1"/>
  <c r="I148" i="1" s="1"/>
  <c r="H147" i="1"/>
  <c r="C147" i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F141" i="1"/>
  <c r="E141" i="1"/>
  <c r="D141" i="1"/>
  <c r="C141" i="1" s="1"/>
  <c r="I141" i="1" s="1"/>
  <c r="H140" i="1"/>
  <c r="C140" i="1"/>
  <c r="I140" i="1" s="1"/>
  <c r="H139" i="1"/>
  <c r="D139" i="1"/>
  <c r="C139" i="1"/>
  <c r="I139" i="1" s="1"/>
  <c r="H138" i="1"/>
  <c r="C138" i="1"/>
  <c r="I138" i="1" s="1"/>
  <c r="H137" i="1"/>
  <c r="F137" i="1"/>
  <c r="F161" i="1" s="1"/>
  <c r="E137" i="1"/>
  <c r="E161" i="1" s="1"/>
  <c r="D137" i="1"/>
  <c r="D161" i="1" s="1"/>
  <c r="C137" i="1"/>
  <c r="I137" i="1" s="1"/>
  <c r="H136" i="1"/>
  <c r="H135" i="1"/>
  <c r="D135" i="1"/>
  <c r="C135" i="1"/>
  <c r="I135" i="1" s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F127" i="1"/>
  <c r="E127" i="1"/>
  <c r="D127" i="1"/>
  <c r="C127" i="1" s="1"/>
  <c r="I127" i="1" s="1"/>
  <c r="H126" i="1"/>
  <c r="D126" i="1"/>
  <c r="C126" i="1" s="1"/>
  <c r="I126" i="1" s="1"/>
  <c r="H125" i="1"/>
  <c r="F125" i="1"/>
  <c r="D125" i="1"/>
  <c r="C125" i="1" s="1"/>
  <c r="I125" i="1" s="1"/>
  <c r="H124" i="1"/>
  <c r="F124" i="1"/>
  <c r="D124" i="1"/>
  <c r="C124" i="1" s="1"/>
  <c r="I124" i="1" s="1"/>
  <c r="H123" i="1"/>
  <c r="F123" i="1"/>
  <c r="D123" i="1"/>
  <c r="C123" i="1" s="1"/>
  <c r="I123" i="1" s="1"/>
  <c r="H122" i="1"/>
  <c r="F122" i="1"/>
  <c r="E122" i="1"/>
  <c r="D122" i="1"/>
  <c r="C122" i="1"/>
  <c r="I122" i="1" s="1"/>
  <c r="H121" i="1"/>
  <c r="D121" i="1"/>
  <c r="C121" i="1"/>
  <c r="I121" i="1" s="1"/>
  <c r="H120" i="1"/>
  <c r="D120" i="1"/>
  <c r="C120" i="1"/>
  <c r="I120" i="1" s="1"/>
  <c r="H119" i="1"/>
  <c r="F119" i="1"/>
  <c r="E119" i="1"/>
  <c r="D119" i="1"/>
  <c r="C119" i="1"/>
  <c r="I119" i="1" s="1"/>
  <c r="H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D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F106" i="1"/>
  <c r="E106" i="1"/>
  <c r="D106" i="1"/>
  <c r="C106" i="1"/>
  <c r="I106" i="1" s="1"/>
  <c r="H105" i="1"/>
  <c r="C105" i="1"/>
  <c r="I105" i="1" s="1"/>
  <c r="H104" i="1"/>
  <c r="F104" i="1"/>
  <c r="D104" i="1"/>
  <c r="C104" i="1"/>
  <c r="I104" i="1" s="1"/>
  <c r="H103" i="1"/>
  <c r="F103" i="1"/>
  <c r="D103" i="1"/>
  <c r="C103" i="1" s="1"/>
  <c r="I103" i="1" s="1"/>
  <c r="H102" i="1"/>
  <c r="F102" i="1"/>
  <c r="D102" i="1"/>
  <c r="C102" i="1"/>
  <c r="I102" i="1" s="1"/>
  <c r="H101" i="1"/>
  <c r="F101" i="1"/>
  <c r="F136" i="1" s="1"/>
  <c r="F162" i="1" s="1"/>
  <c r="E101" i="1"/>
  <c r="E136" i="1" s="1"/>
  <c r="E162" i="1" s="1"/>
  <c r="D101" i="1"/>
  <c r="D136" i="1" s="1"/>
  <c r="C101" i="1"/>
  <c r="I101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F87" i="1"/>
  <c r="E87" i="1"/>
  <c r="D87" i="1"/>
  <c r="C87" i="1"/>
  <c r="I87" i="1" s="1"/>
  <c r="H86" i="1"/>
  <c r="C86" i="1"/>
  <c r="I86" i="1" s="1"/>
  <c r="H85" i="1"/>
  <c r="C85" i="1"/>
  <c r="I85" i="1" s="1"/>
  <c r="H84" i="1"/>
  <c r="D84" i="1"/>
  <c r="C84" i="1"/>
  <c r="I84" i="1" s="1"/>
  <c r="H83" i="1"/>
  <c r="F83" i="1"/>
  <c r="E83" i="1"/>
  <c r="D83" i="1"/>
  <c r="C83" i="1"/>
  <c r="I83" i="1" s="1"/>
  <c r="H82" i="1"/>
  <c r="C82" i="1"/>
  <c r="I82" i="1" s="1"/>
  <c r="H81" i="1"/>
  <c r="F81" i="1"/>
  <c r="E81" i="1"/>
  <c r="D81" i="1"/>
  <c r="C81" i="1" s="1"/>
  <c r="I81" i="1" s="1"/>
  <c r="H80" i="1"/>
  <c r="F80" i="1"/>
  <c r="E80" i="1"/>
  <c r="D80" i="1"/>
  <c r="C80" i="1" s="1"/>
  <c r="I80" i="1" s="1"/>
  <c r="H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D73" i="1"/>
  <c r="C73" i="1"/>
  <c r="I73" i="1" s="1"/>
  <c r="H72" i="1"/>
  <c r="D72" i="1"/>
  <c r="C72" i="1"/>
  <c r="I72" i="1" s="1"/>
  <c r="H71" i="1"/>
  <c r="F71" i="1"/>
  <c r="F94" i="1" s="1"/>
  <c r="E71" i="1"/>
  <c r="E94" i="1" s="1"/>
  <c r="D71" i="1"/>
  <c r="D94" i="1" s="1"/>
  <c r="C94" i="1" s="1"/>
  <c r="C71" i="1"/>
  <c r="I71" i="1" s="1"/>
  <c r="H70" i="1"/>
  <c r="H69" i="1"/>
  <c r="D69" i="1"/>
  <c r="C69" i="1"/>
  <c r="I69" i="1" s="1"/>
  <c r="H68" i="1"/>
  <c r="D68" i="1"/>
  <c r="C68" i="1"/>
  <c r="I68" i="1" s="1"/>
  <c r="H67" i="1"/>
  <c r="C67" i="1"/>
  <c r="I67" i="1" s="1"/>
  <c r="H66" i="1"/>
  <c r="C66" i="1"/>
  <c r="I66" i="1" s="1"/>
  <c r="H65" i="1"/>
  <c r="F65" i="1"/>
  <c r="E65" i="1"/>
  <c r="D65" i="1"/>
  <c r="C65" i="1"/>
  <c r="I65" i="1" s="1"/>
  <c r="H64" i="1"/>
  <c r="C64" i="1"/>
  <c r="I64" i="1" s="1"/>
  <c r="H63" i="1"/>
  <c r="D63" i="1"/>
  <c r="C63" i="1" s="1"/>
  <c r="I63" i="1" s="1"/>
  <c r="H62" i="1"/>
  <c r="D62" i="1"/>
  <c r="H61" i="1"/>
  <c r="C61" i="1"/>
  <c r="I61" i="1" s="1"/>
  <c r="H60" i="1"/>
  <c r="F60" i="1"/>
  <c r="E60" i="1"/>
  <c r="H59" i="1"/>
  <c r="C59" i="1"/>
  <c r="I59" i="1" s="1"/>
  <c r="H58" i="1"/>
  <c r="C58" i="1"/>
  <c r="I58" i="1" s="1"/>
  <c r="H57" i="1"/>
  <c r="C57" i="1"/>
  <c r="H56" i="1"/>
  <c r="C56" i="1"/>
  <c r="I56" i="1" s="1"/>
  <c r="H55" i="1"/>
  <c r="C55" i="1"/>
  <c r="I55" i="1" s="1"/>
  <c r="H54" i="1"/>
  <c r="F54" i="1"/>
  <c r="E54" i="1"/>
  <c r="D54" i="1"/>
  <c r="C54" i="1" s="1"/>
  <c r="I54" i="1" s="1"/>
  <c r="H53" i="1"/>
  <c r="F53" i="1"/>
  <c r="E53" i="1"/>
  <c r="D53" i="1"/>
  <c r="C53" i="1" s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 s="1"/>
  <c r="I49" i="1" s="1"/>
  <c r="H48" i="1"/>
  <c r="F48" i="1"/>
  <c r="E48" i="1"/>
  <c r="D48" i="1"/>
  <c r="C48" i="1" s="1"/>
  <c r="I48" i="1" s="1"/>
  <c r="H47" i="1"/>
  <c r="F47" i="1"/>
  <c r="D47" i="1"/>
  <c r="C47" i="1" s="1"/>
  <c r="I47" i="1" s="1"/>
  <c r="H46" i="1"/>
  <c r="C46" i="1"/>
  <c r="I46" i="1" s="1"/>
  <c r="H45" i="1"/>
  <c r="F45" i="1"/>
  <c r="E45" i="1"/>
  <c r="D45" i="1"/>
  <c r="C45" i="1" s="1"/>
  <c r="I45" i="1" s="1"/>
  <c r="H44" i="1"/>
  <c r="F44" i="1"/>
  <c r="E44" i="1"/>
  <c r="D44" i="1"/>
  <c r="C44" i="1"/>
  <c r="I44" i="1" s="1"/>
  <c r="H43" i="1"/>
  <c r="F43" i="1"/>
  <c r="C43" i="1"/>
  <c r="I43" i="1" s="1"/>
  <c r="H42" i="1"/>
  <c r="F42" i="1"/>
  <c r="E42" i="1"/>
  <c r="D42" i="1"/>
  <c r="C42" i="1"/>
  <c r="I42" i="1" s="1"/>
  <c r="H41" i="1"/>
  <c r="C41" i="1"/>
  <c r="I41" i="1" s="1"/>
  <c r="H40" i="1"/>
  <c r="D40" i="1"/>
  <c r="C40" i="1" s="1"/>
  <c r="I40" i="1" s="1"/>
  <c r="H39" i="1"/>
  <c r="D39" i="1"/>
  <c r="C39" i="1" s="1"/>
  <c r="I39" i="1" s="1"/>
  <c r="H38" i="1"/>
  <c r="C38" i="1"/>
  <c r="I38" i="1" s="1"/>
  <c r="H37" i="1"/>
  <c r="D37" i="1"/>
  <c r="C37" i="1"/>
  <c r="I37" i="1" s="1"/>
  <c r="H36" i="1"/>
  <c r="D36" i="1"/>
  <c r="C36" i="1"/>
  <c r="I36" i="1" s="1"/>
  <c r="H35" i="1"/>
  <c r="F35" i="1"/>
  <c r="E35" i="1"/>
  <c r="D35" i="1"/>
  <c r="C35" i="1"/>
  <c r="I35" i="1" s="1"/>
  <c r="H34" i="1"/>
  <c r="F34" i="1"/>
  <c r="E34" i="1"/>
  <c r="D34" i="1"/>
  <c r="C34" i="1"/>
  <c r="I34" i="1" s="1"/>
  <c r="H33" i="1"/>
  <c r="F33" i="1"/>
  <c r="D33" i="1"/>
  <c r="C33" i="1" s="1"/>
  <c r="I33" i="1" s="1"/>
  <c r="H32" i="1"/>
  <c r="F32" i="1"/>
  <c r="D32" i="1"/>
  <c r="C32" i="1"/>
  <c r="I32" i="1" s="1"/>
  <c r="H31" i="1"/>
  <c r="C31" i="1"/>
  <c r="I31" i="1" s="1"/>
  <c r="H30" i="1"/>
  <c r="C30" i="1"/>
  <c r="I30" i="1" s="1"/>
  <c r="H29" i="1"/>
  <c r="C29" i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 s="1"/>
  <c r="I18" i="1" s="1"/>
  <c r="H17" i="1"/>
  <c r="D17" i="1"/>
  <c r="C17" i="1"/>
  <c r="I17" i="1" s="1"/>
  <c r="H16" i="1"/>
  <c r="D16" i="1"/>
  <c r="C16" i="1"/>
  <c r="I16" i="1" s="1"/>
  <c r="H15" i="1"/>
  <c r="D15" i="1"/>
  <c r="C15" i="1"/>
  <c r="I15" i="1" s="1"/>
  <c r="H14" i="1"/>
  <c r="F14" i="1"/>
  <c r="E14" i="1"/>
  <c r="D14" i="1"/>
  <c r="C14" i="1"/>
  <c r="I14" i="1" s="1"/>
  <c r="H13" i="1"/>
  <c r="D13" i="1"/>
  <c r="C13" i="1"/>
  <c r="I13" i="1" s="1"/>
  <c r="H12" i="1"/>
  <c r="D12" i="1"/>
  <c r="C12" i="1"/>
  <c r="I12" i="1" s="1"/>
  <c r="H11" i="1"/>
  <c r="F11" i="1"/>
  <c r="F70" i="1" s="1"/>
  <c r="F95" i="1" s="1"/>
  <c r="E11" i="1"/>
  <c r="E70" i="1" s="1"/>
  <c r="E95" i="1" s="1"/>
  <c r="D11" i="1"/>
  <c r="C11" i="1"/>
  <c r="I11" i="1" s="1"/>
  <c r="A4" i="1"/>
  <c r="A3" i="1"/>
  <c r="A1" i="1"/>
  <c r="I57" i="1" l="1"/>
  <c r="C62" i="1"/>
  <c r="I62" i="1" s="1"/>
  <c r="D60" i="1"/>
  <c r="C60" i="1" s="1"/>
  <c r="I60" i="1" s="1"/>
  <c r="I94" i="1"/>
  <c r="D162" i="1"/>
  <c r="C162" i="1" s="1"/>
  <c r="I162" i="1" s="1"/>
  <c r="C136" i="1"/>
  <c r="I136" i="1" s="1"/>
  <c r="C161" i="1"/>
  <c r="I161" i="1" s="1"/>
  <c r="D70" i="1" l="1"/>
  <c r="C167" i="1"/>
  <c r="C70" i="1" l="1"/>
  <c r="D95" i="1"/>
  <c r="C95" i="1" s="1"/>
  <c r="I95" i="1" s="1"/>
  <c r="C166" i="1" l="1"/>
  <c r="I70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<sst xmlns="http://schemas.openxmlformats.org/spreadsheetml/2006/main" count="324" uniqueCount="279">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</sst>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1187366086</v>
          </cell>
        </row>
        <row r="12">
          <cell r="C12">
            <v>256986904</v>
          </cell>
        </row>
        <row r="13">
          <cell r="C13">
            <v>250568625</v>
          </cell>
        </row>
        <row r="14">
          <cell r="C14">
            <v>597786290</v>
          </cell>
        </row>
        <row r="15">
          <cell r="C15">
            <v>420534982</v>
          </cell>
        </row>
        <row r="16">
          <cell r="C16">
            <v>177251308</v>
          </cell>
        </row>
        <row r="17">
          <cell r="C17">
            <v>38970172</v>
          </cell>
        </row>
        <row r="18">
          <cell r="C18">
            <v>43054095</v>
          </cell>
        </row>
        <row r="19">
          <cell r="C19">
            <v>0</v>
          </cell>
        </row>
        <row r="20">
          <cell r="C20">
            <v>130581984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130581984</v>
          </cell>
        </row>
        <row r="26">
          <cell r="C26">
            <v>125792781</v>
          </cell>
        </row>
        <row r="27">
          <cell r="C27">
            <v>296402646</v>
          </cell>
        </row>
        <row r="28">
          <cell r="C28">
            <v>34619116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261783530</v>
          </cell>
        </row>
        <row r="33">
          <cell r="C33">
            <v>236553830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153481734</v>
          </cell>
        </row>
        <row r="43">
          <cell r="C43">
            <v>8195576</v>
          </cell>
        </row>
        <row r="44">
          <cell r="C44">
            <v>55721742</v>
          </cell>
        </row>
        <row r="45">
          <cell r="C45">
            <v>16059469</v>
          </cell>
        </row>
        <row r="46">
          <cell r="C46">
            <v>1006560</v>
          </cell>
        </row>
        <row r="47">
          <cell r="C47">
            <v>13921416</v>
          </cell>
        </row>
        <row r="48">
          <cell r="C48">
            <v>15240341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33561630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2316567033</v>
          </cell>
        </row>
        <row r="71">
          <cell r="C71">
            <v>854725854</v>
          </cell>
        </row>
        <row r="72">
          <cell r="C72">
            <v>33570614</v>
          </cell>
        </row>
        <row r="73">
          <cell r="C73">
            <v>821155240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920648078</v>
          </cell>
        </row>
        <row r="81">
          <cell r="C81">
            <v>920648078</v>
          </cell>
        </row>
        <row r="82">
          <cell r="C82">
            <v>0</v>
          </cell>
        </row>
        <row r="83">
          <cell r="C83">
            <v>48966750</v>
          </cell>
        </row>
        <row r="84">
          <cell r="C84">
            <v>48966750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1824340682</v>
          </cell>
        </row>
        <row r="95">
          <cell r="C95">
            <v>4140907715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1656250191</v>
          </cell>
        </row>
        <row r="102">
          <cell r="C102">
            <v>590135522</v>
          </cell>
        </row>
        <row r="103">
          <cell r="C103">
            <v>107206722</v>
          </cell>
        </row>
        <row r="104">
          <cell r="C104">
            <v>604421099</v>
          </cell>
        </row>
        <row r="105">
          <cell r="C105">
            <v>61300000</v>
          </cell>
        </row>
        <row r="106">
          <cell r="C106">
            <v>193966066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191710390</v>
          </cell>
        </row>
        <row r="119">
          <cell r="C119">
            <v>99220782</v>
          </cell>
        </row>
        <row r="120">
          <cell r="C120">
            <v>7447374</v>
          </cell>
        </row>
        <row r="121">
          <cell r="C121">
            <v>91773408</v>
          </cell>
        </row>
        <row r="122">
          <cell r="C122">
            <v>1171371631</v>
          </cell>
        </row>
        <row r="123">
          <cell r="C123">
            <v>632769637</v>
          </cell>
        </row>
        <row r="124">
          <cell r="C124">
            <v>565316361</v>
          </cell>
        </row>
        <row r="125">
          <cell r="C125">
            <v>531723274</v>
          </cell>
        </row>
        <row r="126">
          <cell r="C126">
            <v>285431347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2827621822</v>
          </cell>
        </row>
        <row r="137">
          <cell r="C137">
            <v>843719084</v>
          </cell>
        </row>
        <row r="138">
          <cell r="C138">
            <v>22563844</v>
          </cell>
        </row>
        <row r="139">
          <cell r="C139">
            <v>821155240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889391338</v>
          </cell>
        </row>
        <row r="162">
          <cell r="C162">
            <v>3717013160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210941789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210941789</v>
          </cell>
        </row>
        <row r="26">
          <cell r="C26">
            <v>76270004</v>
          </cell>
        </row>
        <row r="27">
          <cell r="C27">
            <v>110813800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110813800</v>
          </cell>
        </row>
        <row r="33">
          <cell r="C33">
            <v>1193800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222411285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173375135</v>
          </cell>
        </row>
        <row r="48">
          <cell r="C48">
            <v>3166445</v>
          </cell>
        </row>
        <row r="49">
          <cell r="C49">
            <v>25525800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200000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12450000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12450000</v>
          </cell>
        </row>
        <row r="69">
          <cell r="C69">
            <v>6000000</v>
          </cell>
        </row>
        <row r="70">
          <cell r="C70">
            <v>753913234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766317006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839605859</v>
          </cell>
        </row>
        <row r="102">
          <cell r="C102">
            <v>452040759</v>
          </cell>
        </row>
        <row r="103">
          <cell r="C103">
            <v>84112590</v>
          </cell>
        </row>
        <row r="104">
          <cell r="C104">
            <v>292565034</v>
          </cell>
        </row>
        <row r="105">
          <cell r="C105">
            <v>0</v>
          </cell>
        </row>
        <row r="106">
          <cell r="C106">
            <v>10887476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10887476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131772083</v>
          </cell>
        </row>
        <row r="123">
          <cell r="C123">
            <v>131772083</v>
          </cell>
        </row>
        <row r="124">
          <cell r="C124">
            <v>12210696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971377942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974852532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220731797</v>
          </cell>
        </row>
        <row r="102">
          <cell r="C102">
            <v>153615329</v>
          </cell>
        </row>
        <row r="103">
          <cell r="C103">
            <v>30188640</v>
          </cell>
        </row>
        <row r="104">
          <cell r="C104">
            <v>36927828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2277400</v>
          </cell>
        </row>
        <row r="123">
          <cell r="C123">
            <v>2277400</v>
          </cell>
        </row>
        <row r="127">
          <cell r="C127">
            <v>0</v>
          </cell>
        </row>
        <row r="136">
          <cell r="C136">
            <v>223009197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223009197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zoomScale="115" zoomScaleNormal="115" zoomScaleSheetLayoutView="115" zoomScalePageLayoutView="85" workbookViewId="0">
      <selection activeCell="B12" sqref="B1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2" width="9.33203125" style="2" customWidth="1"/>
    <col min="13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3 / 2021. ( II.25.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2021.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1383553446</v>
      </c>
      <c r="D11" s="22">
        <f>+D12+D13+D14+D17+D18+D19</f>
        <v>1383553446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1383553446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256986904</v>
      </c>
      <c r="D12" s="28">
        <f>229318994+27629700+809750-771540</f>
        <v>256986904</v>
      </c>
      <c r="E12" s="28"/>
      <c r="F12" s="28"/>
      <c r="H12" s="24">
        <f>'[1]1.2.sz.mell. '!C12+'[1]1.3.sz.mell.'!C12+'[1]1.4.sz.mell. '!C12+'[1]1.5.sz.mell.'!C12</f>
        <v>256986904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250568625</v>
      </c>
      <c r="D13" s="33">
        <f>229603230+17312349+931250+2721796</f>
        <v>250568625</v>
      </c>
      <c r="E13" s="33"/>
      <c r="F13" s="33"/>
      <c r="H13" s="24">
        <f>'[1]1.2.sz.mell. '!C13+'[1]1.3.sz.mell.'!C13+'[1]1.4.sz.mell. '!C13+'[1]1.5.sz.mell.'!C13</f>
        <v>250568625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793973650</v>
      </c>
      <c r="D14" s="33">
        <f>SUM(D15:D16)</f>
        <v>793973650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793973650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616722342</v>
      </c>
      <c r="D15" s="33">
        <f>565871103+33216359-62000+22559700+4495800+532160-9890780</f>
        <v>616722342</v>
      </c>
      <c r="E15" s="33"/>
      <c r="F15" s="33"/>
      <c r="H15" s="24">
        <f>'[1]1.2.sz.mell. '!C15+'[1]1.3.sz.mell.'!C15+'[1]1.4.sz.mell. '!C15+'[1]1.5.sz.mell.'!C15</f>
        <v>616722342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177251308</v>
      </c>
      <c r="D16" s="33">
        <f>186127562+3780480-4267733-8389001</f>
        <v>177251308</v>
      </c>
      <c r="E16" s="33"/>
      <c r="F16" s="33"/>
      <c r="H16" s="24">
        <f>'[1]1.2.sz.mell. '!C16+'[1]1.3.sz.mell.'!C16+'[1]1.4.sz.mell. '!C16+'[1]1.5.sz.mell.'!C16</f>
        <v>177251308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2">
        <f t="shared" si="0"/>
        <v>38970172</v>
      </c>
      <c r="D17" s="33">
        <f>20802409+12622000+477000+5649340-580577</f>
        <v>38970172</v>
      </c>
      <c r="E17" s="33"/>
      <c r="F17" s="33"/>
      <c r="H17" s="24">
        <f>'[1]1.2.sz.mell. '!C17+'[1]1.3.sz.mell.'!C17+'[1]1.4.sz.mell. '!C17+'[1]1.5.sz.mell.'!C17</f>
        <v>38970172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5" t="s">
        <v>28</v>
      </c>
      <c r="C18" s="32">
        <f t="shared" si="0"/>
        <v>43054095</v>
      </c>
      <c r="D18" s="33">
        <f>163088204+530-539760-98930-300000-2934065+899997-27567700-99305932+9811751</f>
        <v>43054095</v>
      </c>
      <c r="E18" s="33"/>
      <c r="F18" s="33"/>
      <c r="H18" s="24">
        <f>'[1]1.2.sz.mell. '!C18+'[1]1.3.sz.mell.'!C18+'[1]1.4.sz.mell. '!C18+'[1]1.5.sz.mell.'!C18</f>
        <v>43054095</v>
      </c>
      <c r="I18" s="34">
        <f t="shared" si="1"/>
        <v>0</v>
      </c>
    </row>
    <row r="19" spans="1:9" s="23" customFormat="1" ht="12" customHeight="1" thickBot="1" x14ac:dyDescent="0.25">
      <c r="A19" s="36" t="s">
        <v>29</v>
      </c>
      <c r="B19" s="37" t="s">
        <v>30</v>
      </c>
      <c r="C19" s="38">
        <f t="shared" si="0"/>
        <v>0</v>
      </c>
      <c r="D19" s="39"/>
      <c r="E19" s="40"/>
      <c r="F19" s="40"/>
      <c r="H19" s="24">
        <f>'[1]1.2.sz.mell. '!C19+'[1]1.3.sz.mell.'!C19+'[1]1.4.sz.mell. '!C19+'[1]1.5.sz.mell.'!C19</f>
        <v>0</v>
      </c>
      <c r="I19" s="41">
        <f t="shared" si="1"/>
        <v>0</v>
      </c>
    </row>
    <row r="20" spans="1:9" s="23" customFormat="1" ht="12" customHeight="1" thickBot="1" x14ac:dyDescent="0.25">
      <c r="A20" s="19" t="s">
        <v>31</v>
      </c>
      <c r="B20" s="42" t="s">
        <v>32</v>
      </c>
      <c r="C20" s="21">
        <f t="shared" si="0"/>
        <v>341523773</v>
      </c>
      <c r="D20" s="22">
        <f>+D21+D22+D23+D24+D25</f>
        <v>233143844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341523773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43">
        <f t="shared" si="0"/>
        <v>0</v>
      </c>
      <c r="D21" s="44"/>
      <c r="E21" s="45"/>
      <c r="F21" s="45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46">
        <f t="shared" si="0"/>
        <v>0</v>
      </c>
      <c r="D22" s="39"/>
      <c r="E22" s="40"/>
      <c r="F22" s="40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46">
        <f t="shared" si="0"/>
        <v>0</v>
      </c>
      <c r="D23" s="39"/>
      <c r="E23" s="40"/>
      <c r="F23" s="40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46">
        <f t="shared" si="0"/>
        <v>0</v>
      </c>
      <c r="D24" s="39"/>
      <c r="E24" s="40"/>
      <c r="F24" s="40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2">
        <f t="shared" si="0"/>
        <v>341523773</v>
      </c>
      <c r="D25" s="47">
        <f>231379098+1540460+4308828+557865-8195505+3233098+10131751-9811751</f>
        <v>233143844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341523773</v>
      </c>
      <c r="I25" s="34">
        <f t="shared" si="1"/>
        <v>0</v>
      </c>
    </row>
    <row r="26" spans="1:9" s="23" customFormat="1" ht="12" customHeight="1" thickBot="1" x14ac:dyDescent="0.25">
      <c r="A26" s="36" t="s">
        <v>43</v>
      </c>
      <c r="B26" s="37" t="s">
        <v>44</v>
      </c>
      <c r="C26" s="38">
        <f t="shared" si="0"/>
        <v>202062785</v>
      </c>
      <c r="D26" s="48">
        <f>16392698+1485000+35012760+60895972+1540460+1240576-8195505+2763895</f>
        <v>111135856</v>
      </c>
      <c r="E26" s="49"/>
      <c r="F26" s="49">
        <f>69276523+9346560+11259187+358859+685800</f>
        <v>90926929</v>
      </c>
      <c r="H26" s="24">
        <f>'[1]1.2.sz.mell. '!C26+'[1]1.3.sz.mell.'!C26+'[1]1.4.sz.mell. '!C26+'[1]1.5.sz.mell.'!C26</f>
        <v>202062785</v>
      </c>
      <c r="I26" s="41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50">
        <f t="shared" si="0"/>
        <v>407216446</v>
      </c>
      <c r="D27" s="22">
        <f>+D28+D29+D30+D31+D32</f>
        <v>396504246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407216446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27">
        <f t="shared" si="0"/>
        <v>34619116</v>
      </c>
      <c r="D28" s="51">
        <f>34511116+108000</f>
        <v>34619116</v>
      </c>
      <c r="E28" s="52"/>
      <c r="F28" s="52"/>
      <c r="H28" s="24">
        <f>'[1]1.2.sz.mell. '!C28+'[1]1.3.sz.mell.'!C28+'[1]1.4.sz.mell. '!C28+'[1]1.5.sz.mell.'!C28</f>
        <v>34619116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3">
        <f t="shared" si="0"/>
        <v>0</v>
      </c>
      <c r="D29" s="47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46">
        <f t="shared" si="0"/>
        <v>0</v>
      </c>
      <c r="D30" s="47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46">
        <f t="shared" si="0"/>
        <v>0</v>
      </c>
      <c r="D31" s="47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46">
        <f t="shared" si="0"/>
        <v>372597330</v>
      </c>
      <c r="D32" s="47">
        <f>36977634-2432050+227339546+100000000</f>
        <v>361885130</v>
      </c>
      <c r="E32" s="33"/>
      <c r="F32" s="33">
        <f>10712200</f>
        <v>10712200</v>
      </c>
      <c r="H32" s="24">
        <f>'[1]1.2.sz.mell. '!C32+'[1]1.3.sz.mell.'!C32+'[1]1.4.sz.mell. '!C32+'[1]1.5.sz.mell.'!C32</f>
        <v>372597330</v>
      </c>
      <c r="I32" s="34">
        <f t="shared" si="1"/>
        <v>0</v>
      </c>
    </row>
    <row r="33" spans="1:9" s="23" customFormat="1" ht="12" customHeight="1" thickBot="1" x14ac:dyDescent="0.25">
      <c r="A33" s="36" t="s">
        <v>57</v>
      </c>
      <c r="B33" s="54" t="s">
        <v>58</v>
      </c>
      <c r="C33" s="38">
        <f t="shared" si="0"/>
        <v>237747630</v>
      </c>
      <c r="D33" s="48">
        <f>2634996+5500000+6350000+12274550+10218088-2432050+202109846</f>
        <v>236655430</v>
      </c>
      <c r="E33" s="49"/>
      <c r="F33" s="49">
        <f>1092200</f>
        <v>1092200</v>
      </c>
      <c r="H33" s="24">
        <f>'[1]1.2.sz.mell. '!C33+'[1]1.3.sz.mell.'!C33+'[1]1.4.sz.mell. '!C33+'[1]1.5.sz.mell.'!C33</f>
        <v>237747630</v>
      </c>
      <c r="I33" s="41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5">
        <f>+D35+D39+D40+D41</f>
        <v>503000000</v>
      </c>
      <c r="E34" s="56">
        <f>+E35+E39+E40+E41</f>
        <v>0</v>
      </c>
      <c r="F34" s="56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43">
        <f t="shared" ref="C35:C40" si="2">SUM(D35:F35)</f>
        <v>486000000</v>
      </c>
      <c r="D35" s="57">
        <f>SUM(D36:D37)</f>
        <v>486000000</v>
      </c>
      <c r="E35" s="57">
        <f>SUM(E36:E37)</f>
        <v>0</v>
      </c>
      <c r="F35" s="57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46">
        <f t="shared" si="2"/>
        <v>86000000</v>
      </c>
      <c r="D36" s="39">
        <f>80000000+6000000</f>
        <v>86000000</v>
      </c>
      <c r="E36" s="40"/>
      <c r="F36" s="40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8" t="s">
        <v>66</v>
      </c>
      <c r="C37" s="59">
        <f t="shared" si="2"/>
        <v>400000000</v>
      </c>
      <c r="D37" s="39">
        <f>400000000</f>
        <v>400000000</v>
      </c>
      <c r="E37" s="40"/>
      <c r="F37" s="40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9">
        <f t="shared" si="2"/>
        <v>0</v>
      </c>
      <c r="D38" s="47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9">
        <f t="shared" si="2"/>
        <v>0</v>
      </c>
      <c r="D39" s="39">
        <f>35000000-35000000</f>
        <v>0</v>
      </c>
      <c r="E39" s="40"/>
      <c r="F39" s="40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9">
        <f t="shared" si="2"/>
        <v>1000000</v>
      </c>
      <c r="D40" s="39">
        <f>1000000</f>
        <v>1000000</v>
      </c>
      <c r="E40" s="40"/>
      <c r="F40" s="40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6" t="s">
        <v>73</v>
      </c>
      <c r="B41" s="54" t="s">
        <v>74</v>
      </c>
      <c r="C41" s="38">
        <f t="shared" si="0"/>
        <v>16000000</v>
      </c>
      <c r="D41" s="48">
        <v>16000000</v>
      </c>
      <c r="E41" s="49"/>
      <c r="F41" s="49"/>
      <c r="H41" s="24">
        <f>'[1]1.2.sz.mell. '!C41+'[1]1.3.sz.mell.'!C41+'[1]1.4.sz.mell. '!C41+'[1]1.5.sz.mell.'!C41</f>
        <v>16000000</v>
      </c>
      <c r="I41" s="41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>SUM(D42:F42)</f>
        <v>384088978</v>
      </c>
      <c r="D42" s="22">
        <f>SUM(D43:D53)</f>
        <v>93987518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384088978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43">
        <f t="shared" si="0"/>
        <v>8195576</v>
      </c>
      <c r="D43" s="51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2">
        <f t="shared" si="0"/>
        <v>69166402</v>
      </c>
      <c r="D44" s="47">
        <f>18821599-47244-38100-7500000+81977</f>
        <v>11318232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69166402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46">
        <f t="shared" ref="C45:C95" si="3">SUM(D45:F45)</f>
        <v>28959469</v>
      </c>
      <c r="D45" s="47">
        <f>8868669+808800+200000+30000</f>
        <v>9907469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28959469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46">
        <f t="shared" si="3"/>
        <v>1006560</v>
      </c>
      <c r="D46" s="47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>SUM(D47:F47)</f>
        <v>187296551</v>
      </c>
      <c r="D47" s="47">
        <f>-200000-2908227</f>
        <v>-3108227</v>
      </c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187296551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2">
        <f t="shared" si="3"/>
        <v>20161990</v>
      </c>
      <c r="D48" s="47">
        <f>8330221-12756+54000+8100-1215000-763087</f>
        <v>6401478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20161990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46">
        <f t="shared" si="3"/>
        <v>34300800</v>
      </c>
      <c r="D49" s="47">
        <v>25525800</v>
      </c>
      <c r="E49" s="33"/>
      <c r="F49" s="28">
        <f>366000+680000+7729000</f>
        <v>8775000</v>
      </c>
      <c r="H49" s="24">
        <f>'[1]1.2.sz.mell. '!C49+'[1]1.3.sz.mell.'!C49+'[1]1.4.sz.mell. '!C49+'[1]1.5.sz.mell.'!C49</f>
        <v>34300800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46">
        <f t="shared" si="3"/>
        <v>0</v>
      </c>
      <c r="D50" s="47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46">
        <f t="shared" si="3"/>
        <v>0</v>
      </c>
      <c r="D51" s="47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6" t="s">
        <v>95</v>
      </c>
      <c r="B52" s="54" t="s">
        <v>96</v>
      </c>
      <c r="C52" s="46">
        <f t="shared" si="3"/>
        <v>1000000</v>
      </c>
      <c r="D52" s="48">
        <v>1000000</v>
      </c>
      <c r="E52" s="49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6" t="s">
        <v>97</v>
      </c>
      <c r="B53" s="37" t="s">
        <v>98</v>
      </c>
      <c r="C53" s="60">
        <f t="shared" si="3"/>
        <v>34001630</v>
      </c>
      <c r="D53" s="48">
        <f>1087601+956791+200000+31516238</f>
        <v>33760630</v>
      </c>
      <c r="E53" s="49">
        <f>240000</f>
        <v>240000</v>
      </c>
      <c r="F53" s="28">
        <f>1000</f>
        <v>1000</v>
      </c>
      <c r="H53" s="24">
        <f>'[1]1.2.sz.mell. '!C53+'[1]1.3.sz.mell.'!C53+'[1]1.4.sz.mell. '!C53+'[1]1.5.sz.mell.'!C53</f>
        <v>34001630</v>
      </c>
      <c r="I53" s="41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61">
        <f t="shared" si="3"/>
        <v>0</v>
      </c>
      <c r="D55" s="51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46">
        <f t="shared" si="3"/>
        <v>44304508</v>
      </c>
      <c r="D56" s="47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46">
        <f t="shared" si="3"/>
        <v>300000</v>
      </c>
      <c r="D57" s="47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46">
        <f t="shared" si="3"/>
        <v>0</v>
      </c>
      <c r="D58" s="47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6" t="s">
        <v>109</v>
      </c>
      <c r="B59" s="37" t="s">
        <v>110</v>
      </c>
      <c r="C59" s="62">
        <f t="shared" si="3"/>
        <v>0</v>
      </c>
      <c r="D59" s="48"/>
      <c r="E59" s="49"/>
      <c r="F59" s="49"/>
      <c r="H59" s="24">
        <f>'[1]1.2.sz.mell. '!C59+'[1]1.3.sz.mell.'!C59+'[1]1.4.sz.mell. '!C59+'[1]1.5.sz.mell.'!C59</f>
        <v>0</v>
      </c>
      <c r="I59" s="41">
        <f t="shared" si="1"/>
        <v>0</v>
      </c>
    </row>
    <row r="60" spans="1:9" s="23" customFormat="1" ht="12" customHeight="1" thickBot="1" x14ac:dyDescent="0.25">
      <c r="A60" s="19" t="s">
        <v>111</v>
      </c>
      <c r="B60" s="63" t="s">
        <v>112</v>
      </c>
      <c r="C60" s="64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5">
        <f t="shared" si="3"/>
        <v>0</v>
      </c>
      <c r="D61" s="44"/>
      <c r="E61" s="45"/>
      <c r="F61" s="45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46">
        <f t="shared" si="3"/>
        <v>600000</v>
      </c>
      <c r="D62" s="47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46">
        <f t="shared" si="3"/>
        <v>1939075</v>
      </c>
      <c r="D63" s="47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6" t="s">
        <v>119</v>
      </c>
      <c r="B64" s="37" t="s">
        <v>120</v>
      </c>
      <c r="C64" s="38">
        <f t="shared" si="3"/>
        <v>0</v>
      </c>
      <c r="D64" s="66"/>
      <c r="E64" s="67"/>
      <c r="F64" s="67"/>
      <c r="H64" s="24">
        <f>'[1]1.2.sz.mell. '!C64+'[1]1.3.sz.mell.'!C64+'[1]1.4.sz.mell. '!C64+'[1]1.5.sz.mell.'!C64</f>
        <v>0</v>
      </c>
      <c r="I64" s="41">
        <f t="shared" si="1"/>
        <v>0</v>
      </c>
    </row>
    <row r="65" spans="1:9" s="23" customFormat="1" ht="12" customHeight="1" thickBot="1" x14ac:dyDescent="0.25">
      <c r="A65" s="19" t="s">
        <v>121</v>
      </c>
      <c r="B65" s="42" t="s">
        <v>122</v>
      </c>
      <c r="C65" s="21">
        <f t="shared" si="3"/>
        <v>12450000</v>
      </c>
      <c r="D65" s="22">
        <f>SUM(D66:D68)</f>
        <v>12450000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12450000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61">
        <f t="shared" si="3"/>
        <v>0</v>
      </c>
      <c r="D66" s="47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3">
        <f t="shared" si="3"/>
        <v>0</v>
      </c>
      <c r="D67" s="47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46">
        <f t="shared" si="3"/>
        <v>12450000</v>
      </c>
      <c r="D68" s="47">
        <f>6000000+1250000+5200000</f>
        <v>12450000</v>
      </c>
      <c r="E68" s="33"/>
      <c r="F68" s="33"/>
      <c r="H68" s="24">
        <f>'[1]1.2.sz.mell. '!C68+'[1]1.3.sz.mell.'!C68+'[1]1.4.sz.mell. '!C68+'[1]1.5.sz.mell.'!C68</f>
        <v>12450000</v>
      </c>
      <c r="I68" s="34">
        <f t="shared" si="1"/>
        <v>0</v>
      </c>
    </row>
    <row r="69" spans="1:9" s="23" customFormat="1" ht="12" customHeight="1" thickBot="1" x14ac:dyDescent="0.25">
      <c r="A69" s="36" t="s">
        <v>129</v>
      </c>
      <c r="B69" s="37" t="s">
        <v>130</v>
      </c>
      <c r="C69" s="38">
        <f t="shared" si="3"/>
        <v>6000000</v>
      </c>
      <c r="D69" s="47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1">
        <f t="shared" si="1"/>
        <v>0</v>
      </c>
    </row>
    <row r="70" spans="1:9" s="23" customFormat="1" ht="12" customHeight="1" thickBot="1" x14ac:dyDescent="0.25">
      <c r="A70" s="68" t="s">
        <v>131</v>
      </c>
      <c r="B70" s="20" t="s">
        <v>132</v>
      </c>
      <c r="C70" s="21">
        <f t="shared" si="3"/>
        <v>3078976226</v>
      </c>
      <c r="D70" s="55">
        <f>+D11+D20+D27+D34+D42+D54+D60+D65</f>
        <v>2669482637</v>
      </c>
      <c r="E70" s="56">
        <f>+E11+E20+E27+E34+E42+E54+E60+E65</f>
        <v>10482614</v>
      </c>
      <c r="F70" s="56">
        <f>+F11+F20+F27+F34+F42+F54+F60+F65</f>
        <v>399010975</v>
      </c>
      <c r="H70" s="24">
        <f>'[1]1.2.sz.mell. '!C70+'[1]1.3.sz.mell.'!C70+'[1]1.4.sz.mell. '!C70+'[1]1.5.sz.mell.'!C70</f>
        <v>3078976226</v>
      </c>
      <c r="I70" s="24">
        <f t="shared" si="1"/>
        <v>0</v>
      </c>
    </row>
    <row r="71" spans="1:9" s="23" customFormat="1" ht="12" customHeight="1" thickBot="1" x14ac:dyDescent="0.25">
      <c r="A71" s="69" t="s">
        <v>133</v>
      </c>
      <c r="B71" s="42" t="s">
        <v>134</v>
      </c>
      <c r="C71" s="21">
        <f t="shared" si="3"/>
        <v>854725854</v>
      </c>
      <c r="D71" s="22">
        <f>SUM(D72:D74)</f>
        <v>854725854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854725854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43">
        <f t="shared" si="3"/>
        <v>33570614</v>
      </c>
      <c r="D72" s="47">
        <f>44951899-2540000-8841285</f>
        <v>33570614</v>
      </c>
      <c r="E72" s="33"/>
      <c r="F72" s="33"/>
      <c r="H72" s="24">
        <f>'[1]1.2.sz.mell. '!C72+'[1]1.3.sz.mell.'!C72+'[1]1.4.sz.mell. '!C72+'[1]1.5.sz.mell.'!C72</f>
        <v>33570614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3"/>
        <v>821155240</v>
      </c>
      <c r="D73" s="47">
        <f>700000000+100000000+21155240</f>
        <v>821155240</v>
      </c>
      <c r="E73" s="33"/>
      <c r="F73" s="33"/>
      <c r="H73" s="24">
        <f>'[1]1.2.sz.mell. '!C73+'[1]1.3.sz.mell.'!C73+'[1]1.4.sz.mell. '!C73+'[1]1.5.sz.mell.'!C73</f>
        <v>821155240</v>
      </c>
      <c r="I73" s="34">
        <f t="shared" si="1"/>
        <v>0</v>
      </c>
    </row>
    <row r="74" spans="1:9" s="23" customFormat="1" ht="12" customHeight="1" thickBot="1" x14ac:dyDescent="0.25">
      <c r="A74" s="36" t="s">
        <v>139</v>
      </c>
      <c r="B74" s="70" t="s">
        <v>140</v>
      </c>
      <c r="C74" s="62">
        <f t="shared" si="3"/>
        <v>0</v>
      </c>
      <c r="D74" s="47"/>
      <c r="E74" s="33"/>
      <c r="F74" s="33"/>
      <c r="H74" s="24">
        <f>'[1]1.2.sz.mell. '!C74+'[1]1.3.sz.mell.'!C74+'[1]1.4.sz.mell. '!C74+'[1]1.5.sz.mell.'!C74</f>
        <v>0</v>
      </c>
      <c r="I74" s="41">
        <f t="shared" si="1"/>
        <v>0</v>
      </c>
    </row>
    <row r="75" spans="1:9" s="23" customFormat="1" ht="12" customHeight="1" thickBot="1" x14ac:dyDescent="0.25">
      <c r="A75" s="69" t="s">
        <v>141</v>
      </c>
      <c r="B75" s="42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61">
        <f t="shared" si="3"/>
        <v>0</v>
      </c>
      <c r="D76" s="47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3">
        <f t="shared" si="3"/>
        <v>0</v>
      </c>
      <c r="D77" s="47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3">
        <f t="shared" si="3"/>
        <v>0</v>
      </c>
      <c r="D78" s="47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6" t="s">
        <v>149</v>
      </c>
      <c r="B79" s="37" t="s">
        <v>150</v>
      </c>
      <c r="C79" s="62">
        <f t="shared" si="3"/>
        <v>0</v>
      </c>
      <c r="D79" s="47"/>
      <c r="E79" s="33"/>
      <c r="F79" s="33"/>
      <c r="H79" s="24">
        <f>'[1]1.2.sz.mell. '!C79+'[1]1.3.sz.mell.'!C79+'[1]1.4.sz.mell. '!C79+'[1]1.5.sz.mell.'!C79</f>
        <v>0</v>
      </c>
      <c r="I79" s="41">
        <f t="shared" si="4"/>
        <v>0</v>
      </c>
    </row>
    <row r="80" spans="1:9" s="23" customFormat="1" ht="12" customHeight="1" thickBot="1" x14ac:dyDescent="0.25">
      <c r="A80" s="69" t="s">
        <v>151</v>
      </c>
      <c r="B80" s="42" t="s">
        <v>152</v>
      </c>
      <c r="C80" s="21">
        <f t="shared" si="3"/>
        <v>933051850</v>
      </c>
      <c r="D80" s="22">
        <f>SUM(D81:D82)</f>
        <v>906657201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933051850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27">
        <f t="shared" si="3"/>
        <v>933051850</v>
      </c>
      <c r="D81" s="47">
        <f>941573826-3333191-31583434</f>
        <v>906657201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933051850</v>
      </c>
      <c r="I81" s="29">
        <f t="shared" si="4"/>
        <v>0</v>
      </c>
    </row>
    <row r="82" spans="1:9" s="23" customFormat="1" ht="12" customHeight="1" thickBot="1" x14ac:dyDescent="0.25">
      <c r="A82" s="36" t="s">
        <v>155</v>
      </c>
      <c r="B82" s="37" t="s">
        <v>156</v>
      </c>
      <c r="C82" s="62">
        <f t="shared" si="3"/>
        <v>0</v>
      </c>
      <c r="D82" s="47"/>
      <c r="E82" s="33"/>
      <c r="F82" s="33"/>
      <c r="H82" s="24">
        <f>'[1]1.2.sz.mell. '!C82+'[1]1.3.sz.mell.'!C82+'[1]1.4.sz.mell. '!C82+'[1]1.5.sz.mell.'!C82</f>
        <v>0</v>
      </c>
      <c r="I82" s="41">
        <f t="shared" si="4"/>
        <v>0</v>
      </c>
    </row>
    <row r="83" spans="1:9" s="23" customFormat="1" ht="12" customHeight="1" thickBot="1" x14ac:dyDescent="0.25">
      <c r="A83" s="69" t="s">
        <v>157</v>
      </c>
      <c r="B83" s="42" t="s">
        <v>158</v>
      </c>
      <c r="C83" s="21">
        <f t="shared" si="3"/>
        <v>48966750</v>
      </c>
      <c r="D83" s="22">
        <f>SUM(D84:D86)</f>
        <v>48966750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48966750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3"/>
        <v>48966750</v>
      </c>
      <c r="D84" s="47">
        <f>45672254+3294496</f>
        <v>48966750</v>
      </c>
      <c r="E84" s="33"/>
      <c r="F84" s="33"/>
      <c r="H84" s="24">
        <f>'[1]1.2.sz.mell. '!C84+'[1]1.3.sz.mell.'!C84+'[1]1.4.sz.mell. '!C84+'[1]1.5.sz.mell.'!C84</f>
        <v>48966750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3">
        <f t="shared" si="3"/>
        <v>0</v>
      </c>
      <c r="D85" s="47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6" t="s">
        <v>163</v>
      </c>
      <c r="B86" s="37" t="s">
        <v>164</v>
      </c>
      <c r="C86" s="62">
        <f t="shared" si="3"/>
        <v>0</v>
      </c>
      <c r="D86" s="47"/>
      <c r="E86" s="33"/>
      <c r="F86" s="33"/>
      <c r="H86" s="24">
        <f>'[1]1.2.sz.mell. '!C86+'[1]1.3.sz.mell.'!C86+'[1]1.4.sz.mell. '!C86+'[1]1.5.sz.mell.'!C86</f>
        <v>0</v>
      </c>
      <c r="I86" s="41">
        <f t="shared" si="4"/>
        <v>0</v>
      </c>
    </row>
    <row r="87" spans="1:9" s="23" customFormat="1" ht="12" customHeight="1" thickBot="1" x14ac:dyDescent="0.25">
      <c r="A87" s="69" t="s">
        <v>165</v>
      </c>
      <c r="B87" s="42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71" t="s">
        <v>167</v>
      </c>
      <c r="B88" s="26" t="s">
        <v>168</v>
      </c>
      <c r="C88" s="61">
        <f t="shared" si="3"/>
        <v>0</v>
      </c>
      <c r="D88" s="47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2" t="s">
        <v>169</v>
      </c>
      <c r="B89" s="31" t="s">
        <v>170</v>
      </c>
      <c r="C89" s="53">
        <f t="shared" si="3"/>
        <v>0</v>
      </c>
      <c r="D89" s="47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2" t="s">
        <v>171</v>
      </c>
      <c r="B90" s="31" t="s">
        <v>172</v>
      </c>
      <c r="C90" s="53">
        <f t="shared" si="3"/>
        <v>0</v>
      </c>
      <c r="D90" s="47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3" t="s">
        <v>173</v>
      </c>
      <c r="B91" s="37" t="s">
        <v>174</v>
      </c>
      <c r="C91" s="62">
        <f t="shared" si="3"/>
        <v>0</v>
      </c>
      <c r="D91" s="47"/>
      <c r="E91" s="33"/>
      <c r="F91" s="33"/>
      <c r="H91" s="24">
        <f>'[1]1.2.sz.mell. '!C91+'[1]1.3.sz.mell.'!C91+'[1]1.4.sz.mell. '!C91+'[1]1.5.sz.mell.'!C91</f>
        <v>0</v>
      </c>
      <c r="I91" s="41">
        <f t="shared" si="4"/>
        <v>0</v>
      </c>
    </row>
    <row r="92" spans="1:9" s="23" customFormat="1" ht="12" customHeight="1" thickBot="1" x14ac:dyDescent="0.25">
      <c r="A92" s="69" t="s">
        <v>175</v>
      </c>
      <c r="B92" s="42" t="s">
        <v>176</v>
      </c>
      <c r="C92" s="21">
        <f t="shared" si="3"/>
        <v>0</v>
      </c>
      <c r="D92" s="74"/>
      <c r="E92" s="75"/>
      <c r="F92" s="75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9" t="s">
        <v>177</v>
      </c>
      <c r="B93" s="42" t="s">
        <v>178</v>
      </c>
      <c r="C93" s="21">
        <f t="shared" si="3"/>
        <v>0</v>
      </c>
      <c r="D93" s="74"/>
      <c r="E93" s="75"/>
      <c r="F93" s="75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9" t="s">
        <v>179</v>
      </c>
      <c r="B94" s="76" t="s">
        <v>180</v>
      </c>
      <c r="C94" s="21">
        <f t="shared" si="3"/>
        <v>1836744454</v>
      </c>
      <c r="D94" s="55">
        <f>+D71+D75+D80+D83+D87+D93+D92</f>
        <v>1810349805</v>
      </c>
      <c r="E94" s="56">
        <f>+E71+E75+E80+E83+E87+E93+E92</f>
        <v>327465</v>
      </c>
      <c r="F94" s="56">
        <f>+F71+F75+F80+F83+F87+F93+F92</f>
        <v>26067184</v>
      </c>
      <c r="H94" s="24">
        <f>'[1]1.2.sz.mell. '!C94+'[1]1.3.sz.mell.'!C94+'[1]1.4.sz.mell. '!C94+'[1]1.5.sz.mell.'!C94</f>
        <v>1836744454</v>
      </c>
      <c r="I94" s="24">
        <f t="shared" si="4"/>
        <v>0</v>
      </c>
    </row>
    <row r="95" spans="1:9" s="23" customFormat="1" ht="16.5" customHeight="1" thickBot="1" x14ac:dyDescent="0.25">
      <c r="A95" s="77" t="s">
        <v>181</v>
      </c>
      <c r="B95" s="78" t="s">
        <v>182</v>
      </c>
      <c r="C95" s="21">
        <f t="shared" si="3"/>
        <v>4915720680</v>
      </c>
      <c r="D95" s="55">
        <f>+D70+D94</f>
        <v>4479832442</v>
      </c>
      <c r="E95" s="56">
        <f>+E70+E94</f>
        <v>10810079</v>
      </c>
      <c r="F95" s="56">
        <f>+F70+F94</f>
        <v>425078159</v>
      </c>
      <c r="H95" s="24">
        <f>'[1]1.2.sz.mell. '!C95+'[1]1.3.sz.mell.'!C95+'[1]1.4.sz.mell. '!C95+'[1]1.5.sz.mell.'!C95</f>
        <v>4915720680</v>
      </c>
      <c r="I95" s="24">
        <f t="shared" si="4"/>
        <v>0</v>
      </c>
    </row>
    <row r="96" spans="1:9" s="23" customFormat="1" ht="54" customHeight="1" thickBot="1" x14ac:dyDescent="0.25">
      <c r="A96" s="79"/>
      <c r="B96" s="80"/>
      <c r="C96" s="81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2"/>
      <c r="H97" s="24">
        <f>'[1]1.2.sz.mell. '!C97+'[1]1.3.sz.mell.'!C97+'[1]1.4.sz.mell. '!C97+'[1]1.5.sz.mell.'!C97</f>
        <v>0</v>
      </c>
      <c r="I97" s="3"/>
    </row>
    <row r="98" spans="1:9" s="85" customFormat="1" ht="16.5" customHeight="1" thickBot="1" x14ac:dyDescent="0.3">
      <c r="A98" s="83" t="s">
        <v>184</v>
      </c>
      <c r="B98" s="83"/>
      <c r="C98" s="84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6" t="s">
        <v>10</v>
      </c>
      <c r="B100" s="87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8" t="s">
        <v>13</v>
      </c>
      <c r="B101" s="89" t="s">
        <v>186</v>
      </c>
      <c r="C101" s="90">
        <f t="shared" ref="C101:C162" si="5">SUM(D101:F101)</f>
        <v>2717433638</v>
      </c>
      <c r="D101" s="91">
        <f>+D102+D103+D104+D105+D106+D119</f>
        <v>783320081</v>
      </c>
      <c r="E101" s="92">
        <f>+E102+E103+E104+E105+E106+E119</f>
        <v>238584857</v>
      </c>
      <c r="F101" s="64">
        <f>F102+F103+F104+F105+F106+F119</f>
        <v>1695528700</v>
      </c>
      <c r="H101" s="24">
        <f>'[1]1.2.sz.mell. '!C101+'[1]1.3.sz.mell.'!C101+'[1]1.4.sz.mell. '!C101+'[1]1.5.sz.mell.'!C101</f>
        <v>2717433638</v>
      </c>
      <c r="I101" s="24">
        <f t="shared" ref="I101:I162" si="6">C101-H101</f>
        <v>0</v>
      </c>
    </row>
    <row r="102" spans="1:9" ht="12" customHeight="1" thickBot="1" x14ac:dyDescent="0.3">
      <c r="A102" s="93" t="s">
        <v>15</v>
      </c>
      <c r="B102" s="94" t="s">
        <v>187</v>
      </c>
      <c r="C102" s="95">
        <f t="shared" si="5"/>
        <v>1196140341</v>
      </c>
      <c r="D102" s="96">
        <f>58286055-89237+1931315-1861930+14491229+483000-2941921-457270+180579-21622782-20000</f>
        <v>48379038</v>
      </c>
      <c r="E102" s="97">
        <v>164405869</v>
      </c>
      <c r="F102" s="97">
        <f>559242888+69090783+200165718+55350452+71236352+28269241</f>
        <v>983355434</v>
      </c>
      <c r="H102" s="24">
        <f>'[1]1.2.sz.mell. '!C102+'[1]1.3.sz.mell.'!C102+'[1]1.4.sz.mell. '!C102+'[1]1.5.sz.mell.'!C102</f>
        <v>1196140341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8" t="s">
        <v>188</v>
      </c>
      <c r="C103" s="95">
        <f t="shared" si="5"/>
        <v>221568980</v>
      </c>
      <c r="D103" s="47">
        <f>10325339-97868+389279+42840+1430690+74865-2007052+457270+25191-7820771+20000</f>
        <v>2839783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221568980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8" t="s">
        <v>189</v>
      </c>
      <c r="C104" s="95">
        <f>SUM(D104:F104)</f>
        <v>934349993</v>
      </c>
      <c r="D104" s="48">
        <f>370342378+308-649147+854937+18509-31253130+488+20617402+32000-5149435+14216853+13830493-13131363-3000857</f>
        <v>366729436</v>
      </c>
      <c r="E104" s="49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934349993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8" t="s">
        <v>190</v>
      </c>
      <c r="C105" s="99">
        <f t="shared" ref="C105:C121" si="7">SUM(D105:F105)</f>
        <v>61300000</v>
      </c>
      <c r="D105" s="48">
        <v>61300000</v>
      </c>
      <c r="E105" s="49"/>
      <c r="F105" s="49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100" t="s">
        <v>192</v>
      </c>
      <c r="C106" s="99">
        <f t="shared" si="7"/>
        <v>204853542</v>
      </c>
      <c r="D106" s="48">
        <f>SUM(D107:D118)</f>
        <v>204851042</v>
      </c>
      <c r="E106" s="48">
        <f>SUM(E107:E118)</f>
        <v>0</v>
      </c>
      <c r="F106" s="48">
        <f>SUM(F107:F118)</f>
        <v>2500</v>
      </c>
      <c r="H106" s="24">
        <f>'[1]1.2.sz.mell. '!C106+'[1]1.3.sz.mell.'!C106+'[1]1.4.sz.mell. '!C106+'[1]1.5.sz.mell.'!C106</f>
        <v>204853542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8" t="s">
        <v>193</v>
      </c>
      <c r="C107" s="99">
        <f t="shared" si="7"/>
        <v>794676</v>
      </c>
      <c r="D107" s="48">
        <v>792176</v>
      </c>
      <c r="E107" s="49"/>
      <c r="F107" s="49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101" t="s">
        <v>195</v>
      </c>
      <c r="C108" s="99">
        <f t="shared" si="7"/>
        <v>0</v>
      </c>
      <c r="D108" s="48"/>
      <c r="E108" s="49"/>
      <c r="F108" s="49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101" t="s">
        <v>197</v>
      </c>
      <c r="C109" s="99">
        <f t="shared" si="7"/>
        <v>0</v>
      </c>
      <c r="D109" s="48"/>
      <c r="E109" s="49"/>
      <c r="F109" s="49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2" t="s">
        <v>199</v>
      </c>
      <c r="C110" s="99">
        <f t="shared" si="7"/>
        <v>0</v>
      </c>
      <c r="D110" s="48"/>
      <c r="E110" s="49"/>
      <c r="F110" s="49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3" t="s">
        <v>201</v>
      </c>
      <c r="C111" s="99">
        <f t="shared" si="7"/>
        <v>0</v>
      </c>
      <c r="D111" s="48"/>
      <c r="E111" s="49"/>
      <c r="F111" s="49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3" t="s">
        <v>203</v>
      </c>
      <c r="C112" s="99">
        <f t="shared" si="7"/>
        <v>0</v>
      </c>
      <c r="D112" s="48"/>
      <c r="E112" s="49"/>
      <c r="F112" s="49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11" ht="12" customHeight="1" thickBot="1" x14ac:dyDescent="0.3">
      <c r="A113" s="30" t="s">
        <v>204</v>
      </c>
      <c r="B113" s="102" t="s">
        <v>205</v>
      </c>
      <c r="C113" s="99">
        <f t="shared" si="7"/>
        <v>1461000</v>
      </c>
      <c r="D113" s="48">
        <f>526000+935000</f>
        <v>1461000</v>
      </c>
      <c r="E113" s="49"/>
      <c r="F113" s="49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11" ht="12" customHeight="1" thickBot="1" x14ac:dyDescent="0.3">
      <c r="A114" s="30" t="s">
        <v>206</v>
      </c>
      <c r="B114" s="102" t="s">
        <v>207</v>
      </c>
      <c r="C114" s="99">
        <f t="shared" si="7"/>
        <v>0</v>
      </c>
      <c r="D114" s="48"/>
      <c r="E114" s="49"/>
      <c r="F114" s="49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11" ht="12" customHeight="1" thickBot="1" x14ac:dyDescent="0.3">
      <c r="A115" s="30" t="s">
        <v>208</v>
      </c>
      <c r="B115" s="103" t="s">
        <v>209</v>
      </c>
      <c r="C115" s="99">
        <f t="shared" si="7"/>
        <v>0</v>
      </c>
      <c r="D115" s="48"/>
      <c r="E115" s="49"/>
      <c r="F115" s="49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11" ht="12" customHeight="1" thickBot="1" x14ac:dyDescent="0.3">
      <c r="A116" s="104" t="s">
        <v>210</v>
      </c>
      <c r="B116" s="101" t="s">
        <v>211</v>
      </c>
      <c r="C116" s="99">
        <f t="shared" si="7"/>
        <v>0</v>
      </c>
      <c r="D116" s="48"/>
      <c r="E116" s="49"/>
      <c r="F116" s="49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11" ht="12" customHeight="1" thickBot="1" x14ac:dyDescent="0.3">
      <c r="A117" s="30" t="s">
        <v>212</v>
      </c>
      <c r="B117" s="101" t="s">
        <v>213</v>
      </c>
      <c r="C117" s="99">
        <f t="shared" si="7"/>
        <v>0</v>
      </c>
      <c r="D117" s="48"/>
      <c r="E117" s="49"/>
      <c r="F117" s="49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11" ht="12" customHeight="1" thickBot="1" x14ac:dyDescent="0.3">
      <c r="A118" s="36" t="s">
        <v>214</v>
      </c>
      <c r="B118" s="101" t="s">
        <v>215</v>
      </c>
      <c r="C118" s="99">
        <f t="shared" si="7"/>
        <v>202597866</v>
      </c>
      <c r="D118" s="47">
        <f>209809461-3+1620969+986190+280317-10099068</f>
        <v>202597866</v>
      </c>
      <c r="E118" s="33"/>
      <c r="F118" s="49"/>
      <c r="H118" s="24">
        <f>'[1]1.2.sz.mell. '!C118+'[1]1.3.sz.mell.'!C118+'[1]1.4.sz.mell. '!C118+'[1]1.5.sz.mell.'!C118</f>
        <v>202597866</v>
      </c>
      <c r="I118" s="34">
        <f t="shared" si="6"/>
        <v>0</v>
      </c>
    </row>
    <row r="119" spans="1:11" ht="12" customHeight="1" thickBot="1" x14ac:dyDescent="0.3">
      <c r="A119" s="30" t="s">
        <v>216</v>
      </c>
      <c r="B119" s="98" t="s">
        <v>217</v>
      </c>
      <c r="C119" s="95">
        <f t="shared" si="7"/>
        <v>99220782</v>
      </c>
      <c r="D119" s="47">
        <f>SUM(D120:D121)</f>
        <v>99220782</v>
      </c>
      <c r="E119" s="47">
        <f>SUM(E120:E121)</f>
        <v>0</v>
      </c>
      <c r="F119" s="47">
        <f>SUM(F120:F121)</f>
        <v>0</v>
      </c>
      <c r="H119" s="24">
        <f>'[1]1.2.sz.mell. '!C119+'[1]1.3.sz.mell.'!C119+'[1]1.4.sz.mell. '!C119+'[1]1.5.sz.mell.'!C119</f>
        <v>99220782</v>
      </c>
      <c r="I119" s="34">
        <f t="shared" si="6"/>
        <v>0</v>
      </c>
    </row>
    <row r="120" spans="1:11" ht="12" customHeight="1" thickBot="1" x14ac:dyDescent="0.3">
      <c r="A120" s="30" t="s">
        <v>218</v>
      </c>
      <c r="B120" s="98" t="s">
        <v>219</v>
      </c>
      <c r="C120" s="95">
        <f t="shared" si="7"/>
        <v>7447374</v>
      </c>
      <c r="D120" s="48">
        <f>20000000+10207308-13229384-322815+29863551-32000+769709+109500-15704152-7047583-17166760</f>
        <v>7447374</v>
      </c>
      <c r="E120" s="49"/>
      <c r="F120" s="33"/>
      <c r="H120" s="24">
        <f>'[1]1.2.sz.mell. '!C120+'[1]1.3.sz.mell.'!C120+'[1]1.4.sz.mell. '!C120+'[1]1.5.sz.mell.'!C120</f>
        <v>7447374</v>
      </c>
      <c r="I120" s="34">
        <f t="shared" si="6"/>
        <v>0</v>
      </c>
    </row>
    <row r="121" spans="1:11" ht="12" customHeight="1" thickBot="1" x14ac:dyDescent="0.3">
      <c r="A121" s="105" t="s">
        <v>220</v>
      </c>
      <c r="B121" s="106" t="s">
        <v>221</v>
      </c>
      <c r="C121" s="99">
        <f t="shared" si="7"/>
        <v>91773408</v>
      </c>
      <c r="D121" s="107">
        <f>113540838-300000-1722008-810685-253737-15000000+11503705-12184705-3000000</f>
        <v>91773408</v>
      </c>
      <c r="E121" s="108"/>
      <c r="F121" s="108"/>
      <c r="H121" s="24">
        <f>'[1]1.2.sz.mell. '!C121+'[1]1.3.sz.mell.'!C121+'[1]1.4.sz.mell. '!C121+'[1]1.5.sz.mell.'!C121</f>
        <v>91773408</v>
      </c>
      <c r="I121" s="41">
        <f t="shared" si="6"/>
        <v>0</v>
      </c>
    </row>
    <row r="122" spans="1:11" ht="12" customHeight="1" thickBot="1" x14ac:dyDescent="0.3">
      <c r="A122" s="109" t="s">
        <v>31</v>
      </c>
      <c r="B122" s="110" t="s">
        <v>222</v>
      </c>
      <c r="C122" s="111">
        <f t="shared" si="5"/>
        <v>1305421114</v>
      </c>
      <c r="D122" s="22">
        <f>+D123+D125+D127</f>
        <v>1275689708</v>
      </c>
      <c r="E122" s="21">
        <f>+E123+E125+E127</f>
        <v>5047400</v>
      </c>
      <c r="F122" s="112">
        <f>+F123+F125+F127</f>
        <v>24684006</v>
      </c>
      <c r="H122" s="24">
        <f>'[1]1.2.sz.mell. '!C122+'[1]1.3.sz.mell.'!C122+'[1]1.4.sz.mell. '!C122+'[1]1.5.sz.mell.'!C122</f>
        <v>1305421114</v>
      </c>
      <c r="I122" s="24">
        <f t="shared" si="6"/>
        <v>0</v>
      </c>
    </row>
    <row r="123" spans="1:11" ht="15" customHeight="1" thickBot="1" x14ac:dyDescent="0.3">
      <c r="A123" s="25" t="s">
        <v>33</v>
      </c>
      <c r="B123" s="98" t="s">
        <v>223</v>
      </c>
      <c r="C123" s="95">
        <f t="shared" si="5"/>
        <v>766819120</v>
      </c>
      <c r="D123" s="51">
        <f>654610183+580+530-539760-98930-2000000+109147+6000000+1901312-488+3102460-15870867-15125+88550685+2647917</f>
        <v>738397644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766819120</v>
      </c>
      <c r="I123" s="29">
        <f t="shared" si="6"/>
        <v>0</v>
      </c>
      <c r="K123" s="113"/>
    </row>
    <row r="124" spans="1:11" ht="12" customHeight="1" thickBot="1" x14ac:dyDescent="0.3">
      <c r="A124" s="25" t="s">
        <v>35</v>
      </c>
      <c r="B124" s="114" t="s">
        <v>224</v>
      </c>
      <c r="C124" s="99">
        <f t="shared" si="5"/>
        <v>577527057</v>
      </c>
      <c r="D124" s="51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8"/>
      <c r="F124" s="28">
        <f>1092200</f>
        <v>1092200</v>
      </c>
      <c r="H124" s="24">
        <f>'[1]1.2.sz.mell. '!C124+'[1]1.3.sz.mell.'!C124+'[1]1.4.sz.mell. '!C124+'[1]1.5.sz.mell.'!C124</f>
        <v>577527057</v>
      </c>
      <c r="I124" s="34">
        <f t="shared" si="6"/>
        <v>0</v>
      </c>
    </row>
    <row r="125" spans="1:11" ht="12" customHeight="1" thickBot="1" x14ac:dyDescent="0.3">
      <c r="A125" s="25" t="s">
        <v>37</v>
      </c>
      <c r="B125" s="114" t="s">
        <v>225</v>
      </c>
      <c r="C125" s="95">
        <f t="shared" si="5"/>
        <v>531723274</v>
      </c>
      <c r="D125" s="47">
        <f>262142296-949999-256501+677185+322815+3524000+262957237+1640750+355561</f>
        <v>530413344</v>
      </c>
      <c r="E125" s="33"/>
      <c r="F125" s="33">
        <f>600000+709930</f>
        <v>1309930</v>
      </c>
      <c r="H125" s="24">
        <f>'[1]1.2.sz.mell. '!C125+'[1]1.3.sz.mell.'!C125+'[1]1.4.sz.mell. '!C125+'[1]1.5.sz.mell.'!C125</f>
        <v>531723274</v>
      </c>
      <c r="I125" s="34">
        <f t="shared" si="6"/>
        <v>0</v>
      </c>
    </row>
    <row r="126" spans="1:11" ht="12" customHeight="1" thickBot="1" x14ac:dyDescent="0.3">
      <c r="A126" s="25" t="s">
        <v>39</v>
      </c>
      <c r="B126" s="114" t="s">
        <v>226</v>
      </c>
      <c r="C126" s="99">
        <f t="shared" si="5"/>
        <v>285431347</v>
      </c>
      <c r="D126" s="47">
        <f>63080502+17031736+10588708+2858952-949999-256501+193078749-800</f>
        <v>285431347</v>
      </c>
      <c r="E126" s="115"/>
      <c r="F126" s="47"/>
      <c r="H126" s="24">
        <f>'[1]1.2.sz.mell. '!C126+'[1]1.3.sz.mell.'!C126+'[1]1.4.sz.mell. '!C126+'[1]1.5.sz.mell.'!C126</f>
        <v>285431347</v>
      </c>
      <c r="I126" s="34">
        <f t="shared" si="6"/>
        <v>0</v>
      </c>
    </row>
    <row r="127" spans="1:11" ht="12" customHeight="1" thickBot="1" x14ac:dyDescent="0.3">
      <c r="A127" s="25" t="s">
        <v>41</v>
      </c>
      <c r="B127" s="37" t="s">
        <v>227</v>
      </c>
      <c r="C127" s="99">
        <f t="shared" si="5"/>
        <v>6878720</v>
      </c>
      <c r="D127" s="47">
        <f>SUM(D128:D135)</f>
        <v>6878720</v>
      </c>
      <c r="E127" s="47">
        <f>SUM(E128:E135)</f>
        <v>0</v>
      </c>
      <c r="F127" s="47">
        <f>SUM(F128:F135)</f>
        <v>0</v>
      </c>
      <c r="H127" s="24">
        <f>'[1]1.2.sz.mell. '!C127+'[1]1.3.sz.mell.'!C127+'[1]1.4.sz.mell. '!C127+'[1]1.5.sz.mell.'!C127</f>
        <v>6878720</v>
      </c>
      <c r="I127" s="34">
        <f t="shared" si="6"/>
        <v>0</v>
      </c>
    </row>
    <row r="128" spans="1:11" ht="12" customHeight="1" thickBot="1" x14ac:dyDescent="0.3">
      <c r="A128" s="25" t="s">
        <v>43</v>
      </c>
      <c r="B128" s="35" t="s">
        <v>228</v>
      </c>
      <c r="C128" s="99">
        <f t="shared" si="5"/>
        <v>0</v>
      </c>
      <c r="D128" s="39"/>
      <c r="E128" s="39"/>
      <c r="F128" s="47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6" t="s">
        <v>230</v>
      </c>
      <c r="C129" s="99">
        <f t="shared" si="5"/>
        <v>0</v>
      </c>
      <c r="D129" s="39"/>
      <c r="E129" s="39"/>
      <c r="F129" s="47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3" t="s">
        <v>203</v>
      </c>
      <c r="C130" s="99">
        <f t="shared" si="5"/>
        <v>0</v>
      </c>
      <c r="D130" s="39"/>
      <c r="E130" s="39"/>
      <c r="F130" s="47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3" t="s">
        <v>233</v>
      </c>
      <c r="C131" s="99">
        <f t="shared" si="5"/>
        <v>0</v>
      </c>
      <c r="D131" s="39"/>
      <c r="E131" s="39"/>
      <c r="F131" s="47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3" t="s">
        <v>235</v>
      </c>
      <c r="C132" s="99">
        <f t="shared" si="5"/>
        <v>0</v>
      </c>
      <c r="D132" s="39"/>
      <c r="E132" s="39"/>
      <c r="F132" s="47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3" t="s">
        <v>209</v>
      </c>
      <c r="C133" s="99">
        <f t="shared" si="5"/>
        <v>0</v>
      </c>
      <c r="D133" s="39"/>
      <c r="E133" s="39"/>
      <c r="F133" s="47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3" t="s">
        <v>238</v>
      </c>
      <c r="C134" s="99">
        <f t="shared" si="5"/>
        <v>0</v>
      </c>
      <c r="D134" s="39"/>
      <c r="E134" s="39"/>
      <c r="F134" s="47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4" t="s">
        <v>239</v>
      </c>
      <c r="B135" s="103" t="s">
        <v>240</v>
      </c>
      <c r="C135" s="99">
        <f t="shared" si="5"/>
        <v>6878720</v>
      </c>
      <c r="D135" s="48">
        <f>7001899+900000-1023179</f>
        <v>6878720</v>
      </c>
      <c r="E135" s="48"/>
      <c r="F135" s="48"/>
      <c r="H135" s="24">
        <f>'[1]1.2.sz.mell. '!C135+'[1]1.3.sz.mell.'!C135+'[1]1.4.sz.mell. '!C135+'[1]1.5.sz.mell.'!C135</f>
        <v>6878720</v>
      </c>
      <c r="I135" s="41">
        <f t="shared" si="6"/>
        <v>0</v>
      </c>
    </row>
    <row r="136" spans="1:9" ht="12" customHeight="1" thickBot="1" x14ac:dyDescent="0.3">
      <c r="A136" s="19" t="s">
        <v>45</v>
      </c>
      <c r="B136" s="117" t="s">
        <v>241</v>
      </c>
      <c r="C136" s="111">
        <f t="shared" si="5"/>
        <v>4022854752</v>
      </c>
      <c r="D136" s="22">
        <f>+D101+D122</f>
        <v>2059009789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4022854752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7" t="s">
        <v>243</v>
      </c>
      <c r="C137" s="111">
        <f>SUM(D137:F137)</f>
        <v>847193674</v>
      </c>
      <c r="D137" s="22">
        <f>+D138+D139+D140</f>
        <v>847193674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847193674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4" t="s">
        <v>244</v>
      </c>
      <c r="C138" s="99">
        <f>SUM(D138:F138)</f>
        <v>26038434</v>
      </c>
      <c r="D138" s="47">
        <v>26038434</v>
      </c>
      <c r="E138" s="47"/>
      <c r="F138" s="47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4" t="s">
        <v>245</v>
      </c>
      <c r="C139" s="95">
        <f>SUM(D139:F139)</f>
        <v>821155240</v>
      </c>
      <c r="D139" s="39">
        <f>700000000+100000000+21155240</f>
        <v>821155240</v>
      </c>
      <c r="E139" s="39"/>
      <c r="F139" s="39"/>
      <c r="H139" s="24">
        <f>'[1]1.2.sz.mell. '!C139+'[1]1.3.sz.mell.'!C139+'[1]1.4.sz.mell. '!C139+'[1]1.5.sz.mell.'!C139</f>
        <v>821155240</v>
      </c>
      <c r="I139" s="34">
        <f t="shared" si="6"/>
        <v>0</v>
      </c>
    </row>
    <row r="140" spans="1:9" ht="12" customHeight="1" thickBot="1" x14ac:dyDescent="0.3">
      <c r="A140" s="104" t="s">
        <v>246</v>
      </c>
      <c r="B140" s="114" t="s">
        <v>247</v>
      </c>
      <c r="C140" s="118">
        <f t="shared" si="5"/>
        <v>0</v>
      </c>
      <c r="D140" s="39"/>
      <c r="E140" s="39"/>
      <c r="F140" s="39"/>
      <c r="H140" s="24">
        <f>'[1]1.2.sz.mell. '!C140+'[1]1.3.sz.mell.'!C140+'[1]1.4.sz.mell. '!C140+'[1]1.5.sz.mell.'!C140</f>
        <v>0</v>
      </c>
      <c r="I140" s="41">
        <f t="shared" si="6"/>
        <v>0</v>
      </c>
    </row>
    <row r="141" spans="1:9" ht="12" customHeight="1" thickBot="1" x14ac:dyDescent="0.3">
      <c r="A141" s="19" t="s">
        <v>75</v>
      </c>
      <c r="B141" s="117" t="s">
        <v>248</v>
      </c>
      <c r="C141" s="111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9" t="s">
        <v>249</v>
      </c>
      <c r="C142" s="99">
        <f t="shared" si="5"/>
        <v>0</v>
      </c>
      <c r="D142" s="39"/>
      <c r="E142" s="39"/>
      <c r="F142" s="39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9" t="s">
        <v>250</v>
      </c>
      <c r="C143" s="99">
        <f t="shared" si="5"/>
        <v>0</v>
      </c>
      <c r="D143" s="39"/>
      <c r="E143" s="39"/>
      <c r="F143" s="39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9" t="s">
        <v>251</v>
      </c>
      <c r="C144" s="99">
        <f t="shared" si="5"/>
        <v>0</v>
      </c>
      <c r="D144" s="39"/>
      <c r="E144" s="39"/>
      <c r="F144" s="39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9" t="s">
        <v>252</v>
      </c>
      <c r="C145" s="99">
        <f t="shared" si="5"/>
        <v>0</v>
      </c>
      <c r="D145" s="39"/>
      <c r="E145" s="39"/>
      <c r="F145" s="39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9" t="s">
        <v>253</v>
      </c>
      <c r="C146" s="99">
        <f t="shared" si="5"/>
        <v>0</v>
      </c>
      <c r="D146" s="39"/>
      <c r="E146" s="39"/>
      <c r="F146" s="39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4" t="s">
        <v>87</v>
      </c>
      <c r="B147" s="119" t="s">
        <v>254</v>
      </c>
      <c r="C147" s="118">
        <f t="shared" si="5"/>
        <v>0</v>
      </c>
      <c r="D147" s="39"/>
      <c r="E147" s="39"/>
      <c r="F147" s="39"/>
      <c r="H147" s="24">
        <f>'[1]1.2.sz.mell. '!C147+'[1]1.3.sz.mell.'!C147+'[1]1.4.sz.mell. '!C147+'[1]1.5.sz.mell.'!C147</f>
        <v>0</v>
      </c>
      <c r="I147" s="41">
        <f t="shared" si="6"/>
        <v>0</v>
      </c>
    </row>
    <row r="148" spans="1:9" ht="12" customHeight="1" thickBot="1" x14ac:dyDescent="0.3">
      <c r="A148" s="19" t="s">
        <v>99</v>
      </c>
      <c r="B148" s="117" t="s">
        <v>255</v>
      </c>
      <c r="C148" s="111">
        <f t="shared" si="5"/>
        <v>45672254</v>
      </c>
      <c r="D148" s="55">
        <f>+D149+D150+D151+D152</f>
        <v>45672254</v>
      </c>
      <c r="E148" s="56">
        <f>+E149+E150+E151+E152</f>
        <v>0</v>
      </c>
      <c r="F148" s="56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9" t="s">
        <v>256</v>
      </c>
      <c r="C149" s="120">
        <f t="shared" si="5"/>
        <v>0</v>
      </c>
      <c r="D149" s="39"/>
      <c r="E149" s="39"/>
      <c r="F149" s="39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9" t="s">
        <v>257</v>
      </c>
      <c r="C150" s="99">
        <f t="shared" si="5"/>
        <v>45672254</v>
      </c>
      <c r="D150" s="39">
        <v>45672254</v>
      </c>
      <c r="E150" s="39"/>
      <c r="F150" s="39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9" t="s">
        <v>258</v>
      </c>
      <c r="C151" s="120">
        <f t="shared" si="5"/>
        <v>0</v>
      </c>
      <c r="D151" s="39"/>
      <c r="E151" s="39"/>
      <c r="F151" s="39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4" t="s">
        <v>107</v>
      </c>
      <c r="B152" s="100" t="s">
        <v>259</v>
      </c>
      <c r="C152" s="121">
        <f t="shared" si="5"/>
        <v>0</v>
      </c>
      <c r="D152" s="39"/>
      <c r="E152" s="39"/>
      <c r="F152" s="39"/>
      <c r="H152" s="24">
        <f>'[1]1.2.sz.mell. '!C152+'[1]1.3.sz.mell.'!C152+'[1]1.4.sz.mell. '!C152+'[1]1.5.sz.mell.'!C152</f>
        <v>0</v>
      </c>
      <c r="I152" s="41">
        <f t="shared" si="6"/>
        <v>0</v>
      </c>
    </row>
    <row r="153" spans="1:9" ht="12" customHeight="1" thickBot="1" x14ac:dyDescent="0.3">
      <c r="A153" s="19" t="s">
        <v>260</v>
      </c>
      <c r="B153" s="117" t="s">
        <v>261</v>
      </c>
      <c r="C153" s="111">
        <f t="shared" si="5"/>
        <v>0</v>
      </c>
      <c r="D153" s="122">
        <f>+D154+D155+D156+D157+D158</f>
        <v>0</v>
      </c>
      <c r="E153" s="123">
        <f>+E154+E155+E156+E157+E158</f>
        <v>0</v>
      </c>
      <c r="F153" s="123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9" t="s">
        <v>262</v>
      </c>
      <c r="C154" s="120">
        <f t="shared" si="5"/>
        <v>0</v>
      </c>
      <c r="D154" s="39"/>
      <c r="E154" s="39"/>
      <c r="F154" s="39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9" t="s">
        <v>263</v>
      </c>
      <c r="C155" s="120">
        <f t="shared" si="5"/>
        <v>0</v>
      </c>
      <c r="D155" s="39"/>
      <c r="E155" s="39"/>
      <c r="F155" s="39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9" t="s">
        <v>264</v>
      </c>
      <c r="C156" s="120">
        <f t="shared" si="5"/>
        <v>0</v>
      </c>
      <c r="D156" s="39"/>
      <c r="E156" s="39"/>
      <c r="F156" s="39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9" t="s">
        <v>265</v>
      </c>
      <c r="C157" s="120">
        <f t="shared" si="5"/>
        <v>0</v>
      </c>
      <c r="D157" s="39"/>
      <c r="E157" s="39"/>
      <c r="F157" s="39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9" t="s">
        <v>267</v>
      </c>
      <c r="C158" s="121">
        <f t="shared" si="5"/>
        <v>0</v>
      </c>
      <c r="D158" s="66"/>
      <c r="E158" s="66"/>
      <c r="F158" s="39"/>
      <c r="H158" s="24">
        <f>'[1]1.2.sz.mell. '!C158+'[1]1.3.sz.mell.'!C158+'[1]1.4.sz.mell. '!C158+'[1]1.5.sz.mell.'!C158</f>
        <v>0</v>
      </c>
      <c r="I158" s="41">
        <f t="shared" si="6"/>
        <v>0</v>
      </c>
    </row>
    <row r="159" spans="1:9" ht="12" customHeight="1" thickBot="1" x14ac:dyDescent="0.3">
      <c r="A159" s="19" t="s">
        <v>121</v>
      </c>
      <c r="B159" s="117" t="s">
        <v>268</v>
      </c>
      <c r="C159" s="111">
        <f t="shared" si="5"/>
        <v>0</v>
      </c>
      <c r="D159" s="122"/>
      <c r="E159" s="123"/>
      <c r="F159" s="124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7" t="s">
        <v>270</v>
      </c>
      <c r="C160" s="111">
        <f t="shared" si="5"/>
        <v>0</v>
      </c>
      <c r="D160" s="122"/>
      <c r="E160" s="123"/>
      <c r="F160" s="124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7" t="s">
        <v>272</v>
      </c>
      <c r="C161" s="111">
        <f t="shared" si="5"/>
        <v>892865928</v>
      </c>
      <c r="D161" s="125">
        <f>+D137+D141+D148+D153+D159+D160</f>
        <v>892865928</v>
      </c>
      <c r="E161" s="126">
        <f>+E137+E141+E148+E153+E159+E160</f>
        <v>0</v>
      </c>
      <c r="F161" s="126">
        <f>+F137+F141+F148+F153+F159+F160</f>
        <v>0</v>
      </c>
      <c r="G161" s="127"/>
      <c r="H161" s="24">
        <f>'[1]1.2.sz.mell. '!C161+'[1]1.3.sz.mell.'!C161+'[1]1.4.sz.mell. '!C161+'[1]1.5.sz.mell.'!C161</f>
        <v>892865928</v>
      </c>
      <c r="I161" s="24">
        <f t="shared" si="6"/>
        <v>0</v>
      </c>
    </row>
    <row r="162" spans="1:9" s="23" customFormat="1" ht="12.95" customHeight="1" thickBot="1" x14ac:dyDescent="0.25">
      <c r="A162" s="128" t="s">
        <v>273</v>
      </c>
      <c r="B162" s="129" t="s">
        <v>274</v>
      </c>
      <c r="C162" s="111">
        <f t="shared" si="5"/>
        <v>4915720680</v>
      </c>
      <c r="D162" s="125">
        <f>+D136+D161</f>
        <v>2951875717</v>
      </c>
      <c r="E162" s="126">
        <f>+E136+E161</f>
        <v>243632257</v>
      </c>
      <c r="F162" s="126">
        <f>+F136+F161</f>
        <v>1720212706</v>
      </c>
      <c r="H162" s="24">
        <f>'[1]1.2.sz.mell. '!C162+'[1]1.3.sz.mell.'!C162+'[1]1.4.sz.mell. '!C162+'[1]1.5.sz.mell.'!C162</f>
        <v>4915720680</v>
      </c>
      <c r="I162" s="24">
        <f t="shared" si="6"/>
        <v>0</v>
      </c>
    </row>
    <row r="163" spans="1:9" ht="7.5" customHeight="1" x14ac:dyDescent="0.25">
      <c r="C163" s="130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31" t="s">
        <v>277</v>
      </c>
      <c r="C166" s="21">
        <f>+C70-C136</f>
        <v>-943878526</v>
      </c>
      <c r="D166" s="82"/>
    </row>
    <row r="167" spans="1:9" ht="15" customHeight="1" thickBot="1" x14ac:dyDescent="0.3">
      <c r="A167" s="19" t="s">
        <v>31</v>
      </c>
      <c r="B167" s="131" t="s">
        <v>278</v>
      </c>
      <c r="C167" s="21">
        <f>+C94-C161</f>
        <v>943878526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2021-03-03T12:22:22Z</dcterms:created>
  <dcterms:modified xsi:type="dcterms:W3CDTF">2021-03-03T12:22:23Z</dcterms:modified>
</cp:coreProperties>
</file>