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2"/>
  </bookViews>
  <sheets>
    <sheet name="1.sz.mell  " sheetId="1" r:id="rId1"/>
    <sheet name="2. sz. mell  " sheetId="2" r:id="rId2"/>
    <sheet name="3. sz. mell." sheetId="3" r:id="rId3"/>
    <sheet name="4. sz. mell." sheetId="4" r:id="rId4"/>
  </sheets>
  <definedNames>
    <definedName name="_xlfn.IFERROR" hidden="1">#NAME?</definedName>
    <definedName name="_xlnm.Print_Area" localSheetId="0">'1.sz.mell  '!$A$1:$I$46</definedName>
    <definedName name="_xlnm.Print_Area" localSheetId="1">'2. sz. mell  '!$A$1:$G$57</definedName>
    <definedName name="_xlnm.Print_Area" localSheetId="2">'3. sz. mell.'!$A$1:$I$152</definedName>
    <definedName name="_xlnm.Print_Area" localSheetId="3">'4. sz. mell.'!$A$1:$J$153</definedName>
  </definedNames>
  <calcPr fullCalcOnLoad="1"/>
</workbook>
</file>

<file path=xl/sharedStrings.xml><?xml version="1.0" encoding="utf-8"?>
<sst xmlns="http://schemas.openxmlformats.org/spreadsheetml/2006/main" count="821" uniqueCount="350">
  <si>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</si>
  <si>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</si>
  <si>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</si>
  <si>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</si>
  <si>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</si>
  <si>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</si>
  <si>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</si>
  <si>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</si>
  <si>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</si>
  <si>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</si>
  <si>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</si>
  <si>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</si>
  <si>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</si>
  <si>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</si>
  <si>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</si>
  <si>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</si>
  <si>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</si>
  <si>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</si>
  <si>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</si>
  <si>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</si>
  <si>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Tartalékok</t>
  </si>
  <si>
    <t>7.</t>
  </si>
  <si>
    <t>Egyéb működési bevételek</t>
  </si>
  <si>
    <t>11.</t>
  </si>
  <si>
    <t>12.</t>
  </si>
  <si>
    <t>13.</t>
  </si>
  <si>
    <t>14.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</si>
  <si>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</si>
  <si>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</si>
  <si>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</si>
  <si>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</si>
  <si>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</si>
  <si>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</si>
  <si>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</si>
  <si>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</si>
  <si>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</si>
  <si>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</si>
  <si>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</si>
  <si>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</si>
  <si>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</si>
  <si>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</si>
  <si>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</si>
  <si>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>Költségvetési hiány:</t>
  </si>
  <si>
    <t>Költségvetési többlet:</t>
  </si>
  <si>
    <t>Tárgyévi  hiány:</t>
  </si>
  <si>
    <t>Tárgyévi  többlet:</t>
  </si>
  <si>
    <t>Államháztartáson belüli megelőlegezése</t>
  </si>
  <si>
    <t>2018. évi előirányzat</t>
  </si>
  <si>
    <t>Pári Község Önkormányzata</t>
  </si>
  <si>
    <t>Költségvetési kiadások összesen (1.+...+7.)</t>
  </si>
  <si>
    <t>8.</t>
  </si>
  <si>
    <t>9.</t>
  </si>
  <si>
    <t>Működési célú finanszírozási bevételek összesen (9.+19.)</t>
  </si>
  <si>
    <t>10.</t>
  </si>
  <si>
    <t>Hiány belső finanszírozásának bevételei (10.+…+13. )</t>
  </si>
  <si>
    <t>Működési célú finanszírozási kiadások összesen (9.+...+16.)</t>
  </si>
  <si>
    <t xml:space="preserve">Hiány külső finanszírozásának bevételei (15.+16.) </t>
  </si>
  <si>
    <t>BEVÉTEL ÖSSZESEN (8.+17.)</t>
  </si>
  <si>
    <t>KIADÁSOK ÖSSZESEN (8.+17.)</t>
  </si>
  <si>
    <t>Módosítás 05.22.</t>
  </si>
  <si>
    <t>Módosítás  
09.18.</t>
  </si>
  <si>
    <t>Módosítás
 09.18.</t>
  </si>
  <si>
    <t>23.</t>
  </si>
  <si>
    <t>22.</t>
  </si>
  <si>
    <t>BEVÉTEL ÖSSZESEN (7.+20.)</t>
  </si>
  <si>
    <t>21.</t>
  </si>
  <si>
    <t>Felhalmozási célú finanszírozási bevételek összesen (8.+14.)</t>
  </si>
  <si>
    <t>Egyéb külső finanszírozási bevételek</t>
  </si>
  <si>
    <t>Értékpapírok kibocsátása</t>
  </si>
  <si>
    <t>Rövid lejáratú hitelek, kölcsönök felvétele</t>
  </si>
  <si>
    <t>Likviditási célú hitelek, kölcsönök felvétele</t>
  </si>
  <si>
    <t>Pénzügyi lízing kiadásai</t>
  </si>
  <si>
    <t>Hosszú lejáratú hitelek, kölcsönök felvétele</t>
  </si>
  <si>
    <t>Betét elhelyezése</t>
  </si>
  <si>
    <t>Hiány külső finanszírozásának bevételei (15+…+19 )</t>
  </si>
  <si>
    <t>Befektetési célú belföldi, külföldi értékpapírok vásárlása</t>
  </si>
  <si>
    <t>Egyéb belső finanszírozási bevételek</t>
  </si>
  <si>
    <t>Értékpapír értékesítése</t>
  </si>
  <si>
    <t xml:space="preserve">Betét visszavonásából származó bevétel </t>
  </si>
  <si>
    <t xml:space="preserve">Vállalkozási maradvány igénybevétele </t>
  </si>
  <si>
    <t>Hitelek törlesztése</t>
  </si>
  <si>
    <t>Költségvetési maradvány igénybevétele</t>
  </si>
  <si>
    <t>Hiány belső finanszírozás bevételei ( 9.+…+13.)</t>
  </si>
  <si>
    <t>Költségvetési kiadások összesen: (1.+3.+5.+6.)</t>
  </si>
  <si>
    <t>Költségvetési bevételek összesen: (1.+3.+4.+6.)</t>
  </si>
  <si>
    <t>Egyéb felhalmozási célú bevételek</t>
  </si>
  <si>
    <t>Egyéb felhalmozási kiadások</t>
  </si>
  <si>
    <t>4.-ből EU-s támogatás (közvetlen)</t>
  </si>
  <si>
    <t>3.-ból EU-s forrásból megvalósuló felújítás</t>
  </si>
  <si>
    <t>Felhalmozási célú átvett pénzeszközök átvétele</t>
  </si>
  <si>
    <t>Felújítások</t>
  </si>
  <si>
    <t>Felhalmozási bevételek</t>
  </si>
  <si>
    <t>1.-ből EU-s forrásból megvalósuló beruházás</t>
  </si>
  <si>
    <t>1.-ből EU-s támogatás</t>
  </si>
  <si>
    <t>Beruházások</t>
  </si>
  <si>
    <t>Felhalmozási célú támogatások államháztartáson belülről</t>
  </si>
  <si>
    <t>Módosítás
09.18.</t>
  </si>
  <si>
    <t>II. Felhalmozási célú bevételek és kiadások mérlege</t>
  </si>
  <si>
    <t>Finanszírozási bevételek, kiadások egyenlege (finanszírozási bevételek 16. sor - finanszírozási kiadások 9. sor) (+/-)</t>
  </si>
  <si>
    <t>Költségvetési hiány, többlet ( költségvetési bevételek 9. sor - költségvetési kiadások 4. sor) (+/-)</t>
  </si>
  <si>
    <t>Forintban!</t>
  </si>
  <si>
    <t>KÖLTSÉGVETÉSI, FINANSZÍROZÁSI BEVÉTELEK ÉS KIADÁSOK EGYENLEGE</t>
  </si>
  <si>
    <t>Közfoglalkoztatottak létszáma (fő)</t>
  </si>
  <si>
    <t>Éves engedélyezett létszám előirányzat ( fő )</t>
  </si>
  <si>
    <t>KIADÁSOK ÖSSZESEN: (4.+9.)</t>
  </si>
  <si>
    <t>FINANSZÍROZÁSI KIADÁSOK ÖSSZESEN: (5.+…+8.)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</si>
  <si>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</si>
  <si>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</si>
  <si>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</si>
  <si>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</si>
  <si>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</si>
  <si>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</si>
  <si>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</si>
  <si>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</si>
  <si>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(8.1. + … + 8.4.)</t>
  </si>
  <si>
    <t xml:space="preserve"> Pénzügyi lízing kiadásai</t>
  </si>
  <si>
    <t>7.4.</t>
  </si>
  <si>
    <t xml:space="preserve"> Pénzeszközök betétként elhelyezése </t>
  </si>
  <si>
    <t>7.3.</t>
  </si>
  <si>
    <t>Államháztartáson belüli megelőlegezések visszafizetése</t>
  </si>
  <si>
    <t>7.2.</t>
  </si>
  <si>
    <t>Államháztartáson belüli megelőlegezések folyósítása</t>
  </si>
  <si>
    <t>7.1.</t>
  </si>
  <si>
    <t>Belföldi finanszírozás kiadásai (7.1. + … + 7.4.)</t>
  </si>
  <si>
    <t xml:space="preserve">   Befektetési célú belföldi értékpapírok beváltása</t>
  </si>
  <si>
    <t>6.4.</t>
  </si>
  <si>
    <t xml:space="preserve">   Befektetési célú belföldi értékpapírok vásárlása</t>
  </si>
  <si>
    <t>6.3.</t>
  </si>
  <si>
    <t xml:space="preserve">   Forgatási célú belföldi értékpapírok beváltása</t>
  </si>
  <si>
    <t>6.2.</t>
  </si>
  <si>
    <t xml:space="preserve">   Forgatási célú belföldi értékpapírok vásárlása</t>
  </si>
  <si>
    <t>6.1.</t>
  </si>
  <si>
    <t>Belföldi értékpapírok kiadásai (6.1. + … + 6.4.)</t>
  </si>
  <si>
    <t xml:space="preserve">   Rövid lejáratú hitelek, kölcsönök törlesztése</t>
  </si>
  <si>
    <t>5.3.</t>
  </si>
  <si>
    <t xml:space="preserve">   Likviditási célú hitelek, kölcsönök törlesztése pénzügyi vállalkozásnak</t>
  </si>
  <si>
    <t>5.2.</t>
  </si>
  <si>
    <t xml:space="preserve">   Hosszú lejáratú hitelek, kölcsönök törlesztése</t>
  </si>
  <si>
    <t>5.1.</t>
  </si>
  <si>
    <t>Hitel-, kölcsöntörlesztés államháztartáson kívülre (5.1. + … + 5.3.)</t>
  </si>
  <si>
    <t>KÖLTSÉGVETÉSI KIADÁSOK ÖSSZESEN (1.+2.+3.)</t>
  </si>
  <si>
    <t>Céltartalék</t>
  </si>
  <si>
    <t>3.2.</t>
  </si>
  <si>
    <t>Általános tartalék</t>
  </si>
  <si>
    <t>3.1.</t>
  </si>
  <si>
    <t>Tartalékok (3.1.+3.2.)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</si>
  <si>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</si>
  <si>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</si>
  <si>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</si>
  <si>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</si>
  <si>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</si>
  <si>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</si>
  <si>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</si>
  <si>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</si>
  <si>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</si>
  <si>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</si>
  <si>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</si>
  <si>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</si>
  <si>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</si>
  <si>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</si>
  <si>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     - Garancia- és kezességvállalásból kifizetés ÁH-n belülre</t>
  </si>
  <si>
    <t>2.6.</t>
  </si>
  <si>
    <t>2.5.</t>
  </si>
  <si>
    <t>2.3.-ból EU-s forrásból megvalósuló felújítás</t>
  </si>
  <si>
    <t>2.4.</t>
  </si>
  <si>
    <t>2.3.</t>
  </si>
  <si>
    <t>2.1.-ből EU-s forrásból megvalósuló beruházás</t>
  </si>
  <si>
    <t>2.2.</t>
  </si>
  <si>
    <t>2.1.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</si>
  <si>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</si>
  <si>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</si>
  <si>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</si>
  <si>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</si>
  <si>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</si>
  <si>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</si>
  <si>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</si>
  <si>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>1.12.</t>
  </si>
  <si>
    <t xml:space="preserve">   - Garancia és kezességvállalásból kifizetés ÁH-n kívülre</t>
  </si>
  <si>
    <t>1.11.</t>
  </si>
  <si>
    <t xml:space="preserve">   - Egyéb működési célú támogatások ÁH-n belülre</t>
  </si>
  <si>
    <t>1.10.</t>
  </si>
  <si>
    <t>1.9.</t>
  </si>
  <si>
    <t xml:space="preserve">   -Visszatérítendő támogatások, kölcsönök nyújtása ÁH-n belülre</t>
  </si>
  <si>
    <t>1.8.</t>
  </si>
  <si>
    <t xml:space="preserve">   - Garancia- és kezességvállalásból kifizetés ÁH-n belülre</t>
  </si>
  <si>
    <t>1.7.</t>
  </si>
  <si>
    <t xml:space="preserve"> - az 1.5-ből: - Elvonások és befizetések</t>
  </si>
  <si>
    <t>1.6.</t>
  </si>
  <si>
    <t>1.5</t>
  </si>
  <si>
    <t>1.4.</t>
  </si>
  <si>
    <t>Dologi  kiadások</t>
  </si>
  <si>
    <t>1.3.</t>
  </si>
  <si>
    <t>1.2.</t>
  </si>
  <si>
    <t>Személyi  juttatások</t>
  </si>
  <si>
    <t>1.1.</t>
  </si>
  <si>
    <r>
      <t xml:space="preserve">   Működési költségvetés kiadásai </t>
    </r>
    <r>
      <rPr>
        <sz val="12"/>
        <rFont val="Times New Roman CE"/>
        <family val="0"/>
      </rPr>
      <t>(1.1.+…+1.5.)</t>
    </r>
  </si>
  <si>
    <t>Módosítás 
05.22</t>
  </si>
  <si>
    <t>Kiadási jogcímek</t>
  </si>
  <si>
    <t>K I A D Á S O K</t>
  </si>
  <si>
    <t>KÖLTSÉGVETÉSI ÉS FINANSZÍROZÁSI BEVÉTELEK ÖSSZESEN: (9.+16.)</t>
  </si>
  <si>
    <t>FINANSZÍROZÁSI BEVÉTELEK ÖSSZESEN: (10. + … +15.)</t>
  </si>
  <si>
    <t>Adóssághoz nem kapcsolódó származékos ügyletek bevételei</t>
  </si>
  <si>
    <t>Külföldi hitelek, kölcsönök felvétele</t>
  </si>
  <si>
    <t>14.4.</t>
  </si>
  <si>
    <t>Külföldi értékpapírok kibocsátása</t>
  </si>
  <si>
    <t>14.3.</t>
  </si>
  <si>
    <t>Befektetési célú külföldi értékpapírok beváltása,  értékesítése</t>
  </si>
  <si>
    <t>14.2.</t>
  </si>
  <si>
    <t>Forgatási célú külföldi értékpapírok beváltása,  értékesítése</t>
  </si>
  <si>
    <t>14.1.</t>
  </si>
  <si>
    <t>Külföldi finanszírozás bevételei (14.1.+…14.4.)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</si>
  <si>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</si>
  <si>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</si>
  <si>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</si>
  <si>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</si>
  <si>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</si>
  <si>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</si>
  <si>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</si>
  <si>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</si>
  <si>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</si>
  <si>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</si>
  <si>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</si>
  <si>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</si>
  <si>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</si>
  <si>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</si>
  <si>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</si>
  <si>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</si>
  <si>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</si>
  <si>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</si>
  <si>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</si>
  <si>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</si>
  <si>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</si>
  <si>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 xml:space="preserve">    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</si>
  <si>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</si>
  <si>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</si>
  <si>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</si>
  <si>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</si>
  <si>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</si>
  <si>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</si>
  <si>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>KÖLTSÉGVETÉSI BEVÉTELEK ÖSSZESEN: (1.+…+8.)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</si>
  <si>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</si>
  <si>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</si>
  <si>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</si>
  <si>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</si>
  <si>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</si>
  <si>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</si>
  <si>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</si>
  <si>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</si>
  <si>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</si>
  <si>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</si>
  <si>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</si>
  <si>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</si>
  <si>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</si>
  <si>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</si>
  <si>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</si>
  <si>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</si>
  <si>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6.2</t>
  </si>
  <si>
    <t>Immateriális javak értékesítése</t>
  </si>
  <si>
    <t>Felhalmozási bevételek (6.1.+…+6.5.)</t>
  </si>
  <si>
    <t>5.10.</t>
  </si>
  <si>
    <t>Egyéb pénzügyi műveletek bevételei</t>
  </si>
  <si>
    <t>5.9.</t>
  </si>
  <si>
    <t>Kamatbevételek</t>
  </si>
  <si>
    <t>5.8.</t>
  </si>
  <si>
    <t>koncessziós díj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</si>
  <si>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</si>
  <si>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</si>
  <si>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</si>
  <si>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</si>
  <si>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</si>
  <si>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</si>
  <si>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</si>
  <si>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</si>
  <si>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</si>
  <si>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</si>
  <si>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</si>
  <si>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</si>
  <si>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</si>
  <si>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</si>
  <si>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</si>
  <si>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</si>
  <si>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</si>
  <si>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Termékek és szolgáltatások adói</t>
  </si>
  <si>
    <t>4.1.2.</t>
  </si>
  <si>
    <t>- Vagyoni típusú adók</t>
  </si>
  <si>
    <t>4.1.1.</t>
  </si>
  <si>
    <t>Helyi adók  (4.1.1.+4.1.2.)</t>
  </si>
  <si>
    <t>4.1.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</si>
  <si>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</si>
  <si>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</si>
  <si>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</si>
  <si>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</si>
  <si>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</si>
  <si>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</si>
  <si>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</si>
  <si>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</si>
  <si>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</si>
  <si>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</si>
  <si>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</si>
  <si>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</si>
  <si>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</si>
  <si>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</si>
  <si>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</si>
  <si>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</si>
  <si>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</si>
  <si>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</si>
  <si>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</si>
  <si>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</si>
  <si>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</si>
  <si>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</si>
  <si>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</si>
  <si>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</si>
  <si>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</si>
  <si>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</si>
  <si>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</si>
  <si>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</si>
  <si>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Bevételi jogcím</t>
  </si>
  <si>
    <t>B E V É T E L E K</t>
  </si>
  <si>
    <t>Közfoglalkoztatottak létszáma</t>
  </si>
  <si>
    <t>Központi, irányítószervi támogatások folyósítása</t>
  </si>
  <si>
    <t>2.5.-ből   - Garancia- és kezességvállalásból kifizetés ÁH-n belülre</t>
  </si>
  <si>
    <r>
      <t xml:space="preserve">   Felhalmozási költségvetés kiadásai </t>
    </r>
    <r>
      <rPr>
        <sz val="11"/>
        <rFont val="Times New Roman"/>
        <family val="1"/>
      </rPr>
      <t>(2.1.+2.3.+2.5.)</t>
    </r>
  </si>
  <si>
    <r>
      <t xml:space="preserve">   Működési költségvetés kiadásai </t>
    </r>
    <r>
      <rPr>
        <sz val="11"/>
        <rFont val="Times New Roman"/>
        <family val="1"/>
      </rPr>
      <t>(1.1.+…+1.5.)</t>
    </r>
  </si>
  <si>
    <t>2018. évi 
előirányzat</t>
  </si>
  <si>
    <t>Sor-szám</t>
  </si>
  <si>
    <t>Rövid lejáratú  hitelek, kölcsönök felvétele</t>
  </si>
  <si>
    <t>Koncessziós díj</t>
  </si>
  <si>
    <t>Előirányzat-csoport, kiemelt előirányzat megnevezése</t>
  </si>
  <si>
    <t>Államigazgatási
 feladatok bevétele,
 kiadása</t>
  </si>
  <si>
    <t>Önként vállalt
 feladatok bevétele, kiadása</t>
  </si>
  <si>
    <t>Kötelező feladatok bevétele, kiadása</t>
  </si>
  <si>
    <t>Feladat megnevezése</t>
  </si>
  <si>
    <t>24.</t>
  </si>
  <si>
    <t>Módosítás
12.31.</t>
  </si>
  <si>
    <t>2018.évi
előirányzat</t>
  </si>
  <si>
    <t xml:space="preserve">   Értékpapírok beváltása</t>
  </si>
  <si>
    <t>államháztatson belüli megelőlegezés</t>
  </si>
  <si>
    <t>ingatlan értékesítés</t>
  </si>
  <si>
    <t>Költségvetési bevételek összesen (1.+2.+4.+5.+6.+7.)</t>
  </si>
  <si>
    <t>Felhalmozási célú finanszírozási kiadások összesen (9.+…20.)</t>
  </si>
  <si>
    <t>KIADÁSOK ÖSSZESEN (8.+21.)</t>
  </si>
  <si>
    <t>Forintban</t>
  </si>
  <si>
    <t>2018. évi
előirányzat</t>
  </si>
  <si>
    <t>Módosított 
előirányzat 
05.22</t>
  </si>
  <si>
    <t>Módosított 
előirányzat
 09.18.</t>
  </si>
  <si>
    <t>Módosított
 előirányzat 
09.18.</t>
  </si>
  <si>
    <t>Módosított kötelező 
feladatok bevétele,
 kiadása</t>
  </si>
  <si>
    <t>Módosított
 Önként vállalt 
feladatok bevétele, 
kiadása</t>
  </si>
  <si>
    <t>Eredeti 
előirányzat</t>
  </si>
  <si>
    <t>Módosított 
előirányzat
 12.31.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</si>
</sst>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_-* #,##0.0\ _F_t_-;\-* #,##0.0\ _F_t_-;_-* &quot;-&quot;??\ _F_t_-;_-@_-"/>
  </numFmts>
  <fonts count="4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  <font>
      <b/>
      <i/>
      <sz val="10"/>
      <name val="Times New Roman CE"/>
      <family val="0"/>
    </font>
    <font>
      <sz val="12"/>
      <name val="Times New Roman CE"/>
      <family val="0"/>
    </font>
    <font>
      <b/>
      <i/>
      <sz val="9"/>
      <name val="Times New Roman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 CE"/>
      <family val="0"/>
    </font>
    <font>
      <b/>
      <i/>
      <sz val="11"/>
      <name val="Times New Roman CE"/>
      <family val="0"/>
    </font>
    <font>
      <b/>
      <sz val="16"/>
      <name val="Times New Roman CE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>
      <alignment/>
      <protection/>
    </xf>
    <xf numFmtId="0" fontId="26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22" fillId="0" borderId="0" xfId="0" applyNumberFormat="1" applyFont="1" applyFill="1" applyAlignment="1" applyProtection="1">
      <alignment horizontal="center" vertical="center" wrapText="1"/>
      <protection/>
    </xf>
    <xf numFmtId="166" fontId="23" fillId="0" borderId="0" xfId="0" applyNumberFormat="1" applyFont="1" applyFill="1" applyAlignment="1" applyProtection="1">
      <alignment horizontal="center" vertical="center" wrapText="1"/>
      <protection/>
    </xf>
    <xf numFmtId="166" fontId="22" fillId="0" borderId="10" xfId="0" applyNumberFormat="1" applyFont="1" applyFill="1" applyBorder="1" applyAlignment="1" applyProtection="1">
      <alignment horizontal="center" vertical="center" wrapText="1"/>
      <protection/>
    </xf>
    <xf numFmtId="166" fontId="22" fillId="0" borderId="11" xfId="0" applyNumberFormat="1" applyFont="1" applyFill="1" applyBorder="1" applyAlignment="1" applyProtection="1">
      <alignment horizontal="center" vertical="center" wrapText="1"/>
      <protection/>
    </xf>
    <xf numFmtId="166" fontId="22" fillId="0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21" fillId="0" borderId="0" xfId="0" applyNumberFormat="1" applyFont="1" applyFill="1" applyAlignment="1" applyProtection="1">
      <alignment horizontal="right" vertical="center"/>
      <protection/>
    </xf>
    <xf numFmtId="166" fontId="25" fillId="0" borderId="0" xfId="0" applyNumberFormat="1" applyFont="1" applyFill="1" applyAlignment="1" applyProtection="1">
      <alignment horizontal="right" vertical="center"/>
      <protection/>
    </xf>
    <xf numFmtId="166" fontId="0" fillId="0" borderId="16" xfId="0" applyNumberFormat="1" applyFont="1" applyFill="1" applyBorder="1" applyAlignment="1" applyProtection="1">
      <alignment horizontal="center" vertical="center" wrapText="1"/>
      <protection/>
    </xf>
    <xf numFmtId="166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8" xfId="0" applyNumberFormat="1" applyFont="1" applyFill="1" applyBorder="1" applyAlignment="1" applyProtection="1">
      <alignment horizontal="left" vertical="center" wrapText="1"/>
      <protection/>
    </xf>
    <xf numFmtId="166" fontId="0" fillId="0" borderId="16" xfId="0" applyNumberFormat="1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Fill="1" applyBorder="1" applyAlignment="1" applyProtection="1">
      <alignment horizontal="left" vertical="center" wrapText="1"/>
      <protection/>
    </xf>
    <xf numFmtId="166" fontId="0" fillId="0" borderId="14" xfId="0" applyNumberFormat="1" applyFont="1" applyFill="1" applyBorder="1" applyAlignment="1" applyProtection="1">
      <alignment horizontal="left" vertical="center" wrapText="1"/>
      <protection/>
    </xf>
    <xf numFmtId="166" fontId="21" fillId="0" borderId="14" xfId="0" applyNumberFormat="1" applyFont="1" applyFill="1" applyBorder="1" applyAlignment="1" applyProtection="1">
      <alignment horizontal="left" vertical="center" wrapText="1"/>
      <protection/>
    </xf>
    <xf numFmtId="166" fontId="0" fillId="0" borderId="16" xfId="0" applyNumberFormat="1" applyFont="1" applyFill="1" applyBorder="1" applyAlignment="1" applyProtection="1">
      <alignment horizontal="center" vertical="center" wrapText="1"/>
      <protection/>
    </xf>
    <xf numFmtId="166" fontId="22" fillId="0" borderId="19" xfId="0" applyNumberFormat="1" applyFont="1" applyFill="1" applyBorder="1" applyAlignment="1" applyProtection="1">
      <alignment horizontal="center" vertical="center" wrapText="1"/>
      <protection/>
    </xf>
    <xf numFmtId="166" fontId="22" fillId="0" borderId="20" xfId="0" applyNumberFormat="1" applyFont="1" applyFill="1" applyBorder="1" applyAlignment="1" applyProtection="1">
      <alignment horizontal="center" vertical="center" wrapText="1"/>
      <protection/>
    </xf>
    <xf numFmtId="166" fontId="0" fillId="0" borderId="21" xfId="0" applyNumberFormat="1" applyFont="1" applyFill="1" applyBorder="1" applyAlignment="1" applyProtection="1">
      <alignment horizontal="center" vertical="center" wrapText="1"/>
      <protection/>
    </xf>
    <xf numFmtId="166" fontId="21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22" xfId="0" applyNumberFormat="1" applyFont="1" applyFill="1" applyBorder="1" applyAlignment="1" applyProtection="1">
      <alignment horizontal="center" vertical="center" wrapText="1"/>
      <protection/>
    </xf>
    <xf numFmtId="166" fontId="0" fillId="0" borderId="23" xfId="0" applyNumberFormat="1" applyFont="1" applyFill="1" applyBorder="1" applyAlignment="1" applyProtection="1">
      <alignment horizontal="left" vertical="center" wrapText="1"/>
      <protection/>
    </xf>
    <xf numFmtId="166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27" xfId="0" applyNumberFormat="1" applyFont="1" applyFill="1" applyBorder="1" applyAlignment="1" applyProtection="1">
      <alignment horizontal="left" vertical="center" wrapText="1"/>
      <protection/>
    </xf>
    <xf numFmtId="166" fontId="0" fillId="0" borderId="28" xfId="0" applyNumberFormat="1" applyFont="1" applyFill="1" applyBorder="1" applyAlignment="1" applyProtection="1">
      <alignment horizontal="center" vertical="center" wrapText="1"/>
      <protection/>
    </xf>
    <xf numFmtId="166" fontId="0" fillId="0" borderId="22" xfId="0" applyNumberFormat="1" applyFont="1" applyFill="1" applyBorder="1" applyAlignment="1" applyProtection="1">
      <alignment horizontal="center" vertical="center" wrapText="1"/>
      <protection/>
    </xf>
    <xf numFmtId="166" fontId="22" fillId="0" borderId="0" xfId="0" applyNumberFormat="1" applyFont="1" applyFill="1" applyBorder="1" applyAlignment="1" applyProtection="1">
      <alignment horizontal="center" vertical="center" wrapText="1"/>
      <protection/>
    </xf>
    <xf numFmtId="166" fontId="22" fillId="0" borderId="2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57" applyFill="1" applyProtection="1">
      <alignment/>
      <protection/>
    </xf>
    <xf numFmtId="0" fontId="26" fillId="0" borderId="0" xfId="57" applyFont="1" applyFill="1" applyAlignment="1" applyProtection="1">
      <alignment horizontal="right" vertical="center" indent="1"/>
      <protection/>
    </xf>
    <xf numFmtId="0" fontId="26" fillId="0" borderId="0" xfId="57" applyFont="1" applyFill="1" applyProtection="1">
      <alignment/>
      <protection/>
    </xf>
    <xf numFmtId="49" fontId="26" fillId="0" borderId="0" xfId="57" applyNumberFormat="1" applyFont="1" applyFill="1" applyAlignment="1" applyProtection="1">
      <alignment horizontal="center" vertical="center"/>
      <protection/>
    </xf>
    <xf numFmtId="166" fontId="22" fillId="0" borderId="12" xfId="57" applyNumberFormat="1" applyFont="1" applyFill="1" applyBorder="1" applyAlignment="1" applyProtection="1">
      <alignment horizontal="right" vertical="center" wrapText="1" indent="1"/>
      <protection/>
    </xf>
    <xf numFmtId="0" fontId="22" fillId="0" borderId="11" xfId="57" applyFont="1" applyFill="1" applyBorder="1" applyAlignment="1" applyProtection="1">
      <alignment vertical="center" wrapText="1"/>
      <protection/>
    </xf>
    <xf numFmtId="49" fontId="22" fillId="0" borderId="10" xfId="57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right" vertical="center"/>
      <protection/>
    </xf>
    <xf numFmtId="0" fontId="20" fillId="0" borderId="0" xfId="57" applyFont="1" applyFill="1" applyAlignment="1" applyProtection="1">
      <alignment horizontal="center"/>
      <protection/>
    </xf>
    <xf numFmtId="49" fontId="20" fillId="0" borderId="0" xfId="57" applyNumberFormat="1" applyFont="1" applyFill="1" applyAlignment="1" applyProtection="1">
      <alignment horizontal="center" vertical="center"/>
      <protection/>
    </xf>
    <xf numFmtId="0" fontId="20" fillId="0" borderId="31" xfId="57" applyFont="1" applyFill="1" applyBorder="1" applyAlignment="1" applyProtection="1">
      <alignment horizontal="center"/>
      <protection/>
    </xf>
    <xf numFmtId="0" fontId="0" fillId="0" borderId="0" xfId="57" applyFont="1" applyFill="1" applyProtection="1">
      <alignment/>
      <protection/>
    </xf>
    <xf numFmtId="166" fontId="28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0" xfId="0" applyFont="1" applyBorder="1" applyAlignment="1" applyProtection="1">
      <alignment horizontal="left" vertical="center" wrapText="1" indent="1"/>
      <protection/>
    </xf>
    <xf numFmtId="49" fontId="28" fillId="0" borderId="0" xfId="0" applyNumberFormat="1" applyFont="1" applyBorder="1" applyAlignment="1" applyProtection="1">
      <alignment horizontal="center" vertical="center" wrapText="1"/>
      <protection/>
    </xf>
    <xf numFmtId="166" fontId="28" fillId="0" borderId="31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49" fontId="28" fillId="0" borderId="32" xfId="0" applyNumberFormat="1" applyFont="1" applyBorder="1" applyAlignment="1" applyProtection="1">
      <alignment horizontal="center" vertical="center" wrapText="1"/>
      <protection/>
    </xf>
    <xf numFmtId="0" fontId="20" fillId="0" borderId="31" xfId="57" applyFont="1" applyFill="1" applyBorder="1" applyAlignment="1" applyProtection="1">
      <alignment horizontal="left" vertical="center" wrapText="1" indent="1"/>
      <protection/>
    </xf>
    <xf numFmtId="49" fontId="20" fillId="0" borderId="31" xfId="57" applyNumberFormat="1" applyFont="1" applyFill="1" applyBorder="1" applyAlignment="1" applyProtection="1">
      <alignment horizontal="center" vertical="center" wrapText="1"/>
      <protection/>
    </xf>
    <xf numFmtId="166" fontId="26" fillId="0" borderId="33" xfId="5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4" xfId="57" applyFont="1" applyFill="1" applyBorder="1" applyAlignment="1" applyProtection="1">
      <alignment horizontal="left" vertical="center" wrapText="1" indent="1"/>
      <protection/>
    </xf>
    <xf numFmtId="49" fontId="26" fillId="0" borderId="34" xfId="57" applyNumberFormat="1" applyFont="1" applyFill="1" applyBorder="1" applyAlignment="1" applyProtection="1">
      <alignment horizontal="center" vertical="center" wrapText="1"/>
      <protection/>
    </xf>
    <xf numFmtId="166" fontId="28" fillId="0" borderId="31" xfId="0" applyNumberFormat="1" applyFont="1" applyBorder="1" applyAlignment="1" applyProtection="1">
      <alignment horizontal="right" vertical="center" wrapText="1" indent="1"/>
      <protection/>
    </xf>
    <xf numFmtId="0" fontId="26" fillId="0" borderId="35" xfId="57" applyFont="1" applyFill="1" applyBorder="1" applyAlignment="1" applyProtection="1">
      <alignment horizontal="left" vertical="center" wrapText="1" indent="1"/>
      <protection/>
    </xf>
    <xf numFmtId="49" fontId="26" fillId="0" borderId="35" xfId="57" applyNumberFormat="1" applyFont="1" applyFill="1" applyBorder="1" applyAlignment="1" applyProtection="1">
      <alignment horizontal="center" vertical="center" wrapText="1"/>
      <protection/>
    </xf>
    <xf numFmtId="166" fontId="20" fillId="0" borderId="31" xfId="57" applyNumberFormat="1" applyFont="1" applyFill="1" applyBorder="1" applyAlignment="1" applyProtection="1">
      <alignment horizontal="right" vertical="center" wrapText="1" indent="1"/>
      <protection/>
    </xf>
    <xf numFmtId="166" fontId="20" fillId="0" borderId="31" xfId="57" applyNumberFormat="1" applyFont="1" applyFill="1" applyBorder="1" applyAlignment="1" applyProtection="1">
      <alignment horizontal="right" vertical="center" wrapText="1" indent="1"/>
      <protection/>
    </xf>
    <xf numFmtId="166" fontId="26" fillId="0" borderId="36" xfId="5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6" xfId="57" applyFont="1" applyFill="1" applyBorder="1" applyAlignment="1" applyProtection="1">
      <alignment horizontal="left" vertical="center" wrapText="1" indent="1"/>
      <protection/>
    </xf>
    <xf numFmtId="49" fontId="26" fillId="0" borderId="36" xfId="57" applyNumberFormat="1" applyFont="1" applyFill="1" applyBorder="1" applyAlignment="1" applyProtection="1">
      <alignment horizontal="center" vertical="center" wrapText="1"/>
      <protection/>
    </xf>
    <xf numFmtId="166" fontId="26" fillId="0" borderId="34" xfId="5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3" xfId="57" applyFont="1" applyFill="1" applyBorder="1" applyAlignment="1" applyProtection="1">
      <alignment horizontal="left" vertical="center" wrapText="1" indent="6"/>
      <protection/>
    </xf>
    <xf numFmtId="0" fontId="26" fillId="0" borderId="34" xfId="57" applyFont="1" applyFill="1" applyBorder="1" applyAlignment="1" applyProtection="1">
      <alignment horizontal="left" vertical="center" wrapText="1" indent="6"/>
      <protection/>
    </xf>
    <xf numFmtId="0" fontId="29" fillId="0" borderId="33" xfId="0" applyFont="1" applyBorder="1" applyAlignment="1" applyProtection="1">
      <alignment horizontal="left" vertical="center" wrapText="1" indent="1"/>
      <protection/>
    </xf>
    <xf numFmtId="0" fontId="29" fillId="0" borderId="36" xfId="0" applyFont="1" applyBorder="1" applyAlignment="1" applyProtection="1">
      <alignment horizontal="left" vertical="center" wrapText="1" indent="1"/>
      <protection/>
    </xf>
    <xf numFmtId="0" fontId="26" fillId="0" borderId="33" xfId="57" applyFont="1" applyFill="1" applyBorder="1" applyAlignment="1" applyProtection="1">
      <alignment horizontal="left" vertical="center" wrapText="1" indent="1"/>
      <protection/>
    </xf>
    <xf numFmtId="0" fontId="20" fillId="0" borderId="31" xfId="57" applyFont="1" applyFill="1" applyBorder="1" applyAlignment="1" applyProtection="1">
      <alignment vertical="center" wrapText="1"/>
      <protection/>
    </xf>
    <xf numFmtId="166" fontId="26" fillId="0" borderId="37" xfId="5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7" xfId="57" applyFont="1" applyFill="1" applyBorder="1" applyAlignment="1" applyProtection="1">
      <alignment horizontal="left" vertical="center" wrapText="1" indent="6"/>
      <protection/>
    </xf>
    <xf numFmtId="49" fontId="26" fillId="0" borderId="37" xfId="57" applyNumberFormat="1" applyFont="1" applyFill="1" applyBorder="1" applyAlignment="1" applyProtection="1">
      <alignment horizontal="center" vertical="center" wrapText="1"/>
      <protection/>
    </xf>
    <xf numFmtId="0" fontId="26" fillId="0" borderId="36" xfId="57" applyFont="1" applyFill="1" applyBorder="1" applyAlignment="1" applyProtection="1">
      <alignment horizontal="left" vertical="center" wrapText="1" indent="6"/>
      <protection/>
    </xf>
    <xf numFmtId="49" fontId="26" fillId="0" borderId="33" xfId="57" applyNumberFormat="1" applyFont="1" applyFill="1" applyBorder="1" applyAlignment="1" applyProtection="1">
      <alignment horizontal="center" vertical="center" wrapText="1"/>
      <protection/>
    </xf>
    <xf numFmtId="0" fontId="26" fillId="0" borderId="33" xfId="57" applyFont="1" applyFill="1" applyBorder="1" applyAlignment="1" applyProtection="1">
      <alignment horizontal="left" indent="6"/>
      <protection/>
    </xf>
    <xf numFmtId="166" fontId="26" fillId="0" borderId="38" xfId="5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8" xfId="57" applyFont="1" applyFill="1" applyBorder="1" applyAlignment="1" applyProtection="1">
      <alignment horizontal="left" vertical="center" wrapText="1" indent="1"/>
      <protection/>
    </xf>
    <xf numFmtId="49" fontId="26" fillId="0" borderId="38" xfId="57" applyNumberFormat="1" applyFont="1" applyFill="1" applyBorder="1" applyAlignment="1" applyProtection="1">
      <alignment horizontal="center" vertical="center" wrapText="1"/>
      <protection/>
    </xf>
    <xf numFmtId="166" fontId="20" fillId="0" borderId="39" xfId="57" applyNumberFormat="1" applyFont="1" applyFill="1" applyBorder="1" applyAlignment="1" applyProtection="1">
      <alignment horizontal="right" vertical="center" wrapText="1" indent="1"/>
      <protection/>
    </xf>
    <xf numFmtId="0" fontId="20" fillId="0" borderId="39" xfId="57" applyFont="1" applyFill="1" applyBorder="1" applyAlignment="1" applyProtection="1">
      <alignment vertical="center" wrapText="1"/>
      <protection/>
    </xf>
    <xf numFmtId="49" fontId="20" fillId="0" borderId="39" xfId="57" applyNumberFormat="1" applyFont="1" applyFill="1" applyBorder="1" applyAlignment="1" applyProtection="1">
      <alignment horizontal="center" vertical="center" wrapText="1"/>
      <protection/>
    </xf>
    <xf numFmtId="0" fontId="30" fillId="0" borderId="0" xfId="57" applyFont="1" applyFill="1" applyProtection="1">
      <alignment/>
      <protection/>
    </xf>
    <xf numFmtId="0" fontId="20" fillId="0" borderId="31" xfId="57" applyFont="1" applyFill="1" applyBorder="1" applyAlignment="1" applyProtection="1">
      <alignment horizontal="center" vertical="center" wrapText="1"/>
      <protection/>
    </xf>
    <xf numFmtId="0" fontId="26" fillId="0" borderId="0" xfId="57" applyFill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 applyProtection="1">
      <alignment horizontal="right"/>
      <protection/>
    </xf>
    <xf numFmtId="49" fontId="28" fillId="0" borderId="0" xfId="0" applyNumberFormat="1" applyFont="1" applyFill="1" applyBorder="1" applyAlignment="1" applyProtection="1">
      <alignment vertical="center" wrapText="1"/>
      <protection/>
    </xf>
    <xf numFmtId="166" fontId="20" fillId="0" borderId="31" xfId="57" applyNumberFormat="1" applyFont="1" applyFill="1" applyBorder="1" applyAlignment="1" applyProtection="1">
      <alignment horizontal="right" vertical="center" wrapText="1"/>
      <protection/>
    </xf>
    <xf numFmtId="0" fontId="28" fillId="0" borderId="31" xfId="0" applyFont="1" applyBorder="1" applyAlignment="1" applyProtection="1">
      <alignment horizontal="left" vertical="center" wrapText="1" indent="1"/>
      <protection/>
    </xf>
    <xf numFmtId="49" fontId="28" fillId="0" borderId="31" xfId="0" applyNumberFormat="1" applyFont="1" applyBorder="1" applyAlignment="1" applyProtection="1">
      <alignment horizontal="center" vertical="center" wrapText="1"/>
      <protection/>
    </xf>
    <xf numFmtId="166" fontId="20" fillId="0" borderId="31" xfId="57" applyNumberFormat="1" applyFont="1" applyFill="1" applyBorder="1" applyAlignment="1" applyProtection="1">
      <alignment horizontal="right" vertical="center" wrapText="1"/>
      <protection locked="0"/>
    </xf>
    <xf numFmtId="166" fontId="26" fillId="0" borderId="33" xfId="57" applyNumberFormat="1" applyFont="1" applyFill="1" applyBorder="1" applyAlignment="1" applyProtection="1">
      <alignment horizontal="right" vertical="center" wrapText="1"/>
      <protection locked="0"/>
    </xf>
    <xf numFmtId="49" fontId="29" fillId="0" borderId="36" xfId="0" applyNumberFormat="1" applyFont="1" applyBorder="1" applyAlignment="1" applyProtection="1">
      <alignment horizontal="center" vertical="center" wrapText="1"/>
      <protection/>
    </xf>
    <xf numFmtId="49" fontId="29" fillId="0" borderId="33" xfId="0" applyNumberFormat="1" applyFont="1" applyBorder="1" applyAlignment="1" applyProtection="1">
      <alignment horizontal="center" vertical="center" wrapText="1"/>
      <protection/>
    </xf>
    <xf numFmtId="0" fontId="29" fillId="0" borderId="34" xfId="0" applyFont="1" applyBorder="1" applyAlignment="1" applyProtection="1">
      <alignment horizontal="left" vertical="center" wrapText="1" indent="1"/>
      <protection/>
    </xf>
    <xf numFmtId="49" fontId="29" fillId="0" borderId="34" xfId="0" applyNumberFormat="1" applyFont="1" applyBorder="1" applyAlignment="1" applyProtection="1">
      <alignment horizontal="center" vertical="center" wrapText="1"/>
      <protection/>
    </xf>
    <xf numFmtId="166" fontId="20" fillId="0" borderId="31" xfId="57" applyNumberFormat="1" applyFont="1" applyFill="1" applyBorder="1" applyAlignment="1" applyProtection="1">
      <alignment horizontal="right" vertical="center" wrapText="1"/>
      <protection/>
    </xf>
    <xf numFmtId="0" fontId="20" fillId="0" borderId="31" xfId="57" applyFont="1" applyFill="1" applyBorder="1" applyAlignment="1" applyProtection="1">
      <alignment horizontal="left" vertical="center" wrapText="1" indent="1"/>
      <protection/>
    </xf>
    <xf numFmtId="166" fontId="26" fillId="0" borderId="36" xfId="57" applyNumberFormat="1" applyFont="1" applyFill="1" applyBorder="1" applyAlignment="1" applyProtection="1">
      <alignment horizontal="right" vertical="center" wrapText="1"/>
      <protection locked="0"/>
    </xf>
    <xf numFmtId="166" fontId="26" fillId="0" borderId="33" xfId="57" applyNumberFormat="1" applyFont="1" applyFill="1" applyBorder="1" applyAlignment="1" applyProtection="1">
      <alignment horizontal="right" vertical="center" wrapText="1"/>
      <protection locked="0"/>
    </xf>
    <xf numFmtId="166" fontId="26" fillId="0" borderId="34" xfId="57" applyNumberFormat="1" applyFont="1" applyFill="1" applyBorder="1" applyAlignment="1" applyProtection="1">
      <alignment horizontal="right" vertical="center" wrapText="1"/>
      <protection locked="0"/>
    </xf>
    <xf numFmtId="166" fontId="26" fillId="0" borderId="36" xfId="57" applyNumberFormat="1" applyFont="1" applyFill="1" applyBorder="1" applyAlignment="1" applyProtection="1">
      <alignment horizontal="right" vertical="center" wrapText="1"/>
      <protection locked="0"/>
    </xf>
    <xf numFmtId="166" fontId="26" fillId="0" borderId="34" xfId="57" applyNumberFormat="1" applyFont="1" applyFill="1" applyBorder="1" applyAlignment="1" applyProtection="1">
      <alignment horizontal="right" vertical="center" wrapText="1"/>
      <protection locked="0"/>
    </xf>
    <xf numFmtId="166" fontId="26" fillId="0" borderId="34" xfId="57" applyNumberFormat="1" applyFont="1" applyFill="1" applyBorder="1" applyAlignment="1" applyProtection="1">
      <alignment horizontal="right" vertical="center" wrapText="1"/>
      <protection/>
    </xf>
    <xf numFmtId="0" fontId="20" fillId="0" borderId="39" xfId="57" applyFont="1" applyFill="1" applyBorder="1" applyAlignment="1" applyProtection="1">
      <alignment horizontal="center" vertical="center" wrapText="1"/>
      <protection/>
    </xf>
    <xf numFmtId="0" fontId="31" fillId="18" borderId="0" xfId="57" applyFont="1" applyFill="1" applyProtection="1">
      <alignment/>
      <protection/>
    </xf>
    <xf numFmtId="49" fontId="31" fillId="18" borderId="0" xfId="57" applyNumberFormat="1" applyFont="1" applyFill="1" applyAlignment="1" applyProtection="1">
      <alignment horizontal="center" vertical="center"/>
      <protection/>
    </xf>
    <xf numFmtId="0" fontId="32" fillId="18" borderId="31" xfId="57" applyFont="1" applyFill="1" applyBorder="1" applyAlignment="1" applyProtection="1">
      <alignment vertical="center" wrapText="1"/>
      <protection/>
    </xf>
    <xf numFmtId="0" fontId="32" fillId="18" borderId="31" xfId="57" applyFont="1" applyFill="1" applyBorder="1" applyAlignment="1" applyProtection="1">
      <alignment horizontal="center" vertical="center" wrapText="1"/>
      <protection/>
    </xf>
    <xf numFmtId="0" fontId="32" fillId="18" borderId="0" xfId="0" applyFont="1" applyFill="1" applyBorder="1" applyAlignment="1" applyProtection="1">
      <alignment horizontal="left" vertical="center" wrapText="1" indent="1"/>
      <protection/>
    </xf>
    <xf numFmtId="49" fontId="32" fillId="18" borderId="0" xfId="0" applyNumberFormat="1" applyFont="1" applyFill="1" applyBorder="1" applyAlignment="1" applyProtection="1">
      <alignment horizontal="center" vertical="center" wrapText="1"/>
      <protection/>
    </xf>
    <xf numFmtId="0" fontId="32" fillId="18" borderId="32" xfId="0" applyFont="1" applyFill="1" applyBorder="1" applyAlignment="1" applyProtection="1">
      <alignment horizontal="left" vertical="center" wrapText="1" indent="1"/>
      <protection/>
    </xf>
    <xf numFmtId="49" fontId="32" fillId="18" borderId="32" xfId="0" applyNumberFormat="1" applyFont="1" applyFill="1" applyBorder="1" applyAlignment="1" applyProtection="1">
      <alignment horizontal="center" vertical="center" wrapText="1"/>
      <protection/>
    </xf>
    <xf numFmtId="0" fontId="32" fillId="18" borderId="0" xfId="57" applyFont="1" applyFill="1" applyProtection="1">
      <alignment/>
      <protection/>
    </xf>
    <xf numFmtId="0" fontId="32" fillId="18" borderId="31" xfId="57" applyFont="1" applyFill="1" applyBorder="1" applyAlignment="1" applyProtection="1">
      <alignment horizontal="left" vertical="center" wrapText="1" indent="1"/>
      <protection/>
    </xf>
    <xf numFmtId="49" fontId="32" fillId="18" borderId="31" xfId="57" applyNumberFormat="1" applyFont="1" applyFill="1" applyBorder="1" applyAlignment="1" applyProtection="1">
      <alignment horizontal="center" vertical="center" wrapText="1"/>
      <protection/>
    </xf>
    <xf numFmtId="0" fontId="31" fillId="18" borderId="34" xfId="57" applyFont="1" applyFill="1" applyBorder="1" applyAlignment="1" applyProtection="1">
      <alignment horizontal="left" vertical="center" wrapText="1" indent="1"/>
      <protection/>
    </xf>
    <xf numFmtId="49" fontId="31" fillId="18" borderId="34" xfId="57" applyNumberFormat="1" applyFont="1" applyFill="1" applyBorder="1" applyAlignment="1" applyProtection="1">
      <alignment horizontal="center" vertical="center" wrapText="1"/>
      <protection/>
    </xf>
    <xf numFmtId="0" fontId="31" fillId="18" borderId="35" xfId="57" applyFont="1" applyFill="1" applyBorder="1" applyAlignment="1" applyProtection="1">
      <alignment horizontal="left" vertical="center" wrapText="1" indent="1"/>
      <protection/>
    </xf>
    <xf numFmtId="49" fontId="31" fillId="18" borderId="35" xfId="57" applyNumberFormat="1" applyFont="1" applyFill="1" applyBorder="1" applyAlignment="1" applyProtection="1">
      <alignment horizontal="center" vertical="center" wrapText="1"/>
      <protection/>
    </xf>
    <xf numFmtId="0" fontId="31" fillId="18" borderId="33" xfId="57" applyFont="1" applyFill="1" applyBorder="1" applyAlignment="1" applyProtection="1">
      <alignment horizontal="left" vertical="center" wrapText="1" indent="1"/>
      <protection/>
    </xf>
    <xf numFmtId="49" fontId="31" fillId="18" borderId="33" xfId="57" applyNumberFormat="1" applyFont="1" applyFill="1" applyBorder="1" applyAlignment="1" applyProtection="1">
      <alignment horizontal="center" vertical="center" wrapText="1"/>
      <protection/>
    </xf>
    <xf numFmtId="0" fontId="31" fillId="18" borderId="36" xfId="57" applyFont="1" applyFill="1" applyBorder="1" applyAlignment="1" applyProtection="1">
      <alignment horizontal="left" vertical="center" wrapText="1" indent="1"/>
      <protection/>
    </xf>
    <xf numFmtId="49" fontId="31" fillId="18" borderId="36" xfId="57" applyNumberFormat="1" applyFont="1" applyFill="1" applyBorder="1" applyAlignment="1" applyProtection="1">
      <alignment horizontal="center" vertical="center" wrapText="1"/>
      <protection/>
    </xf>
    <xf numFmtId="0" fontId="31" fillId="18" borderId="33" xfId="57" applyFont="1" applyFill="1" applyBorder="1" applyAlignment="1" applyProtection="1">
      <alignment horizontal="left" vertical="center" wrapText="1" indent="6"/>
      <protection/>
    </xf>
    <xf numFmtId="0" fontId="31" fillId="18" borderId="33" xfId="0" applyFont="1" applyFill="1" applyBorder="1" applyAlignment="1" applyProtection="1">
      <alignment horizontal="left" vertical="center" wrapText="1" indent="1"/>
      <protection/>
    </xf>
    <xf numFmtId="0" fontId="31" fillId="18" borderId="36" xfId="0" applyFont="1" applyFill="1" applyBorder="1" applyAlignment="1" applyProtection="1">
      <alignment horizontal="left" vertical="center" wrapText="1" indent="1"/>
      <protection/>
    </xf>
    <xf numFmtId="0" fontId="31" fillId="18" borderId="37" xfId="57" applyFont="1" applyFill="1" applyBorder="1" applyAlignment="1" applyProtection="1">
      <alignment horizontal="left" vertical="center" wrapText="1" indent="6"/>
      <protection/>
    </xf>
    <xf numFmtId="49" fontId="31" fillId="18" borderId="37" xfId="57" applyNumberFormat="1" applyFont="1" applyFill="1" applyBorder="1" applyAlignment="1" applyProtection="1">
      <alignment horizontal="center" vertical="center" wrapText="1"/>
      <protection/>
    </xf>
    <xf numFmtId="0" fontId="31" fillId="18" borderId="36" xfId="57" applyFont="1" applyFill="1" applyBorder="1" applyAlignment="1" applyProtection="1">
      <alignment horizontal="left" vertical="center" wrapText="1" indent="6"/>
      <protection/>
    </xf>
    <xf numFmtId="0" fontId="31" fillId="18" borderId="33" xfId="57" applyFont="1" applyFill="1" applyBorder="1" applyAlignment="1" applyProtection="1">
      <alignment horizontal="left" indent="6"/>
      <protection/>
    </xf>
    <xf numFmtId="0" fontId="31" fillId="18" borderId="38" xfId="57" applyFont="1" applyFill="1" applyBorder="1" applyAlignment="1" applyProtection="1">
      <alignment horizontal="left" vertical="center" wrapText="1" indent="1"/>
      <protection/>
    </xf>
    <xf numFmtId="49" fontId="31" fillId="18" borderId="38" xfId="57" applyNumberFormat="1" applyFont="1" applyFill="1" applyBorder="1" applyAlignment="1" applyProtection="1">
      <alignment horizontal="center" vertical="center" wrapText="1"/>
      <protection/>
    </xf>
    <xf numFmtId="0" fontId="32" fillId="18" borderId="39" xfId="57" applyFont="1" applyFill="1" applyBorder="1" applyAlignment="1" applyProtection="1">
      <alignment vertical="center" wrapText="1"/>
      <protection/>
    </xf>
    <xf numFmtId="49" fontId="32" fillId="18" borderId="39" xfId="57" applyNumberFormat="1" applyFont="1" applyFill="1" applyBorder="1" applyAlignment="1" applyProtection="1">
      <alignment horizontal="center" vertical="center" wrapText="1"/>
      <protection/>
    </xf>
    <xf numFmtId="0" fontId="31" fillId="18" borderId="0" xfId="57" applyFont="1" applyFill="1" applyAlignment="1" applyProtection="1">
      <alignment horizontal="center"/>
      <protection/>
    </xf>
    <xf numFmtId="0" fontId="31" fillId="18" borderId="0" xfId="57" applyFont="1" applyFill="1" applyAlignment="1" applyProtection="1">
      <alignment/>
      <protection/>
    </xf>
    <xf numFmtId="0" fontId="32" fillId="18" borderId="0" xfId="57" applyFont="1" applyFill="1" applyAlignment="1" applyProtection="1">
      <alignment horizontal="center" vertical="center" wrapText="1"/>
      <protection/>
    </xf>
    <xf numFmtId="166" fontId="34" fillId="18" borderId="30" xfId="57" applyNumberFormat="1" applyFont="1" applyFill="1" applyBorder="1" applyAlignment="1" applyProtection="1">
      <alignment/>
      <protection/>
    </xf>
    <xf numFmtId="0" fontId="32" fillId="18" borderId="31" xfId="0" applyFont="1" applyFill="1" applyBorder="1" applyAlignment="1" applyProtection="1">
      <alignment horizontal="left" vertical="center" wrapText="1" indent="1"/>
      <protection/>
    </xf>
    <xf numFmtId="49" fontId="32" fillId="18" borderId="31" xfId="0" applyNumberFormat="1" applyFont="1" applyFill="1" applyBorder="1" applyAlignment="1" applyProtection="1">
      <alignment horizontal="center" vertical="center" wrapText="1"/>
      <protection/>
    </xf>
    <xf numFmtId="49" fontId="31" fillId="18" borderId="34" xfId="0" applyNumberFormat="1" applyFont="1" applyFill="1" applyBorder="1" applyAlignment="1" applyProtection="1">
      <alignment horizontal="center" vertical="center" wrapText="1"/>
      <protection/>
    </xf>
    <xf numFmtId="0" fontId="31" fillId="18" borderId="34" xfId="0" applyFont="1" applyFill="1" applyBorder="1" applyAlignment="1" applyProtection="1">
      <alignment horizontal="left" vertical="center" wrapText="1" indent="1"/>
      <protection/>
    </xf>
    <xf numFmtId="0" fontId="31" fillId="18" borderId="32" xfId="0" applyFont="1" applyFill="1" applyBorder="1" applyAlignment="1" applyProtection="1">
      <alignment horizontal="left" vertical="center" wrapText="1" indent="1"/>
      <protection/>
    </xf>
    <xf numFmtId="49" fontId="31" fillId="18" borderId="32" xfId="57" applyNumberFormat="1" applyFont="1" applyFill="1" applyBorder="1" applyAlignment="1" applyProtection="1">
      <alignment horizontal="center" vertical="center" wrapText="1"/>
      <protection/>
    </xf>
    <xf numFmtId="0" fontId="31" fillId="18" borderId="0" xfId="57" applyFont="1" applyFill="1" applyAlignment="1" applyProtection="1">
      <alignment horizontal="center" vertical="center"/>
      <protection/>
    </xf>
    <xf numFmtId="0" fontId="31" fillId="18" borderId="0" xfId="57" applyFont="1" applyFill="1" applyAlignment="1" applyProtection="1">
      <alignment wrapText="1"/>
      <protection/>
    </xf>
    <xf numFmtId="166" fontId="0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66" fontId="22" fillId="0" borderId="14" xfId="0" applyNumberFormat="1" applyFont="1" applyFill="1" applyBorder="1" applyAlignment="1" applyProtection="1">
      <alignment horizontal="center" vertical="center" wrapText="1"/>
      <protection/>
    </xf>
    <xf numFmtId="166" fontId="0" fillId="0" borderId="14" xfId="0" applyNumberFormat="1" applyFill="1" applyBorder="1" applyAlignment="1" applyProtection="1">
      <alignment vertical="center" wrapText="1"/>
      <protection/>
    </xf>
    <xf numFmtId="166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166" fontId="22" fillId="0" borderId="14" xfId="0" applyNumberFormat="1" applyFont="1" applyFill="1" applyBorder="1" applyAlignment="1" applyProtection="1">
      <alignment horizontal="left" vertical="center" wrapText="1"/>
      <protection/>
    </xf>
    <xf numFmtId="166" fontId="0" fillId="0" borderId="14" xfId="0" applyNumberFormat="1" applyFont="1" applyFill="1" applyBorder="1" applyAlignment="1" applyProtection="1">
      <alignment horizontal="center" vertical="center" wrapText="1"/>
      <protection/>
    </xf>
    <xf numFmtId="166" fontId="0" fillId="0" borderId="14" xfId="0" applyNumberFormat="1" applyFill="1" applyBorder="1" applyAlignment="1" applyProtection="1">
      <alignment horizontal="left" vertical="center" wrapText="1"/>
      <protection/>
    </xf>
    <xf numFmtId="166" fontId="0" fillId="0" borderId="14" xfId="0" applyNumberFormat="1" applyFont="1" applyFill="1" applyBorder="1" applyAlignment="1" applyProtection="1">
      <alignment horizontal="left" vertical="center" wrapText="1"/>
      <protection/>
    </xf>
    <xf numFmtId="166" fontId="22" fillId="0" borderId="14" xfId="0" applyNumberFormat="1" applyFont="1" applyFill="1" applyBorder="1" applyAlignment="1" applyProtection="1">
      <alignment vertical="center" wrapText="1"/>
      <protection/>
    </xf>
    <xf numFmtId="166" fontId="22" fillId="0" borderId="16" xfId="0" applyNumberFormat="1" applyFont="1" applyFill="1" applyBorder="1" applyAlignment="1" applyProtection="1">
      <alignment horizontal="center" vertical="center" wrapText="1"/>
      <protection/>
    </xf>
    <xf numFmtId="166" fontId="0" fillId="0" borderId="15" xfId="0" applyNumberFormat="1" applyFill="1" applyBorder="1" applyAlignment="1" applyProtection="1">
      <alignment vertical="center" wrapText="1"/>
      <protection/>
    </xf>
    <xf numFmtId="166" fontId="22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11" xfId="0" applyNumberFormat="1" applyFill="1" applyBorder="1" applyAlignment="1" applyProtection="1">
      <alignment vertical="center" wrapText="1"/>
      <protection/>
    </xf>
    <xf numFmtId="166" fontId="0" fillId="0" borderId="12" xfId="0" applyNumberFormat="1" applyFill="1" applyBorder="1" applyAlignment="1" applyProtection="1">
      <alignment vertical="center" wrapText="1"/>
      <protection/>
    </xf>
    <xf numFmtId="166" fontId="22" fillId="0" borderId="43" xfId="0" applyNumberFormat="1" applyFont="1" applyFill="1" applyBorder="1" applyAlignment="1" applyProtection="1">
      <alignment horizontal="right" vertical="center" wrapText="1" indent="1"/>
      <protection/>
    </xf>
    <xf numFmtId="166" fontId="22" fillId="0" borderId="44" xfId="0" applyNumberFormat="1" applyFont="1" applyFill="1" applyBorder="1" applyAlignment="1" applyProtection="1">
      <alignment horizontal="center" vertical="center" wrapText="1"/>
      <protection/>
    </xf>
    <xf numFmtId="166" fontId="21" fillId="0" borderId="45" xfId="0" applyNumberFormat="1" applyFont="1" applyFill="1" applyBorder="1" applyAlignment="1" applyProtection="1">
      <alignment horizontal="right" vertical="center" wrapText="1" indent="1"/>
      <protection/>
    </xf>
    <xf numFmtId="166" fontId="22" fillId="0" borderId="44" xfId="0" applyNumberFormat="1" applyFont="1" applyFill="1" applyBorder="1" applyAlignment="1" applyProtection="1">
      <alignment horizontal="right" vertical="center" wrapText="1" indent="1"/>
      <protection/>
    </xf>
    <xf numFmtId="166" fontId="22" fillId="0" borderId="46" xfId="0" applyNumberFormat="1" applyFont="1" applyFill="1" applyBorder="1" applyAlignment="1" applyProtection="1">
      <alignment horizontal="right" vertical="center" wrapText="1" indent="1"/>
      <protection/>
    </xf>
    <xf numFmtId="166" fontId="22" fillId="0" borderId="47" xfId="0" applyNumberFormat="1" applyFont="1" applyFill="1" applyBorder="1" applyAlignment="1" applyProtection="1">
      <alignment horizontal="right" vertical="center" wrapText="1" indent="1"/>
      <protection/>
    </xf>
    <xf numFmtId="166" fontId="21" fillId="0" borderId="48" xfId="0" applyNumberFormat="1" applyFont="1" applyFill="1" applyBorder="1" applyAlignment="1" applyProtection="1">
      <alignment horizontal="right" vertical="center" wrapText="1" indent="1"/>
      <protection/>
    </xf>
    <xf numFmtId="166" fontId="21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22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22" fillId="0" borderId="49" xfId="0" applyNumberFormat="1" applyFont="1" applyFill="1" applyBorder="1" applyAlignment="1" applyProtection="1">
      <alignment horizontal="right" vertical="center" wrapText="1" indent="1"/>
      <protection/>
    </xf>
    <xf numFmtId="166" fontId="22" fillId="0" borderId="15" xfId="0" applyNumberFormat="1" applyFont="1" applyFill="1" applyBorder="1" applyAlignment="1" applyProtection="1">
      <alignment horizontal="center" vertical="center" wrapText="1"/>
      <protection/>
    </xf>
    <xf numFmtId="166" fontId="22" fillId="0" borderId="15" xfId="0" applyNumberFormat="1" applyFont="1" applyFill="1" applyBorder="1" applyAlignment="1" applyProtection="1">
      <alignment vertical="center" wrapText="1"/>
      <protection/>
    </xf>
    <xf numFmtId="166" fontId="22" fillId="0" borderId="50" xfId="0" applyNumberFormat="1" applyFont="1" applyFill="1" applyBorder="1" applyAlignment="1" applyProtection="1">
      <alignment horizontal="center" vertical="center" wrapText="1"/>
      <protection/>
    </xf>
    <xf numFmtId="166" fontId="22" fillId="0" borderId="42" xfId="0" applyNumberFormat="1" applyFont="1" applyFill="1" applyBorder="1" applyAlignment="1" applyProtection="1">
      <alignment horizontal="left" vertical="center" wrapText="1"/>
      <protection/>
    </xf>
    <xf numFmtId="166" fontId="22" fillId="0" borderId="45" xfId="0" applyNumberFormat="1" applyFont="1" applyFill="1" applyBorder="1" applyAlignment="1" applyProtection="1">
      <alignment horizontal="centerContinuous" vertical="center" wrapText="1"/>
      <protection/>
    </xf>
    <xf numFmtId="166" fontId="22" fillId="0" borderId="48" xfId="0" applyNumberFormat="1" applyFont="1" applyFill="1" applyBorder="1" applyAlignment="1" applyProtection="1">
      <alignment horizontal="centerContinuous" vertical="center" wrapText="1"/>
      <protection/>
    </xf>
    <xf numFmtId="166" fontId="0" fillId="0" borderId="15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15" xfId="0" applyNumberFormat="1" applyFont="1" applyFill="1" applyBorder="1" applyAlignment="1" applyProtection="1">
      <alignment horizontal="center" vertical="center" wrapText="1"/>
      <protection/>
    </xf>
    <xf numFmtId="166" fontId="30" fillId="0" borderId="14" xfId="0" applyNumberFormat="1" applyFont="1" applyFill="1" applyBorder="1" applyAlignment="1" applyProtection="1">
      <alignment horizontal="center" vertical="center" wrapText="1"/>
      <protection/>
    </xf>
    <xf numFmtId="166" fontId="30" fillId="0" borderId="15" xfId="0" applyNumberFormat="1" applyFont="1" applyFill="1" applyBorder="1" applyAlignment="1" applyProtection="1">
      <alignment horizontal="center" vertical="center" wrapText="1"/>
      <protection/>
    </xf>
    <xf numFmtId="166" fontId="24" fillId="0" borderId="0" xfId="0" applyNumberFormat="1" applyFont="1" applyFill="1" applyBorder="1" applyAlignment="1" applyProtection="1">
      <alignment horizontal="center" vertical="center" wrapText="1"/>
      <protection/>
    </xf>
    <xf numFmtId="166" fontId="22" fillId="0" borderId="0" xfId="0" applyNumberFormat="1" applyFont="1" applyFill="1" applyBorder="1" applyAlignment="1" applyProtection="1">
      <alignment horizontal="center" vertical="center" wrapText="1"/>
      <protection/>
    </xf>
    <xf numFmtId="166" fontId="22" fillId="0" borderId="0" xfId="0" applyNumberFormat="1" applyFont="1" applyFill="1" applyBorder="1" applyAlignment="1" applyProtection="1">
      <alignment horizontal="left" vertical="center" wrapText="1"/>
      <protection/>
    </xf>
    <xf numFmtId="166" fontId="22" fillId="0" borderId="0" xfId="0" applyNumberFormat="1" applyFont="1" applyFill="1" applyBorder="1" applyAlignment="1" applyProtection="1">
      <alignment horizontal="right" vertical="center" wrapText="1" indent="1"/>
      <protection/>
    </xf>
    <xf numFmtId="166" fontId="20" fillId="0" borderId="0" xfId="0" applyNumberFormat="1" applyFont="1" applyFill="1" applyAlignment="1" applyProtection="1">
      <alignment vertical="center" wrapText="1"/>
      <protection/>
    </xf>
    <xf numFmtId="166" fontId="0" fillId="0" borderId="51" xfId="0" applyNumberFormat="1" applyFill="1" applyBorder="1" applyAlignment="1" applyProtection="1">
      <alignment horizontal="center" vertical="center" wrapText="1"/>
      <protection/>
    </xf>
    <xf numFmtId="166" fontId="22" fillId="0" borderId="52" xfId="0" applyNumberFormat="1" applyFont="1" applyFill="1" applyBorder="1" applyAlignment="1" applyProtection="1">
      <alignment horizontal="center" vertical="center" wrapText="1"/>
      <protection/>
    </xf>
    <xf numFmtId="166" fontId="22" fillId="0" borderId="45" xfId="0" applyNumberFormat="1" applyFont="1" applyFill="1" applyBorder="1" applyAlignment="1" applyProtection="1">
      <alignment horizontal="center" vertical="center" wrapText="1"/>
      <protection/>
    </xf>
    <xf numFmtId="166" fontId="22" fillId="0" borderId="45" xfId="0" applyNumberFormat="1" applyFont="1" applyFill="1" applyBorder="1" applyAlignment="1" applyProtection="1">
      <alignment horizontal="center" vertical="center" wrapText="1"/>
      <protection/>
    </xf>
    <xf numFmtId="166" fontId="22" fillId="0" borderId="48" xfId="0" applyNumberFormat="1" applyFont="1" applyFill="1" applyBorder="1" applyAlignment="1" applyProtection="1">
      <alignment horizontal="center" vertical="center" wrapText="1"/>
      <protection/>
    </xf>
    <xf numFmtId="166" fontId="22" fillId="0" borderId="53" xfId="0" applyNumberFormat="1" applyFont="1" applyFill="1" applyBorder="1" applyAlignment="1" applyProtection="1">
      <alignment horizontal="left" vertical="center" wrapText="1"/>
      <protection/>
    </xf>
    <xf numFmtId="166" fontId="0" fillId="0" borderId="43" xfId="0" applyNumberFormat="1" applyFill="1" applyBorder="1" applyAlignment="1" applyProtection="1">
      <alignment vertical="center" wrapText="1"/>
      <protection/>
    </xf>
    <xf numFmtId="166" fontId="0" fillId="0" borderId="47" xfId="0" applyNumberFormat="1" applyFill="1" applyBorder="1" applyAlignment="1" applyProtection="1">
      <alignment vertical="center" wrapText="1"/>
      <protection/>
    </xf>
    <xf numFmtId="166" fontId="0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45" xfId="0" applyNumberFormat="1" applyFill="1" applyBorder="1" applyAlignment="1" applyProtection="1">
      <alignment vertical="center" wrapText="1"/>
      <protection/>
    </xf>
    <xf numFmtId="166" fontId="0" fillId="0" borderId="48" xfId="0" applyNumberFormat="1" applyFill="1" applyBorder="1" applyAlignment="1" applyProtection="1">
      <alignment vertical="center" wrapText="1"/>
      <protection/>
    </xf>
    <xf numFmtId="166" fontId="22" fillId="0" borderId="19" xfId="0" applyNumberFormat="1" applyFont="1" applyFill="1" applyBorder="1" applyAlignment="1" applyProtection="1">
      <alignment horizontal="left" vertical="center" wrapText="1"/>
      <protection/>
    </xf>
    <xf numFmtId="166" fontId="22" fillId="0" borderId="54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55" xfId="0" applyNumberFormat="1" applyFill="1" applyBorder="1" applyAlignment="1" applyProtection="1">
      <alignment horizontal="center" vertical="center" wrapText="1"/>
      <protection/>
    </xf>
    <xf numFmtId="166" fontId="0" fillId="0" borderId="45" xfId="0" applyNumberFormat="1" applyFont="1" applyFill="1" applyBorder="1" applyAlignment="1" applyProtection="1">
      <alignment horizontal="left" vertical="center" wrapText="1"/>
      <protection/>
    </xf>
    <xf numFmtId="166" fontId="0" fillId="0" borderId="16" xfId="0" applyNumberFormat="1" applyFill="1" applyBorder="1" applyAlignment="1" applyProtection="1">
      <alignment horizontal="center" vertical="center" wrapText="1"/>
      <protection/>
    </xf>
    <xf numFmtId="166" fontId="22" fillId="0" borderId="53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27" xfId="0" applyNumberFormat="1" applyFill="1" applyBorder="1" applyAlignment="1" applyProtection="1">
      <alignment horizontal="center" vertical="center" wrapText="1"/>
      <protection/>
    </xf>
    <xf numFmtId="166" fontId="0" fillId="0" borderId="25" xfId="0" applyNumberFormat="1" applyFont="1" applyFill="1" applyBorder="1" applyAlignment="1" applyProtection="1">
      <alignment horizontal="left" vertical="center" wrapText="1"/>
      <protection locked="0"/>
    </xf>
    <xf numFmtId="166" fontId="22" fillId="0" borderId="56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38" xfId="0" applyNumberFormat="1" applyFill="1" applyBorder="1" applyAlignment="1" applyProtection="1">
      <alignment horizontal="center" vertical="center" wrapText="1"/>
      <protection/>
    </xf>
    <xf numFmtId="166" fontId="0" fillId="0" borderId="33" xfId="0" applyNumberFormat="1" applyFill="1" applyBorder="1" applyAlignment="1" applyProtection="1">
      <alignment horizontal="center" vertical="center" wrapText="1"/>
      <protection/>
    </xf>
    <xf numFmtId="166" fontId="0" fillId="0" borderId="37" xfId="0" applyNumberFormat="1" applyFill="1" applyBorder="1" applyAlignment="1" applyProtection="1">
      <alignment horizontal="center" vertical="center" wrapText="1"/>
      <protection/>
    </xf>
    <xf numFmtId="166" fontId="22" fillId="0" borderId="24" xfId="0" applyNumberFormat="1" applyFont="1" applyFill="1" applyBorder="1" applyAlignment="1" applyProtection="1">
      <alignment horizontal="center" vertical="center" wrapText="1"/>
      <protection/>
    </xf>
    <xf numFmtId="166" fontId="0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2" xfId="57" applyFont="1" applyBorder="1" applyAlignment="1">
      <alignment horizontal="center" vertical="center" wrapText="1"/>
      <protection/>
    </xf>
    <xf numFmtId="0" fontId="20" fillId="0" borderId="54" xfId="57" applyFont="1" applyFill="1" applyBorder="1" applyAlignment="1">
      <alignment horizontal="center" vertical="center" wrapText="1"/>
      <protection/>
    </xf>
    <xf numFmtId="166" fontId="20" fillId="0" borderId="12" xfId="57" applyNumberFormat="1" applyFont="1" applyFill="1" applyBorder="1" applyAlignment="1">
      <alignment horizontal="right" vertical="center" wrapText="1"/>
      <protection/>
    </xf>
    <xf numFmtId="166" fontId="26" fillId="0" borderId="57" xfId="57" applyNumberFormat="1" applyFont="1" applyFill="1" applyBorder="1" applyAlignment="1" applyProtection="1">
      <alignment horizontal="right" vertical="center" wrapText="1"/>
      <protection locked="0"/>
    </xf>
    <xf numFmtId="166" fontId="26" fillId="0" borderId="15" xfId="57" applyNumberFormat="1" applyFont="1" applyFill="1" applyBorder="1" applyAlignment="1" applyProtection="1">
      <alignment horizontal="right" vertical="center" wrapText="1"/>
      <protection locked="0"/>
    </xf>
    <xf numFmtId="166" fontId="26" fillId="0" borderId="24" xfId="57" applyNumberFormat="1" applyFont="1" applyFill="1" applyBorder="1" applyAlignment="1" applyProtection="1">
      <alignment horizontal="right" vertical="center" wrapText="1"/>
      <protection locked="0"/>
    </xf>
    <xf numFmtId="166" fontId="20" fillId="0" borderId="12" xfId="57" applyNumberFormat="1" applyFont="1" applyFill="1" applyBorder="1" applyAlignment="1">
      <alignment horizontal="right" vertical="center" wrapText="1"/>
      <protection/>
    </xf>
    <xf numFmtId="166" fontId="26" fillId="0" borderId="57" xfId="57" applyNumberFormat="1" applyFont="1" applyFill="1" applyBorder="1" applyAlignment="1">
      <alignment horizontal="right" vertical="center" wrapText="1"/>
      <protection/>
    </xf>
    <xf numFmtId="166" fontId="26" fillId="0" borderId="15" xfId="57" applyNumberFormat="1" applyFill="1" applyBorder="1" applyAlignment="1" applyProtection="1">
      <alignment horizontal="right" vertical="center" wrapText="1"/>
      <protection locked="0"/>
    </xf>
    <xf numFmtId="166" fontId="26" fillId="0" borderId="24" xfId="57" applyNumberFormat="1" applyFill="1" applyBorder="1" applyAlignment="1" applyProtection="1">
      <alignment horizontal="right" vertical="center" wrapText="1"/>
      <protection locked="0"/>
    </xf>
    <xf numFmtId="166" fontId="26" fillId="0" borderId="57" xfId="57" applyNumberFormat="1" applyFill="1" applyBorder="1" applyAlignment="1" applyProtection="1">
      <alignment horizontal="right" vertical="center" wrapText="1"/>
      <protection locked="0"/>
    </xf>
    <xf numFmtId="166" fontId="26" fillId="0" borderId="15" xfId="57" applyNumberFormat="1" applyFont="1" applyFill="1" applyBorder="1" applyAlignment="1" applyProtection="1">
      <alignment horizontal="right" vertical="center" wrapText="1"/>
      <protection locked="0"/>
    </xf>
    <xf numFmtId="166" fontId="20" fillId="0" borderId="12" xfId="57" applyNumberFormat="1" applyFont="1" applyFill="1" applyBorder="1" applyAlignment="1" applyProtection="1">
      <alignment horizontal="right" vertical="center" wrapText="1"/>
      <protection locked="0"/>
    </xf>
    <xf numFmtId="166" fontId="20" fillId="0" borderId="54" xfId="57" applyNumberFormat="1" applyFont="1" applyFill="1" applyBorder="1" applyAlignment="1">
      <alignment horizontal="right" vertical="center" wrapText="1" indent="1"/>
      <protection/>
    </xf>
    <xf numFmtId="166" fontId="26" fillId="0" borderId="15" xfId="57" applyNumberFormat="1" applyFont="1" applyFill="1" applyBorder="1" applyAlignment="1" applyProtection="1">
      <alignment horizontal="right" vertical="center" wrapText="1" indent="1"/>
      <protection locked="0"/>
    </xf>
    <xf numFmtId="166" fontId="26" fillId="0" borderId="24" xfId="57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12" xfId="57" applyNumberFormat="1" applyFont="1" applyBorder="1" applyAlignment="1">
      <alignment horizontal="right" vertical="center" wrapText="1" indent="1"/>
      <protection/>
    </xf>
    <xf numFmtId="166" fontId="26" fillId="0" borderId="57" xfId="57" applyNumberFormat="1" applyFont="1" applyFill="1" applyBorder="1" applyAlignment="1" applyProtection="1">
      <alignment horizontal="right" vertical="center" wrapText="1" indent="1"/>
      <protection locked="0"/>
    </xf>
    <xf numFmtId="166" fontId="26" fillId="0" borderId="58" xfId="57" applyNumberFormat="1" applyFont="1" applyFill="1" applyBorder="1" applyAlignment="1" applyProtection="1">
      <alignment horizontal="right" vertical="center" wrapText="1" indent="1"/>
      <protection locked="0"/>
    </xf>
    <xf numFmtId="166" fontId="26" fillId="0" borderId="59" xfId="57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12" xfId="57" applyNumberFormat="1" applyFont="1" applyFill="1" applyBorder="1" applyAlignment="1">
      <alignment horizontal="right" vertical="center" wrapText="1" indent="1"/>
      <protection/>
    </xf>
    <xf numFmtId="166" fontId="20" fillId="0" borderId="12" xfId="57" applyNumberFormat="1" applyFont="1" applyFill="1" applyBorder="1" applyAlignment="1">
      <alignment horizontal="right" vertical="center" wrapText="1" indent="1"/>
      <protection/>
    </xf>
    <xf numFmtId="166" fontId="28" fillId="0" borderId="12" xfId="0" applyNumberFormat="1" applyFont="1" applyFill="1" applyBorder="1" applyAlignment="1">
      <alignment horizontal="right" vertical="center" wrapText="1" indent="1"/>
    </xf>
    <xf numFmtId="166" fontId="28" fillId="0" borderId="12" xfId="0" applyNumberFormat="1" applyFont="1" applyFill="1" applyBorder="1" applyAlignment="1" quotePrefix="1">
      <alignment horizontal="right" vertical="center" wrapText="1" indent="1"/>
    </xf>
    <xf numFmtId="166" fontId="28" fillId="0" borderId="0" xfId="0" applyNumberFormat="1" applyFont="1" applyFill="1" applyAlignment="1" quotePrefix="1">
      <alignment horizontal="right" vertical="center" wrapText="1" indent="1"/>
    </xf>
    <xf numFmtId="0" fontId="26" fillId="0" borderId="0" xfId="57" applyFill="1" applyAlignment="1">
      <alignment horizontal="right" vertical="center" indent="1"/>
      <protection/>
    </xf>
    <xf numFmtId="0" fontId="20" fillId="0" borderId="31" xfId="57" applyFont="1" applyFill="1" applyBorder="1" applyAlignment="1">
      <alignment horizontal="center"/>
      <protection/>
    </xf>
    <xf numFmtId="0" fontId="26" fillId="0" borderId="0" xfId="57" applyFill="1">
      <alignment/>
      <protection/>
    </xf>
    <xf numFmtId="166" fontId="22" fillId="0" borderId="12" xfId="57" applyNumberFormat="1" applyFont="1" applyFill="1" applyBorder="1" applyAlignment="1">
      <alignment horizontal="right" vertical="center" wrapText="1" indent="1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0" fillId="0" borderId="60" xfId="57" applyFont="1" applyFill="1" applyBorder="1" applyAlignment="1" applyProtection="1">
      <alignment horizontal="center" vertical="center" wrapText="1"/>
      <protection/>
    </xf>
    <xf numFmtId="166" fontId="20" fillId="0" borderId="61" xfId="57" applyNumberFormat="1" applyFont="1" applyFill="1" applyBorder="1" applyAlignment="1" applyProtection="1">
      <alignment horizontal="right" vertical="center" wrapText="1"/>
      <protection/>
    </xf>
    <xf numFmtId="166" fontId="26" fillId="0" borderId="62" xfId="57" applyNumberFormat="1" applyFont="1" applyFill="1" applyBorder="1" applyAlignment="1" applyProtection="1">
      <alignment horizontal="right" vertical="center" wrapText="1"/>
      <protection locked="0"/>
    </xf>
    <xf numFmtId="166" fontId="26" fillId="0" borderId="63" xfId="57" applyNumberFormat="1" applyFont="1" applyFill="1" applyBorder="1" applyAlignment="1" applyProtection="1">
      <alignment horizontal="right" vertical="center" wrapText="1"/>
      <protection locked="0"/>
    </xf>
    <xf numFmtId="166" fontId="26" fillId="0" borderId="58" xfId="57" applyNumberFormat="1" applyFont="1" applyFill="1" applyBorder="1" applyAlignment="1" applyProtection="1">
      <alignment horizontal="right" vertical="center" wrapText="1"/>
      <protection locked="0"/>
    </xf>
    <xf numFmtId="166" fontId="26" fillId="0" borderId="59" xfId="57" applyNumberFormat="1" applyFont="1" applyFill="1" applyBorder="1" applyAlignment="1" applyProtection="1">
      <alignment horizontal="right" vertical="center" wrapText="1"/>
      <protection locked="0"/>
    </xf>
    <xf numFmtId="166" fontId="26" fillId="0" borderId="62" xfId="57" applyNumberFormat="1" applyFont="1" applyFill="1" applyBorder="1" applyAlignment="1" applyProtection="1">
      <alignment horizontal="right" vertical="center" wrapText="1"/>
      <protection locked="0"/>
    </xf>
    <xf numFmtId="166" fontId="26" fillId="0" borderId="58" xfId="57" applyNumberFormat="1" applyFont="1" applyFill="1" applyBorder="1" applyAlignment="1" applyProtection="1">
      <alignment horizontal="right" vertical="center" wrapText="1"/>
      <protection locked="0"/>
    </xf>
    <xf numFmtId="166" fontId="26" fillId="0" borderId="59" xfId="57" applyNumberFormat="1" applyFont="1" applyFill="1" applyBorder="1" applyAlignment="1" applyProtection="1">
      <alignment horizontal="right" vertical="center" wrapText="1"/>
      <protection locked="0"/>
    </xf>
    <xf numFmtId="166" fontId="20" fillId="0" borderId="61" xfId="57" applyNumberFormat="1" applyFont="1" applyFill="1" applyBorder="1" applyAlignment="1" applyProtection="1">
      <alignment horizontal="right" vertical="center" wrapText="1"/>
      <protection locked="0"/>
    </xf>
    <xf numFmtId="166" fontId="20" fillId="0" borderId="63" xfId="57" applyNumberFormat="1" applyFont="1" applyFill="1" applyBorder="1" applyAlignment="1" applyProtection="1">
      <alignment horizontal="right" vertical="center" wrapText="1" indent="1"/>
      <protection/>
    </xf>
    <xf numFmtId="166" fontId="26" fillId="0" borderId="63" xfId="57" applyNumberFormat="1" applyFont="1" applyFill="1" applyBorder="1" applyAlignment="1" applyProtection="1">
      <alignment horizontal="right" vertical="center" wrapText="1" indent="1"/>
      <protection locked="0"/>
    </xf>
    <xf numFmtId="166" fontId="26" fillId="0" borderId="62" xfId="57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30" xfId="0" applyFont="1" applyBorder="1" applyAlignment="1">
      <alignment horizontal="right" vertical="center"/>
    </xf>
    <xf numFmtId="0" fontId="38" fillId="0" borderId="0" xfId="57" applyFont="1" applyFill="1" applyAlignment="1" applyProtection="1">
      <alignment horizontal="right"/>
      <protection/>
    </xf>
    <xf numFmtId="166" fontId="26" fillId="0" borderId="22" xfId="57" applyNumberFormat="1" applyFont="1" applyFill="1" applyBorder="1" applyAlignment="1" applyProtection="1">
      <alignment horizontal="right" vertical="center" wrapText="1" indent="1"/>
      <protection locked="0"/>
    </xf>
    <xf numFmtId="166" fontId="26" fillId="0" borderId="21" xfId="57" applyNumberFormat="1" applyFont="1" applyFill="1" applyBorder="1" applyAlignment="1" applyProtection="1">
      <alignment horizontal="right" vertical="center" wrapText="1" indent="1"/>
      <protection locked="0"/>
    </xf>
    <xf numFmtId="166" fontId="26" fillId="0" borderId="64" xfId="57" applyNumberFormat="1" applyFont="1" applyFill="1" applyBorder="1" applyAlignment="1" applyProtection="1">
      <alignment horizontal="right" vertical="center" wrapText="1" indent="1"/>
      <protection locked="0"/>
    </xf>
    <xf numFmtId="166" fontId="26" fillId="0" borderId="65" xfId="57" applyNumberFormat="1" applyFont="1" applyFill="1" applyBorder="1" applyAlignment="1" applyProtection="1">
      <alignment horizontal="right" vertical="center" wrapText="1" indent="1"/>
      <protection locked="0"/>
    </xf>
    <xf numFmtId="166" fontId="26" fillId="0" borderId="66" xfId="57" applyNumberFormat="1" applyFont="1" applyFill="1" applyBorder="1" applyAlignment="1" applyProtection="1">
      <alignment horizontal="right" vertical="center" wrapText="1" indent="1"/>
      <protection locked="0"/>
    </xf>
    <xf numFmtId="0" fontId="32" fillId="19" borderId="31" xfId="57" applyFont="1" applyFill="1" applyBorder="1" applyAlignment="1" applyProtection="1">
      <alignment horizontal="center" vertical="center" wrapText="1"/>
      <protection/>
    </xf>
    <xf numFmtId="49" fontId="32" fillId="19" borderId="31" xfId="57" applyNumberFormat="1" applyFont="1" applyFill="1" applyBorder="1" applyAlignment="1" applyProtection="1">
      <alignment horizontal="center" vertical="center" wrapText="1"/>
      <protection/>
    </xf>
    <xf numFmtId="166" fontId="32" fillId="19" borderId="31" xfId="57" applyNumberFormat="1" applyFont="1" applyFill="1" applyBorder="1" applyAlignment="1" applyProtection="1">
      <alignment horizontal="right" vertical="center" wrapText="1"/>
      <protection/>
    </xf>
    <xf numFmtId="166" fontId="31" fillId="19" borderId="34" xfId="57" applyNumberFormat="1" applyFont="1" applyFill="1" applyBorder="1" applyAlignment="1" applyProtection="1">
      <alignment horizontal="right" vertical="center" wrapText="1"/>
      <protection locked="0"/>
    </xf>
    <xf numFmtId="166" fontId="31" fillId="19" borderId="33" xfId="57" applyNumberFormat="1" applyFont="1" applyFill="1" applyBorder="1" applyAlignment="1" applyProtection="1">
      <alignment horizontal="right" vertical="center" wrapText="1"/>
      <protection locked="0"/>
    </xf>
    <xf numFmtId="166" fontId="31" fillId="19" borderId="36" xfId="57" applyNumberFormat="1" applyFont="1" applyFill="1" applyBorder="1" applyAlignment="1" applyProtection="1">
      <alignment horizontal="right" vertical="center" wrapText="1"/>
      <protection locked="0"/>
    </xf>
    <xf numFmtId="166" fontId="31" fillId="19" borderId="34" xfId="57" applyNumberFormat="1" applyFont="1" applyFill="1" applyBorder="1" applyAlignment="1" applyProtection="1">
      <alignment horizontal="right" vertical="center" wrapText="1"/>
      <protection/>
    </xf>
    <xf numFmtId="166" fontId="31" fillId="19" borderId="32" xfId="57" applyNumberFormat="1" applyFont="1" applyFill="1" applyBorder="1" applyAlignment="1" applyProtection="1">
      <alignment horizontal="right" vertical="center" wrapText="1"/>
      <protection locked="0"/>
    </xf>
    <xf numFmtId="166" fontId="32" fillId="19" borderId="31" xfId="57" applyNumberFormat="1" applyFont="1" applyFill="1" applyBorder="1" applyAlignment="1" applyProtection="1">
      <alignment horizontal="right" vertical="center" wrapText="1"/>
      <protection locked="0"/>
    </xf>
    <xf numFmtId="166" fontId="32" fillId="19" borderId="39" xfId="57" applyNumberFormat="1" applyFont="1" applyFill="1" applyBorder="1" applyAlignment="1" applyProtection="1">
      <alignment horizontal="right" vertical="center" wrapText="1"/>
      <protection/>
    </xf>
    <xf numFmtId="166" fontId="31" fillId="19" borderId="38" xfId="57" applyNumberFormat="1" applyFont="1" applyFill="1" applyBorder="1" applyAlignment="1" applyProtection="1">
      <alignment horizontal="right" vertical="center" wrapText="1"/>
      <protection locked="0"/>
    </xf>
    <xf numFmtId="166" fontId="31" fillId="19" borderId="37" xfId="57" applyNumberFormat="1" applyFont="1" applyFill="1" applyBorder="1" applyAlignment="1" applyProtection="1">
      <alignment horizontal="right" vertical="center" wrapText="1"/>
      <protection locked="0"/>
    </xf>
    <xf numFmtId="166" fontId="32" fillId="19" borderId="31" xfId="0" applyNumberFormat="1" applyFont="1" applyFill="1" applyBorder="1" applyAlignment="1" applyProtection="1">
      <alignment horizontal="right" vertical="center" wrapText="1"/>
      <protection/>
    </xf>
    <xf numFmtId="166" fontId="32" fillId="19" borderId="31" xfId="0" applyNumberFormat="1" applyFont="1" applyFill="1" applyBorder="1" applyAlignment="1" applyProtection="1" quotePrefix="1">
      <alignment horizontal="right" vertical="center" wrapText="1"/>
      <protection/>
    </xf>
    <xf numFmtId="0" fontId="32" fillId="19" borderId="31" xfId="57" applyFont="1" applyFill="1" applyBorder="1" applyAlignment="1" applyProtection="1">
      <alignment horizontal="right"/>
      <protection/>
    </xf>
    <xf numFmtId="166" fontId="32" fillId="19" borderId="31" xfId="57" applyNumberFormat="1" applyFont="1" applyFill="1" applyBorder="1" applyAlignment="1" applyProtection="1">
      <alignment horizontal="right" vertical="center" wrapText="1" indent="1"/>
      <protection/>
    </xf>
    <xf numFmtId="0" fontId="31" fillId="19" borderId="0" xfId="57" applyFont="1" applyFill="1" applyAlignment="1" applyProtection="1">
      <alignment horizontal="right" vertical="center"/>
      <protection/>
    </xf>
    <xf numFmtId="0" fontId="32" fillId="20" borderId="31" xfId="57" applyFont="1" applyFill="1" applyBorder="1" applyAlignment="1" applyProtection="1">
      <alignment horizontal="center" vertical="center" wrapText="1"/>
      <protection/>
    </xf>
    <xf numFmtId="166" fontId="32" fillId="20" borderId="31" xfId="57" applyNumberFormat="1" applyFont="1" applyFill="1" applyBorder="1" applyAlignment="1" applyProtection="1">
      <alignment horizontal="right" vertical="center" wrapText="1"/>
      <protection/>
    </xf>
    <xf numFmtId="166" fontId="31" fillId="20" borderId="34" xfId="57" applyNumberFormat="1" applyFont="1" applyFill="1" applyBorder="1" applyAlignment="1" applyProtection="1">
      <alignment horizontal="right" vertical="center" wrapText="1"/>
      <protection locked="0"/>
    </xf>
    <xf numFmtId="166" fontId="31" fillId="20" borderId="33" xfId="57" applyNumberFormat="1" applyFont="1" applyFill="1" applyBorder="1" applyAlignment="1" applyProtection="1">
      <alignment horizontal="right" vertical="center" wrapText="1"/>
      <protection locked="0"/>
    </xf>
    <xf numFmtId="166" fontId="31" fillId="20" borderId="36" xfId="57" applyNumberFormat="1" applyFont="1" applyFill="1" applyBorder="1" applyAlignment="1" applyProtection="1">
      <alignment horizontal="right" vertical="center" wrapText="1"/>
      <protection locked="0"/>
    </xf>
    <xf numFmtId="166" fontId="31" fillId="20" borderId="34" xfId="57" applyNumberFormat="1" applyFont="1" applyFill="1" applyBorder="1" applyAlignment="1" applyProtection="1">
      <alignment horizontal="right" vertical="center" wrapText="1"/>
      <protection/>
    </xf>
    <xf numFmtId="166" fontId="31" fillId="20" borderId="32" xfId="57" applyNumberFormat="1" applyFont="1" applyFill="1" applyBorder="1" applyAlignment="1" applyProtection="1">
      <alignment horizontal="right" vertical="center" wrapText="1"/>
      <protection locked="0"/>
    </xf>
    <xf numFmtId="166" fontId="32" fillId="20" borderId="31" xfId="57" applyNumberFormat="1" applyFont="1" applyFill="1" applyBorder="1" applyAlignment="1" applyProtection="1">
      <alignment horizontal="right" vertical="center" wrapText="1"/>
      <protection locked="0"/>
    </xf>
    <xf numFmtId="166" fontId="32" fillId="20" borderId="39" xfId="57" applyNumberFormat="1" applyFont="1" applyFill="1" applyBorder="1" applyAlignment="1" applyProtection="1">
      <alignment horizontal="right" vertical="center" wrapText="1"/>
      <protection/>
    </xf>
    <xf numFmtId="166" fontId="31" fillId="20" borderId="38" xfId="57" applyNumberFormat="1" applyFont="1" applyFill="1" applyBorder="1" applyAlignment="1" applyProtection="1">
      <alignment horizontal="right" vertical="center" wrapText="1"/>
      <protection locked="0"/>
    </xf>
    <xf numFmtId="166" fontId="31" fillId="20" borderId="37" xfId="57" applyNumberFormat="1" applyFont="1" applyFill="1" applyBorder="1" applyAlignment="1" applyProtection="1">
      <alignment horizontal="right" vertical="center" wrapText="1"/>
      <protection locked="0"/>
    </xf>
    <xf numFmtId="166" fontId="32" fillId="20" borderId="31" xfId="0" applyNumberFormat="1" applyFont="1" applyFill="1" applyBorder="1" applyAlignment="1" applyProtection="1">
      <alignment horizontal="right" vertical="center" wrapText="1"/>
      <protection/>
    </xf>
    <xf numFmtId="166" fontId="32" fillId="20" borderId="31" xfId="0" applyNumberFormat="1" applyFont="1" applyFill="1" applyBorder="1" applyAlignment="1" applyProtection="1" quotePrefix="1">
      <alignment horizontal="right" vertical="center" wrapText="1"/>
      <protection/>
    </xf>
    <xf numFmtId="0" fontId="32" fillId="20" borderId="31" xfId="57" applyFont="1" applyFill="1" applyBorder="1" applyAlignment="1" applyProtection="1">
      <alignment horizontal="right"/>
      <protection/>
    </xf>
    <xf numFmtId="0" fontId="31" fillId="20" borderId="0" xfId="57" applyFont="1" applyFill="1" applyProtection="1">
      <alignment/>
      <protection/>
    </xf>
    <xf numFmtId="166" fontId="32" fillId="20" borderId="31" xfId="57" applyNumberFormat="1" applyFont="1" applyFill="1" applyBorder="1" applyAlignment="1" applyProtection="1">
      <alignment horizontal="right" vertical="center" wrapText="1" indent="1"/>
      <protection/>
    </xf>
    <xf numFmtId="0" fontId="32" fillId="21" borderId="31" xfId="57" applyFont="1" applyFill="1" applyBorder="1" applyAlignment="1" applyProtection="1">
      <alignment horizontal="center" vertical="center" wrapText="1"/>
      <protection/>
    </xf>
    <xf numFmtId="166" fontId="32" fillId="21" borderId="31" xfId="57" applyNumberFormat="1" applyFont="1" applyFill="1" applyBorder="1" applyAlignment="1" applyProtection="1">
      <alignment horizontal="right" vertical="center" wrapText="1"/>
      <protection/>
    </xf>
    <xf numFmtId="166" fontId="31" fillId="21" borderId="34" xfId="57" applyNumberFormat="1" applyFont="1" applyFill="1" applyBorder="1" applyAlignment="1" applyProtection="1">
      <alignment horizontal="right" vertical="center" wrapText="1"/>
      <protection locked="0"/>
    </xf>
    <xf numFmtId="166" fontId="31" fillId="21" borderId="33" xfId="57" applyNumberFormat="1" applyFont="1" applyFill="1" applyBorder="1" applyAlignment="1" applyProtection="1">
      <alignment horizontal="right" vertical="center" wrapText="1"/>
      <protection locked="0"/>
    </xf>
    <xf numFmtId="166" fontId="31" fillId="21" borderId="36" xfId="57" applyNumberFormat="1" applyFont="1" applyFill="1" applyBorder="1" applyAlignment="1" applyProtection="1">
      <alignment horizontal="right" vertical="center" wrapText="1"/>
      <protection locked="0"/>
    </xf>
    <xf numFmtId="166" fontId="31" fillId="21" borderId="34" xfId="57" applyNumberFormat="1" applyFont="1" applyFill="1" applyBorder="1" applyAlignment="1" applyProtection="1">
      <alignment horizontal="right" vertical="center" wrapText="1"/>
      <protection/>
    </xf>
    <xf numFmtId="166" fontId="31" fillId="21" borderId="32" xfId="57" applyNumberFormat="1" applyFont="1" applyFill="1" applyBorder="1" applyAlignment="1" applyProtection="1">
      <alignment horizontal="right" vertical="center" wrapText="1"/>
      <protection locked="0"/>
    </xf>
    <xf numFmtId="166" fontId="32" fillId="21" borderId="31" xfId="57" applyNumberFormat="1" applyFont="1" applyFill="1" applyBorder="1" applyAlignment="1" applyProtection="1">
      <alignment horizontal="right" vertical="center" wrapText="1"/>
      <protection locked="0"/>
    </xf>
    <xf numFmtId="166" fontId="32" fillId="21" borderId="39" xfId="57" applyNumberFormat="1" applyFont="1" applyFill="1" applyBorder="1" applyAlignment="1" applyProtection="1">
      <alignment horizontal="right" vertical="center" wrapText="1"/>
      <protection/>
    </xf>
    <xf numFmtId="166" fontId="31" fillId="21" borderId="38" xfId="57" applyNumberFormat="1" applyFont="1" applyFill="1" applyBorder="1" applyAlignment="1" applyProtection="1">
      <alignment horizontal="right" vertical="center" wrapText="1"/>
      <protection locked="0"/>
    </xf>
    <xf numFmtId="166" fontId="31" fillId="21" borderId="37" xfId="57" applyNumberFormat="1" applyFont="1" applyFill="1" applyBorder="1" applyAlignment="1" applyProtection="1">
      <alignment horizontal="right" vertical="center" wrapText="1"/>
      <protection locked="0"/>
    </xf>
    <xf numFmtId="166" fontId="32" fillId="21" borderId="31" xfId="0" applyNumberFormat="1" applyFont="1" applyFill="1" applyBorder="1" applyAlignment="1" applyProtection="1">
      <alignment horizontal="right" vertical="center" wrapText="1"/>
      <protection/>
    </xf>
    <xf numFmtId="166" fontId="32" fillId="21" borderId="31" xfId="0" applyNumberFormat="1" applyFont="1" applyFill="1" applyBorder="1" applyAlignment="1" applyProtection="1" quotePrefix="1">
      <alignment horizontal="right" vertical="center" wrapText="1"/>
      <protection/>
    </xf>
    <xf numFmtId="0" fontId="32" fillId="21" borderId="31" xfId="57" applyFont="1" applyFill="1" applyBorder="1" applyAlignment="1" applyProtection="1">
      <alignment horizontal="right"/>
      <protection/>
    </xf>
    <xf numFmtId="0" fontId="31" fillId="21" borderId="0" xfId="57" applyFont="1" applyFill="1" applyProtection="1">
      <alignment/>
      <protection/>
    </xf>
    <xf numFmtId="166" fontId="32" fillId="21" borderId="31" xfId="57" applyNumberFormat="1" applyFont="1" applyFill="1" applyBorder="1" applyAlignment="1" applyProtection="1">
      <alignment horizontal="right" vertical="center" wrapText="1" indent="1"/>
      <protection/>
    </xf>
    <xf numFmtId="168" fontId="31" fillId="18" borderId="0" xfId="40" applyNumberFormat="1" applyFont="1" applyFill="1" applyAlignment="1" applyProtection="1">
      <alignment wrapText="1"/>
      <protection/>
    </xf>
    <xf numFmtId="168" fontId="31" fillId="18" borderId="0" xfId="40" applyNumberFormat="1" applyFont="1" applyFill="1" applyAlignment="1" applyProtection="1">
      <alignment/>
      <protection/>
    </xf>
    <xf numFmtId="168" fontId="31" fillId="18" borderId="0" xfId="40" applyNumberFormat="1" applyFont="1" applyFill="1" applyAlignment="1" applyProtection="1">
      <alignment horizontal="center" vertical="center"/>
      <protection/>
    </xf>
    <xf numFmtId="168" fontId="31" fillId="18" borderId="0" xfId="40" applyNumberFormat="1" applyFont="1" applyFill="1" applyAlignment="1" applyProtection="1">
      <alignment horizontal="center"/>
      <protection/>
    </xf>
    <xf numFmtId="168" fontId="31" fillId="18" borderId="0" xfId="40" applyNumberFormat="1" applyFont="1" applyFill="1" applyAlignment="1" applyProtection="1">
      <alignment/>
      <protection/>
    </xf>
    <xf numFmtId="168" fontId="32" fillId="18" borderId="0" xfId="40" applyNumberFormat="1" applyFont="1" applyFill="1" applyAlignment="1" applyProtection="1">
      <alignment/>
      <protection/>
    </xf>
    <xf numFmtId="166" fontId="22" fillId="0" borderId="55" xfId="0" applyNumberFormat="1" applyFont="1" applyFill="1" applyBorder="1" applyAlignment="1" applyProtection="1">
      <alignment horizontal="center" vertical="center" wrapText="1"/>
      <protection/>
    </xf>
    <xf numFmtId="166" fontId="22" fillId="0" borderId="16" xfId="0" applyNumberFormat="1" applyFont="1" applyFill="1" applyBorder="1" applyAlignment="1" applyProtection="1">
      <alignment horizontal="center" vertical="center" wrapText="1"/>
      <protection/>
    </xf>
    <xf numFmtId="166" fontId="22" fillId="0" borderId="67" xfId="0" applyNumberFormat="1" applyFont="1" applyFill="1" applyBorder="1" applyAlignment="1" applyProtection="1">
      <alignment horizontal="center" vertical="center" wrapText="1"/>
      <protection/>
    </xf>
    <xf numFmtId="166" fontId="22" fillId="0" borderId="68" xfId="0" applyNumberFormat="1" applyFont="1" applyFill="1" applyBorder="1" applyAlignment="1" applyProtection="1">
      <alignment horizontal="center" vertical="center" wrapText="1"/>
      <protection/>
    </xf>
    <xf numFmtId="166" fontId="22" fillId="0" borderId="65" xfId="0" applyNumberFormat="1" applyFont="1" applyFill="1" applyBorder="1" applyAlignment="1" applyProtection="1">
      <alignment horizontal="center" vertical="center" wrapText="1"/>
      <protection/>
    </xf>
    <xf numFmtId="166" fontId="22" fillId="0" borderId="69" xfId="0" applyNumberFormat="1" applyFont="1" applyFill="1" applyBorder="1" applyAlignment="1" applyProtection="1">
      <alignment horizontal="center" vertical="center" wrapText="1"/>
      <protection/>
    </xf>
    <xf numFmtId="166" fontId="22" fillId="0" borderId="70" xfId="0" applyNumberFormat="1" applyFont="1" applyFill="1" applyBorder="1" applyAlignment="1" applyProtection="1">
      <alignment horizontal="center" vertical="center" wrapText="1"/>
      <protection/>
    </xf>
    <xf numFmtId="166" fontId="39" fillId="0" borderId="51" xfId="0" applyNumberFormat="1" applyFont="1" applyFill="1" applyBorder="1" applyAlignment="1" applyProtection="1">
      <alignment horizontal="center" vertical="center" wrapText="1"/>
      <protection/>
    </xf>
    <xf numFmtId="166" fontId="39" fillId="0" borderId="71" xfId="0" applyNumberFormat="1" applyFont="1" applyFill="1" applyBorder="1" applyAlignment="1" applyProtection="1">
      <alignment horizontal="center" vertical="center" wrapText="1"/>
      <protection/>
    </xf>
    <xf numFmtId="166" fontId="39" fillId="0" borderId="60" xfId="0" applyNumberFormat="1" applyFont="1" applyFill="1" applyBorder="1" applyAlignment="1" applyProtection="1">
      <alignment horizontal="center" vertical="center" wrapText="1"/>
      <protection/>
    </xf>
    <xf numFmtId="166" fontId="20" fillId="0" borderId="0" xfId="0" applyNumberFormat="1" applyFont="1" applyFill="1" applyAlignment="1" applyProtection="1">
      <alignment horizontal="center" vertical="center" wrapText="1"/>
      <protection/>
    </xf>
    <xf numFmtId="166" fontId="20" fillId="0" borderId="30" xfId="0" applyNumberFormat="1" applyFont="1" applyFill="1" applyBorder="1" applyAlignment="1" applyProtection="1">
      <alignment horizontal="center" vertical="center" wrapText="1"/>
      <protection/>
    </xf>
    <xf numFmtId="166" fontId="37" fillId="0" borderId="20" xfId="0" applyNumberFormat="1" applyFont="1" applyFill="1" applyBorder="1" applyAlignment="1" applyProtection="1">
      <alignment horizontal="center" vertical="center" wrapText="1"/>
      <protection/>
    </xf>
    <xf numFmtId="166" fontId="37" fillId="0" borderId="29" xfId="0" applyNumberFormat="1" applyFont="1" applyFill="1" applyBorder="1" applyAlignment="1" applyProtection="1">
      <alignment horizontal="center" vertical="center" wrapText="1"/>
      <protection/>
    </xf>
    <xf numFmtId="166" fontId="37" fillId="0" borderId="61" xfId="0" applyNumberFormat="1" applyFont="1" applyFill="1" applyBorder="1" applyAlignment="1" applyProtection="1">
      <alignment horizontal="center" vertical="center" wrapText="1"/>
      <protection/>
    </xf>
    <xf numFmtId="166" fontId="27" fillId="0" borderId="30" xfId="57" applyNumberFormat="1" applyFont="1" applyFill="1" applyBorder="1" applyAlignment="1" applyProtection="1">
      <alignment horizontal="left" vertical="center"/>
      <protection/>
    </xf>
    <xf numFmtId="166" fontId="20" fillId="0" borderId="0" xfId="57" applyNumberFormat="1" applyFont="1" applyFill="1" applyBorder="1" applyAlignment="1" applyProtection="1">
      <alignment horizontal="center" vertical="center"/>
      <protection/>
    </xf>
    <xf numFmtId="166" fontId="27" fillId="0" borderId="0" xfId="57" applyNumberFormat="1" applyFont="1" applyFill="1" applyBorder="1" applyAlignment="1" applyProtection="1">
      <alignment horizontal="left"/>
      <protection/>
    </xf>
    <xf numFmtId="0" fontId="20" fillId="0" borderId="0" xfId="57" applyFont="1" applyFill="1" applyAlignment="1" applyProtection="1">
      <alignment horizontal="left"/>
      <protection/>
    </xf>
    <xf numFmtId="0" fontId="20" fillId="0" borderId="20" xfId="57" applyFont="1" applyFill="1" applyBorder="1" applyAlignment="1" applyProtection="1">
      <alignment horizontal="left"/>
      <protection/>
    </xf>
    <xf numFmtId="0" fontId="20" fillId="0" borderId="29" xfId="57" applyFont="1" applyFill="1" applyBorder="1" applyAlignment="1" applyProtection="1">
      <alignment horizontal="left"/>
      <protection/>
    </xf>
    <xf numFmtId="49" fontId="32" fillId="18" borderId="0" xfId="57" applyNumberFormat="1" applyFont="1" applyFill="1" applyAlignment="1" applyProtection="1">
      <alignment horizontal="left" vertical="center" wrapText="1"/>
      <protection/>
    </xf>
    <xf numFmtId="0" fontId="32" fillId="18" borderId="31" xfId="57" applyFont="1" applyFill="1" applyBorder="1" applyAlignment="1" applyProtection="1">
      <alignment horizontal="left"/>
      <protection/>
    </xf>
    <xf numFmtId="166" fontId="21" fillId="0" borderId="52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19" xfId="0" applyNumberFormat="1" applyFont="1" applyFill="1" applyBorder="1" applyAlignment="1" applyProtection="1">
      <alignment horizontal="left" vertical="center" wrapText="1"/>
      <protection/>
    </xf>
    <xf numFmtId="166" fontId="21" fillId="0" borderId="16" xfId="0" applyNumberFormat="1" applyFont="1" applyFill="1" applyBorder="1" applyAlignment="1" applyProtection="1">
      <alignment horizontal="left" vertical="center" wrapText="1"/>
      <protection/>
    </xf>
    <xf numFmtId="166" fontId="0" fillId="0" borderId="50" xfId="0" applyNumberFormat="1" applyFont="1" applyFill="1" applyBorder="1" applyAlignment="1" applyProtection="1">
      <alignment horizontal="left" vertical="center" wrapText="1"/>
      <protection/>
    </xf>
    <xf numFmtId="166" fontId="22" fillId="0" borderId="46" xfId="0" applyNumberFormat="1" applyFont="1" applyFill="1" applyBorder="1" applyAlignment="1" applyProtection="1">
      <alignment horizontal="center" vertical="center" wrapText="1"/>
      <protection/>
    </xf>
    <xf numFmtId="166" fontId="22" fillId="0" borderId="73" xfId="0" applyNumberFormat="1" applyFont="1" applyFill="1" applyBorder="1" applyAlignment="1" applyProtection="1">
      <alignment horizontal="left" vertical="center" wrapText="1"/>
      <protection/>
    </xf>
    <xf numFmtId="166" fontId="0" fillId="0" borderId="42" xfId="0" applyNumberFormat="1" applyFont="1" applyFill="1" applyBorder="1" applyAlignment="1" applyProtection="1">
      <alignment horizontal="left" vertical="center" wrapText="1"/>
      <protection/>
    </xf>
    <xf numFmtId="166" fontId="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42" xfId="0" applyNumberFormat="1" applyFill="1" applyBorder="1" applyAlignment="1" applyProtection="1">
      <alignment vertical="center" wrapText="1"/>
      <protection/>
    </xf>
    <xf numFmtId="166" fontId="0" fillId="0" borderId="49" xfId="0" applyNumberFormat="1" applyFill="1" applyBorder="1" applyAlignment="1" applyProtection="1">
      <alignment vertical="center" wrapText="1"/>
      <protection/>
    </xf>
    <xf numFmtId="166" fontId="32" fillId="0" borderId="0" xfId="0" applyNumberFormat="1" applyFont="1" applyFill="1" applyBorder="1" applyAlignment="1" applyProtection="1" quotePrefix="1">
      <alignment horizontal="right" vertical="center" wrapText="1"/>
      <protection/>
    </xf>
    <xf numFmtId="49" fontId="32" fillId="0" borderId="0" xfId="57" applyNumberFormat="1" applyFont="1" applyFill="1" applyAlignment="1" applyProtection="1">
      <alignment horizontal="center" vertical="center"/>
      <protection/>
    </xf>
    <xf numFmtId="0" fontId="32" fillId="0" borderId="0" xfId="57" applyFont="1" applyFill="1" applyAlignment="1" applyProtection="1">
      <alignment horizontal="center"/>
      <protection/>
    </xf>
    <xf numFmtId="0" fontId="32" fillId="0" borderId="0" xfId="57" applyFont="1" applyFill="1" applyAlignment="1" applyProtection="1">
      <alignment horizontal="right"/>
      <protection/>
    </xf>
    <xf numFmtId="0" fontId="31" fillId="0" borderId="0" xfId="57" applyFont="1" applyFill="1" applyProtection="1">
      <alignment/>
      <protection/>
    </xf>
    <xf numFmtId="0" fontId="32" fillId="0" borderId="0" xfId="57" applyFont="1" applyFill="1" applyAlignment="1" applyProtection="1">
      <alignment horizontal="center"/>
      <protection/>
    </xf>
    <xf numFmtId="166" fontId="34" fillId="0" borderId="30" xfId="57" applyNumberFormat="1" applyFont="1" applyFill="1" applyBorder="1" applyAlignment="1" applyProtection="1">
      <alignment horizontal="left" vertical="center"/>
      <protection/>
    </xf>
    <xf numFmtId="0" fontId="34" fillId="0" borderId="30" xfId="0" applyFont="1" applyFill="1" applyBorder="1" applyAlignment="1" applyProtection="1">
      <alignment horizontal="right" vertical="center"/>
      <protection/>
    </xf>
    <xf numFmtId="0" fontId="33" fillId="0" borderId="30" xfId="0" applyFont="1" applyFill="1" applyBorder="1" applyAlignment="1" applyProtection="1">
      <alignment horizontal="right" vertical="center"/>
      <protection/>
    </xf>
    <xf numFmtId="0" fontId="31" fillId="0" borderId="0" xfId="57" applyFont="1" applyFill="1" applyAlignment="1" applyProtection="1">
      <alignment horizontal="right" vertical="center"/>
      <protection/>
    </xf>
    <xf numFmtId="0" fontId="35" fillId="0" borderId="0" xfId="57" applyFont="1" applyFill="1" applyAlignment="1" applyProtection="1">
      <alignment horizontal="center" vertical="center" wrapText="1"/>
      <protection/>
    </xf>
    <xf numFmtId="0" fontId="32" fillId="0" borderId="0" xfId="57" applyFont="1" applyFill="1" applyAlignment="1" applyProtection="1">
      <alignment horizontal="center" vertical="center" wrapText="1"/>
      <protection/>
    </xf>
    <xf numFmtId="49" fontId="32" fillId="0" borderId="0" xfId="57" applyNumberFormat="1" applyFont="1" applyFill="1" applyAlignment="1" applyProtection="1">
      <alignment horizontal="left" vertical="center" wrapText="1"/>
      <protection/>
    </xf>
    <xf numFmtId="49" fontId="32" fillId="0" borderId="0" xfId="57" applyNumberFormat="1" applyFont="1" applyFill="1" applyAlignment="1" applyProtection="1">
      <alignment horizontal="left" vertical="center" wrapText="1"/>
      <protection/>
    </xf>
    <xf numFmtId="49" fontId="20" fillId="0" borderId="37" xfId="57" applyNumberFormat="1" applyFont="1" applyFill="1" applyBorder="1" applyAlignment="1" applyProtection="1">
      <alignment horizontal="center" vertical="center" wrapText="1"/>
      <protection/>
    </xf>
    <xf numFmtId="0" fontId="28" fillId="0" borderId="37" xfId="0" applyFont="1" applyBorder="1" applyAlignment="1" applyProtection="1">
      <alignment horizontal="left" vertical="center" wrapText="1" indent="1"/>
      <protection/>
    </xf>
    <xf numFmtId="166" fontId="20" fillId="0" borderId="37" xfId="57" applyNumberFormat="1" applyFont="1" applyFill="1" applyBorder="1" applyAlignment="1" applyProtection="1">
      <alignment horizontal="right" vertical="center" wrapText="1"/>
      <protection/>
    </xf>
    <xf numFmtId="166" fontId="20" fillId="0" borderId="66" xfId="57" applyNumberFormat="1" applyFont="1" applyFill="1" applyBorder="1" applyAlignment="1" applyProtection="1">
      <alignment horizontal="right" vertical="center" wrapText="1"/>
      <protection/>
    </xf>
    <xf numFmtId="166" fontId="20" fillId="0" borderId="49" xfId="57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7"/>
  <sheetViews>
    <sheetView zoomScale="130" zoomScaleNormal="130" zoomScaleSheetLayoutView="100" workbookViewId="0" topLeftCell="A22">
      <selection activeCell="G31" sqref="G31"/>
    </sheetView>
  </sheetViews>
  <sheetFormatPr defaultColWidth="9.00390625" defaultRowHeight="12.75"/>
  <cols>
    <col min="1" max="1" width="6.875" style="1" customWidth="1"/>
    <col min="2" max="2" width="41.625" style="2" customWidth="1"/>
    <col min="3" max="3" width="13.125" style="1" bestFit="1" customWidth="1"/>
    <col min="4" max="4" width="12.625" style="1" bestFit="1" customWidth="1"/>
    <col min="5" max="5" width="13.125" style="1" bestFit="1" customWidth="1"/>
    <col min="6" max="6" width="13.00390625" style="1" bestFit="1" customWidth="1"/>
    <col min="7" max="7" width="13.125" style="1" bestFit="1" customWidth="1"/>
    <col min="8" max="8" width="14.00390625" style="1" bestFit="1" customWidth="1"/>
    <col min="9" max="9" width="14.50390625" style="1" bestFit="1" customWidth="1"/>
    <col min="10" max="10" width="6.875" style="1" customWidth="1"/>
    <col min="11" max="11" width="42.125" style="1" customWidth="1"/>
    <col min="12" max="12" width="13.00390625" style="1" bestFit="1" customWidth="1"/>
    <col min="13" max="13" width="12.625" style="1" bestFit="1" customWidth="1"/>
    <col min="14" max="16" width="13.00390625" style="1" bestFit="1" customWidth="1"/>
    <col min="17" max="17" width="12.875" style="1" customWidth="1"/>
    <col min="18" max="18" width="14.375" style="1" bestFit="1" customWidth="1"/>
    <col min="19" max="16384" width="9.375" style="1" customWidth="1"/>
  </cols>
  <sheetData>
    <row r="1" spans="1:9" ht="12.75">
      <c r="A1" s="329" t="s">
        <v>0</v>
      </c>
      <c r="B1" s="186" t="s">
        <v>1</v>
      </c>
      <c r="C1" s="186"/>
      <c r="D1" s="186"/>
      <c r="E1" s="186"/>
      <c r="F1" s="186"/>
      <c r="G1" s="186"/>
      <c r="H1" s="186"/>
      <c r="I1" s="187"/>
    </row>
    <row r="2" spans="1:9" s="3" customFormat="1" ht="25.5">
      <c r="A2" s="330"/>
      <c r="B2" s="159" t="s">
        <v>3</v>
      </c>
      <c r="C2" s="159" t="s">
        <v>47</v>
      </c>
      <c r="D2" s="159" t="s">
        <v>59</v>
      </c>
      <c r="E2" s="159" t="s">
        <v>47</v>
      </c>
      <c r="F2" s="159" t="s">
        <v>60</v>
      </c>
      <c r="G2" s="159" t="s">
        <v>47</v>
      </c>
      <c r="H2" s="159" t="s">
        <v>333</v>
      </c>
      <c r="I2" s="182" t="s">
        <v>334</v>
      </c>
    </row>
    <row r="3" spans="1:9" s="4" customFormat="1" ht="12.75">
      <c r="A3" s="24">
        <v>1</v>
      </c>
      <c r="B3" s="163">
        <v>2</v>
      </c>
      <c r="C3" s="163">
        <v>3</v>
      </c>
      <c r="D3" s="163">
        <v>4</v>
      </c>
      <c r="E3" s="163">
        <v>5</v>
      </c>
      <c r="F3" s="163">
        <v>6</v>
      </c>
      <c r="G3" s="163">
        <v>7</v>
      </c>
      <c r="H3" s="163">
        <v>8</v>
      </c>
      <c r="I3" s="190">
        <v>9</v>
      </c>
    </row>
    <row r="4" spans="1:9" ht="12.75">
      <c r="A4" s="15" t="s">
        <v>7</v>
      </c>
      <c r="B4" s="22" t="s">
        <v>8</v>
      </c>
      <c r="C4" s="9">
        <v>24561300</v>
      </c>
      <c r="D4" s="9"/>
      <c r="E4" s="9">
        <f>+C4+D4</f>
        <v>24561300</v>
      </c>
      <c r="F4" s="9">
        <v>3132820</v>
      </c>
      <c r="G4" s="9">
        <f>+E4+F4</f>
        <v>27694120</v>
      </c>
      <c r="H4" s="9">
        <f>I4-G4</f>
        <v>4240360</v>
      </c>
      <c r="I4" s="10">
        <v>31934480</v>
      </c>
    </row>
    <row r="5" spans="1:9" ht="25.5">
      <c r="A5" s="15" t="s">
        <v>10</v>
      </c>
      <c r="B5" s="22" t="s">
        <v>11</v>
      </c>
      <c r="C5" s="9">
        <v>13267050</v>
      </c>
      <c r="D5" s="9">
        <v>1232194</v>
      </c>
      <c r="E5" s="9">
        <f aca="true" t="shared" si="0" ref="E5:E10">+C5+D5</f>
        <v>14499244</v>
      </c>
      <c r="F5" s="9">
        <v>2782065</v>
      </c>
      <c r="G5" s="9">
        <f aca="true" t="shared" si="1" ref="G5:G10">+E5+F5</f>
        <v>17281309</v>
      </c>
      <c r="H5" s="9">
        <f aca="true" t="shared" si="2" ref="H5:H10">I5-G5</f>
        <v>32364024</v>
      </c>
      <c r="I5" s="10">
        <v>49645333</v>
      </c>
    </row>
    <row r="6" spans="1:9" ht="12.75">
      <c r="A6" s="15" t="s">
        <v>4</v>
      </c>
      <c r="B6" s="22" t="s">
        <v>13</v>
      </c>
      <c r="C6" s="9"/>
      <c r="D6" s="9"/>
      <c r="E6" s="9">
        <f t="shared" si="0"/>
        <v>0</v>
      </c>
      <c r="F6" s="9"/>
      <c r="G6" s="9">
        <f t="shared" si="1"/>
        <v>0</v>
      </c>
      <c r="H6" s="9">
        <f t="shared" si="2"/>
        <v>22641109</v>
      </c>
      <c r="I6" s="10">
        <v>22641109</v>
      </c>
    </row>
    <row r="7" spans="1:9" ht="12.75">
      <c r="A7" s="15" t="s">
        <v>5</v>
      </c>
      <c r="B7" s="22" t="s">
        <v>15</v>
      </c>
      <c r="C7" s="9">
        <v>5808000</v>
      </c>
      <c r="D7" s="9"/>
      <c r="E7" s="9">
        <f t="shared" si="0"/>
        <v>5808000</v>
      </c>
      <c r="F7" s="9"/>
      <c r="G7" s="9">
        <f t="shared" si="1"/>
        <v>5808000</v>
      </c>
      <c r="H7" s="9">
        <f t="shared" si="2"/>
        <v>2006718</v>
      </c>
      <c r="I7" s="10">
        <v>7814718</v>
      </c>
    </row>
    <row r="8" spans="1:9" ht="12.75">
      <c r="A8" s="15" t="s">
        <v>6</v>
      </c>
      <c r="B8" s="22" t="s">
        <v>17</v>
      </c>
      <c r="C8" s="9"/>
      <c r="D8" s="9"/>
      <c r="E8" s="9">
        <f t="shared" si="0"/>
        <v>0</v>
      </c>
      <c r="F8" s="9"/>
      <c r="G8" s="9">
        <f t="shared" si="1"/>
        <v>0</v>
      </c>
      <c r="H8" s="9">
        <v>50000</v>
      </c>
      <c r="I8" s="10">
        <v>50000</v>
      </c>
    </row>
    <row r="9" spans="1:9" ht="12.75">
      <c r="A9" s="15" t="s">
        <v>19</v>
      </c>
      <c r="B9" s="165" t="s">
        <v>337</v>
      </c>
      <c r="C9" s="9"/>
      <c r="D9" s="9"/>
      <c r="E9" s="9">
        <f t="shared" si="0"/>
        <v>0</v>
      </c>
      <c r="F9" s="9"/>
      <c r="G9" s="9">
        <f t="shared" si="1"/>
        <v>0</v>
      </c>
      <c r="H9" s="9"/>
      <c r="I9" s="10"/>
    </row>
    <row r="10" spans="1:9" ht="12.75">
      <c r="A10" s="15" t="s">
        <v>21</v>
      </c>
      <c r="B10" s="22" t="s">
        <v>22</v>
      </c>
      <c r="C10" s="9">
        <v>2312353</v>
      </c>
      <c r="D10" s="9"/>
      <c r="E10" s="9">
        <f t="shared" si="0"/>
        <v>2312353</v>
      </c>
      <c r="F10" s="9">
        <v>1461707</v>
      </c>
      <c r="G10" s="9">
        <f t="shared" si="1"/>
        <v>3774060</v>
      </c>
      <c r="H10" s="9">
        <f t="shared" si="2"/>
        <v>7875104</v>
      </c>
      <c r="I10" s="10">
        <v>11649164</v>
      </c>
    </row>
    <row r="11" spans="1:9" ht="25.5">
      <c r="A11" s="167" t="s">
        <v>50</v>
      </c>
      <c r="B11" s="162" t="s">
        <v>338</v>
      </c>
      <c r="C11" s="158">
        <f>+C4+C5+C7+C8+C9+C10</f>
        <v>45948703</v>
      </c>
      <c r="D11" s="158">
        <f>SUM(D5:D10)</f>
        <v>1232194</v>
      </c>
      <c r="E11" s="158">
        <f>SUM(E4:E10)</f>
        <v>47180897</v>
      </c>
      <c r="F11" s="158">
        <f>SUM(F5:F10)</f>
        <v>4243772</v>
      </c>
      <c r="G11" s="158">
        <f>SUM(G4:G10)</f>
        <v>54557489</v>
      </c>
      <c r="H11" s="158">
        <f>SUM(H4:H10)</f>
        <v>69177315</v>
      </c>
      <c r="I11" s="180">
        <f>I4+I5+I7+I8+I9+I10</f>
        <v>101093695</v>
      </c>
    </row>
    <row r="12" spans="1:9" ht="25.5">
      <c r="A12" s="24" t="s">
        <v>51</v>
      </c>
      <c r="B12" s="23" t="s">
        <v>54</v>
      </c>
      <c r="C12" s="17">
        <v>2502339</v>
      </c>
      <c r="D12" s="17"/>
      <c r="E12" s="17">
        <f>+C12+D12</f>
        <v>2502339</v>
      </c>
      <c r="F12" s="17">
        <f>SUM(F13:F16)</f>
        <v>776458</v>
      </c>
      <c r="G12" s="17">
        <f>+E12+F12</f>
        <v>3278797</v>
      </c>
      <c r="H12" s="17">
        <v>0</v>
      </c>
      <c r="I12" s="188">
        <v>3278797</v>
      </c>
    </row>
    <row r="13" spans="1:9" ht="12.75">
      <c r="A13" s="24" t="s">
        <v>53</v>
      </c>
      <c r="B13" s="22" t="s">
        <v>28</v>
      </c>
      <c r="C13" s="16">
        <v>2502339</v>
      </c>
      <c r="D13" s="16"/>
      <c r="E13" s="16">
        <f>+C13+D13</f>
        <v>2502339</v>
      </c>
      <c r="F13" s="16">
        <v>776458</v>
      </c>
      <c r="G13" s="16">
        <f>+E13+F13</f>
        <v>3278797</v>
      </c>
      <c r="H13" s="16"/>
      <c r="I13" s="189">
        <v>3278797</v>
      </c>
    </row>
    <row r="14" spans="1:9" ht="12.75">
      <c r="A14" s="24" t="s">
        <v>23</v>
      </c>
      <c r="B14" s="22" t="s">
        <v>31</v>
      </c>
      <c r="C14" s="16"/>
      <c r="D14" s="16"/>
      <c r="E14" s="16"/>
      <c r="F14" s="16"/>
      <c r="G14" s="16"/>
      <c r="H14" s="16"/>
      <c r="I14" s="189"/>
    </row>
    <row r="15" spans="1:9" ht="12.75">
      <c r="A15" s="24" t="s">
        <v>24</v>
      </c>
      <c r="B15" s="22" t="s">
        <v>34</v>
      </c>
      <c r="C15" s="16"/>
      <c r="D15" s="16"/>
      <c r="E15" s="16"/>
      <c r="F15" s="16"/>
      <c r="G15" s="16"/>
      <c r="H15" s="16"/>
      <c r="I15" s="189"/>
    </row>
    <row r="16" spans="1:9" ht="12.75">
      <c r="A16" s="24" t="s">
        <v>25</v>
      </c>
      <c r="B16" s="22" t="s">
        <v>37</v>
      </c>
      <c r="C16" s="16"/>
      <c r="D16" s="16"/>
      <c r="E16" s="16"/>
      <c r="F16" s="16"/>
      <c r="G16" s="16"/>
      <c r="H16" s="16"/>
      <c r="I16" s="189"/>
    </row>
    <row r="17" spans="1:9" ht="25.5">
      <c r="A17" s="24" t="s">
        <v>26</v>
      </c>
      <c r="B17" s="23" t="s">
        <v>56</v>
      </c>
      <c r="C17" s="17">
        <v>24167838</v>
      </c>
      <c r="D17" s="17"/>
      <c r="E17" s="17">
        <f>+C17+D17</f>
        <v>24167838</v>
      </c>
      <c r="F17" s="17">
        <f>SUM(F18:F19)</f>
        <v>-3247850</v>
      </c>
      <c r="G17" s="17">
        <f>+E17+F17</f>
        <v>20919988</v>
      </c>
      <c r="H17" s="17">
        <f>SUM(H18:H19)</f>
        <v>-14565621</v>
      </c>
      <c r="I17" s="188">
        <f>SUM(I18:I19)</f>
        <v>6354367</v>
      </c>
    </row>
    <row r="18" spans="1:9" ht="12.75">
      <c r="A18" s="24" t="s">
        <v>27</v>
      </c>
      <c r="B18" s="165" t="s">
        <v>336</v>
      </c>
      <c r="C18" s="16"/>
      <c r="D18" s="16"/>
      <c r="E18" s="16"/>
      <c r="F18" s="16"/>
      <c r="G18" s="16"/>
      <c r="H18" s="16">
        <v>1204367</v>
      </c>
      <c r="I18" s="189">
        <v>1204367</v>
      </c>
    </row>
    <row r="19" spans="1:9" ht="12.75">
      <c r="A19" s="24" t="s">
        <v>30</v>
      </c>
      <c r="B19" s="165" t="s">
        <v>335</v>
      </c>
      <c r="C19" s="16">
        <v>24167838</v>
      </c>
      <c r="D19" s="16"/>
      <c r="E19" s="16">
        <f>+C19+D19</f>
        <v>24167838</v>
      </c>
      <c r="F19" s="16">
        <v>-3247850</v>
      </c>
      <c r="G19" s="16">
        <f>+E19+F19</f>
        <v>20919988</v>
      </c>
      <c r="H19" s="16">
        <f>I19-G19</f>
        <v>-15769988</v>
      </c>
      <c r="I19" s="189">
        <v>5150000</v>
      </c>
    </row>
    <row r="20" spans="1:9" ht="25.5">
      <c r="A20" s="167" t="s">
        <v>33</v>
      </c>
      <c r="B20" s="162" t="s">
        <v>52</v>
      </c>
      <c r="C20" s="158">
        <f>+C12+C17</f>
        <v>26670177</v>
      </c>
      <c r="D20" s="158">
        <f>SUM(D12:D19)</f>
        <v>0</v>
      </c>
      <c r="E20" s="158">
        <f>+E12+E17</f>
        <v>26670177</v>
      </c>
      <c r="F20" s="158">
        <f>SUM(F12:F19)</f>
        <v>-4942784</v>
      </c>
      <c r="G20" s="158">
        <f>+G12+G17</f>
        <v>24198785</v>
      </c>
      <c r="H20" s="158">
        <f>SUM(H18:H19)</f>
        <v>-14565621</v>
      </c>
      <c r="I20" s="180">
        <f>+I12+I18+I19</f>
        <v>9633164</v>
      </c>
    </row>
    <row r="21" spans="1:9" ht="12.75">
      <c r="A21" s="167" t="s">
        <v>36</v>
      </c>
      <c r="B21" s="162" t="s">
        <v>57</v>
      </c>
      <c r="C21" s="158">
        <f>+C11+C20</f>
        <v>72618880</v>
      </c>
      <c r="D21" s="158">
        <f aca="true" t="shared" si="3" ref="D21:I21">+D20+D11</f>
        <v>1232194</v>
      </c>
      <c r="E21" s="158">
        <f t="shared" si="3"/>
        <v>73851074</v>
      </c>
      <c r="F21" s="158">
        <f t="shared" si="3"/>
        <v>-699012</v>
      </c>
      <c r="G21" s="158">
        <f t="shared" si="3"/>
        <v>78756274</v>
      </c>
      <c r="H21" s="158">
        <f t="shared" si="3"/>
        <v>54611694</v>
      </c>
      <c r="I21" s="180">
        <f t="shared" si="3"/>
        <v>110726859</v>
      </c>
    </row>
    <row r="22" spans="1:9" ht="13.5" thickBot="1">
      <c r="A22" s="184" t="s">
        <v>39</v>
      </c>
      <c r="B22" s="185" t="s">
        <v>44</v>
      </c>
      <c r="C22" s="169">
        <f>IF(C11+C12-C45&lt;0,C45-(C11+C12),"-")</f>
        <v>20591190</v>
      </c>
      <c r="D22" s="169"/>
      <c r="E22" s="169"/>
      <c r="F22" s="169"/>
      <c r="G22" s="169"/>
      <c r="H22" s="169"/>
      <c r="I22" s="181"/>
    </row>
    <row r="23" spans="1:9" ht="12.75">
      <c r="A23" s="194"/>
      <c r="B23" s="195"/>
      <c r="C23" s="196"/>
      <c r="D23" s="196"/>
      <c r="E23" s="196"/>
      <c r="F23" s="196"/>
      <c r="G23" s="196"/>
      <c r="H23" s="196"/>
      <c r="I23" s="196"/>
    </row>
    <row r="24" spans="1:9" ht="13.5" thickBot="1">
      <c r="A24" s="194"/>
      <c r="B24" s="195"/>
      <c r="C24" s="196"/>
      <c r="D24" s="196"/>
      <c r="E24" s="196"/>
      <c r="F24" s="196"/>
      <c r="G24" s="196"/>
      <c r="H24" s="196"/>
      <c r="I24" s="196"/>
    </row>
    <row r="25" spans="1:11" ht="18.75">
      <c r="A25" s="329" t="s">
        <v>0</v>
      </c>
      <c r="B25" s="331" t="s">
        <v>2</v>
      </c>
      <c r="C25" s="332"/>
      <c r="D25" s="332"/>
      <c r="E25" s="332"/>
      <c r="F25" s="332"/>
      <c r="G25" s="332"/>
      <c r="H25" s="332"/>
      <c r="I25" s="333"/>
      <c r="J25" s="193"/>
      <c r="K25" s="193"/>
    </row>
    <row r="26" spans="1:9" ht="25.5">
      <c r="A26" s="330"/>
      <c r="B26" s="159" t="s">
        <v>3</v>
      </c>
      <c r="C26" s="159" t="s">
        <v>47</v>
      </c>
      <c r="D26" s="159" t="s">
        <v>59</v>
      </c>
      <c r="E26" s="159" t="s">
        <v>47</v>
      </c>
      <c r="F26" s="159" t="s">
        <v>61</v>
      </c>
      <c r="G26" s="159" t="s">
        <v>47</v>
      </c>
      <c r="H26" s="159" t="s">
        <v>333</v>
      </c>
      <c r="I26" s="182" t="s">
        <v>334</v>
      </c>
    </row>
    <row r="27" spans="1:9" ht="12.75">
      <c r="A27" s="24">
        <v>10</v>
      </c>
      <c r="B27" s="163">
        <v>11</v>
      </c>
      <c r="C27" s="163">
        <v>12</v>
      </c>
      <c r="D27" s="163">
        <v>13</v>
      </c>
      <c r="E27" s="163">
        <v>14</v>
      </c>
      <c r="F27" s="163">
        <v>15</v>
      </c>
      <c r="G27" s="163">
        <v>16</v>
      </c>
      <c r="H27" s="191">
        <v>17</v>
      </c>
      <c r="I27" s="192">
        <v>18</v>
      </c>
    </row>
    <row r="28" spans="1:9" ht="12.75">
      <c r="A28" s="15" t="s">
        <v>7</v>
      </c>
      <c r="B28" s="22" t="s">
        <v>9</v>
      </c>
      <c r="C28" s="9">
        <v>17990673</v>
      </c>
      <c r="D28" s="9">
        <v>5475</v>
      </c>
      <c r="E28" s="9">
        <f aca="true" t="shared" si="4" ref="E28:E33">+C28+D28</f>
        <v>17996148</v>
      </c>
      <c r="F28" s="9">
        <v>15240375</v>
      </c>
      <c r="G28" s="9">
        <f aca="true" t="shared" si="5" ref="G28:G33">+E28+F28</f>
        <v>33236523</v>
      </c>
      <c r="H28" s="160">
        <f>I28-G28</f>
        <v>2404210</v>
      </c>
      <c r="I28" s="168">
        <v>35640733</v>
      </c>
    </row>
    <row r="29" spans="1:9" ht="25.5">
      <c r="A29" s="15" t="s">
        <v>10</v>
      </c>
      <c r="B29" s="22" t="s">
        <v>12</v>
      </c>
      <c r="C29" s="9">
        <v>2450185</v>
      </c>
      <c r="D29" s="9">
        <v>-120562</v>
      </c>
      <c r="E29" s="9">
        <f t="shared" si="4"/>
        <v>2329623</v>
      </c>
      <c r="F29" s="9">
        <v>3085250</v>
      </c>
      <c r="G29" s="9">
        <f t="shared" si="5"/>
        <v>5414873</v>
      </c>
      <c r="H29" s="160">
        <f aca="true" t="shared" si="6" ref="H29:H35">I29-G29</f>
        <v>-382948</v>
      </c>
      <c r="I29" s="168">
        <v>5031925</v>
      </c>
    </row>
    <row r="30" spans="1:9" ht="12.75">
      <c r="A30" s="15" t="s">
        <v>4</v>
      </c>
      <c r="B30" s="22" t="s">
        <v>14</v>
      </c>
      <c r="C30" s="9">
        <v>14978143</v>
      </c>
      <c r="D30" s="9"/>
      <c r="E30" s="9">
        <f t="shared" si="4"/>
        <v>14978143</v>
      </c>
      <c r="F30" s="9">
        <v>30000</v>
      </c>
      <c r="G30" s="9">
        <f t="shared" si="5"/>
        <v>15008143</v>
      </c>
      <c r="H30" s="160">
        <f t="shared" si="6"/>
        <v>10415174</v>
      </c>
      <c r="I30" s="168">
        <v>25423317</v>
      </c>
    </row>
    <row r="31" spans="1:9" ht="12.75">
      <c r="A31" s="15" t="s">
        <v>5</v>
      </c>
      <c r="B31" s="22" t="s">
        <v>16</v>
      </c>
      <c r="C31" s="9">
        <v>2101000</v>
      </c>
      <c r="D31" s="9"/>
      <c r="E31" s="9">
        <f t="shared" si="4"/>
        <v>2101000</v>
      </c>
      <c r="F31" s="9">
        <v>3088600</v>
      </c>
      <c r="G31" s="9">
        <f t="shared" si="5"/>
        <v>5189600</v>
      </c>
      <c r="H31" s="160">
        <f t="shared" si="6"/>
        <v>-131100</v>
      </c>
      <c r="I31" s="168">
        <v>5058500</v>
      </c>
    </row>
    <row r="32" spans="1:9" ht="12.75">
      <c r="A32" s="15" t="s">
        <v>6</v>
      </c>
      <c r="B32" s="22" t="s">
        <v>18</v>
      </c>
      <c r="C32" s="9">
        <v>11570999</v>
      </c>
      <c r="D32" s="9">
        <v>2599112</v>
      </c>
      <c r="E32" s="9">
        <f t="shared" si="4"/>
        <v>14170111</v>
      </c>
      <c r="F32" s="9">
        <v>-1309112</v>
      </c>
      <c r="G32" s="9">
        <f t="shared" si="5"/>
        <v>12860999</v>
      </c>
      <c r="H32" s="160">
        <f t="shared" si="6"/>
        <v>-474490</v>
      </c>
      <c r="I32" s="168">
        <v>12386509</v>
      </c>
    </row>
    <row r="33" spans="1:9" ht="12.75">
      <c r="A33" s="15" t="s">
        <v>19</v>
      </c>
      <c r="B33" s="22" t="s">
        <v>20</v>
      </c>
      <c r="C33" s="9">
        <v>18974180</v>
      </c>
      <c r="D33" s="9">
        <v>-1251831</v>
      </c>
      <c r="E33" s="9">
        <f t="shared" si="4"/>
        <v>17722349</v>
      </c>
      <c r="F33" s="9">
        <v>-8677051</v>
      </c>
      <c r="G33" s="9">
        <f t="shared" si="5"/>
        <v>9045298</v>
      </c>
      <c r="H33" s="160">
        <f t="shared" si="6"/>
        <v>14181732</v>
      </c>
      <c r="I33" s="168">
        <v>23227030</v>
      </c>
    </row>
    <row r="34" spans="1:9" ht="12.75">
      <c r="A34" s="15" t="s">
        <v>21</v>
      </c>
      <c r="B34" s="161"/>
      <c r="C34" s="9"/>
      <c r="D34" s="9"/>
      <c r="E34" s="9"/>
      <c r="F34" s="9"/>
      <c r="G34" s="9"/>
      <c r="H34" s="160">
        <f t="shared" si="6"/>
        <v>0</v>
      </c>
      <c r="I34" s="168"/>
    </row>
    <row r="35" spans="1:9" ht="12.75">
      <c r="A35" s="167" t="s">
        <v>50</v>
      </c>
      <c r="B35" s="162" t="s">
        <v>49</v>
      </c>
      <c r="C35" s="158">
        <f>SUM(C28:C34)</f>
        <v>68065180</v>
      </c>
      <c r="D35" s="158">
        <f>SUM(D28:D34)</f>
        <v>1232194</v>
      </c>
      <c r="E35" s="158">
        <f>SUM(E28:E34)</f>
        <v>69297374</v>
      </c>
      <c r="F35" s="158">
        <f>SUM(F28:F34)</f>
        <v>11458062</v>
      </c>
      <c r="G35" s="158">
        <f>SUM(G28:G34)</f>
        <v>80755436</v>
      </c>
      <c r="H35" s="166">
        <f t="shared" si="6"/>
        <v>26012578</v>
      </c>
      <c r="I35" s="183">
        <f>SUM(I28:I33)</f>
        <v>106768014</v>
      </c>
    </row>
    <row r="36" spans="1:9" ht="12.75">
      <c r="A36" s="24" t="s">
        <v>51</v>
      </c>
      <c r="B36" s="164" t="s">
        <v>46</v>
      </c>
      <c r="C36" s="9">
        <v>977052</v>
      </c>
      <c r="D36" s="9"/>
      <c r="E36" s="9">
        <v>977052</v>
      </c>
      <c r="F36" s="9"/>
      <c r="G36" s="9">
        <v>977052</v>
      </c>
      <c r="H36" s="160"/>
      <c r="I36" s="168">
        <v>977052</v>
      </c>
    </row>
    <row r="37" spans="1:9" ht="12.75">
      <c r="A37" s="24" t="s">
        <v>53</v>
      </c>
      <c r="B37" s="22" t="s">
        <v>29</v>
      </c>
      <c r="C37" s="9"/>
      <c r="D37" s="9"/>
      <c r="E37" s="9"/>
      <c r="F37" s="9"/>
      <c r="G37" s="9"/>
      <c r="H37" s="160"/>
      <c r="I37" s="168"/>
    </row>
    <row r="38" spans="1:9" ht="12.75">
      <c r="A38" s="24" t="s">
        <v>23</v>
      </c>
      <c r="B38" s="22" t="s">
        <v>32</v>
      </c>
      <c r="C38" s="9"/>
      <c r="D38" s="9"/>
      <c r="E38" s="9"/>
      <c r="F38" s="9"/>
      <c r="G38" s="9"/>
      <c r="H38" s="160"/>
      <c r="I38" s="168"/>
    </row>
    <row r="39" spans="1:9" ht="12.75">
      <c r="A39" s="24" t="s">
        <v>24</v>
      </c>
      <c r="B39" s="22" t="s">
        <v>35</v>
      </c>
      <c r="C39" s="9"/>
      <c r="D39" s="9"/>
      <c r="E39" s="9"/>
      <c r="F39" s="9"/>
      <c r="G39" s="9"/>
      <c r="H39" s="160"/>
      <c r="I39" s="168"/>
    </row>
    <row r="40" spans="1:9" ht="12.75">
      <c r="A40" s="24" t="s">
        <v>25</v>
      </c>
      <c r="B40" s="22" t="s">
        <v>38</v>
      </c>
      <c r="C40" s="9"/>
      <c r="D40" s="9"/>
      <c r="E40" s="9"/>
      <c r="F40" s="9"/>
      <c r="G40" s="9"/>
      <c r="H40" s="160"/>
      <c r="I40" s="168"/>
    </row>
    <row r="41" spans="1:9" ht="25.5">
      <c r="A41" s="24" t="s">
        <v>26</v>
      </c>
      <c r="B41" s="22" t="s">
        <v>40</v>
      </c>
      <c r="C41" s="9"/>
      <c r="D41" s="9"/>
      <c r="E41" s="9"/>
      <c r="F41" s="9"/>
      <c r="G41" s="9"/>
      <c r="H41" s="160"/>
      <c r="I41" s="168"/>
    </row>
    <row r="42" spans="1:9" ht="12.75">
      <c r="A42" s="24" t="s">
        <v>27</v>
      </c>
      <c r="B42" s="165"/>
      <c r="C42" s="9"/>
      <c r="D42" s="9"/>
      <c r="E42" s="9"/>
      <c r="F42" s="9"/>
      <c r="G42" s="9"/>
      <c r="H42" s="160"/>
      <c r="I42" s="168"/>
    </row>
    <row r="43" spans="1:9" ht="12.75">
      <c r="A43" s="24" t="s">
        <v>30</v>
      </c>
      <c r="B43" s="161"/>
      <c r="C43" s="9"/>
      <c r="D43" s="9"/>
      <c r="E43" s="9"/>
      <c r="F43" s="9"/>
      <c r="G43" s="9"/>
      <c r="H43" s="160"/>
      <c r="I43" s="168"/>
    </row>
    <row r="44" spans="1:9" ht="25.5">
      <c r="A44" s="167" t="s">
        <v>33</v>
      </c>
      <c r="B44" s="162" t="s">
        <v>55</v>
      </c>
      <c r="C44" s="158">
        <f>+C36+C37+C38+C39+C40+C41+C42</f>
        <v>977052</v>
      </c>
      <c r="D44" s="158">
        <f>+D36+D37+D38+D39+D40+D41+D42</f>
        <v>0</v>
      </c>
      <c r="E44" s="158">
        <f>+E36+E37+E38+E39+E40+E41+E42</f>
        <v>977052</v>
      </c>
      <c r="F44" s="158">
        <f>+F36+F37+F38+F39+F40+F41+F42</f>
        <v>0</v>
      </c>
      <c r="G44" s="158">
        <f>+G36+G37+G38+G39+G40+G41+G42</f>
        <v>977052</v>
      </c>
      <c r="H44" s="160"/>
      <c r="I44" s="168">
        <v>977052</v>
      </c>
    </row>
    <row r="45" spans="1:9" ht="12.75">
      <c r="A45" s="167" t="s">
        <v>36</v>
      </c>
      <c r="B45" s="162" t="s">
        <v>58</v>
      </c>
      <c r="C45" s="158">
        <f aca="true" t="shared" si="7" ref="C45:I45">+C35+C44</f>
        <v>69042232</v>
      </c>
      <c r="D45" s="158">
        <f t="shared" si="7"/>
        <v>1232194</v>
      </c>
      <c r="E45" s="158">
        <f t="shared" si="7"/>
        <v>70274426</v>
      </c>
      <c r="F45" s="158">
        <f t="shared" si="7"/>
        <v>11458062</v>
      </c>
      <c r="G45" s="158">
        <f t="shared" si="7"/>
        <v>81732488</v>
      </c>
      <c r="H45" s="158">
        <f t="shared" si="7"/>
        <v>26012578</v>
      </c>
      <c r="I45" s="180">
        <f t="shared" si="7"/>
        <v>107745066</v>
      </c>
    </row>
    <row r="46" spans="1:9" ht="13.5" thickBot="1">
      <c r="A46" s="184" t="s">
        <v>39</v>
      </c>
      <c r="B46" s="185" t="s">
        <v>45</v>
      </c>
      <c r="C46" s="169"/>
      <c r="D46" s="169"/>
      <c r="E46" s="169">
        <v>3576648</v>
      </c>
      <c r="F46" s="169"/>
      <c r="G46" s="169">
        <f>G21-G45</f>
        <v>-2976214</v>
      </c>
      <c r="H46" s="169"/>
      <c r="I46" s="181">
        <f>I21-I45</f>
        <v>2981793</v>
      </c>
    </row>
    <row r="47" spans="2:9" ht="18.75">
      <c r="B47" s="193"/>
      <c r="C47" s="193"/>
      <c r="D47" s="193"/>
      <c r="E47" s="193"/>
      <c r="F47" s="193"/>
      <c r="G47" s="193"/>
      <c r="H47" s="193"/>
      <c r="I47" s="193"/>
    </row>
  </sheetData>
  <sheetProtection/>
  <mergeCells count="3">
    <mergeCell ref="A1:A2"/>
    <mergeCell ref="B25:I25"/>
    <mergeCell ref="A25:A26"/>
  </mergeCells>
  <printOptions horizontalCentered="1"/>
  <pageMargins left="0.31496062992125984" right="0.31496062992125984" top="1.220472440944882" bottom="0.31496062992125984" header="0.6692913385826772" footer="0.2755905511811024"/>
  <pageSetup horizontalDpi="600" verticalDpi="600" orientation="portrait" paperSize="9" scale="75" r:id="rId1"/>
  <headerFooter alignWithMargins="0">
    <oddHeader xml:space="preserve">&amp;C&amp;"Times New Roman CE,Félkövér"&amp;14Pári Község Önkormányzata
I. Működési célú bevételek és kiadások mérlege&amp;R&amp;"Times New Roman CE,Félkövér dőlt"&amp;11 1. sz.melléklet
adatok forintban </oddHeader>
  </headerFooter>
  <ignoredErrors>
    <ignoredError sqref="E4 E5:E6 E7:E10 E19 E13" unlockedFormula="1"/>
    <ignoredError sqref="E11 D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57"/>
  <sheetViews>
    <sheetView view="pageBreakPreview" zoomScale="115" zoomScaleSheetLayoutView="115" workbookViewId="0" topLeftCell="A4">
      <selection activeCell="A33" sqref="A33"/>
    </sheetView>
  </sheetViews>
  <sheetFormatPr defaultColWidth="9.00390625" defaultRowHeight="12.75"/>
  <cols>
    <col min="1" max="1" width="6.00390625" style="2" bestFit="1" customWidth="1"/>
    <col min="2" max="2" width="50.125" style="2" customWidth="1"/>
    <col min="3" max="5" width="13.00390625" style="1" bestFit="1" customWidth="1"/>
    <col min="6" max="6" width="13.875" style="1" bestFit="1" customWidth="1"/>
    <col min="7" max="7" width="13.00390625" style="1" customWidth="1"/>
    <col min="8" max="8" width="45.125" style="1" bestFit="1" customWidth="1"/>
    <col min="9" max="11" width="13.00390625" style="1" bestFit="1" customWidth="1"/>
    <col min="12" max="12" width="13.875" style="1" bestFit="1" customWidth="1"/>
    <col min="13" max="13" width="13.00390625" style="1" bestFit="1" customWidth="1"/>
    <col min="14" max="16384" width="9.375" style="1" customWidth="1"/>
  </cols>
  <sheetData>
    <row r="1" spans="1:11" ht="15.75" customHeight="1">
      <c r="A1" s="339" t="s">
        <v>97</v>
      </c>
      <c r="B1" s="339"/>
      <c r="C1" s="339"/>
      <c r="D1" s="339"/>
      <c r="E1" s="339"/>
      <c r="F1" s="339"/>
      <c r="G1" s="197"/>
      <c r="H1" s="197"/>
      <c r="I1" s="197"/>
      <c r="J1" s="197"/>
      <c r="K1" s="197"/>
    </row>
    <row r="2" spans="2:11" ht="16.5" thickBot="1">
      <c r="B2" s="340" t="s">
        <v>48</v>
      </c>
      <c r="C2" s="340"/>
      <c r="D2" s="340"/>
      <c r="E2" s="340"/>
      <c r="F2" s="340"/>
      <c r="J2" s="13"/>
      <c r="K2" s="14"/>
    </row>
    <row r="3" spans="1:7" ht="19.5" thickBot="1">
      <c r="A3" s="334" t="s">
        <v>0</v>
      </c>
      <c r="B3" s="341" t="s">
        <v>1</v>
      </c>
      <c r="C3" s="342"/>
      <c r="D3" s="342"/>
      <c r="E3" s="342"/>
      <c r="F3" s="342"/>
      <c r="G3" s="343"/>
    </row>
    <row r="4" spans="1:7" s="3" customFormat="1" ht="26.25" thickBot="1">
      <c r="A4" s="335"/>
      <c r="B4" s="25" t="s">
        <v>3</v>
      </c>
      <c r="C4" s="173" t="s">
        <v>47</v>
      </c>
      <c r="D4" s="37" t="s">
        <v>96</v>
      </c>
      <c r="E4" s="359" t="s">
        <v>47</v>
      </c>
      <c r="F4" s="6" t="s">
        <v>333</v>
      </c>
      <c r="G4" s="221" t="s">
        <v>334</v>
      </c>
    </row>
    <row r="5" spans="1:7" s="3" customFormat="1" ht="13.5" thickBot="1">
      <c r="A5" s="26">
        <v>1</v>
      </c>
      <c r="B5" s="5">
        <v>2</v>
      </c>
      <c r="C5" s="6">
        <v>3</v>
      </c>
      <c r="D5" s="6">
        <v>4</v>
      </c>
      <c r="E5" s="38">
        <v>5</v>
      </c>
      <c r="F5" s="6">
        <v>6</v>
      </c>
      <c r="G5" s="7">
        <v>7</v>
      </c>
    </row>
    <row r="6" spans="1:7" ht="25.5">
      <c r="A6" s="36" t="s">
        <v>7</v>
      </c>
      <c r="B6" s="19" t="s">
        <v>95</v>
      </c>
      <c r="C6" s="8">
        <v>26112304</v>
      </c>
      <c r="D6" s="8">
        <v>62559820</v>
      </c>
      <c r="E6" s="156">
        <f>D6+C6</f>
        <v>88672124</v>
      </c>
      <c r="F6" s="8">
        <f>G6-E6</f>
        <v>-61609289</v>
      </c>
      <c r="G6" s="222">
        <v>27062835</v>
      </c>
    </row>
    <row r="7" spans="1:7" ht="12.75">
      <c r="A7" s="36" t="s">
        <v>10</v>
      </c>
      <c r="B7" s="20" t="s">
        <v>93</v>
      </c>
      <c r="C7" s="9">
        <v>22137024</v>
      </c>
      <c r="D7" s="9"/>
      <c r="E7" s="157"/>
      <c r="F7" s="8">
        <f>G7-E7</f>
        <v>0</v>
      </c>
      <c r="G7" s="10"/>
    </row>
    <row r="8" spans="1:7" ht="12.75">
      <c r="A8" s="36" t="s">
        <v>4</v>
      </c>
      <c r="B8" s="20" t="s">
        <v>91</v>
      </c>
      <c r="C8" s="9"/>
      <c r="D8" s="9"/>
      <c r="E8" s="157"/>
      <c r="F8" s="8">
        <f>G8-E8</f>
        <v>0</v>
      </c>
      <c r="G8" s="10"/>
    </row>
    <row r="9" spans="1:7" ht="12.75">
      <c r="A9" s="36" t="s">
        <v>5</v>
      </c>
      <c r="B9" s="20" t="s">
        <v>89</v>
      </c>
      <c r="C9" s="9"/>
      <c r="D9" s="9"/>
      <c r="E9" s="157"/>
      <c r="F9" s="8">
        <f>G9-E9</f>
        <v>110000</v>
      </c>
      <c r="G9" s="10">
        <v>110000</v>
      </c>
    </row>
    <row r="10" spans="1:7" ht="12.75">
      <c r="A10" s="36" t="s">
        <v>6</v>
      </c>
      <c r="B10" s="20" t="s">
        <v>87</v>
      </c>
      <c r="C10" s="9"/>
      <c r="D10" s="9"/>
      <c r="E10" s="18"/>
      <c r="F10" s="8">
        <f>G10-E10</f>
        <v>0</v>
      </c>
      <c r="G10" s="10"/>
    </row>
    <row r="11" spans="1:7" ht="13.5" thickBot="1">
      <c r="A11" s="35" t="s">
        <v>19</v>
      </c>
      <c r="B11" s="34" t="s">
        <v>85</v>
      </c>
      <c r="C11" s="33"/>
      <c r="D11" s="32"/>
      <c r="E11" s="33"/>
      <c r="F11" s="8">
        <v>65000</v>
      </c>
      <c r="G11" s="31">
        <v>65000</v>
      </c>
    </row>
    <row r="12" spans="1:7" ht="13.5" thickBot="1">
      <c r="A12" s="26" t="s">
        <v>21</v>
      </c>
      <c r="B12" s="21" t="s">
        <v>84</v>
      </c>
      <c r="C12" s="175">
        <f>+C6+C8+C9+C11</f>
        <v>26112304</v>
      </c>
      <c r="D12" s="175">
        <f>+D6+D8+D9+D11</f>
        <v>62559820</v>
      </c>
      <c r="E12" s="176">
        <f>+E6+E8+E9+E11</f>
        <v>88672124</v>
      </c>
      <c r="F12" s="176">
        <f>+F6+F8+F9+F11</f>
        <v>-61434289</v>
      </c>
      <c r="G12" s="210">
        <f>+G6+G8+G9+G11</f>
        <v>27237835</v>
      </c>
    </row>
    <row r="13" spans="1:7" ht="12.75">
      <c r="A13" s="29" t="s">
        <v>50</v>
      </c>
      <c r="B13" s="356" t="s">
        <v>82</v>
      </c>
      <c r="C13" s="352"/>
      <c r="D13" s="174"/>
      <c r="E13" s="174"/>
      <c r="F13" s="174"/>
      <c r="G13" s="178"/>
    </row>
    <row r="14" spans="1:7" ht="12.75">
      <c r="A14" s="27" t="s">
        <v>51</v>
      </c>
      <c r="B14" s="20" t="s">
        <v>81</v>
      </c>
      <c r="C14" s="353"/>
      <c r="D14" s="9"/>
      <c r="E14" s="9"/>
      <c r="F14" s="9"/>
      <c r="G14" s="10"/>
    </row>
    <row r="15" spans="1:7" ht="12.75">
      <c r="A15" s="27" t="s">
        <v>53</v>
      </c>
      <c r="B15" s="20" t="s">
        <v>79</v>
      </c>
      <c r="C15" s="353"/>
      <c r="D15" s="9"/>
      <c r="E15" s="9"/>
      <c r="F15" s="9"/>
      <c r="G15" s="10"/>
    </row>
    <row r="16" spans="1:7" ht="12.75">
      <c r="A16" s="27" t="s">
        <v>23</v>
      </c>
      <c r="B16" s="20" t="s">
        <v>78</v>
      </c>
      <c r="C16" s="353"/>
      <c r="D16" s="9"/>
      <c r="E16" s="9"/>
      <c r="F16" s="9"/>
      <c r="G16" s="10"/>
    </row>
    <row r="17" spans="1:7" ht="12.75">
      <c r="A17" s="27" t="s">
        <v>24</v>
      </c>
      <c r="B17" s="20" t="s">
        <v>77</v>
      </c>
      <c r="C17" s="353"/>
      <c r="D17" s="9"/>
      <c r="E17" s="9"/>
      <c r="F17" s="9"/>
      <c r="G17" s="10"/>
    </row>
    <row r="18" spans="1:7" ht="12.75">
      <c r="A18" s="27" t="s">
        <v>25</v>
      </c>
      <c r="B18" s="20" t="s">
        <v>76</v>
      </c>
      <c r="C18" s="353"/>
      <c r="D18" s="9"/>
      <c r="E18" s="9"/>
      <c r="F18" s="9"/>
      <c r="G18" s="10"/>
    </row>
    <row r="19" spans="1:7" ht="25.5">
      <c r="A19" s="29" t="s">
        <v>26</v>
      </c>
      <c r="B19" s="357" t="s">
        <v>74</v>
      </c>
      <c r="C19" s="354"/>
      <c r="D19" s="28"/>
      <c r="E19" s="28"/>
      <c r="F19" s="28"/>
      <c r="G19" s="179"/>
    </row>
    <row r="20" spans="1:7" ht="12.75">
      <c r="A20" s="27" t="s">
        <v>27</v>
      </c>
      <c r="B20" s="20" t="s">
        <v>72</v>
      </c>
      <c r="C20" s="353"/>
      <c r="D20" s="9"/>
      <c r="E20" s="9"/>
      <c r="F20" s="9"/>
      <c r="G20" s="10"/>
    </row>
    <row r="21" spans="1:7" ht="12.75">
      <c r="A21" s="27" t="s">
        <v>30</v>
      </c>
      <c r="B21" s="20" t="s">
        <v>70</v>
      </c>
      <c r="C21" s="353"/>
      <c r="D21" s="9"/>
      <c r="E21" s="9"/>
      <c r="F21" s="9"/>
      <c r="G21" s="10"/>
    </row>
    <row r="22" spans="1:7" ht="12.75">
      <c r="A22" s="27" t="s">
        <v>33</v>
      </c>
      <c r="B22" s="20" t="s">
        <v>69</v>
      </c>
      <c r="C22" s="353"/>
      <c r="D22" s="9"/>
      <c r="E22" s="9"/>
      <c r="F22" s="9"/>
      <c r="G22" s="10"/>
    </row>
    <row r="23" spans="1:7" ht="12.75">
      <c r="A23" s="27" t="s">
        <v>36</v>
      </c>
      <c r="B23" s="19" t="s">
        <v>68</v>
      </c>
      <c r="C23" s="353"/>
      <c r="D23" s="9"/>
      <c r="E23" s="9"/>
      <c r="F23" s="9"/>
      <c r="G23" s="10"/>
    </row>
    <row r="24" spans="1:7" ht="13.5" thickBot="1">
      <c r="A24" s="27" t="s">
        <v>39</v>
      </c>
      <c r="B24" s="358" t="s">
        <v>67</v>
      </c>
      <c r="C24" s="355"/>
      <c r="D24" s="32"/>
      <c r="E24" s="32"/>
      <c r="F24" s="32"/>
      <c r="G24" s="31"/>
    </row>
    <row r="25" spans="1:7" ht="26.25" thickBot="1">
      <c r="A25" s="26" t="s">
        <v>41</v>
      </c>
      <c r="B25" s="21" t="s">
        <v>66</v>
      </c>
      <c r="C25" s="217"/>
      <c r="D25" s="11"/>
      <c r="E25" s="11"/>
      <c r="F25" s="11"/>
      <c r="G25" s="12"/>
    </row>
    <row r="26" spans="1:7" ht="13.5" thickBot="1">
      <c r="A26" s="26" t="s">
        <v>65</v>
      </c>
      <c r="B26" s="21" t="s">
        <v>64</v>
      </c>
      <c r="C26" s="217">
        <f>+C12+C25</f>
        <v>26112304</v>
      </c>
      <c r="D26" s="11">
        <f>+D12+D25</f>
        <v>62559820</v>
      </c>
      <c r="E26" s="11">
        <f>+E12+E25</f>
        <v>88672124</v>
      </c>
      <c r="F26" s="11">
        <f>+F12+F25</f>
        <v>-61434289</v>
      </c>
      <c r="G26" s="12">
        <f>+G12+G25</f>
        <v>27237835</v>
      </c>
    </row>
    <row r="27" spans="1:7" ht="13.5" thickBot="1">
      <c r="A27" s="26" t="s">
        <v>63</v>
      </c>
      <c r="B27" s="21" t="s">
        <v>42</v>
      </c>
      <c r="C27" s="217">
        <v>3576648</v>
      </c>
      <c r="D27" s="11"/>
      <c r="E27" s="11">
        <f>E41-E12</f>
        <v>-4576214</v>
      </c>
      <c r="F27" s="11"/>
      <c r="G27" s="12">
        <f>G12-G41</f>
        <v>-2981793</v>
      </c>
    </row>
    <row r="28" spans="1:7" ht="13.5" thickBot="1">
      <c r="A28" s="26" t="s">
        <v>62</v>
      </c>
      <c r="B28" s="21" t="s">
        <v>44</v>
      </c>
      <c r="C28" s="214">
        <f>+C55-C26</f>
        <v>3576648</v>
      </c>
      <c r="D28" s="172"/>
      <c r="E28" s="172">
        <f>E55-E26</f>
        <v>-4576214</v>
      </c>
      <c r="F28" s="172"/>
      <c r="G28" s="177">
        <v>-2984793</v>
      </c>
    </row>
    <row r="30" ht="13.5" thickBot="1"/>
    <row r="31" spans="1:7" ht="21" thickBot="1">
      <c r="A31" s="334" t="s">
        <v>0</v>
      </c>
      <c r="B31" s="336" t="s">
        <v>2</v>
      </c>
      <c r="C31" s="337"/>
      <c r="D31" s="337"/>
      <c r="E31" s="337"/>
      <c r="F31" s="337"/>
      <c r="G31" s="338"/>
    </row>
    <row r="32" spans="1:7" ht="26.25" thickBot="1">
      <c r="A32" s="335"/>
      <c r="B32" s="5" t="s">
        <v>3</v>
      </c>
      <c r="C32" s="6" t="s">
        <v>47</v>
      </c>
      <c r="D32" s="6" t="s">
        <v>96</v>
      </c>
      <c r="E32" s="6" t="s">
        <v>47</v>
      </c>
      <c r="F32" s="6" t="s">
        <v>333</v>
      </c>
      <c r="G32" s="7" t="s">
        <v>334</v>
      </c>
    </row>
    <row r="33" spans="1:7" ht="12.75">
      <c r="A33" s="167" t="s">
        <v>7</v>
      </c>
      <c r="B33" s="199" t="s">
        <v>10</v>
      </c>
      <c r="C33" s="200">
        <v>3</v>
      </c>
      <c r="D33" s="200">
        <v>4</v>
      </c>
      <c r="E33" s="200">
        <v>5</v>
      </c>
      <c r="F33" s="201">
        <v>6</v>
      </c>
      <c r="G33" s="202">
        <v>7</v>
      </c>
    </row>
    <row r="34" spans="1:7" ht="12.75">
      <c r="A34" s="213" t="s">
        <v>7</v>
      </c>
      <c r="B34" s="30" t="s">
        <v>94</v>
      </c>
      <c r="C34" s="9">
        <v>23216821</v>
      </c>
      <c r="D34" s="9">
        <f>69632333-15425375</f>
        <v>54206958</v>
      </c>
      <c r="E34" s="9">
        <f aca="true" t="shared" si="0" ref="E34:E39">D34+C34</f>
        <v>77423779</v>
      </c>
      <c r="F34" s="160">
        <f aca="true" t="shared" si="1" ref="F34:F39">G34-E34</f>
        <v>-54385651</v>
      </c>
      <c r="G34" s="168">
        <v>23038128</v>
      </c>
    </row>
    <row r="35" spans="1:7" ht="12.75">
      <c r="A35" s="213" t="s">
        <v>10</v>
      </c>
      <c r="B35" s="30" t="s">
        <v>92</v>
      </c>
      <c r="C35" s="9">
        <v>22137024</v>
      </c>
      <c r="D35" s="9">
        <v>-15425375</v>
      </c>
      <c r="E35" s="9">
        <f t="shared" si="0"/>
        <v>6711649</v>
      </c>
      <c r="F35" s="160">
        <f t="shared" si="1"/>
        <v>-6711649</v>
      </c>
      <c r="G35" s="168"/>
    </row>
    <row r="36" spans="1:7" ht="12.75">
      <c r="A36" s="213" t="s">
        <v>4</v>
      </c>
      <c r="B36" s="30" t="s">
        <v>90</v>
      </c>
      <c r="C36" s="9">
        <v>6472131</v>
      </c>
      <c r="D36" s="9"/>
      <c r="E36" s="9">
        <f t="shared" si="0"/>
        <v>6472131</v>
      </c>
      <c r="F36" s="160">
        <f t="shared" si="1"/>
        <v>509369</v>
      </c>
      <c r="G36" s="168">
        <v>6981500</v>
      </c>
    </row>
    <row r="37" spans="1:7" ht="12.75">
      <c r="A37" s="213" t="s">
        <v>5</v>
      </c>
      <c r="B37" s="30" t="s">
        <v>88</v>
      </c>
      <c r="C37" s="9"/>
      <c r="D37" s="9"/>
      <c r="E37" s="9">
        <f t="shared" si="0"/>
        <v>0</v>
      </c>
      <c r="F37" s="160">
        <f t="shared" si="1"/>
        <v>0</v>
      </c>
      <c r="G37" s="168"/>
    </row>
    <row r="38" spans="1:7" ht="12.75">
      <c r="A38" s="213" t="s">
        <v>6</v>
      </c>
      <c r="B38" s="30" t="s">
        <v>86</v>
      </c>
      <c r="C38" s="9"/>
      <c r="D38" s="9">
        <v>200000</v>
      </c>
      <c r="E38" s="9">
        <f t="shared" si="0"/>
        <v>200000</v>
      </c>
      <c r="F38" s="160">
        <f t="shared" si="1"/>
        <v>0</v>
      </c>
      <c r="G38" s="168">
        <v>200000</v>
      </c>
    </row>
    <row r="39" spans="1:7" ht="12.75">
      <c r="A39" s="213" t="s">
        <v>19</v>
      </c>
      <c r="B39" s="22" t="s">
        <v>20</v>
      </c>
      <c r="C39" s="9"/>
      <c r="D39" s="9"/>
      <c r="E39" s="9">
        <f t="shared" si="0"/>
        <v>0</v>
      </c>
      <c r="F39" s="160">
        <f t="shared" si="1"/>
        <v>0</v>
      </c>
      <c r="G39" s="168"/>
    </row>
    <row r="40" spans="1:7" ht="13.5" thickBot="1">
      <c r="A40" s="213" t="s">
        <v>21</v>
      </c>
      <c r="B40" s="361"/>
      <c r="C40" s="362"/>
      <c r="D40" s="362"/>
      <c r="E40" s="362"/>
      <c r="F40" s="363"/>
      <c r="G40" s="364"/>
    </row>
    <row r="41" spans="1:7" ht="13.5" thickBot="1">
      <c r="A41" s="198" t="s">
        <v>50</v>
      </c>
      <c r="B41" s="209" t="s">
        <v>83</v>
      </c>
      <c r="C41" s="175">
        <f>+C34+C36+C38+C39</f>
        <v>29688952</v>
      </c>
      <c r="D41" s="175">
        <f>SUM(D34:D39)</f>
        <v>38981583</v>
      </c>
      <c r="E41" s="175">
        <f>+E34+E36+E38+E39</f>
        <v>84095910</v>
      </c>
      <c r="F41" s="175">
        <f>+F34+F36+F38+F39</f>
        <v>-53876282</v>
      </c>
      <c r="G41" s="210">
        <f>+G34+G36+G38+G39</f>
        <v>30219628</v>
      </c>
    </row>
    <row r="42" spans="1:7" ht="12.75">
      <c r="A42" s="211" t="s">
        <v>51</v>
      </c>
      <c r="B42" s="212"/>
      <c r="C42" s="206"/>
      <c r="D42" s="206"/>
      <c r="E42" s="206"/>
      <c r="F42" s="207"/>
      <c r="G42" s="208"/>
    </row>
    <row r="43" spans="1:7" ht="12.75">
      <c r="A43" s="213" t="s">
        <v>53</v>
      </c>
      <c r="B43" s="22" t="s">
        <v>80</v>
      </c>
      <c r="C43" s="9"/>
      <c r="D43" s="9"/>
      <c r="E43" s="9"/>
      <c r="F43" s="160"/>
      <c r="G43" s="168"/>
    </row>
    <row r="44" spans="1:7" ht="12.75">
      <c r="A44" s="213" t="s">
        <v>23</v>
      </c>
      <c r="B44" s="22" t="s">
        <v>32</v>
      </c>
      <c r="C44" s="9"/>
      <c r="D44" s="9"/>
      <c r="E44" s="9"/>
      <c r="F44" s="160"/>
      <c r="G44" s="168"/>
    </row>
    <row r="45" spans="1:7" ht="12.75">
      <c r="A45" s="213" t="s">
        <v>24</v>
      </c>
      <c r="B45" s="22" t="s">
        <v>35</v>
      </c>
      <c r="C45" s="9"/>
      <c r="D45" s="9"/>
      <c r="E45" s="9"/>
      <c r="F45" s="160"/>
      <c r="G45" s="168"/>
    </row>
    <row r="46" spans="1:7" ht="12.75">
      <c r="A46" s="213" t="s">
        <v>25</v>
      </c>
      <c r="B46" s="22" t="s">
        <v>38</v>
      </c>
      <c r="C46" s="9"/>
      <c r="D46" s="9"/>
      <c r="E46" s="9"/>
      <c r="F46" s="160"/>
      <c r="G46" s="168"/>
    </row>
    <row r="47" spans="1:7" ht="25.5">
      <c r="A47" s="213" t="s">
        <v>26</v>
      </c>
      <c r="B47" s="22" t="s">
        <v>75</v>
      </c>
      <c r="C47" s="9"/>
      <c r="D47" s="9"/>
      <c r="E47" s="9"/>
      <c r="F47" s="160"/>
      <c r="G47" s="168"/>
    </row>
    <row r="48" spans="1:7" ht="12.75">
      <c r="A48" s="213" t="s">
        <v>27</v>
      </c>
      <c r="B48" s="22" t="s">
        <v>73</v>
      </c>
      <c r="C48" s="9"/>
      <c r="D48" s="9"/>
      <c r="E48" s="9"/>
      <c r="F48" s="160"/>
      <c r="G48" s="168"/>
    </row>
    <row r="49" spans="1:7" ht="12.75">
      <c r="A49" s="213" t="s">
        <v>30</v>
      </c>
      <c r="B49" s="22" t="s">
        <v>71</v>
      </c>
      <c r="C49" s="9"/>
      <c r="D49" s="9"/>
      <c r="E49" s="9"/>
      <c r="F49" s="160"/>
      <c r="G49" s="168"/>
    </row>
    <row r="50" spans="1:7" ht="12.75">
      <c r="A50" s="213" t="s">
        <v>33</v>
      </c>
      <c r="B50" s="161"/>
      <c r="C50" s="9"/>
      <c r="D50" s="9"/>
      <c r="E50" s="9"/>
      <c r="F50" s="160"/>
      <c r="G50" s="168"/>
    </row>
    <row r="51" spans="1:7" ht="12.75">
      <c r="A51" s="213" t="s">
        <v>36</v>
      </c>
      <c r="B51" s="161"/>
      <c r="C51" s="9"/>
      <c r="D51" s="9"/>
      <c r="E51" s="9"/>
      <c r="F51" s="160"/>
      <c r="G51" s="168"/>
    </row>
    <row r="52" spans="1:7" ht="12.75">
      <c r="A52" s="213" t="s">
        <v>39</v>
      </c>
      <c r="B52" s="161"/>
      <c r="C52" s="9"/>
      <c r="D52" s="9"/>
      <c r="E52" s="9"/>
      <c r="F52" s="160"/>
      <c r="G52" s="168"/>
    </row>
    <row r="53" spans="1:7" ht="12.75">
      <c r="A53" s="215" t="s">
        <v>41</v>
      </c>
      <c r="B53" s="216"/>
      <c r="C53" s="9"/>
      <c r="D53" s="9"/>
      <c r="E53" s="9"/>
      <c r="F53" s="160"/>
      <c r="G53" s="168"/>
    </row>
    <row r="54" spans="1:7" ht="26.25" thickBot="1">
      <c r="A54" s="215" t="s">
        <v>65</v>
      </c>
      <c r="B54" s="185" t="s">
        <v>339</v>
      </c>
      <c r="C54" s="214">
        <f>SUM(C42:C53)</f>
        <v>0</v>
      </c>
      <c r="D54" s="172">
        <f>SUM(D42:D53)</f>
        <v>0</v>
      </c>
      <c r="E54" s="172">
        <f>SUM(E42:E53)</f>
        <v>0</v>
      </c>
      <c r="F54" s="204"/>
      <c r="G54" s="205"/>
    </row>
    <row r="55" spans="1:7" ht="13.5" thickBot="1">
      <c r="A55" s="218" t="s">
        <v>63</v>
      </c>
      <c r="B55" s="203" t="s">
        <v>340</v>
      </c>
      <c r="C55" s="172">
        <f>+C41+C54</f>
        <v>29688952</v>
      </c>
      <c r="D55" s="172">
        <f>D54+D41</f>
        <v>38981583</v>
      </c>
      <c r="E55" s="172">
        <f>+E41+E54</f>
        <v>84095910</v>
      </c>
      <c r="F55" s="172">
        <f>+F41+F54</f>
        <v>-53876282</v>
      </c>
      <c r="G55" s="177">
        <f>+G41+G54</f>
        <v>30219628</v>
      </c>
    </row>
    <row r="56" spans="1:7" ht="13.5" thickBot="1">
      <c r="A56" s="219" t="s">
        <v>62</v>
      </c>
      <c r="B56" s="21" t="s">
        <v>43</v>
      </c>
      <c r="C56" s="214"/>
      <c r="D56" s="172"/>
      <c r="E56" s="172"/>
      <c r="F56" s="204"/>
      <c r="G56" s="205"/>
    </row>
    <row r="57" spans="1:7" ht="13.5" thickBot="1">
      <c r="A57" s="220" t="s">
        <v>332</v>
      </c>
      <c r="B57" s="360" t="s">
        <v>45</v>
      </c>
      <c r="C57" s="217"/>
      <c r="D57" s="11"/>
      <c r="E57" s="11"/>
      <c r="F57" s="170"/>
      <c r="G57" s="171"/>
    </row>
  </sheetData>
  <sheetProtection/>
  <mergeCells count="6">
    <mergeCell ref="A3:A4"/>
    <mergeCell ref="B31:G31"/>
    <mergeCell ref="A1:F1"/>
    <mergeCell ref="B2:F2"/>
    <mergeCell ref="A31:A32"/>
    <mergeCell ref="B3:G3"/>
  </mergeCells>
  <printOptions horizontalCentered="1"/>
  <pageMargins left="0.1968503937007874" right="0.1968503937007874" top="0.4724409448818898" bottom="0.3937007874015748" header="0.4724409448818898" footer="0.7874015748031497"/>
  <pageSetup horizontalDpi="600" verticalDpi="600" orientation="portrait" paperSize="9" scale="80" r:id="rId1"/>
  <headerFooter alignWithMargins="0">
    <oddHeader>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2"/>
  <sheetViews>
    <sheetView tabSelected="1" view="pageBreakPreview" zoomScaleSheetLayoutView="100" zoomScalePageLayoutView="70" workbookViewId="0" topLeftCell="A37">
      <selection activeCell="A54" sqref="A54:I55"/>
    </sheetView>
  </sheetViews>
  <sheetFormatPr defaultColWidth="9.00390625" defaultRowHeight="12.75"/>
  <cols>
    <col min="1" max="1" width="9.50390625" style="42" customWidth="1"/>
    <col min="2" max="2" width="91.625" style="41" customWidth="1"/>
    <col min="3" max="3" width="18.125" style="40" customWidth="1"/>
    <col min="4" max="4" width="15.50390625" style="40" customWidth="1"/>
    <col min="5" max="5" width="19.50390625" style="40" customWidth="1"/>
    <col min="6" max="6" width="17.50390625" style="40" customWidth="1"/>
    <col min="7" max="7" width="17.375" style="40" customWidth="1"/>
    <col min="8" max="8" width="18.625" style="40" customWidth="1"/>
    <col min="9" max="9" width="23.50390625" style="249" customWidth="1"/>
    <col min="10" max="16384" width="9.375" style="39" customWidth="1"/>
  </cols>
  <sheetData>
    <row r="1" spans="1:8" ht="15.75" customHeight="1">
      <c r="A1" s="345" t="s">
        <v>317</v>
      </c>
      <c r="B1" s="345"/>
      <c r="C1" s="345"/>
      <c r="D1" s="39"/>
      <c r="E1" s="39"/>
      <c r="F1" s="39"/>
      <c r="G1" s="39"/>
      <c r="H1" s="39"/>
    </row>
    <row r="2" spans="1:9" ht="15.75" customHeight="1" thickBot="1">
      <c r="A2" s="344"/>
      <c r="B2" s="344"/>
      <c r="C2" s="47"/>
      <c r="D2" s="47"/>
      <c r="E2" s="47"/>
      <c r="F2" s="47"/>
      <c r="G2" s="46"/>
      <c r="H2" s="253"/>
      <c r="I2" s="267" t="s">
        <v>341</v>
      </c>
    </row>
    <row r="3" spans="1:9" ht="32.25" thickBot="1">
      <c r="A3" s="59" t="s">
        <v>0</v>
      </c>
      <c r="B3" s="91" t="s">
        <v>316</v>
      </c>
      <c r="C3" s="91" t="s">
        <v>47</v>
      </c>
      <c r="D3" s="91" t="s">
        <v>196</v>
      </c>
      <c r="E3" s="91" t="s">
        <v>47</v>
      </c>
      <c r="F3" s="91" t="s">
        <v>96</v>
      </c>
      <c r="G3" s="91" t="s">
        <v>47</v>
      </c>
      <c r="H3" s="223" t="s">
        <v>333</v>
      </c>
      <c r="I3" s="224" t="s">
        <v>342</v>
      </c>
    </row>
    <row r="4" spans="1:9" s="51" customFormat="1" ht="16.5" thickBot="1">
      <c r="A4" s="89">
        <v>1</v>
      </c>
      <c r="B4" s="113">
        <v>2</v>
      </c>
      <c r="C4" s="113">
        <v>3</v>
      </c>
      <c r="D4" s="113">
        <v>4</v>
      </c>
      <c r="E4" s="113">
        <v>5</v>
      </c>
      <c r="F4" s="113">
        <v>6</v>
      </c>
      <c r="G4" s="113">
        <v>7</v>
      </c>
      <c r="H4" s="254">
        <v>8</v>
      </c>
      <c r="I4" s="225">
        <v>9</v>
      </c>
    </row>
    <row r="5" spans="1:9" s="51" customFormat="1" ht="16.5" thickBot="1">
      <c r="A5" s="59" t="s">
        <v>7</v>
      </c>
      <c r="B5" s="106" t="s">
        <v>315</v>
      </c>
      <c r="C5" s="105">
        <f>+C6+C7+C8+C9+C10+C11</f>
        <v>24561300</v>
      </c>
      <c r="D5" s="105">
        <f>+D6+D7+D8+D9+D10+D11</f>
        <v>0</v>
      </c>
      <c r="E5" s="105">
        <f>+E6+E7+E8+E9+E10+E11</f>
        <v>24561300</v>
      </c>
      <c r="F5" s="105">
        <f>+F6+F7+F8+F9+F10+F11</f>
        <v>3132820</v>
      </c>
      <c r="G5" s="105">
        <f aca="true" t="shared" si="0" ref="G5:G11">E5+F5</f>
        <v>27694120</v>
      </c>
      <c r="H5" s="255">
        <f aca="true" t="shared" si="1" ref="H5:H12">I5-G5</f>
        <v>4240360</v>
      </c>
      <c r="I5" s="226">
        <v>31934480</v>
      </c>
    </row>
    <row r="6" spans="1:9" s="51" customFormat="1" ht="15.75">
      <c r="A6" s="62" t="s">
        <v>194</v>
      </c>
      <c r="B6" s="103" t="s">
        <v>314</v>
      </c>
      <c r="C6" s="109">
        <v>14658280</v>
      </c>
      <c r="D6" s="109"/>
      <c r="E6" s="109">
        <v>14658280</v>
      </c>
      <c r="F6" s="109"/>
      <c r="G6" s="109">
        <f t="shared" si="0"/>
        <v>14658280</v>
      </c>
      <c r="H6" s="256">
        <f t="shared" si="1"/>
        <v>0</v>
      </c>
      <c r="I6" s="227">
        <v>14658280</v>
      </c>
    </row>
    <row r="7" spans="1:9" s="51" customFormat="1" ht="15.75">
      <c r="A7" s="82" t="s">
        <v>192</v>
      </c>
      <c r="B7" s="74" t="s">
        <v>313</v>
      </c>
      <c r="C7" s="108"/>
      <c r="D7" s="108"/>
      <c r="E7" s="108"/>
      <c r="F7" s="108"/>
      <c r="G7" s="109">
        <f t="shared" si="0"/>
        <v>0</v>
      </c>
      <c r="H7" s="256">
        <f t="shared" si="1"/>
        <v>0</v>
      </c>
      <c r="I7" s="227"/>
    </row>
    <row r="8" spans="1:9" s="51" customFormat="1" ht="15.75">
      <c r="A8" s="82" t="s">
        <v>191</v>
      </c>
      <c r="B8" s="74" t="s">
        <v>312</v>
      </c>
      <c r="C8" s="108">
        <v>8103020</v>
      </c>
      <c r="D8" s="108"/>
      <c r="E8" s="108">
        <v>8103020</v>
      </c>
      <c r="F8" s="108"/>
      <c r="G8" s="109">
        <f t="shared" si="0"/>
        <v>8103020</v>
      </c>
      <c r="H8" s="256">
        <f t="shared" si="1"/>
        <v>-320910</v>
      </c>
      <c r="I8" s="227">
        <v>7782110</v>
      </c>
    </row>
    <row r="9" spans="1:9" s="51" customFormat="1" ht="15.75">
      <c r="A9" s="82" t="s">
        <v>189</v>
      </c>
      <c r="B9" s="74" t="s">
        <v>311</v>
      </c>
      <c r="C9" s="108">
        <v>1800000</v>
      </c>
      <c r="D9" s="108"/>
      <c r="E9" s="108">
        <v>1800000</v>
      </c>
      <c r="F9" s="108"/>
      <c r="G9" s="109">
        <f t="shared" si="0"/>
        <v>1800000</v>
      </c>
      <c r="H9" s="256">
        <f t="shared" si="1"/>
        <v>0</v>
      </c>
      <c r="I9" s="227">
        <v>1800000</v>
      </c>
    </row>
    <row r="10" spans="1:9" s="51" customFormat="1" ht="15.75">
      <c r="A10" s="82" t="s">
        <v>310</v>
      </c>
      <c r="B10" s="74" t="s">
        <v>309</v>
      </c>
      <c r="C10" s="108"/>
      <c r="D10" s="108"/>
      <c r="E10" s="108"/>
      <c r="F10" s="108"/>
      <c r="G10" s="109">
        <f t="shared" si="0"/>
        <v>0</v>
      </c>
      <c r="H10" s="256">
        <f t="shared" si="1"/>
        <v>7673550</v>
      </c>
      <c r="I10" s="227">
        <v>7673550</v>
      </c>
    </row>
    <row r="11" spans="1:9" s="51" customFormat="1" ht="16.5" thickBot="1">
      <c r="A11" s="70" t="s">
        <v>187</v>
      </c>
      <c r="B11" s="75" t="s">
        <v>308</v>
      </c>
      <c r="C11" s="108"/>
      <c r="D11" s="108"/>
      <c r="E11" s="108"/>
      <c r="F11" s="108">
        <v>3132820</v>
      </c>
      <c r="G11" s="109">
        <f t="shared" si="0"/>
        <v>3132820</v>
      </c>
      <c r="H11" s="256">
        <f t="shared" si="1"/>
        <v>-3112280</v>
      </c>
      <c r="I11" s="227">
        <v>20540</v>
      </c>
    </row>
    <row r="12" spans="1:9" s="51" customFormat="1" ht="16.5" thickBot="1">
      <c r="A12" s="59" t="s">
        <v>10</v>
      </c>
      <c r="B12" s="97" t="s">
        <v>307</v>
      </c>
      <c r="C12" s="105">
        <f>+C13+C14+C15+C16+C17+C18</f>
        <v>13267050</v>
      </c>
      <c r="D12" s="105">
        <f>+D13+D14+D15+D16+D17+D18</f>
        <v>1232194</v>
      </c>
      <c r="E12" s="105">
        <f>+E13+E14+E15+E16+E17+E18</f>
        <v>14499244</v>
      </c>
      <c r="F12" s="105">
        <f>+F13+F14+F15+F16+F17+F18</f>
        <v>2782065</v>
      </c>
      <c r="G12" s="105">
        <f>+G13+G14+G15+G16+G17+G18</f>
        <v>17281309</v>
      </c>
      <c r="H12" s="255">
        <f t="shared" si="1"/>
        <v>54531377</v>
      </c>
      <c r="I12" s="226">
        <f>SUM(I13:I18)</f>
        <v>71812686</v>
      </c>
    </row>
    <row r="13" spans="1:9" s="51" customFormat="1" ht="15.75">
      <c r="A13" s="62" t="s">
        <v>168</v>
      </c>
      <c r="B13" s="103" t="s">
        <v>306</v>
      </c>
      <c r="C13" s="109"/>
      <c r="D13" s="109"/>
      <c r="E13" s="109"/>
      <c r="F13" s="109"/>
      <c r="G13" s="109">
        <f aca="true" t="shared" si="2" ref="G13:G18">E13+F13</f>
        <v>0</v>
      </c>
      <c r="H13" s="256"/>
      <c r="I13" s="227"/>
    </row>
    <row r="14" spans="1:9" s="51" customFormat="1" ht="15.75">
      <c r="A14" s="82" t="s">
        <v>167</v>
      </c>
      <c r="B14" s="74" t="s">
        <v>305</v>
      </c>
      <c r="C14" s="108"/>
      <c r="D14" s="108"/>
      <c r="E14" s="108"/>
      <c r="F14" s="108"/>
      <c r="G14" s="109">
        <f t="shared" si="2"/>
        <v>0</v>
      </c>
      <c r="H14" s="256"/>
      <c r="I14" s="228"/>
    </row>
    <row r="15" spans="1:9" s="51" customFormat="1" ht="15.75">
      <c r="A15" s="82" t="s">
        <v>165</v>
      </c>
      <c r="B15" s="74" t="s">
        <v>304</v>
      </c>
      <c r="C15" s="108">
        <v>2472655</v>
      </c>
      <c r="D15" s="108"/>
      <c r="E15" s="108">
        <v>2472655</v>
      </c>
      <c r="F15" s="108">
        <v>110000</v>
      </c>
      <c r="G15" s="109">
        <f t="shared" si="2"/>
        <v>2582655</v>
      </c>
      <c r="H15" s="256">
        <f>I15-G15</f>
        <v>-121250</v>
      </c>
      <c r="I15" s="228">
        <v>2461405</v>
      </c>
    </row>
    <row r="16" spans="1:9" s="51" customFormat="1" ht="15.75">
      <c r="A16" s="82" t="s">
        <v>164</v>
      </c>
      <c r="B16" s="74" t="s">
        <v>303</v>
      </c>
      <c r="C16" s="108"/>
      <c r="D16" s="108"/>
      <c r="E16" s="108"/>
      <c r="F16" s="108"/>
      <c r="G16" s="109">
        <f t="shared" si="2"/>
        <v>0</v>
      </c>
      <c r="H16" s="256">
        <f>I16-G16</f>
        <v>0</v>
      </c>
      <c r="I16" s="228"/>
    </row>
    <row r="17" spans="1:9" s="51" customFormat="1" ht="15.75">
      <c r="A17" s="82" t="s">
        <v>162</v>
      </c>
      <c r="B17" s="74" t="s">
        <v>302</v>
      </c>
      <c r="C17" s="108">
        <v>10794395</v>
      </c>
      <c r="D17" s="108">
        <v>1232194</v>
      </c>
      <c r="E17" s="108">
        <f>+C17+D17</f>
        <v>12026589</v>
      </c>
      <c r="F17" s="108">
        <v>2672065</v>
      </c>
      <c r="G17" s="109">
        <f t="shared" si="2"/>
        <v>14698654</v>
      </c>
      <c r="H17" s="256">
        <f>I17-G17</f>
        <v>54652627</v>
      </c>
      <c r="I17" s="228">
        <v>69351281</v>
      </c>
    </row>
    <row r="18" spans="1:9" s="51" customFormat="1" ht="16.5" thickBot="1">
      <c r="A18" s="70" t="s">
        <v>161</v>
      </c>
      <c r="B18" s="75" t="s">
        <v>301</v>
      </c>
      <c r="C18" s="107"/>
      <c r="D18" s="107"/>
      <c r="E18" s="107"/>
      <c r="F18" s="107"/>
      <c r="G18" s="109">
        <f t="shared" si="2"/>
        <v>0</v>
      </c>
      <c r="H18" s="257"/>
      <c r="I18" s="229"/>
    </row>
    <row r="19" spans="1:9" s="51" customFormat="1" ht="16.5" thickBot="1">
      <c r="A19" s="59" t="s">
        <v>4</v>
      </c>
      <c r="B19" s="106" t="s">
        <v>300</v>
      </c>
      <c r="C19" s="105">
        <f>+C20+C21+C22+C23+C24</f>
        <v>26112304</v>
      </c>
      <c r="D19" s="105">
        <f>+D20+D21+D22+D23+D24</f>
        <v>0</v>
      </c>
      <c r="E19" s="105">
        <f>+E20+E21+E22+E23+E24</f>
        <v>26112304</v>
      </c>
      <c r="F19" s="105">
        <f>+F20+F21+F22+F23+F24</f>
        <v>62559820</v>
      </c>
      <c r="G19" s="105">
        <f>+G20+G21+G22+G23+G24</f>
        <v>88672124</v>
      </c>
      <c r="H19" s="255">
        <f>I19-G19</f>
        <v>-83776642</v>
      </c>
      <c r="I19" s="226">
        <f>SUM(I20:I25)</f>
        <v>4895482</v>
      </c>
    </row>
    <row r="20" spans="1:9" s="51" customFormat="1" ht="15.75">
      <c r="A20" s="62" t="s">
        <v>144</v>
      </c>
      <c r="B20" s="103" t="s">
        <v>299</v>
      </c>
      <c r="C20" s="109">
        <v>26112304</v>
      </c>
      <c r="D20" s="109"/>
      <c r="E20" s="109">
        <v>26112304</v>
      </c>
      <c r="F20" s="109">
        <v>62559820</v>
      </c>
      <c r="G20" s="109">
        <f>F20+E20</f>
        <v>88672124</v>
      </c>
      <c r="H20" s="256">
        <f>I20-G20</f>
        <v>-83776642</v>
      </c>
      <c r="I20" s="227">
        <v>4895482</v>
      </c>
    </row>
    <row r="21" spans="1:9" s="51" customFormat="1" ht="15.75">
      <c r="A21" s="82" t="s">
        <v>142</v>
      </c>
      <c r="B21" s="74" t="s">
        <v>298</v>
      </c>
      <c r="C21" s="108"/>
      <c r="D21" s="108"/>
      <c r="E21" s="108"/>
      <c r="F21" s="108"/>
      <c r="G21" s="108"/>
      <c r="H21" s="258"/>
      <c r="I21" s="228"/>
    </row>
    <row r="22" spans="1:9" s="51" customFormat="1" ht="15.75">
      <c r="A22" s="82" t="s">
        <v>297</v>
      </c>
      <c r="B22" s="74" t="s">
        <v>296</v>
      </c>
      <c r="C22" s="108"/>
      <c r="D22" s="108"/>
      <c r="E22" s="108"/>
      <c r="F22" s="108"/>
      <c r="G22" s="108"/>
      <c r="H22" s="258"/>
      <c r="I22" s="228"/>
    </row>
    <row r="23" spans="1:9" s="51" customFormat="1" ht="15.75">
      <c r="A23" s="82" t="s">
        <v>295</v>
      </c>
      <c r="B23" s="74" t="s">
        <v>294</v>
      </c>
      <c r="C23" s="108"/>
      <c r="D23" s="108"/>
      <c r="E23" s="108"/>
      <c r="F23" s="108"/>
      <c r="G23" s="108"/>
      <c r="H23" s="258"/>
      <c r="I23" s="228"/>
    </row>
    <row r="24" spans="1:9" s="51" customFormat="1" ht="15.75">
      <c r="A24" s="82" t="s">
        <v>293</v>
      </c>
      <c r="B24" s="74" t="s">
        <v>292</v>
      </c>
      <c r="C24" s="108"/>
      <c r="D24" s="108"/>
      <c r="E24" s="108"/>
      <c r="F24" s="108"/>
      <c r="G24" s="108"/>
      <c r="H24" s="258"/>
      <c r="I24" s="228"/>
    </row>
    <row r="25" spans="1:9" s="51" customFormat="1" ht="16.5" thickBot="1">
      <c r="A25" s="70" t="s">
        <v>291</v>
      </c>
      <c r="B25" s="75" t="s">
        <v>290</v>
      </c>
      <c r="C25" s="107">
        <v>0</v>
      </c>
      <c r="D25" s="107">
        <v>0</v>
      </c>
      <c r="E25" s="107">
        <v>0</v>
      </c>
      <c r="F25" s="107">
        <v>0</v>
      </c>
      <c r="G25" s="107">
        <v>0</v>
      </c>
      <c r="H25" s="259"/>
      <c r="I25" s="229">
        <v>0</v>
      </c>
    </row>
    <row r="26" spans="1:9" s="51" customFormat="1" ht="16.5" thickBot="1">
      <c r="A26" s="59" t="s">
        <v>289</v>
      </c>
      <c r="B26" s="106" t="s">
        <v>288</v>
      </c>
      <c r="C26" s="96">
        <f>+C27+C30+C32</f>
        <v>5808000</v>
      </c>
      <c r="D26" s="96">
        <f>+D27+D30+D32</f>
        <v>0</v>
      </c>
      <c r="E26" s="96">
        <f>+E27+E30+E32</f>
        <v>5808000</v>
      </c>
      <c r="F26" s="96">
        <f>+F27+F30+F32</f>
        <v>0</v>
      </c>
      <c r="G26" s="96">
        <f>+G27+G30+G32</f>
        <v>5808000</v>
      </c>
      <c r="H26" s="255">
        <f>I26-G26</f>
        <v>2006718</v>
      </c>
      <c r="I26" s="230">
        <f>+I27+I30+I32</f>
        <v>7814718</v>
      </c>
    </row>
    <row r="27" spans="1:9" s="51" customFormat="1" ht="15.75">
      <c r="A27" s="62" t="s">
        <v>287</v>
      </c>
      <c r="B27" s="103" t="s">
        <v>286</v>
      </c>
      <c r="C27" s="112">
        <v>4808000</v>
      </c>
      <c r="D27" s="112"/>
      <c r="E27" s="112">
        <v>4808000</v>
      </c>
      <c r="F27" s="112"/>
      <c r="G27" s="112">
        <v>4808000</v>
      </c>
      <c r="H27" s="256">
        <f aca="true" t="shared" si="3" ref="H27:H42">I27-G27</f>
        <v>1327643</v>
      </c>
      <c r="I27" s="231">
        <v>6135643</v>
      </c>
    </row>
    <row r="28" spans="1:9" s="51" customFormat="1" ht="15.75">
      <c r="A28" s="82" t="s">
        <v>285</v>
      </c>
      <c r="B28" s="74" t="s">
        <v>284</v>
      </c>
      <c r="C28" s="108">
        <v>4808000</v>
      </c>
      <c r="D28" s="108"/>
      <c r="E28" s="108">
        <v>4808000</v>
      </c>
      <c r="F28" s="108"/>
      <c r="G28" s="108">
        <v>4808000</v>
      </c>
      <c r="H28" s="256">
        <f t="shared" si="3"/>
        <v>-4808000</v>
      </c>
      <c r="I28" s="231"/>
    </row>
    <row r="29" spans="1:9" s="51" customFormat="1" ht="15.75">
      <c r="A29" s="82" t="s">
        <v>283</v>
      </c>
      <c r="B29" s="74" t="s">
        <v>282</v>
      </c>
      <c r="C29" s="108"/>
      <c r="D29" s="108"/>
      <c r="E29" s="108"/>
      <c r="F29" s="108"/>
      <c r="G29" s="108"/>
      <c r="H29" s="256">
        <f t="shared" si="3"/>
        <v>6135643</v>
      </c>
      <c r="I29" s="231">
        <v>6135643</v>
      </c>
    </row>
    <row r="30" spans="1:9" s="51" customFormat="1" ht="15.75">
      <c r="A30" s="82" t="s">
        <v>281</v>
      </c>
      <c r="B30" s="74" t="s">
        <v>280</v>
      </c>
      <c r="C30" s="108">
        <v>950000</v>
      </c>
      <c r="D30" s="108"/>
      <c r="E30" s="108">
        <v>950000</v>
      </c>
      <c r="F30" s="108"/>
      <c r="G30" s="108">
        <v>950000</v>
      </c>
      <c r="H30" s="256">
        <f t="shared" si="3"/>
        <v>628540</v>
      </c>
      <c r="I30" s="231">
        <v>1578540</v>
      </c>
    </row>
    <row r="31" spans="1:9" s="51" customFormat="1" ht="15.75">
      <c r="A31" s="82" t="s">
        <v>279</v>
      </c>
      <c r="B31" s="74" t="s">
        <v>278</v>
      </c>
      <c r="C31" s="108"/>
      <c r="D31" s="108"/>
      <c r="E31" s="108"/>
      <c r="F31" s="108"/>
      <c r="G31" s="108"/>
      <c r="H31" s="256">
        <f t="shared" si="3"/>
        <v>0</v>
      </c>
      <c r="I31" s="231"/>
    </row>
    <row r="32" spans="1:9" s="51" customFormat="1" ht="16.5" thickBot="1">
      <c r="A32" s="70" t="s">
        <v>277</v>
      </c>
      <c r="B32" s="75" t="s">
        <v>276</v>
      </c>
      <c r="C32" s="107">
        <v>50000</v>
      </c>
      <c r="D32" s="107"/>
      <c r="E32" s="107">
        <v>50000</v>
      </c>
      <c r="F32" s="107"/>
      <c r="G32" s="107">
        <v>50000</v>
      </c>
      <c r="H32" s="256">
        <f t="shared" si="3"/>
        <v>50535</v>
      </c>
      <c r="I32" s="231">
        <v>100535</v>
      </c>
    </row>
    <row r="33" spans="1:9" s="51" customFormat="1" ht="16.5" thickBot="1">
      <c r="A33" s="59" t="s">
        <v>6</v>
      </c>
      <c r="B33" s="106" t="s">
        <v>275</v>
      </c>
      <c r="C33" s="105">
        <f>+C34+C35+C36+C37+C38+C39+C40+C41+C42+C43</f>
        <v>2312353</v>
      </c>
      <c r="D33" s="105">
        <f>+D34+D35+D36+D37+D38+D39+D40+D41+D42+D43</f>
        <v>0</v>
      </c>
      <c r="E33" s="105">
        <f>+E34+E35+E36+E37+E38+E39+E40+E41+E42+E43</f>
        <v>2312353</v>
      </c>
      <c r="F33" s="105">
        <f>+F34+F35+F36+F37+F38+F39+F40+F41+F42+F43</f>
        <v>1461707</v>
      </c>
      <c r="G33" s="105">
        <f>+G34+G35+G36+G37+G38+G39+G40+G41+G42+G43</f>
        <v>3774060</v>
      </c>
      <c r="H33" s="255">
        <f>I33-G33</f>
        <v>7875104</v>
      </c>
      <c r="I33" s="226">
        <f>+I34+I35+I36+I37+I38+I39+I40+I41+I42+I43</f>
        <v>11649164</v>
      </c>
    </row>
    <row r="34" spans="1:9" s="51" customFormat="1" ht="15.75">
      <c r="A34" s="62" t="s">
        <v>138</v>
      </c>
      <c r="B34" s="103" t="s">
        <v>274</v>
      </c>
      <c r="C34" s="109"/>
      <c r="D34" s="109"/>
      <c r="E34" s="109"/>
      <c r="F34" s="109">
        <v>225000</v>
      </c>
      <c r="G34" s="109">
        <f aca="true" t="shared" si="4" ref="G34:G43">E34+F34</f>
        <v>225000</v>
      </c>
      <c r="H34" s="256">
        <f t="shared" si="3"/>
        <v>357786</v>
      </c>
      <c r="I34" s="227">
        <v>582786</v>
      </c>
    </row>
    <row r="35" spans="1:9" s="51" customFormat="1" ht="15.75">
      <c r="A35" s="82" t="s">
        <v>136</v>
      </c>
      <c r="B35" s="74" t="s">
        <v>273</v>
      </c>
      <c r="C35" s="108">
        <v>872789</v>
      </c>
      <c r="D35" s="108"/>
      <c r="E35" s="108">
        <v>872789</v>
      </c>
      <c r="F35" s="108"/>
      <c r="G35" s="109">
        <f t="shared" si="4"/>
        <v>872789</v>
      </c>
      <c r="H35" s="256">
        <f t="shared" si="3"/>
        <v>642097</v>
      </c>
      <c r="I35" s="228">
        <v>1514886</v>
      </c>
    </row>
    <row r="36" spans="1:9" s="51" customFormat="1" ht="15.75">
      <c r="A36" s="82" t="s">
        <v>134</v>
      </c>
      <c r="B36" s="74" t="s">
        <v>272</v>
      </c>
      <c r="C36" s="108"/>
      <c r="D36" s="108"/>
      <c r="E36" s="108"/>
      <c r="F36" s="108"/>
      <c r="G36" s="109">
        <f t="shared" si="4"/>
        <v>0</v>
      </c>
      <c r="H36" s="256">
        <f t="shared" si="3"/>
        <v>221146</v>
      </c>
      <c r="I36" s="228">
        <v>221146</v>
      </c>
    </row>
    <row r="37" spans="1:9" s="51" customFormat="1" ht="15.75">
      <c r="A37" s="82" t="s">
        <v>271</v>
      </c>
      <c r="B37" s="74" t="s">
        <v>270</v>
      </c>
      <c r="C37" s="108">
        <v>945599</v>
      </c>
      <c r="D37" s="108"/>
      <c r="E37" s="108">
        <v>945599</v>
      </c>
      <c r="F37" s="108">
        <v>325000</v>
      </c>
      <c r="G37" s="109">
        <f t="shared" si="4"/>
        <v>1270599</v>
      </c>
      <c r="H37" s="256">
        <f t="shared" si="3"/>
        <v>-669649</v>
      </c>
      <c r="I37" s="228">
        <v>600950</v>
      </c>
    </row>
    <row r="38" spans="1:9" s="51" customFormat="1" ht="15.75">
      <c r="A38" s="82" t="s">
        <v>269</v>
      </c>
      <c r="B38" s="74" t="s">
        <v>268</v>
      </c>
      <c r="C38" s="108"/>
      <c r="D38" s="108"/>
      <c r="E38" s="108"/>
      <c r="F38" s="108"/>
      <c r="G38" s="109">
        <f t="shared" si="4"/>
        <v>0</v>
      </c>
      <c r="H38" s="256">
        <f t="shared" si="3"/>
        <v>0</v>
      </c>
      <c r="I38" s="228"/>
    </row>
    <row r="39" spans="1:9" s="51" customFormat="1" ht="15.75">
      <c r="A39" s="82" t="s">
        <v>267</v>
      </c>
      <c r="B39" s="74" t="s">
        <v>266</v>
      </c>
      <c r="C39" s="108">
        <v>490965</v>
      </c>
      <c r="D39" s="108"/>
      <c r="E39" s="108">
        <v>490965</v>
      </c>
      <c r="F39" s="108">
        <v>310757</v>
      </c>
      <c r="G39" s="109">
        <f t="shared" si="4"/>
        <v>801722</v>
      </c>
      <c r="H39" s="256">
        <f t="shared" si="3"/>
        <v>-137863</v>
      </c>
      <c r="I39" s="228">
        <v>663859</v>
      </c>
    </row>
    <row r="40" spans="1:9" s="51" customFormat="1" ht="15.75">
      <c r="A40" s="82" t="s">
        <v>265</v>
      </c>
      <c r="B40" s="74" t="s">
        <v>264</v>
      </c>
      <c r="C40" s="108"/>
      <c r="D40" s="108"/>
      <c r="E40" s="108"/>
      <c r="F40" s="108">
        <v>600950</v>
      </c>
      <c r="G40" s="109">
        <f t="shared" si="4"/>
        <v>600950</v>
      </c>
      <c r="H40" s="256">
        <f t="shared" si="3"/>
        <v>-600950</v>
      </c>
      <c r="I40" s="228"/>
    </row>
    <row r="41" spans="1:9" s="51" customFormat="1" ht="15.75">
      <c r="A41" s="82" t="s">
        <v>263</v>
      </c>
      <c r="B41" s="74" t="s">
        <v>262</v>
      </c>
      <c r="C41" s="108">
        <v>3000</v>
      </c>
      <c r="D41" s="108"/>
      <c r="E41" s="108">
        <v>3000</v>
      </c>
      <c r="F41" s="108"/>
      <c r="G41" s="109">
        <f t="shared" si="4"/>
        <v>3000</v>
      </c>
      <c r="H41" s="256">
        <f t="shared" si="3"/>
        <v>-1652</v>
      </c>
      <c r="I41" s="228">
        <v>1348</v>
      </c>
    </row>
    <row r="42" spans="1:9" s="51" customFormat="1" ht="15.75">
      <c r="A42" s="82" t="s">
        <v>261</v>
      </c>
      <c r="B42" s="74" t="s">
        <v>260</v>
      </c>
      <c r="C42" s="100"/>
      <c r="D42" s="100"/>
      <c r="E42" s="100"/>
      <c r="F42" s="100"/>
      <c r="G42" s="109">
        <f t="shared" si="4"/>
        <v>0</v>
      </c>
      <c r="H42" s="256">
        <f t="shared" si="3"/>
        <v>0</v>
      </c>
      <c r="I42" s="232"/>
    </row>
    <row r="43" spans="1:9" s="51" customFormat="1" ht="16.5" thickBot="1">
      <c r="A43" s="70" t="s">
        <v>259</v>
      </c>
      <c r="B43" s="75" t="s">
        <v>22</v>
      </c>
      <c r="C43" s="110">
        <v>0</v>
      </c>
      <c r="D43" s="110">
        <v>0</v>
      </c>
      <c r="E43" s="110">
        <v>0</v>
      </c>
      <c r="F43" s="110">
        <v>0</v>
      </c>
      <c r="G43" s="109">
        <f t="shared" si="4"/>
        <v>0</v>
      </c>
      <c r="H43" s="257"/>
      <c r="I43" s="233">
        <v>8064189</v>
      </c>
    </row>
    <row r="44" spans="1:9" s="51" customFormat="1" ht="16.5" thickBot="1">
      <c r="A44" s="59" t="s">
        <v>19</v>
      </c>
      <c r="B44" s="106" t="s">
        <v>258</v>
      </c>
      <c r="C44" s="105">
        <f>+C45+C46+C47+C48+C49</f>
        <v>0</v>
      </c>
      <c r="D44" s="105">
        <f>+D45+D46+D47+D48+D49</f>
        <v>0</v>
      </c>
      <c r="E44" s="105">
        <f>+E45+E46+E47+E48+E49</f>
        <v>0</v>
      </c>
      <c r="F44" s="105">
        <f>+F45+F46+F47+F48+F49</f>
        <v>0</v>
      </c>
      <c r="G44" s="105">
        <f>+G45+G46+G47+G48+G49</f>
        <v>0</v>
      </c>
      <c r="H44" s="255">
        <f>I44-G44</f>
        <v>65000</v>
      </c>
      <c r="I44" s="226">
        <f>+I45+I46+I47+I48+I49</f>
        <v>65000</v>
      </c>
    </row>
    <row r="45" spans="1:9" s="51" customFormat="1" ht="15.75">
      <c r="A45" s="62" t="s">
        <v>131</v>
      </c>
      <c r="B45" s="103" t="s">
        <v>257</v>
      </c>
      <c r="C45" s="111"/>
      <c r="D45" s="111"/>
      <c r="E45" s="111"/>
      <c r="F45" s="111"/>
      <c r="G45" s="111"/>
      <c r="H45" s="260"/>
      <c r="I45" s="234"/>
    </row>
    <row r="46" spans="1:9" s="51" customFormat="1" ht="15.75">
      <c r="A46" s="82" t="s">
        <v>256</v>
      </c>
      <c r="B46" s="74" t="s">
        <v>255</v>
      </c>
      <c r="C46" s="100"/>
      <c r="D46" s="100"/>
      <c r="E46" s="100"/>
      <c r="F46" s="100"/>
      <c r="G46" s="100"/>
      <c r="H46" s="256">
        <f>I46-G46</f>
        <v>65000</v>
      </c>
      <c r="I46" s="232">
        <v>65000</v>
      </c>
    </row>
    <row r="47" spans="1:9" s="51" customFormat="1" ht="15.75">
      <c r="A47" s="82" t="s">
        <v>127</v>
      </c>
      <c r="B47" s="74" t="s">
        <v>254</v>
      </c>
      <c r="C47" s="100"/>
      <c r="D47" s="100"/>
      <c r="E47" s="100"/>
      <c r="F47" s="100"/>
      <c r="G47" s="100"/>
      <c r="H47" s="261"/>
      <c r="I47" s="232"/>
    </row>
    <row r="48" spans="1:9" s="51" customFormat="1" ht="15.75">
      <c r="A48" s="82" t="s">
        <v>125</v>
      </c>
      <c r="B48" s="74" t="s">
        <v>253</v>
      </c>
      <c r="C48" s="100"/>
      <c r="D48" s="100"/>
      <c r="E48" s="100"/>
      <c r="F48" s="100"/>
      <c r="G48" s="100"/>
      <c r="H48" s="261"/>
      <c r="I48" s="232"/>
    </row>
    <row r="49" spans="1:9" s="51" customFormat="1" ht="16.5" thickBot="1">
      <c r="A49" s="70" t="s">
        <v>252</v>
      </c>
      <c r="B49" s="75" t="s">
        <v>251</v>
      </c>
      <c r="C49" s="110"/>
      <c r="D49" s="110"/>
      <c r="E49" s="110"/>
      <c r="F49" s="110"/>
      <c r="G49" s="110"/>
      <c r="H49" s="262"/>
      <c r="I49" s="233"/>
    </row>
    <row r="50" spans="1:9" s="51" customFormat="1" ht="16.5" thickBot="1">
      <c r="A50" s="59" t="s">
        <v>250</v>
      </c>
      <c r="B50" s="106" t="s">
        <v>249</v>
      </c>
      <c r="C50" s="105"/>
      <c r="D50" s="105"/>
      <c r="E50" s="105"/>
      <c r="F50" s="105"/>
      <c r="G50" s="105"/>
      <c r="H50" s="255">
        <f>I50-G50</f>
        <v>50000</v>
      </c>
      <c r="I50" s="226">
        <f>SUM(I51:I54)</f>
        <v>50000</v>
      </c>
    </row>
    <row r="51" spans="1:9" s="51" customFormat="1" ht="15.75">
      <c r="A51" s="62" t="s">
        <v>122</v>
      </c>
      <c r="B51" s="103" t="s">
        <v>248</v>
      </c>
      <c r="C51" s="109"/>
      <c r="D51" s="109"/>
      <c r="E51" s="109"/>
      <c r="F51" s="109"/>
      <c r="G51" s="109"/>
      <c r="H51" s="256"/>
      <c r="I51" s="227"/>
    </row>
    <row r="52" spans="1:9" s="51" customFormat="1" ht="15.75">
      <c r="A52" s="82" t="s">
        <v>120</v>
      </c>
      <c r="B52" s="74" t="s">
        <v>247</v>
      </c>
      <c r="C52" s="108"/>
      <c r="D52" s="108"/>
      <c r="E52" s="108"/>
      <c r="F52" s="108"/>
      <c r="G52" s="108"/>
      <c r="H52" s="258"/>
      <c r="I52" s="228"/>
    </row>
    <row r="53" spans="1:9" s="51" customFormat="1" ht="15.75">
      <c r="A53" s="82" t="s">
        <v>118</v>
      </c>
      <c r="B53" s="74" t="s">
        <v>246</v>
      </c>
      <c r="C53" s="108"/>
      <c r="D53" s="108"/>
      <c r="E53" s="108"/>
      <c r="F53" s="108"/>
      <c r="G53" s="108"/>
      <c r="H53" s="256">
        <f>I53-G53</f>
        <v>50000</v>
      </c>
      <c r="I53" s="228">
        <v>50000</v>
      </c>
    </row>
    <row r="54" spans="1:9" s="51" customFormat="1" ht="15.75">
      <c r="A54" s="82" t="s">
        <v>116</v>
      </c>
      <c r="B54" s="74" t="s">
        <v>245</v>
      </c>
      <c r="C54" s="108"/>
      <c r="D54" s="108"/>
      <c r="E54" s="108"/>
      <c r="F54" s="108"/>
      <c r="G54" s="108"/>
      <c r="H54" s="258"/>
      <c r="I54" s="228"/>
    </row>
    <row r="55" spans="1:9" s="51" customFormat="1" ht="16.5" thickBot="1">
      <c r="A55" s="379" t="s">
        <v>50</v>
      </c>
      <c r="B55" s="380" t="s">
        <v>244</v>
      </c>
      <c r="C55" s="381"/>
      <c r="D55" s="381"/>
      <c r="E55" s="381"/>
      <c r="F55" s="381"/>
      <c r="G55" s="381"/>
      <c r="H55" s="382">
        <f>I55-G55</f>
        <v>110000</v>
      </c>
      <c r="I55" s="383">
        <f>I57</f>
        <v>110000</v>
      </c>
    </row>
    <row r="56" spans="1:9" s="51" customFormat="1" ht="15.75">
      <c r="A56" s="62" t="s">
        <v>113</v>
      </c>
      <c r="B56" s="103" t="s">
        <v>243</v>
      </c>
      <c r="C56" s="100"/>
      <c r="D56" s="100"/>
      <c r="E56" s="100"/>
      <c r="F56" s="100"/>
      <c r="G56" s="100"/>
      <c r="H56" s="261"/>
      <c r="I56" s="232"/>
    </row>
    <row r="57" spans="1:9" s="51" customFormat="1" ht="15.75">
      <c r="A57" s="82" t="s">
        <v>111</v>
      </c>
      <c r="B57" s="74" t="s">
        <v>242</v>
      </c>
      <c r="C57" s="100"/>
      <c r="D57" s="100"/>
      <c r="E57" s="100"/>
      <c r="F57" s="100"/>
      <c r="G57" s="100"/>
      <c r="H57" s="256">
        <f>I57-G57</f>
        <v>110000</v>
      </c>
      <c r="I57" s="232">
        <v>110000</v>
      </c>
    </row>
    <row r="58" spans="1:9" s="51" customFormat="1" ht="15.75">
      <c r="A58" s="82" t="s">
        <v>109</v>
      </c>
      <c r="B58" s="74" t="s">
        <v>241</v>
      </c>
      <c r="C58" s="100"/>
      <c r="D58" s="100"/>
      <c r="E58" s="100"/>
      <c r="F58" s="100"/>
      <c r="G58" s="100"/>
      <c r="H58" s="261"/>
      <c r="I58" s="232"/>
    </row>
    <row r="59" spans="1:9" s="51" customFormat="1" ht="16.5" thickBot="1">
      <c r="A59" s="70" t="s">
        <v>107</v>
      </c>
      <c r="B59" s="75" t="s">
        <v>240</v>
      </c>
      <c r="C59" s="100"/>
      <c r="D59" s="100"/>
      <c r="E59" s="100"/>
      <c r="F59" s="100"/>
      <c r="G59" s="100"/>
      <c r="H59" s="261"/>
      <c r="I59" s="232"/>
    </row>
    <row r="60" spans="1:9" s="51" customFormat="1" ht="16.5" thickBot="1">
      <c r="A60" s="59" t="s">
        <v>51</v>
      </c>
      <c r="B60" s="106" t="s">
        <v>239</v>
      </c>
      <c r="C60" s="96">
        <f>+C5+C12+C19+C26+C33+C44+C50+C55</f>
        <v>72061007</v>
      </c>
      <c r="D60" s="96">
        <f>+D5+D12+D19+D26+D33+D44+D50+D55</f>
        <v>1232194</v>
      </c>
      <c r="E60" s="96">
        <f>+E5+E12+E19+E26+E33+E44+E50+E55</f>
        <v>73293201</v>
      </c>
      <c r="F60" s="96">
        <f>+F5+F12+F19+F26+F33+F44+F50+F55</f>
        <v>69936412</v>
      </c>
      <c r="G60" s="96">
        <f>+G5+G12+G19+G26+G33+G44+G50+G55</f>
        <v>143229613</v>
      </c>
      <c r="H60" s="255">
        <f>I60-G60</f>
        <v>-14898083</v>
      </c>
      <c r="I60" s="230">
        <f>+I5+I12+I19+I26+I33+I44+I50+I55</f>
        <v>128331530</v>
      </c>
    </row>
    <row r="61" spans="1:9" s="51" customFormat="1" ht="16.5" thickBot="1">
      <c r="A61" s="98" t="s">
        <v>53</v>
      </c>
      <c r="B61" s="97" t="s">
        <v>238</v>
      </c>
      <c r="C61" s="105"/>
      <c r="D61" s="105"/>
      <c r="E61" s="105"/>
      <c r="F61" s="105"/>
      <c r="G61" s="105"/>
      <c r="H61" s="255"/>
      <c r="I61" s="226"/>
    </row>
    <row r="62" spans="1:9" s="51" customFormat="1" ht="15.75">
      <c r="A62" s="62" t="s">
        <v>237</v>
      </c>
      <c r="B62" s="103" t="s">
        <v>236</v>
      </c>
      <c r="C62" s="100"/>
      <c r="D62" s="100"/>
      <c r="E62" s="100"/>
      <c r="F62" s="100"/>
      <c r="G62" s="100"/>
      <c r="H62" s="261"/>
      <c r="I62" s="232"/>
    </row>
    <row r="63" spans="1:9" s="51" customFormat="1" ht="15.75">
      <c r="A63" s="82" t="s">
        <v>235</v>
      </c>
      <c r="B63" s="74" t="s">
        <v>234</v>
      </c>
      <c r="C63" s="100"/>
      <c r="D63" s="100"/>
      <c r="E63" s="100"/>
      <c r="F63" s="100"/>
      <c r="G63" s="100"/>
      <c r="H63" s="261"/>
      <c r="I63" s="232"/>
    </row>
    <row r="64" spans="1:9" s="51" customFormat="1" ht="16.5" thickBot="1">
      <c r="A64" s="70" t="s">
        <v>233</v>
      </c>
      <c r="B64" s="75" t="s">
        <v>232</v>
      </c>
      <c r="C64" s="100"/>
      <c r="D64" s="100"/>
      <c r="E64" s="100"/>
      <c r="F64" s="100"/>
      <c r="G64" s="100"/>
      <c r="H64" s="261"/>
      <c r="I64" s="232"/>
    </row>
    <row r="65" spans="1:9" s="51" customFormat="1" ht="16.5" thickBot="1">
      <c r="A65" s="98" t="s">
        <v>23</v>
      </c>
      <c r="B65" s="97" t="s">
        <v>231</v>
      </c>
      <c r="C65" s="105"/>
      <c r="D65" s="105"/>
      <c r="E65" s="105"/>
      <c r="F65" s="105"/>
      <c r="G65" s="105"/>
      <c r="H65" s="255">
        <f>I65-G65</f>
        <v>5150000</v>
      </c>
      <c r="I65" s="226">
        <f>SUM(I66:I69)</f>
        <v>5150000</v>
      </c>
    </row>
    <row r="66" spans="1:9" s="51" customFormat="1" ht="15.75">
      <c r="A66" s="62" t="s">
        <v>230</v>
      </c>
      <c r="B66" s="103" t="s">
        <v>229</v>
      </c>
      <c r="C66" s="100"/>
      <c r="D66" s="100"/>
      <c r="E66" s="100"/>
      <c r="F66" s="100"/>
      <c r="G66" s="100"/>
      <c r="H66" s="256">
        <f>I66-G66</f>
        <v>5150000</v>
      </c>
      <c r="I66" s="232">
        <v>5150000</v>
      </c>
    </row>
    <row r="67" spans="1:9" s="51" customFormat="1" ht="15.75">
      <c r="A67" s="82" t="s">
        <v>228</v>
      </c>
      <c r="B67" s="74" t="s">
        <v>227</v>
      </c>
      <c r="C67" s="100"/>
      <c r="D67" s="100"/>
      <c r="E67" s="100"/>
      <c r="F67" s="100"/>
      <c r="G67" s="100"/>
      <c r="H67" s="261"/>
      <c r="I67" s="232"/>
    </row>
    <row r="68" spans="1:9" s="51" customFormat="1" ht="15.75">
      <c r="A68" s="82" t="s">
        <v>226</v>
      </c>
      <c r="B68" s="74" t="s">
        <v>225</v>
      </c>
      <c r="C68" s="100"/>
      <c r="D68" s="100"/>
      <c r="E68" s="100"/>
      <c r="F68" s="100"/>
      <c r="G68" s="100"/>
      <c r="H68" s="261"/>
      <c r="I68" s="232"/>
    </row>
    <row r="69" spans="1:9" s="51" customFormat="1" ht="16.5" thickBot="1">
      <c r="A69" s="70" t="s">
        <v>224</v>
      </c>
      <c r="B69" s="75" t="s">
        <v>223</v>
      </c>
      <c r="C69" s="100"/>
      <c r="D69" s="100"/>
      <c r="E69" s="100"/>
      <c r="F69" s="100"/>
      <c r="G69" s="100"/>
      <c r="H69" s="261"/>
      <c r="I69" s="232"/>
    </row>
    <row r="70" spans="1:9" s="51" customFormat="1" ht="16.5" thickBot="1">
      <c r="A70" s="98" t="s">
        <v>24</v>
      </c>
      <c r="B70" s="97" t="s">
        <v>222</v>
      </c>
      <c r="C70" s="105">
        <f>+C71+C72</f>
        <v>2502339</v>
      </c>
      <c r="D70" s="105">
        <f>+D71+D72</f>
        <v>0</v>
      </c>
      <c r="E70" s="105">
        <f>+E71+E72</f>
        <v>2502339</v>
      </c>
      <c r="F70" s="105">
        <f>+F71+F72</f>
        <v>776458</v>
      </c>
      <c r="G70" s="105">
        <f>+G71+G72</f>
        <v>3278797</v>
      </c>
      <c r="H70" s="255">
        <f>I70-G70</f>
        <v>0</v>
      </c>
      <c r="I70" s="230">
        <f>+I71+I72</f>
        <v>3278797</v>
      </c>
    </row>
    <row r="71" spans="1:9" s="51" customFormat="1" ht="15.75">
      <c r="A71" s="62" t="s">
        <v>221</v>
      </c>
      <c r="B71" s="103" t="s">
        <v>220</v>
      </c>
      <c r="C71" s="100">
        <v>2502339</v>
      </c>
      <c r="D71" s="100"/>
      <c r="E71" s="100">
        <v>2502339</v>
      </c>
      <c r="F71" s="100">
        <v>776458</v>
      </c>
      <c r="G71" s="100">
        <f>F71+E71</f>
        <v>3278797</v>
      </c>
      <c r="H71" s="261"/>
      <c r="I71" s="235">
        <v>3278797</v>
      </c>
    </row>
    <row r="72" spans="1:9" s="51" customFormat="1" ht="16.5" thickBot="1">
      <c r="A72" s="70" t="s">
        <v>219</v>
      </c>
      <c r="B72" s="75" t="s">
        <v>218</v>
      </c>
      <c r="C72" s="100"/>
      <c r="D72" s="100"/>
      <c r="E72" s="100"/>
      <c r="F72" s="100"/>
      <c r="G72" s="100"/>
      <c r="H72" s="261"/>
      <c r="I72" s="235"/>
    </row>
    <row r="73" spans="1:9" s="51" customFormat="1" ht="16.5" thickBot="1">
      <c r="A73" s="98" t="s">
        <v>25</v>
      </c>
      <c r="B73" s="97" t="s">
        <v>217</v>
      </c>
      <c r="C73" s="105"/>
      <c r="D73" s="105"/>
      <c r="E73" s="105"/>
      <c r="F73" s="105"/>
      <c r="G73" s="105"/>
      <c r="H73" s="255">
        <f>I73-G73</f>
        <v>1204367</v>
      </c>
      <c r="I73" s="230">
        <f>SUM(I74:I76)</f>
        <v>1204367</v>
      </c>
    </row>
    <row r="74" spans="1:9" s="51" customFormat="1" ht="15.75">
      <c r="A74" s="62" t="s">
        <v>216</v>
      </c>
      <c r="B74" s="103" t="s">
        <v>215</v>
      </c>
      <c r="C74" s="100"/>
      <c r="D74" s="100"/>
      <c r="E74" s="100"/>
      <c r="F74" s="100"/>
      <c r="G74" s="100"/>
      <c r="H74" s="256">
        <f>I74-G74</f>
        <v>1204367</v>
      </c>
      <c r="I74" s="235">
        <v>1204367</v>
      </c>
    </row>
    <row r="75" spans="1:9" s="51" customFormat="1" ht="15.75">
      <c r="A75" s="82" t="s">
        <v>214</v>
      </c>
      <c r="B75" s="74" t="s">
        <v>213</v>
      </c>
      <c r="C75" s="100"/>
      <c r="D75" s="100"/>
      <c r="E75" s="100"/>
      <c r="F75" s="100"/>
      <c r="G75" s="100"/>
      <c r="H75" s="261"/>
      <c r="I75" s="235"/>
    </row>
    <row r="76" spans="1:9" s="51" customFormat="1" ht="16.5" thickBot="1">
      <c r="A76" s="70" t="s">
        <v>212</v>
      </c>
      <c r="B76" s="75" t="s">
        <v>211</v>
      </c>
      <c r="C76" s="100"/>
      <c r="D76" s="100"/>
      <c r="E76" s="100"/>
      <c r="F76" s="100"/>
      <c r="G76" s="100"/>
      <c r="H76" s="261"/>
      <c r="I76" s="235"/>
    </row>
    <row r="77" spans="1:9" s="51" customFormat="1" ht="16.5" thickBot="1">
      <c r="A77" s="98" t="s">
        <v>26</v>
      </c>
      <c r="B77" s="97" t="s">
        <v>210</v>
      </c>
      <c r="C77" s="105">
        <f>+C78+C79+C80+C81</f>
        <v>24167838</v>
      </c>
      <c r="D77" s="105">
        <f>+D78+D79+D80+D81</f>
        <v>0</v>
      </c>
      <c r="E77" s="105">
        <f>+E78+E79+E80+E81</f>
        <v>24167838</v>
      </c>
      <c r="F77" s="105">
        <f>+F78+F79+F80+F81</f>
        <v>-3247850</v>
      </c>
      <c r="G77" s="105">
        <f>+G78+G79+G80+G81</f>
        <v>20919988</v>
      </c>
      <c r="H77" s="255">
        <f>I77-G77</f>
        <v>-20919988</v>
      </c>
      <c r="I77" s="230">
        <f>+I78+I79+I80+I81</f>
        <v>0</v>
      </c>
    </row>
    <row r="78" spans="1:9" s="51" customFormat="1" ht="15.75">
      <c r="A78" s="104" t="s">
        <v>209</v>
      </c>
      <c r="B78" s="103" t="s">
        <v>208</v>
      </c>
      <c r="C78" s="100">
        <v>24167838</v>
      </c>
      <c r="D78" s="100"/>
      <c r="E78" s="100">
        <v>24167838</v>
      </c>
      <c r="F78" s="100">
        <v>-3247850</v>
      </c>
      <c r="G78" s="100">
        <f>F78+E78</f>
        <v>20919988</v>
      </c>
      <c r="H78" s="256">
        <f>I78-G78</f>
        <v>-20919988</v>
      </c>
      <c r="I78" s="235"/>
    </row>
    <row r="79" spans="1:9" s="51" customFormat="1" ht="15.75">
      <c r="A79" s="102" t="s">
        <v>207</v>
      </c>
      <c r="B79" s="74" t="s">
        <v>206</v>
      </c>
      <c r="C79" s="100"/>
      <c r="D79" s="100"/>
      <c r="E79" s="100"/>
      <c r="F79" s="100"/>
      <c r="G79" s="100"/>
      <c r="H79" s="261"/>
      <c r="I79" s="235"/>
    </row>
    <row r="80" spans="1:9" s="51" customFormat="1" ht="15.75">
      <c r="A80" s="102" t="s">
        <v>205</v>
      </c>
      <c r="B80" s="74" t="s">
        <v>204</v>
      </c>
      <c r="C80" s="100"/>
      <c r="D80" s="100"/>
      <c r="E80" s="100"/>
      <c r="F80" s="100"/>
      <c r="G80" s="100"/>
      <c r="H80" s="261"/>
      <c r="I80" s="232"/>
    </row>
    <row r="81" spans="1:9" s="51" customFormat="1" ht="16.5" thickBot="1">
      <c r="A81" s="101" t="s">
        <v>203</v>
      </c>
      <c r="B81" s="75" t="s">
        <v>202</v>
      </c>
      <c r="C81" s="100"/>
      <c r="D81" s="100"/>
      <c r="E81" s="100"/>
      <c r="F81" s="100"/>
      <c r="G81" s="100"/>
      <c r="H81" s="261"/>
      <c r="I81" s="232"/>
    </row>
    <row r="82" spans="1:9" s="51" customFormat="1" ht="16.5" thickBot="1">
      <c r="A82" s="98" t="s">
        <v>27</v>
      </c>
      <c r="B82" s="97" t="s">
        <v>201</v>
      </c>
      <c r="C82" s="99"/>
      <c r="D82" s="99"/>
      <c r="E82" s="99"/>
      <c r="F82" s="99"/>
      <c r="G82" s="99"/>
      <c r="H82" s="263"/>
      <c r="I82" s="236"/>
    </row>
    <row r="83" spans="1:9" s="51" customFormat="1" ht="16.5" thickBot="1">
      <c r="A83" s="98" t="s">
        <v>30</v>
      </c>
      <c r="B83" s="97" t="s">
        <v>200</v>
      </c>
      <c r="C83" s="96">
        <f>+C61+C65+C70+C77+C82</f>
        <v>26670177</v>
      </c>
      <c r="D83" s="96">
        <f>+D61+D65+D70+D77+D82</f>
        <v>0</v>
      </c>
      <c r="E83" s="96">
        <f>+E61+E65+E70+E77+E82</f>
        <v>26670177</v>
      </c>
      <c r="F83" s="96">
        <f>+F61+F65+F70+F77+F82</f>
        <v>-2471392</v>
      </c>
      <c r="G83" s="96">
        <f>+G61+G65+G70+G77+G82</f>
        <v>24198785</v>
      </c>
      <c r="H83" s="255">
        <f>I83-G83</f>
        <v>-14565621</v>
      </c>
      <c r="I83" s="230">
        <f>+I82+I77+I73+I70+I65</f>
        <v>9633164</v>
      </c>
    </row>
    <row r="84" spans="1:9" s="51" customFormat="1" ht="27" customHeight="1" thickBot="1">
      <c r="A84" s="98" t="s">
        <v>33</v>
      </c>
      <c r="B84" s="97" t="s">
        <v>199</v>
      </c>
      <c r="C84" s="96">
        <f>+C60+C83</f>
        <v>98731184</v>
      </c>
      <c r="D84" s="96">
        <f>+D60+D83</f>
        <v>1232194</v>
      </c>
      <c r="E84" s="96">
        <f>+E60+E83</f>
        <v>99963378</v>
      </c>
      <c r="F84" s="96">
        <f>+F60+F83</f>
        <v>67465020</v>
      </c>
      <c r="G84" s="96">
        <f>+G60+G83</f>
        <v>167428398</v>
      </c>
      <c r="H84" s="255">
        <f>I84-G84</f>
        <v>-29463704</v>
      </c>
      <c r="I84" s="230">
        <f>+I60+I83</f>
        <v>137964694</v>
      </c>
    </row>
    <row r="85" spans="1:8" s="51" customFormat="1" ht="15.75">
      <c r="A85" s="95"/>
      <c r="B85" s="95"/>
      <c r="C85" s="95"/>
      <c r="D85" s="95"/>
      <c r="E85" s="95"/>
      <c r="F85" s="95"/>
      <c r="G85" s="95"/>
      <c r="H85" s="95"/>
    </row>
    <row r="86" spans="1:9" ht="16.5" customHeight="1">
      <c r="A86" s="345" t="s">
        <v>198</v>
      </c>
      <c r="B86" s="345"/>
      <c r="C86" s="345"/>
      <c r="D86" s="39"/>
      <c r="E86" s="39"/>
      <c r="F86" s="39"/>
      <c r="G86" s="39"/>
      <c r="H86" s="39"/>
      <c r="I86" s="51"/>
    </row>
    <row r="87" spans="1:9" s="92" customFormat="1" ht="16.5" customHeight="1" thickBot="1">
      <c r="A87" s="346"/>
      <c r="B87" s="346"/>
      <c r="C87" s="94"/>
      <c r="D87" s="94"/>
      <c r="E87" s="94"/>
      <c r="F87" s="94"/>
      <c r="G87" s="93"/>
      <c r="H87" s="93"/>
      <c r="I87" s="268" t="s">
        <v>341</v>
      </c>
    </row>
    <row r="88" spans="1:9" ht="32.25" thickBot="1">
      <c r="A88" s="59" t="s">
        <v>0</v>
      </c>
      <c r="B88" s="91" t="s">
        <v>197</v>
      </c>
      <c r="C88" s="91" t="s">
        <v>47</v>
      </c>
      <c r="D88" s="91" t="s">
        <v>196</v>
      </c>
      <c r="E88" s="91" t="s">
        <v>47</v>
      </c>
      <c r="F88" s="91" t="s">
        <v>61</v>
      </c>
      <c r="G88" s="91" t="s">
        <v>47</v>
      </c>
      <c r="H88" s="223" t="s">
        <v>333</v>
      </c>
      <c r="I88" s="224" t="s">
        <v>342</v>
      </c>
    </row>
    <row r="89" spans="1:9" s="90" customFormat="1" ht="16.5" thickBot="1">
      <c r="A89" s="59">
        <v>1</v>
      </c>
      <c r="B89" s="91">
        <v>2</v>
      </c>
      <c r="C89" s="91">
        <v>3</v>
      </c>
      <c r="D89" s="91">
        <v>4</v>
      </c>
      <c r="E89" s="91">
        <v>5</v>
      </c>
      <c r="F89" s="91">
        <v>6</v>
      </c>
      <c r="G89" s="91">
        <v>7</v>
      </c>
      <c r="H89" s="91">
        <v>8</v>
      </c>
      <c r="I89" s="225">
        <v>9</v>
      </c>
    </row>
    <row r="90" spans="1:9" ht="16.5" thickBot="1">
      <c r="A90" s="89" t="s">
        <v>7</v>
      </c>
      <c r="B90" s="88" t="s">
        <v>195</v>
      </c>
      <c r="C90" s="87">
        <f>+C91+C92+C93+C94+C95</f>
        <v>49091000</v>
      </c>
      <c r="D90" s="87">
        <f>+D91+D92+D93+D94+D95</f>
        <v>2484025</v>
      </c>
      <c r="E90" s="87">
        <f>+E91+E92+E93+E94+E95</f>
        <v>51575025</v>
      </c>
      <c r="F90" s="87">
        <f>+F91+F92+F93+F94+F95</f>
        <v>20135113</v>
      </c>
      <c r="G90" s="67">
        <f aca="true" t="shared" si="5" ref="G90:G105">F90+E90</f>
        <v>71710138</v>
      </c>
      <c r="H90" s="87">
        <f>I90-G90</f>
        <v>11830846</v>
      </c>
      <c r="I90" s="237">
        <f>+I91+I92+I93+I94+I95</f>
        <v>83540984</v>
      </c>
    </row>
    <row r="91" spans="1:9" ht="15.75">
      <c r="A91" s="86" t="s">
        <v>194</v>
      </c>
      <c r="B91" s="85" t="s">
        <v>193</v>
      </c>
      <c r="C91" s="84">
        <v>17990673</v>
      </c>
      <c r="D91" s="84">
        <v>5475</v>
      </c>
      <c r="E91" s="84">
        <f>+C91+D91</f>
        <v>17996148</v>
      </c>
      <c r="F91" s="84">
        <v>15240375</v>
      </c>
      <c r="G91" s="269">
        <f t="shared" si="5"/>
        <v>33236523</v>
      </c>
      <c r="H91" s="84">
        <f>I91-G91</f>
        <v>2404210</v>
      </c>
      <c r="I91" s="272">
        <v>35640733</v>
      </c>
    </row>
    <row r="92" spans="1:9" ht="15.75">
      <c r="A92" s="82" t="s">
        <v>192</v>
      </c>
      <c r="B92" s="76" t="s">
        <v>12</v>
      </c>
      <c r="C92" s="60">
        <v>2450185</v>
      </c>
      <c r="D92" s="60">
        <v>-120562</v>
      </c>
      <c r="E92" s="60">
        <f>+C92+D92</f>
        <v>2329623</v>
      </c>
      <c r="F92" s="60">
        <v>3085250</v>
      </c>
      <c r="G92" s="270">
        <f t="shared" si="5"/>
        <v>5414873</v>
      </c>
      <c r="H92" s="60">
        <f aca="true" t="shared" si="6" ref="H92:H121">I92-G92</f>
        <v>-382948</v>
      </c>
      <c r="I92" s="242">
        <v>5031925</v>
      </c>
    </row>
    <row r="93" spans="1:9" ht="15.75">
      <c r="A93" s="82" t="s">
        <v>191</v>
      </c>
      <c r="B93" s="76" t="s">
        <v>190</v>
      </c>
      <c r="C93" s="68">
        <v>14978143</v>
      </c>
      <c r="D93" s="68"/>
      <c r="E93" s="68">
        <v>14978143</v>
      </c>
      <c r="F93" s="68">
        <v>30000</v>
      </c>
      <c r="G93" s="270">
        <f t="shared" si="5"/>
        <v>15008143</v>
      </c>
      <c r="H93" s="60">
        <f t="shared" si="6"/>
        <v>10415174</v>
      </c>
      <c r="I93" s="243">
        <v>25423317</v>
      </c>
    </row>
    <row r="94" spans="1:9" ht="15.75">
      <c r="A94" s="82" t="s">
        <v>189</v>
      </c>
      <c r="B94" s="76" t="s">
        <v>16</v>
      </c>
      <c r="C94" s="68">
        <v>2101000</v>
      </c>
      <c r="D94" s="68"/>
      <c r="E94" s="68">
        <v>2101000</v>
      </c>
      <c r="F94" s="68">
        <v>3088600</v>
      </c>
      <c r="G94" s="270">
        <f t="shared" si="5"/>
        <v>5189600</v>
      </c>
      <c r="H94" s="60">
        <f t="shared" si="6"/>
        <v>-131100</v>
      </c>
      <c r="I94" s="243">
        <v>5058500</v>
      </c>
    </row>
    <row r="95" spans="1:9" ht="15.75">
      <c r="A95" s="82" t="s">
        <v>188</v>
      </c>
      <c r="B95" s="64" t="s">
        <v>18</v>
      </c>
      <c r="C95" s="68">
        <v>11570999</v>
      </c>
      <c r="D95" s="68">
        <f>+D96+D97+D98+D99+D100+D101+D102+D103+D104+D105</f>
        <v>2599112</v>
      </c>
      <c r="E95" s="68">
        <f>+E96+E97+E98+E99+E100+E101+E102+E103+E104+E105</f>
        <v>14170111</v>
      </c>
      <c r="F95" s="68">
        <v>-1309112</v>
      </c>
      <c r="G95" s="270">
        <f t="shared" si="5"/>
        <v>12860999</v>
      </c>
      <c r="H95" s="60">
        <f t="shared" si="6"/>
        <v>-474490</v>
      </c>
      <c r="I95" s="243">
        <f>456637+6523492+5406380</f>
        <v>12386509</v>
      </c>
    </row>
    <row r="96" spans="1:9" ht="15.75">
      <c r="A96" s="82" t="s">
        <v>187</v>
      </c>
      <c r="B96" s="76" t="s">
        <v>186</v>
      </c>
      <c r="C96" s="68"/>
      <c r="D96" s="68"/>
      <c r="E96" s="68"/>
      <c r="F96" s="68"/>
      <c r="G96" s="270">
        <f t="shared" si="5"/>
        <v>0</v>
      </c>
      <c r="H96" s="60">
        <f t="shared" si="6"/>
        <v>456637</v>
      </c>
      <c r="I96" s="243">
        <v>456637</v>
      </c>
    </row>
    <row r="97" spans="1:9" ht="15.75">
      <c r="A97" s="82" t="s">
        <v>185</v>
      </c>
      <c r="B97" s="83" t="s">
        <v>184</v>
      </c>
      <c r="C97" s="68"/>
      <c r="D97" s="68"/>
      <c r="E97" s="68"/>
      <c r="F97" s="68"/>
      <c r="G97" s="270">
        <f t="shared" si="5"/>
        <v>0</v>
      </c>
      <c r="H97" s="60">
        <f t="shared" si="6"/>
        <v>0</v>
      </c>
      <c r="I97" s="243"/>
    </row>
    <row r="98" spans="1:9" ht="15.75">
      <c r="A98" s="82" t="s">
        <v>183</v>
      </c>
      <c r="B98" s="72" t="s">
        <v>182</v>
      </c>
      <c r="C98" s="68"/>
      <c r="D98" s="68"/>
      <c r="E98" s="68"/>
      <c r="F98" s="68"/>
      <c r="G98" s="270">
        <f t="shared" si="5"/>
        <v>0</v>
      </c>
      <c r="H98" s="60">
        <f t="shared" si="6"/>
        <v>0</v>
      </c>
      <c r="I98" s="243"/>
    </row>
    <row r="99" spans="1:9" ht="15.75">
      <c r="A99" s="82" t="s">
        <v>181</v>
      </c>
      <c r="B99" s="72" t="s">
        <v>156</v>
      </c>
      <c r="C99" s="68"/>
      <c r="D99" s="68"/>
      <c r="E99" s="68"/>
      <c r="F99" s="68"/>
      <c r="G99" s="270">
        <f t="shared" si="5"/>
        <v>0</v>
      </c>
      <c r="H99" s="60">
        <f t="shared" si="6"/>
        <v>0</v>
      </c>
      <c r="I99" s="243"/>
    </row>
    <row r="100" spans="1:9" ht="15.75">
      <c r="A100" s="82" t="s">
        <v>180</v>
      </c>
      <c r="B100" s="83" t="s">
        <v>179</v>
      </c>
      <c r="C100" s="68">
        <v>11330999</v>
      </c>
      <c r="D100" s="68">
        <v>1599112</v>
      </c>
      <c r="E100" s="68">
        <f>+C100+D100</f>
        <v>12930111</v>
      </c>
      <c r="F100" s="68">
        <v>-1309112</v>
      </c>
      <c r="G100" s="270">
        <f t="shared" si="5"/>
        <v>11620999</v>
      </c>
      <c r="H100" s="60">
        <f t="shared" si="6"/>
        <v>-5097507</v>
      </c>
      <c r="I100" s="243">
        <v>6523492</v>
      </c>
    </row>
    <row r="101" spans="1:9" ht="15.75">
      <c r="A101" s="82" t="s">
        <v>178</v>
      </c>
      <c r="B101" s="83" t="s">
        <v>177</v>
      </c>
      <c r="C101" s="68"/>
      <c r="D101" s="68"/>
      <c r="E101" s="68"/>
      <c r="F101" s="68"/>
      <c r="G101" s="270">
        <f t="shared" si="5"/>
        <v>0</v>
      </c>
      <c r="H101" s="60">
        <f t="shared" si="6"/>
        <v>0</v>
      </c>
      <c r="I101" s="243"/>
    </row>
    <row r="102" spans="1:9" ht="15.75">
      <c r="A102" s="82" t="s">
        <v>176</v>
      </c>
      <c r="B102" s="72" t="s">
        <v>150</v>
      </c>
      <c r="C102" s="68"/>
      <c r="D102" s="68"/>
      <c r="E102" s="68"/>
      <c r="F102" s="68"/>
      <c r="G102" s="270">
        <f t="shared" si="5"/>
        <v>0</v>
      </c>
      <c r="H102" s="60">
        <f t="shared" si="6"/>
        <v>0</v>
      </c>
      <c r="I102" s="243"/>
    </row>
    <row r="103" spans="1:9" ht="15.75">
      <c r="A103" s="65" t="s">
        <v>175</v>
      </c>
      <c r="B103" s="81" t="s">
        <v>174</v>
      </c>
      <c r="C103" s="68"/>
      <c r="D103" s="68"/>
      <c r="E103" s="68"/>
      <c r="F103" s="68"/>
      <c r="G103" s="270">
        <f t="shared" si="5"/>
        <v>0</v>
      </c>
      <c r="H103" s="60">
        <f t="shared" si="6"/>
        <v>0</v>
      </c>
      <c r="I103" s="243">
        <v>0</v>
      </c>
    </row>
    <row r="104" spans="1:9" ht="15.75">
      <c r="A104" s="82" t="s">
        <v>173</v>
      </c>
      <c r="B104" s="81" t="s">
        <v>172</v>
      </c>
      <c r="C104" s="68"/>
      <c r="D104" s="68"/>
      <c r="E104" s="68"/>
      <c r="F104" s="68"/>
      <c r="G104" s="270">
        <f t="shared" si="5"/>
        <v>0</v>
      </c>
      <c r="H104" s="60">
        <f t="shared" si="6"/>
        <v>0</v>
      </c>
      <c r="I104" s="243"/>
    </row>
    <row r="105" spans="1:9" ht="16.5" thickBot="1">
      <c r="A105" s="80" t="s">
        <v>171</v>
      </c>
      <c r="B105" s="79" t="s">
        <v>170</v>
      </c>
      <c r="C105" s="78">
        <v>240000</v>
      </c>
      <c r="D105" s="78">
        <v>1000000</v>
      </c>
      <c r="E105" s="78">
        <f>+C105+D105</f>
        <v>1240000</v>
      </c>
      <c r="F105" s="78"/>
      <c r="G105" s="271">
        <f t="shared" si="5"/>
        <v>1240000</v>
      </c>
      <c r="H105" s="78">
        <f t="shared" si="6"/>
        <v>4166380</v>
      </c>
      <c r="I105" s="273">
        <v>5406380</v>
      </c>
    </row>
    <row r="106" spans="1:9" ht="16.5" thickBot="1">
      <c r="A106" s="59" t="s">
        <v>10</v>
      </c>
      <c r="B106" s="77" t="s">
        <v>169</v>
      </c>
      <c r="C106" s="67">
        <f>+C107+C109+C111</f>
        <v>29688952</v>
      </c>
      <c r="D106" s="67">
        <f>+D107+D109+D111</f>
        <v>0</v>
      </c>
      <c r="E106" s="67">
        <f>+E107+E109+E111</f>
        <v>29688952</v>
      </c>
      <c r="F106" s="67">
        <f>+F107+F109+F111</f>
        <v>54406958</v>
      </c>
      <c r="G106" s="67">
        <f>+G107+G109+G111</f>
        <v>84095910</v>
      </c>
      <c r="H106" s="67">
        <f>I106-G106</f>
        <v>-53876282</v>
      </c>
      <c r="I106" s="240">
        <f>SUM(I107:I111)</f>
        <v>30219628</v>
      </c>
    </row>
    <row r="107" spans="1:9" ht="15.75">
      <c r="A107" s="62" t="s">
        <v>168</v>
      </c>
      <c r="B107" s="76" t="s">
        <v>94</v>
      </c>
      <c r="C107" s="71">
        <v>23216821</v>
      </c>
      <c r="D107" s="71"/>
      <c r="E107" s="71">
        <v>23216821</v>
      </c>
      <c r="F107" s="71">
        <v>54406958</v>
      </c>
      <c r="G107" s="71">
        <f aca="true" t="shared" si="7" ref="G107:G119">F107+E107</f>
        <v>77623779</v>
      </c>
      <c r="H107" s="71">
        <f t="shared" si="6"/>
        <v>-54585651</v>
      </c>
      <c r="I107" s="241">
        <v>23038128</v>
      </c>
    </row>
    <row r="108" spans="1:9" ht="15.75">
      <c r="A108" s="62" t="s">
        <v>167</v>
      </c>
      <c r="B108" s="69" t="s">
        <v>166</v>
      </c>
      <c r="C108" s="71"/>
      <c r="D108" s="71"/>
      <c r="E108" s="71"/>
      <c r="F108" s="71"/>
      <c r="G108" s="71">
        <f t="shared" si="7"/>
        <v>0</v>
      </c>
      <c r="H108" s="266"/>
      <c r="I108" s="241"/>
    </row>
    <row r="109" spans="1:9" ht="15.75">
      <c r="A109" s="62" t="s">
        <v>165</v>
      </c>
      <c r="B109" s="69" t="s">
        <v>90</v>
      </c>
      <c r="C109" s="60">
        <v>6472131</v>
      </c>
      <c r="D109" s="60"/>
      <c r="E109" s="60">
        <v>6472131</v>
      </c>
      <c r="F109" s="60"/>
      <c r="G109" s="71">
        <f t="shared" si="7"/>
        <v>6472131</v>
      </c>
      <c r="H109" s="60">
        <f t="shared" si="6"/>
        <v>509369</v>
      </c>
      <c r="I109" s="238">
        <v>6981500</v>
      </c>
    </row>
    <row r="110" spans="1:9" ht="15.75">
      <c r="A110" s="62" t="s">
        <v>164</v>
      </c>
      <c r="B110" s="69" t="s">
        <v>163</v>
      </c>
      <c r="C110" s="60"/>
      <c r="D110" s="60"/>
      <c r="E110" s="60"/>
      <c r="F110" s="60"/>
      <c r="G110" s="71">
        <f t="shared" si="7"/>
        <v>0</v>
      </c>
      <c r="H110" s="60">
        <f t="shared" si="6"/>
        <v>0</v>
      </c>
      <c r="I110" s="242"/>
    </row>
    <row r="111" spans="1:9" ht="15.75">
      <c r="A111" s="62" t="s">
        <v>162</v>
      </c>
      <c r="B111" s="75" t="s">
        <v>86</v>
      </c>
      <c r="C111" s="60"/>
      <c r="D111" s="60"/>
      <c r="E111" s="60"/>
      <c r="F111" s="60"/>
      <c r="G111" s="71">
        <f t="shared" si="7"/>
        <v>0</v>
      </c>
      <c r="H111" s="60">
        <f t="shared" si="6"/>
        <v>200000</v>
      </c>
      <c r="I111" s="242">
        <v>200000</v>
      </c>
    </row>
    <row r="112" spans="1:9" ht="15.75">
      <c r="A112" s="62" t="s">
        <v>161</v>
      </c>
      <c r="B112" s="74" t="s">
        <v>160</v>
      </c>
      <c r="C112" s="60"/>
      <c r="D112" s="60"/>
      <c r="E112" s="60"/>
      <c r="F112" s="60"/>
      <c r="G112" s="71">
        <f t="shared" si="7"/>
        <v>0</v>
      </c>
      <c r="H112" s="60">
        <f t="shared" si="6"/>
        <v>0</v>
      </c>
      <c r="I112" s="242"/>
    </row>
    <row r="113" spans="1:9" ht="15.75">
      <c r="A113" s="62" t="s">
        <v>159</v>
      </c>
      <c r="B113" s="73" t="s">
        <v>158</v>
      </c>
      <c r="C113" s="60"/>
      <c r="D113" s="60"/>
      <c r="E113" s="60"/>
      <c r="F113" s="60"/>
      <c r="G113" s="71">
        <f t="shared" si="7"/>
        <v>0</v>
      </c>
      <c r="H113" s="60">
        <f t="shared" si="6"/>
        <v>0</v>
      </c>
      <c r="I113" s="242"/>
    </row>
    <row r="114" spans="1:9" ht="15.75">
      <c r="A114" s="62" t="s">
        <v>157</v>
      </c>
      <c r="B114" s="72" t="s">
        <v>156</v>
      </c>
      <c r="C114" s="60"/>
      <c r="D114" s="60"/>
      <c r="E114" s="60"/>
      <c r="F114" s="60"/>
      <c r="G114" s="71">
        <f t="shared" si="7"/>
        <v>0</v>
      </c>
      <c r="H114" s="60">
        <f t="shared" si="6"/>
        <v>0</v>
      </c>
      <c r="I114" s="242"/>
    </row>
    <row r="115" spans="1:9" ht="15.75">
      <c r="A115" s="62" t="s">
        <v>155</v>
      </c>
      <c r="B115" s="72" t="s">
        <v>154</v>
      </c>
      <c r="C115" s="60"/>
      <c r="D115" s="60"/>
      <c r="E115" s="60"/>
      <c r="F115" s="60"/>
      <c r="G115" s="71">
        <f t="shared" si="7"/>
        <v>0</v>
      </c>
      <c r="H115" s="60">
        <f t="shared" si="6"/>
        <v>0</v>
      </c>
      <c r="I115" s="242"/>
    </row>
    <row r="116" spans="1:9" ht="15.75">
      <c r="A116" s="62" t="s">
        <v>153</v>
      </c>
      <c r="B116" s="72" t="s">
        <v>152</v>
      </c>
      <c r="C116" s="60"/>
      <c r="D116" s="60"/>
      <c r="E116" s="60"/>
      <c r="F116" s="60"/>
      <c r="G116" s="71">
        <f t="shared" si="7"/>
        <v>0</v>
      </c>
      <c r="H116" s="60">
        <f t="shared" si="6"/>
        <v>0</v>
      </c>
      <c r="I116" s="242"/>
    </row>
    <row r="117" spans="1:9" ht="15.75">
      <c r="A117" s="62" t="s">
        <v>151</v>
      </c>
      <c r="B117" s="72" t="s">
        <v>150</v>
      </c>
      <c r="C117" s="60"/>
      <c r="D117" s="60"/>
      <c r="E117" s="60"/>
      <c r="F117" s="60"/>
      <c r="G117" s="71">
        <f t="shared" si="7"/>
        <v>0</v>
      </c>
      <c r="H117" s="60">
        <f t="shared" si="6"/>
        <v>200000</v>
      </c>
      <c r="I117" s="242">
        <v>200000</v>
      </c>
    </row>
    <row r="118" spans="1:9" ht="15.75">
      <c r="A118" s="62" t="s">
        <v>149</v>
      </c>
      <c r="B118" s="72" t="s">
        <v>148</v>
      </c>
      <c r="C118" s="60"/>
      <c r="D118" s="60"/>
      <c r="E118" s="60"/>
      <c r="F118" s="60"/>
      <c r="G118" s="71">
        <f t="shared" si="7"/>
        <v>0</v>
      </c>
      <c r="H118" s="60">
        <f t="shared" si="6"/>
        <v>0</v>
      </c>
      <c r="I118" s="242"/>
    </row>
    <row r="119" spans="1:9" ht="16.5" thickBot="1">
      <c r="A119" s="65" t="s">
        <v>147</v>
      </c>
      <c r="B119" s="72" t="s">
        <v>146</v>
      </c>
      <c r="C119" s="68"/>
      <c r="D119" s="68"/>
      <c r="E119" s="68"/>
      <c r="F119" s="68"/>
      <c r="G119" s="71">
        <f t="shared" si="7"/>
        <v>0</v>
      </c>
      <c r="H119" s="60">
        <f t="shared" si="6"/>
        <v>0</v>
      </c>
      <c r="I119" s="243"/>
    </row>
    <row r="120" spans="1:9" ht="16.5" thickBot="1">
      <c r="A120" s="59" t="s">
        <v>4</v>
      </c>
      <c r="B120" s="58" t="s">
        <v>145</v>
      </c>
      <c r="C120" s="67">
        <f>+C121+C122</f>
        <v>18974180</v>
      </c>
      <c r="D120" s="67">
        <f>+D121+D122</f>
        <v>-1251831</v>
      </c>
      <c r="E120" s="67">
        <f>+E121+E122</f>
        <v>17722349</v>
      </c>
      <c r="F120" s="67">
        <f>+F121+F122</f>
        <v>-8677051</v>
      </c>
      <c r="G120" s="67">
        <f>+G121+G122</f>
        <v>9045298</v>
      </c>
      <c r="H120" s="67">
        <f>I120-G120</f>
        <v>14181732</v>
      </c>
      <c r="I120" s="244">
        <f>+I121+I122</f>
        <v>23227030</v>
      </c>
    </row>
    <row r="121" spans="1:9" ht="15.75">
      <c r="A121" s="62" t="s">
        <v>144</v>
      </c>
      <c r="B121" s="61" t="s">
        <v>143</v>
      </c>
      <c r="C121" s="71">
        <v>18974180</v>
      </c>
      <c r="D121" s="71">
        <v>-1251831</v>
      </c>
      <c r="E121" s="71">
        <f>+C121+D121</f>
        <v>17722349</v>
      </c>
      <c r="F121" s="71">
        <v>-8677051</v>
      </c>
      <c r="G121" s="71">
        <f>+E121+F121</f>
        <v>9045298</v>
      </c>
      <c r="H121" s="71">
        <f t="shared" si="6"/>
        <v>14181732</v>
      </c>
      <c r="I121" s="241">
        <v>23227030</v>
      </c>
    </row>
    <row r="122" spans="1:9" ht="16.5" thickBot="1">
      <c r="A122" s="70" t="s">
        <v>142</v>
      </c>
      <c r="B122" s="69" t="s">
        <v>141</v>
      </c>
      <c r="C122" s="68"/>
      <c r="D122" s="68"/>
      <c r="E122" s="68"/>
      <c r="F122" s="68"/>
      <c r="G122" s="68"/>
      <c r="H122" s="265"/>
      <c r="I122" s="239"/>
    </row>
    <row r="123" spans="1:9" ht="16.5" thickBot="1">
      <c r="A123" s="59" t="s">
        <v>5</v>
      </c>
      <c r="B123" s="58" t="s">
        <v>140</v>
      </c>
      <c r="C123" s="67">
        <f>+C90+C106+C120</f>
        <v>97754132</v>
      </c>
      <c r="D123" s="67">
        <f>+D90+D106+D120</f>
        <v>1232194</v>
      </c>
      <c r="E123" s="67">
        <f>+E120+E106+E90</f>
        <v>98986326</v>
      </c>
      <c r="F123" s="67">
        <f>+F90+F106+F120</f>
        <v>65865020</v>
      </c>
      <c r="G123" s="67">
        <f>+G120+G106+G90</f>
        <v>164851346</v>
      </c>
      <c r="H123" s="67">
        <f>I123-G123</f>
        <v>-27863704</v>
      </c>
      <c r="I123" s="244">
        <f>+I90+I106+I120</f>
        <v>136987642</v>
      </c>
    </row>
    <row r="124" spans="1:9" ht="16.5" thickBot="1">
      <c r="A124" s="59" t="s">
        <v>6</v>
      </c>
      <c r="B124" s="58" t="s">
        <v>139</v>
      </c>
      <c r="C124" s="67"/>
      <c r="D124" s="67"/>
      <c r="E124" s="67"/>
      <c r="F124" s="67"/>
      <c r="G124" s="67"/>
      <c r="H124" s="264"/>
      <c r="I124" s="244"/>
    </row>
    <row r="125" spans="1:9" ht="15.75">
      <c r="A125" s="62" t="s">
        <v>138</v>
      </c>
      <c r="B125" s="61" t="s">
        <v>137</v>
      </c>
      <c r="C125" s="60"/>
      <c r="D125" s="60"/>
      <c r="E125" s="60"/>
      <c r="F125" s="60"/>
      <c r="G125" s="60"/>
      <c r="H125" s="242"/>
      <c r="I125" s="242"/>
    </row>
    <row r="126" spans="1:9" ht="15.75">
      <c r="A126" s="62" t="s">
        <v>136</v>
      </c>
      <c r="B126" s="61" t="s">
        <v>135</v>
      </c>
      <c r="C126" s="60"/>
      <c r="D126" s="60"/>
      <c r="E126" s="60"/>
      <c r="F126" s="60"/>
      <c r="G126" s="60"/>
      <c r="H126" s="265"/>
      <c r="I126" s="242"/>
    </row>
    <row r="127" spans="1:9" ht="16.5" thickBot="1">
      <c r="A127" s="65" t="s">
        <v>134</v>
      </c>
      <c r="B127" s="64" t="s">
        <v>133</v>
      </c>
      <c r="C127" s="60"/>
      <c r="D127" s="60"/>
      <c r="E127" s="60"/>
      <c r="F127" s="60"/>
      <c r="G127" s="60"/>
      <c r="H127" s="242"/>
      <c r="I127" s="242"/>
    </row>
    <row r="128" spans="1:9" ht="16.5" thickBot="1">
      <c r="A128" s="59" t="s">
        <v>19</v>
      </c>
      <c r="B128" s="58" t="s">
        <v>132</v>
      </c>
      <c r="C128" s="67"/>
      <c r="D128" s="67"/>
      <c r="E128" s="67"/>
      <c r="F128" s="67">
        <f>SUM(F129:F132)</f>
        <v>1600000</v>
      </c>
      <c r="G128" s="67">
        <f>F128+E128</f>
        <v>1600000</v>
      </c>
      <c r="H128" s="67">
        <f>I128-G128</f>
        <v>-1600000</v>
      </c>
      <c r="I128" s="244"/>
    </row>
    <row r="129" spans="1:9" ht="15.75">
      <c r="A129" s="62" t="s">
        <v>131</v>
      </c>
      <c r="B129" s="61" t="s">
        <v>130</v>
      </c>
      <c r="C129" s="60"/>
      <c r="D129" s="60"/>
      <c r="E129" s="60"/>
      <c r="F129" s="60"/>
      <c r="G129" s="60"/>
      <c r="H129" s="242"/>
      <c r="I129" s="242"/>
    </row>
    <row r="130" spans="1:9" ht="15.75">
      <c r="A130" s="62" t="s">
        <v>129</v>
      </c>
      <c r="B130" s="61" t="s">
        <v>128</v>
      </c>
      <c r="C130" s="60"/>
      <c r="D130" s="60"/>
      <c r="E130" s="60"/>
      <c r="F130" s="60"/>
      <c r="G130" s="60"/>
      <c r="H130" s="242"/>
      <c r="I130" s="242"/>
    </row>
    <row r="131" spans="1:9" ht="15.75">
      <c r="A131" s="62" t="s">
        <v>127</v>
      </c>
      <c r="B131" s="61" t="s">
        <v>126</v>
      </c>
      <c r="C131" s="60"/>
      <c r="D131" s="60"/>
      <c r="E131" s="60"/>
      <c r="F131" s="60">
        <v>1600000</v>
      </c>
      <c r="G131" s="60">
        <f>F131+E131</f>
        <v>1600000</v>
      </c>
      <c r="H131" s="71">
        <f>I131-G131</f>
        <v>-1600000</v>
      </c>
      <c r="I131" s="242"/>
    </row>
    <row r="132" spans="1:9" ht="16.5" thickBot="1">
      <c r="A132" s="65" t="s">
        <v>125</v>
      </c>
      <c r="B132" s="64" t="s">
        <v>124</v>
      </c>
      <c r="C132" s="60"/>
      <c r="D132" s="60"/>
      <c r="E132" s="60"/>
      <c r="F132" s="60"/>
      <c r="G132" s="60"/>
      <c r="H132" s="242"/>
      <c r="I132" s="242"/>
    </row>
    <row r="133" spans="1:9" ht="16.5" thickBot="1">
      <c r="A133" s="59" t="s">
        <v>21</v>
      </c>
      <c r="B133" s="58" t="s">
        <v>123</v>
      </c>
      <c r="C133" s="66">
        <v>977052</v>
      </c>
      <c r="D133" s="66"/>
      <c r="E133" s="66">
        <v>977052</v>
      </c>
      <c r="F133" s="66"/>
      <c r="G133" s="66">
        <v>977052</v>
      </c>
      <c r="H133" s="67">
        <f>I133-G133</f>
        <v>0</v>
      </c>
      <c r="I133" s="245">
        <v>977052</v>
      </c>
    </row>
    <row r="134" spans="1:9" ht="15.75">
      <c r="A134" s="62" t="s">
        <v>122</v>
      </c>
      <c r="B134" s="61" t="s">
        <v>121</v>
      </c>
      <c r="C134" s="60"/>
      <c r="D134" s="60"/>
      <c r="E134" s="60"/>
      <c r="F134" s="60"/>
      <c r="G134" s="60"/>
      <c r="H134" s="242"/>
      <c r="I134" s="242"/>
    </row>
    <row r="135" spans="1:9" ht="15.75">
      <c r="A135" s="62" t="s">
        <v>120</v>
      </c>
      <c r="B135" s="61" t="s">
        <v>119</v>
      </c>
      <c r="C135" s="60">
        <v>977052</v>
      </c>
      <c r="D135" s="60"/>
      <c r="E135" s="60">
        <v>977052</v>
      </c>
      <c r="F135" s="60"/>
      <c r="G135" s="60">
        <v>977052</v>
      </c>
      <c r="H135" s="242"/>
      <c r="I135" s="242">
        <v>977052</v>
      </c>
    </row>
    <row r="136" spans="1:9" ht="15.75">
      <c r="A136" s="62" t="s">
        <v>118</v>
      </c>
      <c r="B136" s="61" t="s">
        <v>117</v>
      </c>
      <c r="C136" s="60"/>
      <c r="D136" s="60"/>
      <c r="E136" s="60"/>
      <c r="F136" s="60"/>
      <c r="G136" s="60"/>
      <c r="H136" s="265"/>
      <c r="I136" s="242"/>
    </row>
    <row r="137" spans="1:9" ht="16.5" thickBot="1">
      <c r="A137" s="65" t="s">
        <v>116</v>
      </c>
      <c r="B137" s="64" t="s">
        <v>115</v>
      </c>
      <c r="C137" s="60"/>
      <c r="D137" s="60"/>
      <c r="E137" s="60"/>
      <c r="F137" s="60"/>
      <c r="G137" s="60"/>
      <c r="H137" s="242"/>
      <c r="I137" s="242"/>
    </row>
    <row r="138" spans="1:9" ht="16.5" thickBot="1">
      <c r="A138" s="59" t="s">
        <v>50</v>
      </c>
      <c r="B138" s="58" t="s">
        <v>114</v>
      </c>
      <c r="C138" s="63"/>
      <c r="D138" s="63"/>
      <c r="E138" s="63"/>
      <c r="F138" s="63"/>
      <c r="G138" s="63"/>
      <c r="H138" s="67">
        <f>I138-G138</f>
        <v>0</v>
      </c>
      <c r="I138" s="246"/>
    </row>
    <row r="139" spans="1:9" ht="15.75">
      <c r="A139" s="62" t="s">
        <v>113</v>
      </c>
      <c r="B139" s="61" t="s">
        <v>112</v>
      </c>
      <c r="C139" s="60"/>
      <c r="D139" s="60"/>
      <c r="E139" s="60"/>
      <c r="F139" s="60"/>
      <c r="G139" s="60"/>
      <c r="H139" s="242"/>
      <c r="I139" s="242"/>
    </row>
    <row r="140" spans="1:9" ht="15.75">
      <c r="A140" s="62" t="s">
        <v>111</v>
      </c>
      <c r="B140" s="61" t="s">
        <v>110</v>
      </c>
      <c r="C140" s="60"/>
      <c r="D140" s="60"/>
      <c r="E140" s="60"/>
      <c r="F140" s="60"/>
      <c r="G140" s="60"/>
      <c r="H140" s="242"/>
      <c r="I140" s="242"/>
    </row>
    <row r="141" spans="1:9" ht="15.75">
      <c r="A141" s="62" t="s">
        <v>109</v>
      </c>
      <c r="B141" s="61" t="s">
        <v>108</v>
      </c>
      <c r="C141" s="60"/>
      <c r="D141" s="60"/>
      <c r="E141" s="60"/>
      <c r="F141" s="60"/>
      <c r="G141" s="60"/>
      <c r="H141" s="265"/>
      <c r="I141" s="242"/>
    </row>
    <row r="142" spans="1:9" ht="16.5" thickBot="1">
      <c r="A142" s="62" t="s">
        <v>107</v>
      </c>
      <c r="B142" s="61" t="s">
        <v>106</v>
      </c>
      <c r="C142" s="60"/>
      <c r="D142" s="60"/>
      <c r="E142" s="60"/>
      <c r="F142" s="60"/>
      <c r="G142" s="60"/>
      <c r="H142" s="265"/>
      <c r="I142" s="242"/>
    </row>
    <row r="143" spans="1:9" ht="16.5" thickBot="1">
      <c r="A143" s="59" t="s">
        <v>51</v>
      </c>
      <c r="B143" s="58" t="s">
        <v>105</v>
      </c>
      <c r="C143" s="55">
        <f>+C124+C133+C138</f>
        <v>977052</v>
      </c>
      <c r="D143" s="55">
        <f>+D124+D133+D138</f>
        <v>0</v>
      </c>
      <c r="E143" s="55">
        <f>+E124+E133+E138</f>
        <v>977052</v>
      </c>
      <c r="F143" s="55">
        <f>+F124+F133+F138</f>
        <v>0</v>
      </c>
      <c r="G143" s="55">
        <f>+G124+G133+G138</f>
        <v>977052</v>
      </c>
      <c r="H143" s="67">
        <f>I143-G143</f>
        <v>0</v>
      </c>
      <c r="I143" s="247">
        <f>+I124+I133+I138</f>
        <v>977052</v>
      </c>
    </row>
    <row r="144" spans="1:9" s="51" customFormat="1" ht="16.5" thickBot="1">
      <c r="A144" s="57" t="s">
        <v>53</v>
      </c>
      <c r="B144" s="56" t="s">
        <v>104</v>
      </c>
      <c r="C144" s="55">
        <f>+C123+C143</f>
        <v>98731184</v>
      </c>
      <c r="D144" s="55">
        <f>+D123+D143</f>
        <v>1232194</v>
      </c>
      <c r="E144" s="55">
        <f>+E143+E123</f>
        <v>99963378</v>
      </c>
      <c r="F144" s="55">
        <f>+F143+F128+F123</f>
        <v>67465020</v>
      </c>
      <c r="G144" s="55">
        <f>+G143+G128+G123</f>
        <v>167428398</v>
      </c>
      <c r="H144" s="67">
        <f>I144-G144</f>
        <v>-29463704</v>
      </c>
      <c r="I144" s="247">
        <f>+I123+I143</f>
        <v>137964694</v>
      </c>
    </row>
    <row r="145" spans="1:9" s="51" customFormat="1" ht="16.5" thickBot="1">
      <c r="A145" s="54"/>
      <c r="B145" s="53"/>
      <c r="C145" s="52"/>
      <c r="D145" s="52"/>
      <c r="E145" s="52"/>
      <c r="F145" s="52"/>
      <c r="G145" s="52"/>
      <c r="H145" s="52"/>
      <c r="I145" s="248"/>
    </row>
    <row r="146" spans="1:9" ht="16.5" thickBot="1">
      <c r="A146" s="348" t="s">
        <v>103</v>
      </c>
      <c r="B146" s="349"/>
      <c r="C146" s="50">
        <v>2</v>
      </c>
      <c r="D146" s="50"/>
      <c r="E146" s="50">
        <v>2</v>
      </c>
      <c r="F146" s="50"/>
      <c r="G146" s="50">
        <v>2</v>
      </c>
      <c r="H146" s="50"/>
      <c r="I146" s="50">
        <v>8</v>
      </c>
    </row>
    <row r="147" spans="1:9" ht="16.5" thickBot="1">
      <c r="A147" s="348" t="s">
        <v>102</v>
      </c>
      <c r="B147" s="349"/>
      <c r="C147" s="50">
        <v>6</v>
      </c>
      <c r="D147" s="50"/>
      <c r="E147" s="50">
        <v>11</v>
      </c>
      <c r="F147" s="50"/>
      <c r="G147" s="50">
        <v>11</v>
      </c>
      <c r="H147" s="50"/>
      <c r="I147" s="250">
        <v>11</v>
      </c>
    </row>
    <row r="148" spans="1:9" ht="15.75">
      <c r="A148" s="49"/>
      <c r="B148" s="48"/>
      <c r="C148" s="48"/>
      <c r="D148" s="48"/>
      <c r="E148" s="48"/>
      <c r="F148" s="48"/>
      <c r="G148" s="48"/>
      <c r="H148" s="48"/>
      <c r="I148" s="251"/>
    </row>
    <row r="149" spans="1:9" ht="15.75">
      <c r="A149" s="347" t="s">
        <v>101</v>
      </c>
      <c r="B149" s="347"/>
      <c r="C149" s="347"/>
      <c r="D149" s="39"/>
      <c r="E149" s="39"/>
      <c r="F149" s="39"/>
      <c r="G149" s="39"/>
      <c r="H149" s="39"/>
      <c r="I149" s="251"/>
    </row>
    <row r="150" spans="1:9" ht="15" customHeight="1" thickBot="1">
      <c r="A150" s="344"/>
      <c r="B150" s="344"/>
      <c r="C150" s="47"/>
      <c r="D150" s="47"/>
      <c r="E150" s="47"/>
      <c r="F150" s="47"/>
      <c r="G150" s="46"/>
      <c r="H150" s="46"/>
      <c r="I150" s="268" t="s">
        <v>341</v>
      </c>
    </row>
    <row r="151" spans="1:9" ht="19.5" customHeight="1" thickBot="1">
      <c r="A151" s="45" t="s">
        <v>7</v>
      </c>
      <c r="B151" s="44" t="s">
        <v>99</v>
      </c>
      <c r="C151" s="43">
        <f>+C60-C123</f>
        <v>-25693125</v>
      </c>
      <c r="D151" s="43">
        <f>+D60-D123</f>
        <v>0</v>
      </c>
      <c r="E151" s="43">
        <f>+E60-E123</f>
        <v>-25693125</v>
      </c>
      <c r="F151" s="43">
        <f>+F60-F123</f>
        <v>4071392</v>
      </c>
      <c r="G151" s="43">
        <f>+G60-G123</f>
        <v>-21621733</v>
      </c>
      <c r="H151" s="43"/>
      <c r="I151" s="252">
        <f>+I60-I123</f>
        <v>-8656112</v>
      </c>
    </row>
    <row r="152" spans="1:9" ht="25.5" customHeight="1" thickBot="1">
      <c r="A152" s="45" t="s">
        <v>10</v>
      </c>
      <c r="B152" s="44" t="s">
        <v>98</v>
      </c>
      <c r="C152" s="43">
        <f>+C83-C143</f>
        <v>25693125</v>
      </c>
      <c r="D152" s="43">
        <f>+D83-D143</f>
        <v>0</v>
      </c>
      <c r="E152" s="43">
        <f>+E83-E143</f>
        <v>25693125</v>
      </c>
      <c r="F152" s="43">
        <f>+F83-F143</f>
        <v>-2471392</v>
      </c>
      <c r="G152" s="43">
        <f>+G83-G143</f>
        <v>23221733</v>
      </c>
      <c r="H152" s="43"/>
      <c r="I152" s="252">
        <f>+I83-I143</f>
        <v>8656112</v>
      </c>
    </row>
  </sheetData>
  <sheetProtection/>
  <mergeCells count="8">
    <mergeCell ref="A150:B150"/>
    <mergeCell ref="A86:C86"/>
    <mergeCell ref="A1:C1"/>
    <mergeCell ref="A2:B2"/>
    <mergeCell ref="A87:B87"/>
    <mergeCell ref="A149:C149"/>
    <mergeCell ref="A146:B146"/>
    <mergeCell ref="A147:B147"/>
  </mergeCells>
  <printOptions horizontalCentered="1"/>
  <pageMargins left="0.1968503937007874" right="0.1968503937007874" top="0.5089285714285714" bottom="0.2755905511811024" header="0.16071428571428573" footer="0.5905511811023623"/>
  <pageSetup fitToHeight="2" horizontalDpi="600" verticalDpi="600" orientation="landscape" paperSize="9" scale="60" r:id="rId1"/>
  <headerFooter alignWithMargins="0">
    <oddHeader xml:space="preserve">&amp;C&amp;"Times New Roman CE,Félkövér"&amp;12Pári Község Önkormányzata
2018. ÉVI KÖLTSÉGVETÉSÉNEK ÖSSZEVONT MÉRLEGE&amp;R&amp;"Times New Roman CE,Félkövér dőlt"&amp;11 3. sz. melléklet </oddHeader>
  </headerFooter>
  <rowBreaks count="2" manualBreakCount="2">
    <brk id="54" max="8" man="1"/>
    <brk id="10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3"/>
  <sheetViews>
    <sheetView view="pageLayout" zoomScale="80" zoomScalePageLayoutView="80" workbookViewId="0" topLeftCell="A1">
      <selection activeCell="D16" sqref="D16"/>
    </sheetView>
  </sheetViews>
  <sheetFormatPr defaultColWidth="9.00390625" defaultRowHeight="12.75"/>
  <cols>
    <col min="1" max="1" width="7.50390625" style="115" bestFit="1" customWidth="1"/>
    <col min="2" max="2" width="93.875" style="114" bestFit="1" customWidth="1"/>
    <col min="3" max="3" width="23.00390625" style="290" bestFit="1" customWidth="1"/>
    <col min="4" max="4" width="28.50390625" style="290" bestFit="1" customWidth="1"/>
    <col min="5" max="5" width="25.375" style="290" bestFit="1" customWidth="1"/>
    <col min="6" max="6" width="25.375" style="290" customWidth="1"/>
    <col min="7" max="7" width="26.375" style="305" bestFit="1" customWidth="1"/>
    <col min="8" max="8" width="23.625" style="305" bestFit="1" customWidth="1"/>
    <col min="9" max="9" width="23.625" style="305" customWidth="1"/>
    <col min="10" max="10" width="16.375" style="321" bestFit="1" customWidth="1"/>
    <col min="11" max="11" width="19.375" style="324" bestFit="1" customWidth="1"/>
    <col min="12" max="12" width="20.875" style="324" bestFit="1" customWidth="1"/>
    <col min="13" max="13" width="17.625" style="324" bestFit="1" customWidth="1"/>
    <col min="14" max="22" width="9.375" style="114" customWidth="1"/>
    <col min="23" max="16384" width="9.375" style="114" customWidth="1"/>
  </cols>
  <sheetData>
    <row r="1" spans="1:13" s="155" customFormat="1" ht="63.75">
      <c r="A1" s="377" t="s">
        <v>331</v>
      </c>
      <c r="B1" s="377"/>
      <c r="C1" s="375" t="s">
        <v>330</v>
      </c>
      <c r="D1" s="375" t="s">
        <v>346</v>
      </c>
      <c r="E1" s="375" t="s">
        <v>346</v>
      </c>
      <c r="F1" s="375" t="s">
        <v>346</v>
      </c>
      <c r="G1" s="375" t="s">
        <v>329</v>
      </c>
      <c r="H1" s="375" t="s">
        <v>347</v>
      </c>
      <c r="I1" s="375" t="s">
        <v>347</v>
      </c>
      <c r="J1" s="375" t="s">
        <v>328</v>
      </c>
      <c r="K1" s="323"/>
      <c r="L1" s="323"/>
      <c r="M1" s="323"/>
    </row>
    <row r="2" spans="1:13" s="155" customFormat="1" ht="15">
      <c r="A2" s="378"/>
      <c r="B2" s="376" t="s">
        <v>317</v>
      </c>
      <c r="C2" s="376"/>
      <c r="D2" s="376"/>
      <c r="E2" s="376"/>
      <c r="F2" s="376"/>
      <c r="G2" s="376"/>
      <c r="H2" s="376"/>
      <c r="I2" s="376"/>
      <c r="J2" s="376"/>
      <c r="K2" s="323"/>
      <c r="L2" s="323"/>
      <c r="M2" s="323"/>
    </row>
    <row r="3" spans="1:10" ht="15.75" customHeight="1" thickBot="1">
      <c r="A3" s="371"/>
      <c r="B3" s="371"/>
      <c r="C3" s="372"/>
      <c r="D3" s="372"/>
      <c r="E3" s="372"/>
      <c r="F3" s="372"/>
      <c r="G3" s="372"/>
      <c r="H3" s="372"/>
      <c r="I3" s="372"/>
      <c r="J3" s="373" t="s">
        <v>100</v>
      </c>
    </row>
    <row r="4" spans="1:13" s="154" customFormat="1" ht="43.5" thickBot="1">
      <c r="A4" s="124" t="s">
        <v>324</v>
      </c>
      <c r="B4" s="117" t="s">
        <v>327</v>
      </c>
      <c r="C4" s="274" t="s">
        <v>348</v>
      </c>
      <c r="D4" s="274" t="s">
        <v>343</v>
      </c>
      <c r="E4" s="274" t="s">
        <v>344</v>
      </c>
      <c r="F4" s="274" t="s">
        <v>349</v>
      </c>
      <c r="G4" s="291" t="s">
        <v>323</v>
      </c>
      <c r="H4" s="291" t="s">
        <v>345</v>
      </c>
      <c r="I4" s="291" t="s">
        <v>349</v>
      </c>
      <c r="J4" s="307" t="s">
        <v>323</v>
      </c>
      <c r="K4" s="325"/>
      <c r="L4" s="325"/>
      <c r="M4" s="325"/>
    </row>
    <row r="5" spans="1:13" s="144" customFormat="1" ht="15.75" thickBot="1">
      <c r="A5" s="124">
        <v>1</v>
      </c>
      <c r="B5" s="117">
        <v>2</v>
      </c>
      <c r="C5" s="274">
        <v>3</v>
      </c>
      <c r="D5" s="274">
        <v>4</v>
      </c>
      <c r="E5" s="274">
        <v>5</v>
      </c>
      <c r="F5" s="275">
        <v>6</v>
      </c>
      <c r="G5" s="291">
        <v>7</v>
      </c>
      <c r="H5" s="291">
        <v>8</v>
      </c>
      <c r="I5" s="291">
        <v>9</v>
      </c>
      <c r="J5" s="307">
        <v>10</v>
      </c>
      <c r="K5" s="326"/>
      <c r="L5" s="326"/>
      <c r="M5" s="326"/>
    </row>
    <row r="6" spans="1:10" ht="15.75" thickBot="1">
      <c r="A6" s="124" t="s">
        <v>7</v>
      </c>
      <c r="B6" s="123" t="s">
        <v>315</v>
      </c>
      <c r="C6" s="276">
        <f>SUM(C7:C12)</f>
        <v>24561300</v>
      </c>
      <c r="D6" s="276">
        <f>SUM(D7:D12)</f>
        <v>24561300</v>
      </c>
      <c r="E6" s="276">
        <f>SUM(E7:E12)</f>
        <v>27694120</v>
      </c>
      <c r="F6" s="276">
        <f>SUM(F7:F12)</f>
        <v>31934480</v>
      </c>
      <c r="G6" s="292">
        <f>SUM(G7:G12)</f>
        <v>0</v>
      </c>
      <c r="H6" s="292"/>
      <c r="I6" s="292"/>
      <c r="J6" s="308">
        <f>SUM(J7:J12)</f>
        <v>0</v>
      </c>
    </row>
    <row r="7" spans="1:10" ht="15">
      <c r="A7" s="126" t="s">
        <v>194</v>
      </c>
      <c r="B7" s="151" t="s">
        <v>314</v>
      </c>
      <c r="C7" s="277">
        <v>14658280</v>
      </c>
      <c r="D7" s="277">
        <v>14658280</v>
      </c>
      <c r="E7" s="277">
        <v>14658280</v>
      </c>
      <c r="F7" s="277">
        <v>14658280</v>
      </c>
      <c r="G7" s="293"/>
      <c r="H7" s="293"/>
      <c r="I7" s="293"/>
      <c r="J7" s="309"/>
    </row>
    <row r="8" spans="1:10" ht="15">
      <c r="A8" s="130" t="s">
        <v>192</v>
      </c>
      <c r="B8" s="134" t="s">
        <v>313</v>
      </c>
      <c r="C8" s="278"/>
      <c r="D8" s="278"/>
      <c r="E8" s="278"/>
      <c r="F8" s="278"/>
      <c r="G8" s="294"/>
      <c r="H8" s="294"/>
      <c r="I8" s="294"/>
      <c r="J8" s="310"/>
    </row>
    <row r="9" spans="1:10" ht="15">
      <c r="A9" s="130" t="s">
        <v>191</v>
      </c>
      <c r="B9" s="134" t="s">
        <v>312</v>
      </c>
      <c r="C9" s="278">
        <v>8103020</v>
      </c>
      <c r="D9" s="278">
        <v>8103020</v>
      </c>
      <c r="E9" s="278">
        <f>8103020-30780</f>
        <v>8072240</v>
      </c>
      <c r="F9" s="278">
        <v>7782110</v>
      </c>
      <c r="G9" s="294"/>
      <c r="H9" s="294"/>
      <c r="I9" s="294"/>
      <c r="J9" s="310"/>
    </row>
    <row r="10" spans="1:10" ht="15">
      <c r="A10" s="130" t="s">
        <v>189</v>
      </c>
      <c r="B10" s="134" t="s">
        <v>311</v>
      </c>
      <c r="C10" s="278">
        <v>1800000</v>
      </c>
      <c r="D10" s="278">
        <v>1800000</v>
      </c>
      <c r="E10" s="278">
        <v>1800000</v>
      </c>
      <c r="F10" s="278">
        <v>1800000</v>
      </c>
      <c r="G10" s="294"/>
      <c r="H10" s="294"/>
      <c r="I10" s="294"/>
      <c r="J10" s="310"/>
    </row>
    <row r="11" spans="1:10" ht="15">
      <c r="A11" s="130" t="s">
        <v>310</v>
      </c>
      <c r="B11" s="134" t="s">
        <v>309</v>
      </c>
      <c r="C11" s="278"/>
      <c r="D11" s="278"/>
      <c r="E11" s="278"/>
      <c r="F11" s="278">
        <v>7673550</v>
      </c>
      <c r="G11" s="294"/>
      <c r="H11" s="294"/>
      <c r="I11" s="294"/>
      <c r="J11" s="310"/>
    </row>
    <row r="12" spans="1:10" ht="15.75" thickBot="1">
      <c r="A12" s="132" t="s">
        <v>187</v>
      </c>
      <c r="B12" s="135" t="s">
        <v>308</v>
      </c>
      <c r="C12" s="278"/>
      <c r="D12" s="278"/>
      <c r="E12" s="278">
        <v>3163600</v>
      </c>
      <c r="F12" s="278">
        <v>20540</v>
      </c>
      <c r="G12" s="294"/>
      <c r="H12" s="294"/>
      <c r="I12" s="294"/>
      <c r="J12" s="310"/>
    </row>
    <row r="13" spans="1:10" ht="15.75" thickBot="1">
      <c r="A13" s="124" t="s">
        <v>10</v>
      </c>
      <c r="B13" s="148" t="s">
        <v>307</v>
      </c>
      <c r="C13" s="276">
        <f>SUM(C14:C18)</f>
        <v>10794395</v>
      </c>
      <c r="D13" s="276">
        <f>+D14+D15+D16+D17+D18+D19</f>
        <v>12026589</v>
      </c>
      <c r="E13" s="276">
        <f>+E14+E15+E16+E17+E18+E19</f>
        <v>14698654</v>
      </c>
      <c r="F13" s="276">
        <f>SUM(F14:F19)</f>
        <v>46710172</v>
      </c>
      <c r="G13" s="292">
        <f>+G14+G15+G16+G17+G18+G19</f>
        <v>2472655</v>
      </c>
      <c r="H13" s="292">
        <f>+H14+H15+H16+H17+H18+H19</f>
        <v>2582655</v>
      </c>
      <c r="I13" s="292">
        <f>+I14+I15+I16+I17+I18+I19</f>
        <v>2461405</v>
      </c>
      <c r="J13" s="308">
        <f>+J14+J15+J16+J17+J18+J19</f>
        <v>0</v>
      </c>
    </row>
    <row r="14" spans="1:10" ht="15">
      <c r="A14" s="126" t="s">
        <v>168</v>
      </c>
      <c r="B14" s="151" t="s">
        <v>306</v>
      </c>
      <c r="C14" s="277"/>
      <c r="D14" s="277"/>
      <c r="E14" s="277"/>
      <c r="F14" s="277"/>
      <c r="G14" s="293"/>
      <c r="H14" s="293"/>
      <c r="I14" s="293"/>
      <c r="J14" s="309"/>
    </row>
    <row r="15" spans="1:10" ht="15">
      <c r="A15" s="130" t="s">
        <v>167</v>
      </c>
      <c r="B15" s="134" t="s">
        <v>305</v>
      </c>
      <c r="C15" s="278"/>
      <c r="D15" s="278"/>
      <c r="E15" s="278"/>
      <c r="F15" s="278"/>
      <c r="G15" s="294"/>
      <c r="H15" s="294"/>
      <c r="I15" s="294"/>
      <c r="J15" s="310"/>
    </row>
    <row r="16" spans="1:10" ht="15">
      <c r="A16" s="130" t="s">
        <v>165</v>
      </c>
      <c r="B16" s="134" t="s">
        <v>304</v>
      </c>
      <c r="C16" s="278"/>
      <c r="D16" s="278"/>
      <c r="E16" s="278"/>
      <c r="F16" s="278"/>
      <c r="G16" s="294">
        <v>2472655</v>
      </c>
      <c r="H16" s="294">
        <v>2582655</v>
      </c>
      <c r="I16" s="294">
        <v>2461405</v>
      </c>
      <c r="J16" s="310"/>
    </row>
    <row r="17" spans="1:10" ht="15">
      <c r="A17" s="130" t="s">
        <v>164</v>
      </c>
      <c r="B17" s="134" t="s">
        <v>303</v>
      </c>
      <c r="C17" s="278"/>
      <c r="D17" s="278"/>
      <c r="E17" s="278"/>
      <c r="F17" s="278"/>
      <c r="G17" s="294"/>
      <c r="H17" s="294"/>
      <c r="I17" s="294"/>
      <c r="J17" s="310"/>
    </row>
    <row r="18" spans="1:10" ht="15">
      <c r="A18" s="130" t="s">
        <v>162</v>
      </c>
      <c r="B18" s="134" t="s">
        <v>302</v>
      </c>
      <c r="C18" s="278">
        <v>10794395</v>
      </c>
      <c r="D18" s="278">
        <v>12026589</v>
      </c>
      <c r="E18" s="278">
        <v>14698654</v>
      </c>
      <c r="F18" s="278">
        <f>69351281-22641109</f>
        <v>46710172</v>
      </c>
      <c r="G18" s="294"/>
      <c r="H18" s="294"/>
      <c r="I18" s="294"/>
      <c r="J18" s="310"/>
    </row>
    <row r="19" spans="1:10" ht="15.75" thickBot="1">
      <c r="A19" s="132" t="s">
        <v>161</v>
      </c>
      <c r="B19" s="135" t="s">
        <v>301</v>
      </c>
      <c r="C19" s="279"/>
      <c r="D19" s="279"/>
      <c r="E19" s="279"/>
      <c r="F19" s="279"/>
      <c r="G19" s="295"/>
      <c r="H19" s="295"/>
      <c r="I19" s="295"/>
      <c r="J19" s="311"/>
    </row>
    <row r="20" spans="1:10" ht="15.75" thickBot="1">
      <c r="A20" s="124" t="s">
        <v>4</v>
      </c>
      <c r="B20" s="123" t="s">
        <v>300</v>
      </c>
      <c r="C20" s="276">
        <f aca="true" t="shared" si="0" ref="C20:J20">SUM(C21:C25)</f>
        <v>1079797</v>
      </c>
      <c r="D20" s="276">
        <f t="shared" si="0"/>
        <v>1079797</v>
      </c>
      <c r="E20" s="276">
        <f t="shared" si="0"/>
        <v>1079797</v>
      </c>
      <c r="F20" s="276">
        <v>4895482</v>
      </c>
      <c r="G20" s="292">
        <f t="shared" si="0"/>
        <v>25032507</v>
      </c>
      <c r="H20" s="292">
        <f t="shared" si="0"/>
        <v>87592327</v>
      </c>
      <c r="I20" s="292">
        <f t="shared" si="0"/>
        <v>22641109</v>
      </c>
      <c r="J20" s="308">
        <f t="shared" si="0"/>
        <v>0</v>
      </c>
    </row>
    <row r="21" spans="1:10" ht="15">
      <c r="A21" s="126" t="s">
        <v>144</v>
      </c>
      <c r="B21" s="151" t="s">
        <v>299</v>
      </c>
      <c r="C21" s="277">
        <v>1079797</v>
      </c>
      <c r="D21" s="277">
        <v>1079797</v>
      </c>
      <c r="E21" s="277">
        <v>1079797</v>
      </c>
      <c r="F21" s="277">
        <v>4895482</v>
      </c>
      <c r="G21" s="293">
        <v>25032507</v>
      </c>
      <c r="H21" s="293">
        <v>87592327</v>
      </c>
      <c r="I21" s="293">
        <v>22641109</v>
      </c>
      <c r="J21" s="309"/>
    </row>
    <row r="22" spans="1:10" ht="15">
      <c r="A22" s="130" t="s">
        <v>142</v>
      </c>
      <c r="B22" s="134" t="s">
        <v>298</v>
      </c>
      <c r="C22" s="278"/>
      <c r="D22" s="278"/>
      <c r="E22" s="278"/>
      <c r="F22" s="278"/>
      <c r="G22" s="294"/>
      <c r="H22" s="294"/>
      <c r="I22" s="294"/>
      <c r="J22" s="310"/>
    </row>
    <row r="23" spans="1:10" ht="15">
      <c r="A23" s="130" t="s">
        <v>297</v>
      </c>
      <c r="B23" s="134" t="s">
        <v>296</v>
      </c>
      <c r="C23" s="278"/>
      <c r="D23" s="278"/>
      <c r="E23" s="278"/>
      <c r="F23" s="278"/>
      <c r="G23" s="294"/>
      <c r="H23" s="294"/>
      <c r="I23" s="294"/>
      <c r="J23" s="310"/>
    </row>
    <row r="24" spans="1:10" ht="15">
      <c r="A24" s="130" t="s">
        <v>295</v>
      </c>
      <c r="B24" s="134" t="s">
        <v>294</v>
      </c>
      <c r="C24" s="278"/>
      <c r="D24" s="278"/>
      <c r="E24" s="278"/>
      <c r="F24" s="278"/>
      <c r="G24" s="294"/>
      <c r="H24" s="294"/>
      <c r="I24" s="294"/>
      <c r="J24" s="310"/>
    </row>
    <row r="25" spans="1:10" ht="15">
      <c r="A25" s="130" t="s">
        <v>293</v>
      </c>
      <c r="B25" s="134" t="s">
        <v>292</v>
      </c>
      <c r="C25" s="278"/>
      <c r="D25" s="278"/>
      <c r="E25" s="278"/>
      <c r="F25" s="278"/>
      <c r="G25" s="294"/>
      <c r="H25" s="294"/>
      <c r="I25" s="294"/>
      <c r="J25" s="310"/>
    </row>
    <row r="26" spans="1:10" ht="15.75" thickBot="1">
      <c r="A26" s="132" t="s">
        <v>291</v>
      </c>
      <c r="B26" s="135" t="s">
        <v>290</v>
      </c>
      <c r="C26" s="279"/>
      <c r="D26" s="279"/>
      <c r="E26" s="279"/>
      <c r="F26" s="279"/>
      <c r="G26" s="295"/>
      <c r="H26" s="295"/>
      <c r="I26" s="295"/>
      <c r="J26" s="311"/>
    </row>
    <row r="27" spans="1:10" ht="15.75" thickBot="1">
      <c r="A27" s="124" t="s">
        <v>289</v>
      </c>
      <c r="B27" s="123" t="s">
        <v>288</v>
      </c>
      <c r="C27" s="276">
        <f aca="true" t="shared" si="1" ref="C27:J27">SUM(C28,C31,C32,C33)</f>
        <v>5808000</v>
      </c>
      <c r="D27" s="276">
        <f t="shared" si="1"/>
        <v>5808000</v>
      </c>
      <c r="E27" s="276">
        <f t="shared" si="1"/>
        <v>5808000</v>
      </c>
      <c r="F27" s="276">
        <f t="shared" si="1"/>
        <v>7814718</v>
      </c>
      <c r="G27" s="292">
        <f t="shared" si="1"/>
        <v>0</v>
      </c>
      <c r="H27" s="292">
        <f t="shared" si="1"/>
        <v>0</v>
      </c>
      <c r="I27" s="292"/>
      <c r="J27" s="308">
        <f t="shared" si="1"/>
        <v>0</v>
      </c>
    </row>
    <row r="28" spans="1:10" ht="15">
      <c r="A28" s="126" t="s">
        <v>287</v>
      </c>
      <c r="B28" s="151" t="s">
        <v>286</v>
      </c>
      <c r="C28" s="280">
        <v>4808000</v>
      </c>
      <c r="D28" s="280">
        <v>4808000</v>
      </c>
      <c r="E28" s="280">
        <v>4808000</v>
      </c>
      <c r="F28" s="280">
        <v>6135643</v>
      </c>
      <c r="G28" s="296"/>
      <c r="H28" s="296"/>
      <c r="I28" s="296"/>
      <c r="J28" s="312"/>
    </row>
    <row r="29" spans="1:10" ht="15">
      <c r="A29" s="130" t="s">
        <v>285</v>
      </c>
      <c r="B29" s="134" t="s">
        <v>284</v>
      </c>
      <c r="C29" s="278"/>
      <c r="D29" s="278"/>
      <c r="E29" s="278"/>
      <c r="F29" s="278"/>
      <c r="G29" s="294"/>
      <c r="H29" s="294"/>
      <c r="I29" s="294"/>
      <c r="J29" s="310"/>
    </row>
    <row r="30" spans="1:10" ht="15">
      <c r="A30" s="130" t="s">
        <v>283</v>
      </c>
      <c r="B30" s="134" t="s">
        <v>282</v>
      </c>
      <c r="C30" s="278"/>
      <c r="D30" s="278"/>
      <c r="E30" s="278"/>
      <c r="F30" s="278">
        <v>6135643</v>
      </c>
      <c r="G30" s="294"/>
      <c r="H30" s="294"/>
      <c r="I30" s="294"/>
      <c r="J30" s="310"/>
    </row>
    <row r="31" spans="1:10" ht="15">
      <c r="A31" s="130" t="s">
        <v>281</v>
      </c>
      <c r="B31" s="134" t="s">
        <v>280</v>
      </c>
      <c r="C31" s="278">
        <v>950000</v>
      </c>
      <c r="D31" s="278">
        <v>950000</v>
      </c>
      <c r="E31" s="278">
        <v>950000</v>
      </c>
      <c r="F31" s="278">
        <v>1578540</v>
      </c>
      <c r="G31" s="294"/>
      <c r="H31" s="294"/>
      <c r="I31" s="294"/>
      <c r="J31" s="310"/>
    </row>
    <row r="32" spans="1:10" ht="15">
      <c r="A32" s="130" t="s">
        <v>279</v>
      </c>
      <c r="B32" s="134" t="s">
        <v>278</v>
      </c>
      <c r="C32" s="278"/>
      <c r="D32" s="278"/>
      <c r="E32" s="278"/>
      <c r="F32" s="278"/>
      <c r="G32" s="294"/>
      <c r="H32" s="294"/>
      <c r="I32" s="294"/>
      <c r="J32" s="310"/>
    </row>
    <row r="33" spans="1:10" ht="15.75" thickBot="1">
      <c r="A33" s="132" t="s">
        <v>277</v>
      </c>
      <c r="B33" s="135" t="s">
        <v>276</v>
      </c>
      <c r="C33" s="279">
        <v>50000</v>
      </c>
      <c r="D33" s="279">
        <v>50000</v>
      </c>
      <c r="E33" s="279">
        <v>50000</v>
      </c>
      <c r="F33" s="279">
        <v>100535</v>
      </c>
      <c r="G33" s="295"/>
      <c r="H33" s="295"/>
      <c r="I33" s="295"/>
      <c r="J33" s="311"/>
    </row>
    <row r="34" spans="1:10" ht="15.75" thickBot="1">
      <c r="A34" s="124" t="s">
        <v>6</v>
      </c>
      <c r="B34" s="123" t="s">
        <v>275</v>
      </c>
      <c r="C34" s="276">
        <f>SUM(C35:C44)</f>
        <v>0</v>
      </c>
      <c r="D34" s="276"/>
      <c r="E34" s="276"/>
      <c r="F34" s="276"/>
      <c r="G34" s="292">
        <f>SUM(G35:G44)</f>
        <v>2312353</v>
      </c>
      <c r="H34" s="292">
        <f>SUM(H35:H44)</f>
        <v>3774060</v>
      </c>
      <c r="I34" s="292">
        <f>SUM(I35:I44)</f>
        <v>11649164</v>
      </c>
      <c r="J34" s="308">
        <f>SUM(J35:J44)</f>
        <v>0</v>
      </c>
    </row>
    <row r="35" spans="1:10" ht="15">
      <c r="A35" s="126" t="s">
        <v>138</v>
      </c>
      <c r="B35" s="151" t="s">
        <v>274</v>
      </c>
      <c r="C35" s="277"/>
      <c r="D35" s="277"/>
      <c r="E35" s="277"/>
      <c r="F35" s="277"/>
      <c r="G35" s="293"/>
      <c r="H35" s="293">
        <v>225000</v>
      </c>
      <c r="I35" s="293">
        <v>582786</v>
      </c>
      <c r="J35" s="309"/>
    </row>
    <row r="36" spans="1:10" ht="15">
      <c r="A36" s="130" t="s">
        <v>136</v>
      </c>
      <c r="B36" s="134" t="s">
        <v>273</v>
      </c>
      <c r="C36" s="278"/>
      <c r="D36" s="278"/>
      <c r="E36" s="278"/>
      <c r="F36" s="278"/>
      <c r="G36" s="294">
        <v>872789</v>
      </c>
      <c r="H36" s="294">
        <v>872789</v>
      </c>
      <c r="I36" s="294">
        <v>1514886</v>
      </c>
      <c r="J36" s="310"/>
    </row>
    <row r="37" spans="1:10" ht="15">
      <c r="A37" s="130" t="s">
        <v>134</v>
      </c>
      <c r="B37" s="134" t="s">
        <v>272</v>
      </c>
      <c r="C37" s="278"/>
      <c r="D37" s="278"/>
      <c r="E37" s="278"/>
      <c r="F37" s="278"/>
      <c r="G37" s="294"/>
      <c r="H37" s="294"/>
      <c r="I37" s="294">
        <v>221146</v>
      </c>
      <c r="J37" s="310"/>
    </row>
    <row r="38" spans="1:10" ht="15">
      <c r="A38" s="130" t="s">
        <v>271</v>
      </c>
      <c r="B38" s="134" t="s">
        <v>270</v>
      </c>
      <c r="C38" s="278"/>
      <c r="D38" s="278"/>
      <c r="E38" s="278"/>
      <c r="F38" s="278"/>
      <c r="G38" s="294">
        <v>945599</v>
      </c>
      <c r="H38" s="294">
        <v>1270599</v>
      </c>
      <c r="I38" s="294">
        <v>600950</v>
      </c>
      <c r="J38" s="310"/>
    </row>
    <row r="39" spans="1:10" ht="15">
      <c r="A39" s="130" t="s">
        <v>269</v>
      </c>
      <c r="B39" s="134" t="s">
        <v>268</v>
      </c>
      <c r="C39" s="278"/>
      <c r="D39" s="278"/>
      <c r="E39" s="278"/>
      <c r="F39" s="278"/>
      <c r="G39" s="294"/>
      <c r="H39" s="294"/>
      <c r="I39" s="294"/>
      <c r="J39" s="310"/>
    </row>
    <row r="40" spans="1:10" ht="15">
      <c r="A40" s="130" t="s">
        <v>267</v>
      </c>
      <c r="B40" s="134" t="s">
        <v>266</v>
      </c>
      <c r="C40" s="278"/>
      <c r="D40" s="278"/>
      <c r="E40" s="278"/>
      <c r="F40" s="278"/>
      <c r="G40" s="294">
        <v>490965</v>
      </c>
      <c r="H40" s="294">
        <v>801722</v>
      </c>
      <c r="I40" s="294">
        <v>663859</v>
      </c>
      <c r="J40" s="310"/>
    </row>
    <row r="41" spans="1:10" ht="15">
      <c r="A41" s="130" t="s">
        <v>265</v>
      </c>
      <c r="B41" s="134" t="s">
        <v>326</v>
      </c>
      <c r="C41" s="278"/>
      <c r="D41" s="278"/>
      <c r="E41" s="278"/>
      <c r="F41" s="278"/>
      <c r="G41" s="294"/>
      <c r="H41" s="294">
        <v>600950</v>
      </c>
      <c r="I41" s="294"/>
      <c r="J41" s="310"/>
    </row>
    <row r="42" spans="1:10" ht="15">
      <c r="A42" s="130" t="s">
        <v>263</v>
      </c>
      <c r="B42" s="134" t="s">
        <v>262</v>
      </c>
      <c r="C42" s="278"/>
      <c r="D42" s="278"/>
      <c r="E42" s="278"/>
      <c r="F42" s="278"/>
      <c r="G42" s="294">
        <v>3000</v>
      </c>
      <c r="H42" s="294">
        <v>3000</v>
      </c>
      <c r="I42" s="294">
        <v>1348</v>
      </c>
      <c r="J42" s="310"/>
    </row>
    <row r="43" spans="1:10" ht="15">
      <c r="A43" s="130" t="s">
        <v>261</v>
      </c>
      <c r="B43" s="134" t="s">
        <v>260</v>
      </c>
      <c r="C43" s="278"/>
      <c r="D43" s="278"/>
      <c r="E43" s="278"/>
      <c r="F43" s="278"/>
      <c r="G43" s="294"/>
      <c r="H43" s="294"/>
      <c r="I43" s="294"/>
      <c r="J43" s="310"/>
    </row>
    <row r="44" spans="1:10" ht="15.75" thickBot="1">
      <c r="A44" s="132" t="s">
        <v>259</v>
      </c>
      <c r="B44" s="135" t="s">
        <v>22</v>
      </c>
      <c r="C44" s="279"/>
      <c r="D44" s="279"/>
      <c r="E44" s="279"/>
      <c r="F44" s="279"/>
      <c r="G44" s="295"/>
      <c r="H44" s="295"/>
      <c r="I44" s="295">
        <v>8064189</v>
      </c>
      <c r="J44" s="311"/>
    </row>
    <row r="45" spans="1:10" ht="15.75" thickBot="1">
      <c r="A45" s="124" t="s">
        <v>19</v>
      </c>
      <c r="B45" s="123" t="s">
        <v>258</v>
      </c>
      <c r="C45" s="276">
        <f>SUM(C46:C50)</f>
        <v>0</v>
      </c>
      <c r="D45" s="276"/>
      <c r="E45" s="276"/>
      <c r="F45" s="276"/>
      <c r="G45" s="292">
        <f>SUM(G46:G50)</f>
        <v>0</v>
      </c>
      <c r="H45" s="292">
        <v>65000</v>
      </c>
      <c r="I45" s="292">
        <v>65000</v>
      </c>
      <c r="J45" s="308">
        <f>SUM(J46:J50)</f>
        <v>0</v>
      </c>
    </row>
    <row r="46" spans="1:10" ht="15">
      <c r="A46" s="126" t="s">
        <v>131</v>
      </c>
      <c r="B46" s="151" t="s">
        <v>257</v>
      </c>
      <c r="C46" s="277"/>
      <c r="D46" s="277"/>
      <c r="E46" s="277"/>
      <c r="F46" s="277"/>
      <c r="G46" s="293"/>
      <c r="H46" s="293"/>
      <c r="I46" s="293"/>
      <c r="J46" s="309"/>
    </row>
    <row r="47" spans="1:10" ht="15">
      <c r="A47" s="130" t="s">
        <v>129</v>
      </c>
      <c r="B47" s="134" t="s">
        <v>255</v>
      </c>
      <c r="C47" s="278"/>
      <c r="D47" s="278"/>
      <c r="E47" s="278"/>
      <c r="F47" s="278"/>
      <c r="G47" s="294"/>
      <c r="H47" s="294">
        <v>65000</v>
      </c>
      <c r="I47" s="294">
        <v>65000</v>
      </c>
      <c r="J47" s="310"/>
    </row>
    <row r="48" spans="1:10" ht="15">
      <c r="A48" s="130" t="s">
        <v>127</v>
      </c>
      <c r="B48" s="134" t="s">
        <v>254</v>
      </c>
      <c r="C48" s="278"/>
      <c r="D48" s="278"/>
      <c r="E48" s="278"/>
      <c r="F48" s="278"/>
      <c r="G48" s="294"/>
      <c r="H48" s="294"/>
      <c r="I48" s="294"/>
      <c r="J48" s="310"/>
    </row>
    <row r="49" spans="1:10" ht="15">
      <c r="A49" s="130" t="s">
        <v>125</v>
      </c>
      <c r="B49" s="134" t="s">
        <v>253</v>
      </c>
      <c r="C49" s="278"/>
      <c r="D49" s="278"/>
      <c r="E49" s="278"/>
      <c r="F49" s="278"/>
      <c r="G49" s="294"/>
      <c r="H49" s="294"/>
      <c r="I49" s="294"/>
      <c r="J49" s="310"/>
    </row>
    <row r="50" spans="1:10" ht="15.75" thickBot="1">
      <c r="A50" s="153" t="s">
        <v>252</v>
      </c>
      <c r="B50" s="152" t="s">
        <v>251</v>
      </c>
      <c r="C50" s="281"/>
      <c r="D50" s="281"/>
      <c r="E50" s="281"/>
      <c r="F50" s="281"/>
      <c r="G50" s="297"/>
      <c r="H50" s="297"/>
      <c r="I50" s="297"/>
      <c r="J50" s="313"/>
    </row>
    <row r="51" spans="1:10" ht="15.75" thickBot="1">
      <c r="A51" s="124" t="s">
        <v>250</v>
      </c>
      <c r="B51" s="123" t="s">
        <v>249</v>
      </c>
      <c r="C51" s="276">
        <f>SUM(C52:C54)</f>
        <v>0</v>
      </c>
      <c r="D51" s="276"/>
      <c r="E51" s="276">
        <f>SUM(E52:E55)</f>
        <v>50000</v>
      </c>
      <c r="F51" s="276">
        <f>SUM(F52:F55)</f>
        <v>50000</v>
      </c>
      <c r="G51" s="292">
        <f>SUM(G52:G54)</f>
        <v>0</v>
      </c>
      <c r="H51" s="292"/>
      <c r="I51" s="292"/>
      <c r="J51" s="308">
        <f>SUM(J52:J54)</f>
        <v>0</v>
      </c>
    </row>
    <row r="52" spans="1:10" ht="15">
      <c r="A52" s="126" t="s">
        <v>122</v>
      </c>
      <c r="B52" s="151" t="s">
        <v>248</v>
      </c>
      <c r="C52" s="277"/>
      <c r="D52" s="277"/>
      <c r="E52" s="277"/>
      <c r="F52" s="277"/>
      <c r="G52" s="293"/>
      <c r="H52" s="293"/>
      <c r="I52" s="293"/>
      <c r="J52" s="309"/>
    </row>
    <row r="53" spans="1:10" ht="15">
      <c r="A53" s="130" t="s">
        <v>120</v>
      </c>
      <c r="B53" s="134" t="s">
        <v>247</v>
      </c>
      <c r="C53" s="278"/>
      <c r="D53" s="278"/>
      <c r="E53" s="278"/>
      <c r="F53" s="278"/>
      <c r="G53" s="294"/>
      <c r="H53" s="294"/>
      <c r="I53" s="294"/>
      <c r="J53" s="310"/>
    </row>
    <row r="54" spans="1:10" ht="15">
      <c r="A54" s="130" t="s">
        <v>118</v>
      </c>
      <c r="B54" s="134" t="s">
        <v>246</v>
      </c>
      <c r="C54" s="278"/>
      <c r="D54" s="278"/>
      <c r="E54" s="278">
        <v>50000</v>
      </c>
      <c r="F54" s="278">
        <v>50000</v>
      </c>
      <c r="G54" s="294"/>
      <c r="H54" s="294"/>
      <c r="I54" s="294"/>
      <c r="J54" s="310"/>
    </row>
    <row r="55" spans="1:10" ht="15.75" thickBot="1">
      <c r="A55" s="132" t="s">
        <v>116</v>
      </c>
      <c r="B55" s="135" t="s">
        <v>245</v>
      </c>
      <c r="C55" s="279"/>
      <c r="D55" s="279"/>
      <c r="E55" s="279"/>
      <c r="F55" s="279"/>
      <c r="G55" s="295"/>
      <c r="H55" s="295"/>
      <c r="I55" s="295"/>
      <c r="J55" s="311"/>
    </row>
    <row r="56" spans="1:10" ht="15.75" thickBot="1">
      <c r="A56" s="124" t="s">
        <v>50</v>
      </c>
      <c r="B56" s="148" t="s">
        <v>244</v>
      </c>
      <c r="C56" s="276">
        <f>SUM(C57:C59)</f>
        <v>0</v>
      </c>
      <c r="D56" s="276"/>
      <c r="E56" s="276"/>
      <c r="F56" s="276"/>
      <c r="G56" s="292">
        <f>SUM(G57:G59)</f>
        <v>0</v>
      </c>
      <c r="H56" s="292">
        <v>110000</v>
      </c>
      <c r="I56" s="292">
        <v>110000</v>
      </c>
      <c r="J56" s="308">
        <f>SUM(J57:J59)</f>
        <v>0</v>
      </c>
    </row>
    <row r="57" spans="1:10" ht="15">
      <c r="A57" s="126" t="s">
        <v>113</v>
      </c>
      <c r="B57" s="151" t="s">
        <v>243</v>
      </c>
      <c r="C57" s="278"/>
      <c r="D57" s="278"/>
      <c r="E57" s="278"/>
      <c r="F57" s="278"/>
      <c r="G57" s="294"/>
      <c r="H57" s="294"/>
      <c r="I57" s="294"/>
      <c r="J57" s="310"/>
    </row>
    <row r="58" spans="1:10" ht="15">
      <c r="A58" s="130" t="s">
        <v>111</v>
      </c>
      <c r="B58" s="134" t="s">
        <v>242</v>
      </c>
      <c r="C58" s="278"/>
      <c r="D58" s="278"/>
      <c r="E58" s="278"/>
      <c r="F58" s="278"/>
      <c r="G58" s="294"/>
      <c r="H58" s="294">
        <v>110000</v>
      </c>
      <c r="I58" s="294">
        <v>110000</v>
      </c>
      <c r="J58" s="310"/>
    </row>
    <row r="59" spans="1:10" ht="15">
      <c r="A59" s="130" t="s">
        <v>109</v>
      </c>
      <c r="B59" s="134" t="s">
        <v>241</v>
      </c>
      <c r="C59" s="278"/>
      <c r="D59" s="278"/>
      <c r="E59" s="278"/>
      <c r="F59" s="278"/>
      <c r="G59" s="294"/>
      <c r="H59" s="294"/>
      <c r="I59" s="294"/>
      <c r="J59" s="310"/>
    </row>
    <row r="60" spans="1:10" ht="15.75" thickBot="1">
      <c r="A60" s="132" t="s">
        <v>107</v>
      </c>
      <c r="B60" s="135" t="s">
        <v>240</v>
      </c>
      <c r="C60" s="278"/>
      <c r="D60" s="278"/>
      <c r="E60" s="278"/>
      <c r="F60" s="278"/>
      <c r="G60" s="294"/>
      <c r="H60" s="294"/>
      <c r="I60" s="294"/>
      <c r="J60" s="310"/>
    </row>
    <row r="61" spans="1:10" ht="15.75" thickBot="1">
      <c r="A61" s="124" t="s">
        <v>51</v>
      </c>
      <c r="B61" s="123" t="s">
        <v>239</v>
      </c>
      <c r="C61" s="276">
        <f aca="true" t="shared" si="2" ref="C61:J61">SUM(C6,C13,C20,C27,C34)</f>
        <v>42243492</v>
      </c>
      <c r="D61" s="276">
        <f t="shared" si="2"/>
        <v>43475686</v>
      </c>
      <c r="E61" s="276">
        <f t="shared" si="2"/>
        <v>49280571</v>
      </c>
      <c r="F61" s="276">
        <f>SUM(F6,F13,F20,F27,F34,F45,F51,F56)</f>
        <v>91404852</v>
      </c>
      <c r="G61" s="292">
        <f>SUM(G6,G13,G20,G27,G34,G45,G51,G56)</f>
        <v>29817515</v>
      </c>
      <c r="H61" s="292">
        <f>SUM(H6,H13,H20,H27,H34,H45,H51,H56)</f>
        <v>94124042</v>
      </c>
      <c r="I61" s="292">
        <f>SUM(I6,I13,I20,I27,I34,I45,I51,I56)</f>
        <v>36926678</v>
      </c>
      <c r="J61" s="308">
        <f t="shared" si="2"/>
        <v>0</v>
      </c>
    </row>
    <row r="62" spans="1:10" ht="15.75" thickBot="1">
      <c r="A62" s="149" t="s">
        <v>53</v>
      </c>
      <c r="B62" s="148" t="s">
        <v>238</v>
      </c>
      <c r="C62" s="276">
        <f>SUM(C63:C65)</f>
        <v>0</v>
      </c>
      <c r="D62" s="276"/>
      <c r="E62" s="276"/>
      <c r="F62" s="276"/>
      <c r="G62" s="292">
        <f>SUM(G63:G65)</f>
        <v>0</v>
      </c>
      <c r="H62" s="292"/>
      <c r="I62" s="292"/>
      <c r="J62" s="308">
        <f>SUM(J63:J65)</f>
        <v>0</v>
      </c>
    </row>
    <row r="63" spans="1:10" ht="15">
      <c r="A63" s="126" t="s">
        <v>237</v>
      </c>
      <c r="B63" s="151" t="s">
        <v>236</v>
      </c>
      <c r="C63" s="278"/>
      <c r="D63" s="278"/>
      <c r="E63" s="278"/>
      <c r="F63" s="278"/>
      <c r="G63" s="294"/>
      <c r="H63" s="294"/>
      <c r="I63" s="294"/>
      <c r="J63" s="310"/>
    </row>
    <row r="64" spans="1:10" ht="15">
      <c r="A64" s="130" t="s">
        <v>235</v>
      </c>
      <c r="B64" s="134" t="s">
        <v>234</v>
      </c>
      <c r="C64" s="278"/>
      <c r="D64" s="278"/>
      <c r="E64" s="278"/>
      <c r="F64" s="278"/>
      <c r="G64" s="294"/>
      <c r="H64" s="294"/>
      <c r="I64" s="294"/>
      <c r="J64" s="310"/>
    </row>
    <row r="65" spans="1:10" ht="15.75" thickBot="1">
      <c r="A65" s="132" t="s">
        <v>233</v>
      </c>
      <c r="B65" s="135" t="s">
        <v>325</v>
      </c>
      <c r="C65" s="278"/>
      <c r="D65" s="278"/>
      <c r="E65" s="278"/>
      <c r="F65" s="278"/>
      <c r="G65" s="294"/>
      <c r="H65" s="294"/>
      <c r="I65" s="294"/>
      <c r="J65" s="310"/>
    </row>
    <row r="66" spans="1:10" ht="15.75" thickBot="1">
      <c r="A66" s="149" t="s">
        <v>23</v>
      </c>
      <c r="B66" s="148" t="s">
        <v>231</v>
      </c>
      <c r="C66" s="276">
        <f>SUM(C67:C70)</f>
        <v>0</v>
      </c>
      <c r="D66" s="276"/>
      <c r="E66" s="276"/>
      <c r="F66" s="276"/>
      <c r="G66" s="292">
        <f>SUM(G67:G70)</f>
        <v>0</v>
      </c>
      <c r="H66" s="292"/>
      <c r="I66" s="292">
        <v>5150000</v>
      </c>
      <c r="J66" s="308">
        <f>SUM(J67:J70)</f>
        <v>0</v>
      </c>
    </row>
    <row r="67" spans="1:10" ht="15">
      <c r="A67" s="126" t="s">
        <v>230</v>
      </c>
      <c r="B67" s="151" t="s">
        <v>229</v>
      </c>
      <c r="C67" s="278"/>
      <c r="D67" s="278"/>
      <c r="E67" s="278"/>
      <c r="F67" s="278"/>
      <c r="G67" s="294"/>
      <c r="H67" s="294"/>
      <c r="I67" s="294">
        <v>5150000</v>
      </c>
      <c r="J67" s="310"/>
    </row>
    <row r="68" spans="1:10" ht="15">
      <c r="A68" s="130" t="s">
        <v>228</v>
      </c>
      <c r="B68" s="134" t="s">
        <v>227</v>
      </c>
      <c r="C68" s="278"/>
      <c r="D68" s="278"/>
      <c r="E68" s="278"/>
      <c r="F68" s="278"/>
      <c r="G68" s="294"/>
      <c r="H68" s="294"/>
      <c r="I68" s="294"/>
      <c r="J68" s="310"/>
    </row>
    <row r="69" spans="1:10" ht="15">
      <c r="A69" s="130" t="s">
        <v>226</v>
      </c>
      <c r="B69" s="134" t="s">
        <v>225</v>
      </c>
      <c r="C69" s="278"/>
      <c r="D69" s="278"/>
      <c r="E69" s="278"/>
      <c r="F69" s="278"/>
      <c r="G69" s="294"/>
      <c r="H69" s="294"/>
      <c r="I69" s="294"/>
      <c r="J69" s="310"/>
    </row>
    <row r="70" spans="1:10" ht="15.75" thickBot="1">
      <c r="A70" s="132" t="s">
        <v>224</v>
      </c>
      <c r="B70" s="135" t="s">
        <v>223</v>
      </c>
      <c r="C70" s="278"/>
      <c r="D70" s="278"/>
      <c r="E70" s="278"/>
      <c r="F70" s="278"/>
      <c r="G70" s="294"/>
      <c r="H70" s="294"/>
      <c r="I70" s="294"/>
      <c r="J70" s="310"/>
    </row>
    <row r="71" spans="1:10" ht="15.75" thickBot="1">
      <c r="A71" s="149" t="s">
        <v>24</v>
      </c>
      <c r="B71" s="148" t="s">
        <v>222</v>
      </c>
      <c r="C71" s="276">
        <f>SUM(C72:C73)</f>
        <v>0</v>
      </c>
      <c r="D71" s="276"/>
      <c r="E71" s="276"/>
      <c r="F71" s="276">
        <v>3278797</v>
      </c>
      <c r="G71" s="292">
        <f>SUM(G72:G73)</f>
        <v>2502339</v>
      </c>
      <c r="H71" s="292">
        <f>SUM(H72:H73)</f>
        <v>3278797</v>
      </c>
      <c r="I71" s="292"/>
      <c r="J71" s="308">
        <f>SUM(J72:J73)</f>
        <v>0</v>
      </c>
    </row>
    <row r="72" spans="1:10" ht="15">
      <c r="A72" s="126" t="s">
        <v>221</v>
      </c>
      <c r="B72" s="151" t="s">
        <v>220</v>
      </c>
      <c r="C72" s="278"/>
      <c r="D72" s="278"/>
      <c r="E72" s="278"/>
      <c r="F72" s="278">
        <v>3278797</v>
      </c>
      <c r="G72" s="294">
        <v>2502339</v>
      </c>
      <c r="H72" s="294">
        <v>3278797</v>
      </c>
      <c r="I72" s="294"/>
      <c r="J72" s="310"/>
    </row>
    <row r="73" spans="1:10" ht="15.75" thickBot="1">
      <c r="A73" s="132" t="s">
        <v>219</v>
      </c>
      <c r="B73" s="135" t="s">
        <v>218</v>
      </c>
      <c r="C73" s="278"/>
      <c r="D73" s="278"/>
      <c r="E73" s="278"/>
      <c r="F73" s="278"/>
      <c r="G73" s="294"/>
      <c r="H73" s="294"/>
      <c r="I73" s="294"/>
      <c r="J73" s="310"/>
    </row>
    <row r="74" spans="1:10" ht="15.75" thickBot="1">
      <c r="A74" s="149" t="s">
        <v>25</v>
      </c>
      <c r="B74" s="148" t="s">
        <v>217</v>
      </c>
      <c r="C74" s="276">
        <f>SUM(C75:C77)</f>
        <v>0</v>
      </c>
      <c r="D74" s="276"/>
      <c r="E74" s="276"/>
      <c r="F74" s="276">
        <v>1204367</v>
      </c>
      <c r="G74" s="292">
        <f>SUM(G75:G77)</f>
        <v>0</v>
      </c>
      <c r="H74" s="292"/>
      <c r="I74" s="292"/>
      <c r="J74" s="308">
        <f>SUM(J75:J77)</f>
        <v>0</v>
      </c>
    </row>
    <row r="75" spans="1:10" ht="15">
      <c r="A75" s="126" t="s">
        <v>216</v>
      </c>
      <c r="B75" s="151" t="s">
        <v>215</v>
      </c>
      <c r="C75" s="278"/>
      <c r="D75" s="278"/>
      <c r="E75" s="278"/>
      <c r="F75" s="278">
        <v>1204367</v>
      </c>
      <c r="G75" s="294"/>
      <c r="H75" s="294"/>
      <c r="I75" s="294"/>
      <c r="J75" s="310"/>
    </row>
    <row r="76" spans="1:10" ht="15">
      <c r="A76" s="130" t="s">
        <v>214</v>
      </c>
      <c r="B76" s="134" t="s">
        <v>213</v>
      </c>
      <c r="C76" s="278"/>
      <c r="D76" s="278"/>
      <c r="E76" s="278"/>
      <c r="F76" s="278"/>
      <c r="G76" s="294"/>
      <c r="H76" s="294"/>
      <c r="I76" s="294"/>
      <c r="J76" s="310"/>
    </row>
    <row r="77" spans="1:10" ht="15.75" thickBot="1">
      <c r="A77" s="132" t="s">
        <v>212</v>
      </c>
      <c r="B77" s="135" t="s">
        <v>211</v>
      </c>
      <c r="C77" s="278"/>
      <c r="D77" s="278"/>
      <c r="E77" s="278"/>
      <c r="F77" s="278"/>
      <c r="G77" s="294"/>
      <c r="H77" s="294"/>
      <c r="I77" s="294"/>
      <c r="J77" s="310"/>
    </row>
    <row r="78" spans="1:10" ht="15.75" thickBot="1">
      <c r="A78" s="149" t="s">
        <v>26</v>
      </c>
      <c r="B78" s="148" t="s">
        <v>210</v>
      </c>
      <c r="C78" s="276">
        <f>SUM(C79:C82)</f>
        <v>0</v>
      </c>
      <c r="D78" s="276"/>
      <c r="E78" s="276"/>
      <c r="F78" s="276"/>
      <c r="G78" s="292">
        <f>SUM(G79:G82)</f>
        <v>24167838</v>
      </c>
      <c r="H78" s="292">
        <f>SUM(H79:H82)</f>
        <v>20919988</v>
      </c>
      <c r="I78" s="292"/>
      <c r="J78" s="308">
        <f>SUM(J79:J82)</f>
        <v>0</v>
      </c>
    </row>
    <row r="79" spans="1:10" ht="15">
      <c r="A79" s="150" t="s">
        <v>209</v>
      </c>
      <c r="B79" s="151" t="s">
        <v>208</v>
      </c>
      <c r="C79" s="278"/>
      <c r="D79" s="278"/>
      <c r="E79" s="278"/>
      <c r="F79" s="278"/>
      <c r="G79" s="294">
        <v>24167838</v>
      </c>
      <c r="H79" s="294">
        <v>20919988</v>
      </c>
      <c r="I79" s="294"/>
      <c r="J79" s="310"/>
    </row>
    <row r="80" spans="1:10" ht="15">
      <c r="A80" s="150" t="s">
        <v>207</v>
      </c>
      <c r="B80" s="134" t="s">
        <v>206</v>
      </c>
      <c r="C80" s="278"/>
      <c r="D80" s="278"/>
      <c r="E80" s="278"/>
      <c r="F80" s="278"/>
      <c r="G80" s="294"/>
      <c r="H80" s="294"/>
      <c r="I80" s="294"/>
      <c r="J80" s="310"/>
    </row>
    <row r="81" spans="1:10" ht="15">
      <c r="A81" s="150" t="s">
        <v>205</v>
      </c>
      <c r="B81" s="134" t="s">
        <v>204</v>
      </c>
      <c r="C81" s="278"/>
      <c r="D81" s="278"/>
      <c r="E81" s="278"/>
      <c r="F81" s="278"/>
      <c r="G81" s="294"/>
      <c r="H81" s="294"/>
      <c r="I81" s="294"/>
      <c r="J81" s="310"/>
    </row>
    <row r="82" spans="1:10" ht="15.75" thickBot="1">
      <c r="A82" s="150" t="s">
        <v>203</v>
      </c>
      <c r="B82" s="135" t="s">
        <v>202</v>
      </c>
      <c r="C82" s="278"/>
      <c r="D82" s="278"/>
      <c r="E82" s="278"/>
      <c r="F82" s="278"/>
      <c r="G82" s="294"/>
      <c r="H82" s="294"/>
      <c r="I82" s="294"/>
      <c r="J82" s="310"/>
    </row>
    <row r="83" spans="1:10" ht="15.75" thickBot="1">
      <c r="A83" s="149" t="s">
        <v>27</v>
      </c>
      <c r="B83" s="148" t="s">
        <v>201</v>
      </c>
      <c r="C83" s="282"/>
      <c r="D83" s="282"/>
      <c r="E83" s="282"/>
      <c r="F83" s="282"/>
      <c r="G83" s="298"/>
      <c r="H83" s="298"/>
      <c r="I83" s="298"/>
      <c r="J83" s="314"/>
    </row>
    <row r="84" spans="1:10" ht="15.75" thickBot="1">
      <c r="A84" s="149" t="s">
        <v>30</v>
      </c>
      <c r="B84" s="148" t="s">
        <v>200</v>
      </c>
      <c r="C84" s="276">
        <f aca="true" t="shared" si="3" ref="C84:J84">SUM(C62,C66,C71,C74,C78,C83)</f>
        <v>0</v>
      </c>
      <c r="D84" s="276">
        <f t="shared" si="3"/>
        <v>0</v>
      </c>
      <c r="E84" s="276">
        <f t="shared" si="3"/>
        <v>0</v>
      </c>
      <c r="F84" s="276">
        <f>F83+F78+F74+F71+F66</f>
        <v>4483164</v>
      </c>
      <c r="G84" s="292">
        <f t="shared" si="3"/>
        <v>26670177</v>
      </c>
      <c r="H84" s="292">
        <f t="shared" si="3"/>
        <v>24198785</v>
      </c>
      <c r="I84" s="292">
        <f t="shared" si="3"/>
        <v>5150000</v>
      </c>
      <c r="J84" s="308">
        <f t="shared" si="3"/>
        <v>0</v>
      </c>
    </row>
    <row r="85" spans="1:13" ht="15.75" thickBot="1">
      <c r="A85" s="121" t="s">
        <v>33</v>
      </c>
      <c r="B85" s="120" t="s">
        <v>199</v>
      </c>
      <c r="C85" s="276">
        <f aca="true" t="shared" si="4" ref="C85:J85">SUM(C61,C84)</f>
        <v>42243492</v>
      </c>
      <c r="D85" s="276">
        <f t="shared" si="4"/>
        <v>43475686</v>
      </c>
      <c r="E85" s="276">
        <f t="shared" si="4"/>
        <v>49280571</v>
      </c>
      <c r="F85" s="276">
        <f t="shared" si="4"/>
        <v>95888016</v>
      </c>
      <c r="G85" s="292">
        <f t="shared" si="4"/>
        <v>56487692</v>
      </c>
      <c r="H85" s="292">
        <f t="shared" si="4"/>
        <v>118322827</v>
      </c>
      <c r="I85" s="292">
        <f t="shared" si="4"/>
        <v>42076678</v>
      </c>
      <c r="J85" s="308">
        <f t="shared" si="4"/>
        <v>0</v>
      </c>
      <c r="K85" s="324">
        <f>F85+I85</f>
        <v>137964694</v>
      </c>
      <c r="M85" s="324">
        <f>L85-K85</f>
        <v>-137964694</v>
      </c>
    </row>
    <row r="86" spans="3:10" ht="15">
      <c r="C86" s="374"/>
      <c r="D86" s="374"/>
      <c r="E86" s="374"/>
      <c r="F86" s="374"/>
      <c r="G86" s="369"/>
      <c r="H86" s="369"/>
      <c r="I86" s="369"/>
      <c r="J86" s="369"/>
    </row>
    <row r="87" spans="1:13" s="155" customFormat="1" ht="51">
      <c r="A87" s="350" t="s">
        <v>331</v>
      </c>
      <c r="B87" s="350"/>
      <c r="C87" s="375" t="s">
        <v>330</v>
      </c>
      <c r="D87" s="375" t="s">
        <v>346</v>
      </c>
      <c r="E87" s="375" t="s">
        <v>346</v>
      </c>
      <c r="F87" s="375" t="s">
        <v>346</v>
      </c>
      <c r="G87" s="375" t="s">
        <v>329</v>
      </c>
      <c r="H87" s="375" t="s">
        <v>347</v>
      </c>
      <c r="I87" s="375" t="s">
        <v>347</v>
      </c>
      <c r="J87" s="375" t="s">
        <v>328</v>
      </c>
      <c r="K87" s="323"/>
      <c r="L87" s="323"/>
      <c r="M87" s="323"/>
    </row>
    <row r="88" spans="1:13" s="145" customFormat="1" ht="16.5" customHeight="1" thickBot="1">
      <c r="A88" s="147"/>
      <c r="B88" s="146" t="s">
        <v>198</v>
      </c>
      <c r="C88" s="372"/>
      <c r="D88" s="372"/>
      <c r="E88" s="372"/>
      <c r="F88" s="372"/>
      <c r="G88" s="372"/>
      <c r="H88" s="372"/>
      <c r="I88" s="372"/>
      <c r="J88" s="373" t="s">
        <v>100</v>
      </c>
      <c r="K88" s="327"/>
      <c r="L88" s="327"/>
      <c r="M88" s="327"/>
    </row>
    <row r="89" spans="1:10" ht="43.5" thickBot="1">
      <c r="A89" s="124" t="s">
        <v>324</v>
      </c>
      <c r="B89" s="117" t="s">
        <v>197</v>
      </c>
      <c r="C89" s="274" t="s">
        <v>348</v>
      </c>
      <c r="D89" s="274" t="s">
        <v>343</v>
      </c>
      <c r="E89" s="274" t="s">
        <v>344</v>
      </c>
      <c r="F89" s="274" t="s">
        <v>349</v>
      </c>
      <c r="G89" s="291" t="s">
        <v>323</v>
      </c>
      <c r="H89" s="291" t="s">
        <v>345</v>
      </c>
      <c r="I89" s="291" t="s">
        <v>349</v>
      </c>
      <c r="J89" s="307" t="s">
        <v>323</v>
      </c>
    </row>
    <row r="90" spans="1:13" s="144" customFormat="1" ht="15.75" thickBot="1">
      <c r="A90" s="124">
        <v>1</v>
      </c>
      <c r="B90" s="117">
        <v>2</v>
      </c>
      <c r="C90" s="274">
        <v>3</v>
      </c>
      <c r="D90" s="274">
        <v>4</v>
      </c>
      <c r="E90" s="274">
        <v>5</v>
      </c>
      <c r="F90" s="275">
        <v>6</v>
      </c>
      <c r="G90" s="291">
        <v>7</v>
      </c>
      <c r="H90" s="291">
        <v>8</v>
      </c>
      <c r="I90" s="291">
        <v>9</v>
      </c>
      <c r="J90" s="307">
        <v>10</v>
      </c>
      <c r="K90" s="326"/>
      <c r="L90" s="326"/>
      <c r="M90" s="326"/>
    </row>
    <row r="91" spans="1:10" ht="15.75" thickBot="1">
      <c r="A91" s="143" t="s">
        <v>7</v>
      </c>
      <c r="B91" s="142" t="s">
        <v>322</v>
      </c>
      <c r="C91" s="283">
        <f>SUM(C92:C96)</f>
        <v>38370643</v>
      </c>
      <c r="D91" s="283">
        <f aca="true" t="shared" si="5" ref="D91:J91">+D92+D93+D94+D95+D96</f>
        <v>39854668</v>
      </c>
      <c r="E91" s="283">
        <f t="shared" si="5"/>
        <v>45843518</v>
      </c>
      <c r="F91" s="283">
        <f t="shared" si="5"/>
        <v>56638626</v>
      </c>
      <c r="G91" s="299">
        <f t="shared" si="5"/>
        <v>10720357</v>
      </c>
      <c r="H91" s="299">
        <f t="shared" si="5"/>
        <v>25866620</v>
      </c>
      <c r="I91" s="299">
        <f t="shared" si="5"/>
        <v>26902358</v>
      </c>
      <c r="J91" s="315">
        <f t="shared" si="5"/>
        <v>0</v>
      </c>
    </row>
    <row r="92" spans="1:10" ht="15">
      <c r="A92" s="141" t="s">
        <v>194</v>
      </c>
      <c r="B92" s="140" t="s">
        <v>193</v>
      </c>
      <c r="C92" s="284">
        <v>17990673</v>
      </c>
      <c r="D92" s="284">
        <v>17996148</v>
      </c>
      <c r="E92" s="284">
        <f>33236523-12643750</f>
        <v>20592773</v>
      </c>
      <c r="F92" s="284">
        <v>20578184</v>
      </c>
      <c r="G92" s="300"/>
      <c r="H92" s="300">
        <v>12643750</v>
      </c>
      <c r="I92" s="300">
        <v>15062549</v>
      </c>
      <c r="J92" s="316"/>
    </row>
    <row r="93" spans="1:10" ht="15">
      <c r="A93" s="130" t="s">
        <v>192</v>
      </c>
      <c r="B93" s="129" t="s">
        <v>12</v>
      </c>
      <c r="C93" s="278">
        <v>2450185</v>
      </c>
      <c r="D93" s="278">
        <v>2329623</v>
      </c>
      <c r="E93" s="278">
        <f>5414873-2781625</f>
        <v>2633248</v>
      </c>
      <c r="F93" s="278">
        <v>2094728</v>
      </c>
      <c r="G93" s="294"/>
      <c r="H93" s="294">
        <v>2781625</v>
      </c>
      <c r="I93" s="294">
        <v>2937197</v>
      </c>
      <c r="J93" s="310"/>
    </row>
    <row r="94" spans="1:10" ht="15">
      <c r="A94" s="130" t="s">
        <v>191</v>
      </c>
      <c r="B94" s="129" t="s">
        <v>190</v>
      </c>
      <c r="C94" s="279">
        <v>10980290</v>
      </c>
      <c r="D94" s="279">
        <v>10980290</v>
      </c>
      <c r="E94" s="279">
        <f>13057123-4027853+1816020+135000</f>
        <v>10980290</v>
      </c>
      <c r="F94" s="279">
        <v>21475309</v>
      </c>
      <c r="G94" s="295">
        <v>3997853</v>
      </c>
      <c r="H94" s="295">
        <f>3997853+30000</f>
        <v>4027853</v>
      </c>
      <c r="I94" s="295">
        <v>3948008</v>
      </c>
      <c r="J94" s="311"/>
    </row>
    <row r="95" spans="1:10" ht="15">
      <c r="A95" s="130" t="s">
        <v>189</v>
      </c>
      <c r="B95" s="129" t="s">
        <v>16</v>
      </c>
      <c r="C95" s="279">
        <v>2101000</v>
      </c>
      <c r="D95" s="279">
        <v>2101000</v>
      </c>
      <c r="E95" s="279">
        <v>5189600</v>
      </c>
      <c r="F95" s="279">
        <v>5058500</v>
      </c>
      <c r="G95" s="295"/>
      <c r="H95" s="295"/>
      <c r="I95" s="295"/>
      <c r="J95" s="311"/>
    </row>
    <row r="96" spans="1:10" ht="15">
      <c r="A96" s="130" t="s">
        <v>188</v>
      </c>
      <c r="B96" s="127" t="s">
        <v>18</v>
      </c>
      <c r="C96" s="279">
        <v>4848495</v>
      </c>
      <c r="D96" s="279">
        <v>6447607</v>
      </c>
      <c r="E96" s="279">
        <v>6447607</v>
      </c>
      <c r="F96" s="279">
        <v>7431905</v>
      </c>
      <c r="G96" s="295">
        <f>SUM(G97:G106)</f>
        <v>6722504</v>
      </c>
      <c r="H96" s="295">
        <f>SUM(H97:H106)</f>
        <v>6413392</v>
      </c>
      <c r="I96" s="295">
        <v>4954604</v>
      </c>
      <c r="J96" s="311"/>
    </row>
    <row r="97" spans="1:10" ht="15">
      <c r="A97" s="130" t="s">
        <v>187</v>
      </c>
      <c r="B97" s="129" t="s">
        <v>186</v>
      </c>
      <c r="C97" s="279"/>
      <c r="D97" s="279"/>
      <c r="E97" s="279"/>
      <c r="F97" s="279"/>
      <c r="G97" s="295"/>
      <c r="H97" s="295"/>
      <c r="I97" s="295"/>
      <c r="J97" s="311"/>
    </row>
    <row r="98" spans="1:10" ht="15">
      <c r="A98" s="130" t="s">
        <v>185</v>
      </c>
      <c r="B98" s="139" t="s">
        <v>184</v>
      </c>
      <c r="C98" s="279"/>
      <c r="D98" s="279"/>
      <c r="E98" s="279"/>
      <c r="F98" s="279"/>
      <c r="G98" s="295"/>
      <c r="H98" s="295"/>
      <c r="I98" s="295"/>
      <c r="J98" s="311"/>
    </row>
    <row r="99" spans="1:10" ht="15">
      <c r="A99" s="130" t="s">
        <v>183</v>
      </c>
      <c r="B99" s="133" t="s">
        <v>182</v>
      </c>
      <c r="C99" s="279"/>
      <c r="D99" s="279"/>
      <c r="E99" s="279"/>
      <c r="F99" s="279"/>
      <c r="G99" s="295"/>
      <c r="H99" s="295"/>
      <c r="I99" s="295"/>
      <c r="J99" s="311"/>
    </row>
    <row r="100" spans="1:10" ht="15">
      <c r="A100" s="130" t="s">
        <v>181</v>
      </c>
      <c r="B100" s="133" t="s">
        <v>156</v>
      </c>
      <c r="C100" s="279"/>
      <c r="D100" s="279"/>
      <c r="E100" s="279"/>
      <c r="F100" s="279"/>
      <c r="G100" s="295"/>
      <c r="H100" s="295"/>
      <c r="I100" s="295"/>
      <c r="J100" s="311"/>
    </row>
    <row r="101" spans="1:10" ht="15">
      <c r="A101" s="130" t="s">
        <v>180</v>
      </c>
      <c r="B101" s="139" t="s">
        <v>179</v>
      </c>
      <c r="C101" s="279"/>
      <c r="D101" s="279">
        <v>6447607</v>
      </c>
      <c r="E101" s="279">
        <v>6447607</v>
      </c>
      <c r="F101" s="279">
        <v>7431905</v>
      </c>
      <c r="G101" s="295">
        <v>6482504</v>
      </c>
      <c r="H101" s="295">
        <f>6482504-1309112</f>
        <v>5173392</v>
      </c>
      <c r="I101" s="295">
        <v>3714604</v>
      </c>
      <c r="J101" s="311"/>
    </row>
    <row r="102" spans="1:10" ht="15">
      <c r="A102" s="130" t="s">
        <v>178</v>
      </c>
      <c r="B102" s="139" t="s">
        <v>177</v>
      </c>
      <c r="C102" s="279"/>
      <c r="D102" s="279"/>
      <c r="E102" s="279"/>
      <c r="F102" s="279"/>
      <c r="G102" s="295"/>
      <c r="H102" s="295"/>
      <c r="I102" s="295"/>
      <c r="J102" s="311"/>
    </row>
    <row r="103" spans="1:10" ht="15">
      <c r="A103" s="130" t="s">
        <v>176</v>
      </c>
      <c r="B103" s="133" t="s">
        <v>150</v>
      </c>
      <c r="C103" s="279"/>
      <c r="D103" s="279"/>
      <c r="E103" s="279"/>
      <c r="F103" s="279"/>
      <c r="G103" s="295"/>
      <c r="H103" s="295"/>
      <c r="I103" s="295"/>
      <c r="J103" s="311"/>
    </row>
    <row r="104" spans="1:10" ht="15">
      <c r="A104" s="128" t="s">
        <v>175</v>
      </c>
      <c r="B104" s="138" t="s">
        <v>174</v>
      </c>
      <c r="C104" s="279"/>
      <c r="D104" s="279"/>
      <c r="E104" s="279"/>
      <c r="F104" s="279"/>
      <c r="G104" s="295"/>
      <c r="H104" s="295"/>
      <c r="I104" s="295"/>
      <c r="J104" s="311"/>
    </row>
    <row r="105" spans="1:10" ht="15">
      <c r="A105" s="130" t="s">
        <v>173</v>
      </c>
      <c r="B105" s="138" t="s">
        <v>172</v>
      </c>
      <c r="C105" s="279"/>
      <c r="D105" s="279"/>
      <c r="E105" s="279"/>
      <c r="F105" s="279"/>
      <c r="G105" s="295"/>
      <c r="H105" s="295"/>
      <c r="I105" s="295"/>
      <c r="J105" s="311"/>
    </row>
    <row r="106" spans="1:10" ht="15.75" thickBot="1">
      <c r="A106" s="137" t="s">
        <v>171</v>
      </c>
      <c r="B106" s="136" t="s">
        <v>170</v>
      </c>
      <c r="C106" s="285"/>
      <c r="D106" s="285"/>
      <c r="E106" s="285"/>
      <c r="F106" s="285"/>
      <c r="G106" s="301">
        <v>240000</v>
      </c>
      <c r="H106" s="301">
        <v>1240000</v>
      </c>
      <c r="I106" s="301">
        <v>1240000</v>
      </c>
      <c r="J106" s="317"/>
    </row>
    <row r="107" spans="1:10" ht="15.75" thickBot="1">
      <c r="A107" s="124" t="s">
        <v>10</v>
      </c>
      <c r="B107" s="116" t="s">
        <v>321</v>
      </c>
      <c r="C107" s="276">
        <f aca="true" t="shared" si="6" ref="C107:J107">SUM(C108,C110,C112)</f>
        <v>2895797</v>
      </c>
      <c r="D107" s="276">
        <f t="shared" si="6"/>
        <v>2895797</v>
      </c>
      <c r="E107" s="276">
        <f t="shared" si="6"/>
        <v>2895797</v>
      </c>
      <c r="F107" s="276">
        <f>SUM(F108,F110,F112)</f>
        <v>19270244</v>
      </c>
      <c r="G107" s="292">
        <f t="shared" si="6"/>
        <v>26793155</v>
      </c>
      <c r="H107" s="292">
        <f t="shared" si="6"/>
        <v>81200113</v>
      </c>
      <c r="I107" s="292">
        <f t="shared" si="6"/>
        <v>10949384</v>
      </c>
      <c r="J107" s="308">
        <f t="shared" si="6"/>
        <v>0</v>
      </c>
    </row>
    <row r="108" spans="1:10" ht="15">
      <c r="A108" s="126" t="s">
        <v>168</v>
      </c>
      <c r="B108" s="129" t="s">
        <v>94</v>
      </c>
      <c r="C108" s="277">
        <v>1079797</v>
      </c>
      <c r="D108" s="277">
        <v>1079797</v>
      </c>
      <c r="E108" s="277">
        <v>1079797</v>
      </c>
      <c r="F108" s="277">
        <v>12288744</v>
      </c>
      <c r="G108" s="293">
        <v>22137024</v>
      </c>
      <c r="H108" s="293">
        <v>76543982</v>
      </c>
      <c r="I108" s="293">
        <v>10749384</v>
      </c>
      <c r="J108" s="309"/>
    </row>
    <row r="109" spans="1:10" ht="15">
      <c r="A109" s="126" t="s">
        <v>167</v>
      </c>
      <c r="B109" s="131" t="s">
        <v>166</v>
      </c>
      <c r="C109" s="277"/>
      <c r="D109" s="277"/>
      <c r="E109" s="277"/>
      <c r="F109" s="277"/>
      <c r="G109" s="293">
        <v>22137024</v>
      </c>
      <c r="H109" s="293">
        <v>22137024</v>
      </c>
      <c r="I109" s="293">
        <v>10749384</v>
      </c>
      <c r="J109" s="309"/>
    </row>
    <row r="110" spans="1:10" ht="15">
      <c r="A110" s="126" t="s">
        <v>165</v>
      </c>
      <c r="B110" s="131" t="s">
        <v>90</v>
      </c>
      <c r="C110" s="278">
        <v>1816000</v>
      </c>
      <c r="D110" s="278">
        <v>1816000</v>
      </c>
      <c r="E110" s="278">
        <v>1816000</v>
      </c>
      <c r="F110" s="278">
        <v>6981500</v>
      </c>
      <c r="G110" s="294">
        <v>4656131</v>
      </c>
      <c r="H110" s="294">
        <v>4656131</v>
      </c>
      <c r="I110" s="294"/>
      <c r="J110" s="310"/>
    </row>
    <row r="111" spans="1:10" ht="15">
      <c r="A111" s="126" t="s">
        <v>164</v>
      </c>
      <c r="B111" s="131" t="s">
        <v>163</v>
      </c>
      <c r="C111" s="278"/>
      <c r="D111" s="278"/>
      <c r="E111" s="278"/>
      <c r="F111" s="278"/>
      <c r="G111" s="294"/>
      <c r="H111" s="294"/>
      <c r="I111" s="294"/>
      <c r="J111" s="310"/>
    </row>
    <row r="112" spans="1:10" ht="15">
      <c r="A112" s="126" t="s">
        <v>162</v>
      </c>
      <c r="B112" s="135" t="s">
        <v>86</v>
      </c>
      <c r="C112" s="278"/>
      <c r="D112" s="278"/>
      <c r="E112" s="278"/>
      <c r="F112" s="278"/>
      <c r="G112" s="294"/>
      <c r="H112" s="294"/>
      <c r="I112" s="294">
        <v>200000</v>
      </c>
      <c r="J112" s="310"/>
    </row>
    <row r="113" spans="1:10" ht="15">
      <c r="A113" s="126" t="s">
        <v>161</v>
      </c>
      <c r="B113" s="134" t="s">
        <v>320</v>
      </c>
      <c r="C113" s="278"/>
      <c r="D113" s="278"/>
      <c r="E113" s="278"/>
      <c r="F113" s="278"/>
      <c r="G113" s="294"/>
      <c r="H113" s="294"/>
      <c r="I113" s="294"/>
      <c r="J113" s="310"/>
    </row>
    <row r="114" spans="1:10" ht="15">
      <c r="A114" s="130" t="s">
        <v>159</v>
      </c>
      <c r="B114" s="133" t="s">
        <v>158</v>
      </c>
      <c r="C114" s="278"/>
      <c r="D114" s="278"/>
      <c r="E114" s="278"/>
      <c r="F114" s="278"/>
      <c r="G114" s="294"/>
      <c r="H114" s="294"/>
      <c r="I114" s="294"/>
      <c r="J114" s="310"/>
    </row>
    <row r="115" spans="1:10" ht="15">
      <c r="A115" s="130" t="s">
        <v>157</v>
      </c>
      <c r="B115" s="133" t="s">
        <v>156</v>
      </c>
      <c r="C115" s="278"/>
      <c r="D115" s="278"/>
      <c r="E115" s="278"/>
      <c r="F115" s="278"/>
      <c r="G115" s="294"/>
      <c r="H115" s="294"/>
      <c r="I115" s="294"/>
      <c r="J115" s="310"/>
    </row>
    <row r="116" spans="1:10" ht="15">
      <c r="A116" s="126" t="s">
        <v>155</v>
      </c>
      <c r="B116" s="133" t="s">
        <v>154</v>
      </c>
      <c r="C116" s="278"/>
      <c r="D116" s="278"/>
      <c r="E116" s="278"/>
      <c r="F116" s="278"/>
      <c r="G116" s="294"/>
      <c r="H116" s="294"/>
      <c r="I116" s="294"/>
      <c r="J116" s="310"/>
    </row>
    <row r="117" spans="1:10" ht="15">
      <c r="A117" s="126" t="s">
        <v>153</v>
      </c>
      <c r="B117" s="133" t="s">
        <v>152</v>
      </c>
      <c r="C117" s="278"/>
      <c r="D117" s="278"/>
      <c r="E117" s="278"/>
      <c r="F117" s="278"/>
      <c r="G117" s="294"/>
      <c r="H117" s="294"/>
      <c r="I117" s="294"/>
      <c r="J117" s="310"/>
    </row>
    <row r="118" spans="1:10" ht="15">
      <c r="A118" s="126" t="s">
        <v>151</v>
      </c>
      <c r="B118" s="133" t="s">
        <v>150</v>
      </c>
      <c r="C118" s="278"/>
      <c r="D118" s="278"/>
      <c r="E118" s="278"/>
      <c r="F118" s="278"/>
      <c r="G118" s="294"/>
      <c r="H118" s="294"/>
      <c r="I118" s="294"/>
      <c r="J118" s="310"/>
    </row>
    <row r="119" spans="1:10" ht="15">
      <c r="A119" s="126" t="s">
        <v>149</v>
      </c>
      <c r="B119" s="133" t="s">
        <v>148</v>
      </c>
      <c r="C119" s="278"/>
      <c r="D119" s="278"/>
      <c r="E119" s="278"/>
      <c r="F119" s="278"/>
      <c r="G119" s="294"/>
      <c r="H119" s="294"/>
      <c r="I119" s="294"/>
      <c r="J119" s="310"/>
    </row>
    <row r="120" spans="1:10" ht="15.75" thickBot="1">
      <c r="A120" s="128" t="s">
        <v>147</v>
      </c>
      <c r="B120" s="133" t="s">
        <v>146</v>
      </c>
      <c r="C120" s="279"/>
      <c r="D120" s="279"/>
      <c r="E120" s="279"/>
      <c r="F120" s="279"/>
      <c r="G120" s="295"/>
      <c r="H120" s="295"/>
      <c r="I120" s="295"/>
      <c r="J120" s="311"/>
    </row>
    <row r="121" spans="1:10" ht="15.75" thickBot="1">
      <c r="A121" s="124" t="s">
        <v>4</v>
      </c>
      <c r="B121" s="123" t="s">
        <v>145</v>
      </c>
      <c r="C121" s="276">
        <f>SUM(C122:C123)</f>
        <v>0</v>
      </c>
      <c r="D121" s="276"/>
      <c r="E121" s="276"/>
      <c r="F121" s="276">
        <v>23227030</v>
      </c>
      <c r="G121" s="292">
        <f>SUM(G122:G123)</f>
        <v>18974180</v>
      </c>
      <c r="H121" s="292">
        <f>SUM(H122:H123)</f>
        <v>9045298</v>
      </c>
      <c r="I121" s="292"/>
      <c r="J121" s="308">
        <f>SUM(J122:J123)</f>
        <v>0</v>
      </c>
    </row>
    <row r="122" spans="1:10" ht="15">
      <c r="A122" s="126" t="s">
        <v>144</v>
      </c>
      <c r="B122" s="125" t="s">
        <v>143</v>
      </c>
      <c r="C122" s="277"/>
      <c r="D122" s="277"/>
      <c r="E122" s="277"/>
      <c r="F122" s="277">
        <v>23227030</v>
      </c>
      <c r="G122" s="293">
        <v>18974180</v>
      </c>
      <c r="H122" s="293">
        <v>9045298</v>
      </c>
      <c r="I122" s="293"/>
      <c r="J122" s="309"/>
    </row>
    <row r="123" spans="1:10" ht="15.75" thickBot="1">
      <c r="A123" s="132" t="s">
        <v>142</v>
      </c>
      <c r="B123" s="131" t="s">
        <v>141</v>
      </c>
      <c r="C123" s="279"/>
      <c r="D123" s="279"/>
      <c r="E123" s="279"/>
      <c r="F123" s="279"/>
      <c r="G123" s="295"/>
      <c r="H123" s="295"/>
      <c r="I123" s="295"/>
      <c r="J123" s="311"/>
    </row>
    <row r="124" spans="1:10" ht="15.75" thickBot="1">
      <c r="A124" s="124" t="s">
        <v>5</v>
      </c>
      <c r="B124" s="123" t="s">
        <v>140</v>
      </c>
      <c r="C124" s="276">
        <f>SUM(C91,C107,C121)</f>
        <v>41266440</v>
      </c>
      <c r="D124" s="276">
        <f>+D107+D91</f>
        <v>42750465</v>
      </c>
      <c r="E124" s="276">
        <f>+E107+E91</f>
        <v>48739315</v>
      </c>
      <c r="F124" s="276">
        <f>+F107+F91+F121</f>
        <v>99135900</v>
      </c>
      <c r="G124" s="292">
        <f>+G107+G91</f>
        <v>37513512</v>
      </c>
      <c r="H124" s="292">
        <f>+H107+H121+H91</f>
        <v>116112031</v>
      </c>
      <c r="I124" s="292">
        <f>+I107+I121+I91</f>
        <v>37851742</v>
      </c>
      <c r="J124" s="308">
        <f>+J107+J91</f>
        <v>0</v>
      </c>
    </row>
    <row r="125" spans="1:10" ht="15.75" thickBot="1">
      <c r="A125" s="124" t="s">
        <v>6</v>
      </c>
      <c r="B125" s="123" t="s">
        <v>139</v>
      </c>
      <c r="C125" s="276">
        <f>SUM(C126:C128)</f>
        <v>0</v>
      </c>
      <c r="D125" s="276"/>
      <c r="E125" s="276"/>
      <c r="F125" s="276"/>
      <c r="G125" s="292">
        <f>SUM(G126:G128)</f>
        <v>0</v>
      </c>
      <c r="H125" s="292"/>
      <c r="I125" s="292"/>
      <c r="J125" s="308">
        <f>SUM(J126:J128)</f>
        <v>0</v>
      </c>
    </row>
    <row r="126" spans="1:10" ht="15">
      <c r="A126" s="126" t="s">
        <v>138</v>
      </c>
      <c r="B126" s="125" t="s">
        <v>137</v>
      </c>
      <c r="C126" s="278"/>
      <c r="D126" s="278"/>
      <c r="E126" s="278"/>
      <c r="F126" s="278"/>
      <c r="G126" s="294"/>
      <c r="H126" s="294"/>
      <c r="I126" s="294"/>
      <c r="J126" s="310"/>
    </row>
    <row r="127" spans="1:10" ht="15">
      <c r="A127" s="126" t="s">
        <v>136</v>
      </c>
      <c r="B127" s="125" t="s">
        <v>135</v>
      </c>
      <c r="C127" s="278"/>
      <c r="D127" s="278"/>
      <c r="E127" s="278"/>
      <c r="F127" s="278"/>
      <c r="G127" s="294"/>
      <c r="H127" s="294"/>
      <c r="I127" s="294"/>
      <c r="J127" s="310"/>
    </row>
    <row r="128" spans="1:10" ht="15.75" thickBot="1">
      <c r="A128" s="128" t="s">
        <v>134</v>
      </c>
      <c r="B128" s="127" t="s">
        <v>133</v>
      </c>
      <c r="C128" s="278"/>
      <c r="D128" s="278"/>
      <c r="E128" s="278"/>
      <c r="F128" s="278"/>
      <c r="G128" s="294"/>
      <c r="H128" s="294"/>
      <c r="I128" s="294"/>
      <c r="J128" s="310"/>
    </row>
    <row r="129" spans="1:10" ht="15.75" thickBot="1">
      <c r="A129" s="124" t="s">
        <v>19</v>
      </c>
      <c r="B129" s="123" t="s">
        <v>132</v>
      </c>
      <c r="C129" s="276">
        <f>SUM(C130:C133)</f>
        <v>0</v>
      </c>
      <c r="D129" s="276"/>
      <c r="E129" s="276"/>
      <c r="F129" s="276"/>
      <c r="G129" s="292">
        <f>SUM(G130:G133)</f>
        <v>0</v>
      </c>
      <c r="H129" s="292">
        <f>SUM(H130:H133)</f>
        <v>1600000</v>
      </c>
      <c r="I129" s="292">
        <f>SUM(I130:I133)</f>
        <v>0</v>
      </c>
      <c r="J129" s="308">
        <f>SUM(J130:J133)</f>
        <v>0</v>
      </c>
    </row>
    <row r="130" spans="1:10" ht="15">
      <c r="A130" s="126" t="s">
        <v>131</v>
      </c>
      <c r="B130" s="125" t="s">
        <v>130</v>
      </c>
      <c r="C130" s="278"/>
      <c r="D130" s="278"/>
      <c r="E130" s="278"/>
      <c r="F130" s="278"/>
      <c r="G130" s="294"/>
      <c r="H130" s="294"/>
      <c r="I130" s="294"/>
      <c r="J130" s="310"/>
    </row>
    <row r="131" spans="1:10" ht="15">
      <c r="A131" s="130" t="s">
        <v>129</v>
      </c>
      <c r="B131" s="129" t="s">
        <v>128</v>
      </c>
      <c r="C131" s="278"/>
      <c r="D131" s="278"/>
      <c r="E131" s="278"/>
      <c r="F131" s="278"/>
      <c r="G131" s="294"/>
      <c r="H131" s="294"/>
      <c r="I131" s="294"/>
      <c r="J131" s="310"/>
    </row>
    <row r="132" spans="1:10" ht="15">
      <c r="A132" s="130" t="s">
        <v>127</v>
      </c>
      <c r="B132" s="129" t="s">
        <v>126</v>
      </c>
      <c r="C132" s="278"/>
      <c r="D132" s="278"/>
      <c r="E132" s="278"/>
      <c r="F132" s="278"/>
      <c r="G132" s="294"/>
      <c r="H132" s="294">
        <v>1600000</v>
      </c>
      <c r="I132" s="294"/>
      <c r="J132" s="310"/>
    </row>
    <row r="133" spans="1:10" ht="15.75" thickBot="1">
      <c r="A133" s="128" t="s">
        <v>125</v>
      </c>
      <c r="B133" s="127" t="s">
        <v>124</v>
      </c>
      <c r="C133" s="278"/>
      <c r="D133" s="278"/>
      <c r="E133" s="278"/>
      <c r="F133" s="278"/>
      <c r="G133" s="294"/>
      <c r="H133" s="294"/>
      <c r="I133" s="294"/>
      <c r="J133" s="310"/>
    </row>
    <row r="134" spans="1:10" ht="15.75" thickBot="1">
      <c r="A134" s="124" t="s">
        <v>21</v>
      </c>
      <c r="B134" s="123" t="s">
        <v>123</v>
      </c>
      <c r="C134" s="276">
        <f aca="true" t="shared" si="7" ref="C134:J134">SUM(C135:C138)</f>
        <v>977052</v>
      </c>
      <c r="D134" s="276">
        <f t="shared" si="7"/>
        <v>977052</v>
      </c>
      <c r="E134" s="276">
        <f t="shared" si="7"/>
        <v>977052</v>
      </c>
      <c r="F134" s="276">
        <v>977052</v>
      </c>
      <c r="G134" s="292">
        <f t="shared" si="7"/>
        <v>0</v>
      </c>
      <c r="H134" s="292">
        <f t="shared" si="7"/>
        <v>0</v>
      </c>
      <c r="I134" s="292"/>
      <c r="J134" s="308">
        <f t="shared" si="7"/>
        <v>0</v>
      </c>
    </row>
    <row r="135" spans="1:10" ht="15">
      <c r="A135" s="126" t="s">
        <v>122</v>
      </c>
      <c r="B135" s="125" t="s">
        <v>121</v>
      </c>
      <c r="C135" s="278"/>
      <c r="D135" s="278"/>
      <c r="E135" s="278"/>
      <c r="F135" s="278"/>
      <c r="G135" s="294"/>
      <c r="H135" s="294"/>
      <c r="I135" s="294"/>
      <c r="J135" s="310"/>
    </row>
    <row r="136" spans="1:10" ht="15">
      <c r="A136" s="126" t="s">
        <v>120</v>
      </c>
      <c r="B136" s="125" t="s">
        <v>119</v>
      </c>
      <c r="C136" s="278">
        <v>977052</v>
      </c>
      <c r="D136" s="278">
        <v>977052</v>
      </c>
      <c r="E136" s="278">
        <v>977052</v>
      </c>
      <c r="F136" s="278">
        <v>977052</v>
      </c>
      <c r="G136" s="294"/>
      <c r="H136" s="294"/>
      <c r="I136" s="294"/>
      <c r="J136" s="310"/>
    </row>
    <row r="137" spans="1:10" ht="15">
      <c r="A137" s="126" t="s">
        <v>118</v>
      </c>
      <c r="B137" s="125" t="s">
        <v>117</v>
      </c>
      <c r="C137" s="278"/>
      <c r="D137" s="278"/>
      <c r="E137" s="278"/>
      <c r="F137" s="278"/>
      <c r="G137" s="294"/>
      <c r="H137" s="294"/>
      <c r="I137" s="294"/>
      <c r="J137" s="310"/>
    </row>
    <row r="138" spans="1:10" ht="15.75" thickBot="1">
      <c r="A138" s="128" t="s">
        <v>116</v>
      </c>
      <c r="B138" s="127" t="s">
        <v>319</v>
      </c>
      <c r="C138" s="278"/>
      <c r="D138" s="278"/>
      <c r="E138" s="278"/>
      <c r="F138" s="278"/>
      <c r="G138" s="294"/>
      <c r="H138" s="294"/>
      <c r="I138" s="294"/>
      <c r="J138" s="310"/>
    </row>
    <row r="139" spans="1:10" ht="15.75" thickBot="1">
      <c r="A139" s="124" t="s">
        <v>50</v>
      </c>
      <c r="B139" s="123" t="s">
        <v>114</v>
      </c>
      <c r="C139" s="286">
        <f>SUM(C140:C143)</f>
        <v>0</v>
      </c>
      <c r="D139" s="286">
        <f>SUM(D140:D143)</f>
        <v>0</v>
      </c>
      <c r="E139" s="286"/>
      <c r="F139" s="286"/>
      <c r="G139" s="302">
        <f>SUM(G140:G143)</f>
        <v>0</v>
      </c>
      <c r="H139" s="302"/>
      <c r="I139" s="302"/>
      <c r="J139" s="318">
        <f>SUM(J140:J143)</f>
        <v>0</v>
      </c>
    </row>
    <row r="140" spans="1:10" ht="15">
      <c r="A140" s="126" t="s">
        <v>113</v>
      </c>
      <c r="B140" s="125" t="s">
        <v>112</v>
      </c>
      <c r="C140" s="278"/>
      <c r="D140" s="278"/>
      <c r="E140" s="278"/>
      <c r="F140" s="278"/>
      <c r="G140" s="294"/>
      <c r="H140" s="294"/>
      <c r="I140" s="294"/>
      <c r="J140" s="310"/>
    </row>
    <row r="141" spans="1:10" ht="15">
      <c r="A141" s="126" t="s">
        <v>111</v>
      </c>
      <c r="B141" s="125" t="s">
        <v>110</v>
      </c>
      <c r="C141" s="278"/>
      <c r="D141" s="278"/>
      <c r="E141" s="278"/>
      <c r="F141" s="278"/>
      <c r="G141" s="294"/>
      <c r="H141" s="294"/>
      <c r="I141" s="294"/>
      <c r="J141" s="310"/>
    </row>
    <row r="142" spans="1:10" ht="15">
      <c r="A142" s="126" t="s">
        <v>109</v>
      </c>
      <c r="B142" s="125" t="s">
        <v>108</v>
      </c>
      <c r="C142" s="278"/>
      <c r="D142" s="278"/>
      <c r="E142" s="278"/>
      <c r="F142" s="278"/>
      <c r="G142" s="294"/>
      <c r="H142" s="294"/>
      <c r="I142" s="294"/>
      <c r="J142" s="310"/>
    </row>
    <row r="143" spans="1:10" ht="15.75" thickBot="1">
      <c r="A143" s="126" t="s">
        <v>107</v>
      </c>
      <c r="B143" s="125" t="s">
        <v>106</v>
      </c>
      <c r="C143" s="278"/>
      <c r="D143" s="278"/>
      <c r="E143" s="278"/>
      <c r="F143" s="278"/>
      <c r="G143" s="294"/>
      <c r="H143" s="294"/>
      <c r="I143" s="294"/>
      <c r="J143" s="310"/>
    </row>
    <row r="144" spans="1:14" ht="15.75" thickBot="1">
      <c r="A144" s="124" t="s">
        <v>51</v>
      </c>
      <c r="B144" s="123" t="s">
        <v>105</v>
      </c>
      <c r="C144" s="287">
        <f aca="true" t="shared" si="8" ref="C144:J144">SUM(C125,C129,C134,C139)</f>
        <v>977052</v>
      </c>
      <c r="D144" s="287">
        <f t="shared" si="8"/>
        <v>977052</v>
      </c>
      <c r="E144" s="287">
        <f t="shared" si="8"/>
        <v>977052</v>
      </c>
      <c r="F144" s="287">
        <f t="shared" si="8"/>
        <v>977052</v>
      </c>
      <c r="G144" s="303">
        <f t="shared" si="8"/>
        <v>0</v>
      </c>
      <c r="H144" s="303">
        <f t="shared" si="8"/>
        <v>1600000</v>
      </c>
      <c r="I144" s="303">
        <f t="shared" si="8"/>
        <v>0</v>
      </c>
      <c r="J144" s="319">
        <f t="shared" si="8"/>
        <v>0</v>
      </c>
      <c r="L144" s="328"/>
      <c r="M144" s="328"/>
      <c r="N144" s="122"/>
    </row>
    <row r="145" spans="1:13" ht="15.75" thickBot="1">
      <c r="A145" s="121" t="s">
        <v>53</v>
      </c>
      <c r="B145" s="120" t="s">
        <v>104</v>
      </c>
      <c r="C145" s="287">
        <f>SUM(C124,C144)</f>
        <v>42243492</v>
      </c>
      <c r="D145" s="287">
        <f aca="true" t="shared" si="9" ref="D145:J145">+D144+D124</f>
        <v>43727517</v>
      </c>
      <c r="E145" s="287">
        <f t="shared" si="9"/>
        <v>49716367</v>
      </c>
      <c r="F145" s="287">
        <f t="shared" si="9"/>
        <v>100112952</v>
      </c>
      <c r="G145" s="303">
        <f t="shared" si="9"/>
        <v>37513512</v>
      </c>
      <c r="H145" s="303">
        <f t="shared" si="9"/>
        <v>117712031</v>
      </c>
      <c r="I145" s="303">
        <f t="shared" si="9"/>
        <v>37851742</v>
      </c>
      <c r="J145" s="319">
        <f t="shared" si="9"/>
        <v>0</v>
      </c>
      <c r="K145" s="324">
        <f>F145+I145</f>
        <v>137964694</v>
      </c>
      <c r="M145" s="324">
        <f>L145-K145</f>
        <v>-137964694</v>
      </c>
    </row>
    <row r="146" spans="1:10" ht="15.75" thickBot="1">
      <c r="A146" s="119"/>
      <c r="B146" s="118"/>
      <c r="C146" s="365"/>
      <c r="D146" s="365"/>
      <c r="E146" s="365"/>
      <c r="F146" s="365"/>
      <c r="G146" s="365"/>
      <c r="H146" s="365"/>
      <c r="I146" s="365"/>
      <c r="J146" s="365"/>
    </row>
    <row r="147" spans="1:10" ht="15.75" thickBot="1">
      <c r="A147" s="351" t="s">
        <v>103</v>
      </c>
      <c r="B147" s="351"/>
      <c r="C147" s="288">
        <v>2</v>
      </c>
      <c r="D147" s="288">
        <v>2</v>
      </c>
      <c r="E147" s="288">
        <v>2</v>
      </c>
      <c r="F147" s="288">
        <v>2</v>
      </c>
      <c r="G147" s="304">
        <v>2</v>
      </c>
      <c r="H147" s="304">
        <v>2</v>
      </c>
      <c r="I147" s="304">
        <v>2</v>
      </c>
      <c r="J147" s="320"/>
    </row>
    <row r="148" spans="1:10" ht="15.75" thickBot="1">
      <c r="A148" s="351" t="s">
        <v>318</v>
      </c>
      <c r="B148" s="351"/>
      <c r="C148" s="288">
        <v>6</v>
      </c>
      <c r="D148" s="288">
        <v>11</v>
      </c>
      <c r="E148" s="288">
        <v>11</v>
      </c>
      <c r="F148" s="288">
        <v>11</v>
      </c>
      <c r="G148" s="304">
        <v>6</v>
      </c>
      <c r="H148" s="304">
        <v>6</v>
      </c>
      <c r="I148" s="304">
        <v>6</v>
      </c>
      <c r="J148" s="320"/>
    </row>
    <row r="149" spans="1:10" ht="15">
      <c r="A149" s="366"/>
      <c r="B149" s="367"/>
      <c r="C149" s="368"/>
      <c r="D149" s="368"/>
      <c r="E149" s="368"/>
      <c r="F149" s="368"/>
      <c r="G149" s="369"/>
      <c r="H149" s="369"/>
      <c r="I149" s="369"/>
      <c r="J149" s="369"/>
    </row>
    <row r="150" spans="1:10" ht="15">
      <c r="A150" s="370" t="s">
        <v>101</v>
      </c>
      <c r="B150" s="370"/>
      <c r="C150" s="370"/>
      <c r="D150" s="370"/>
      <c r="E150" s="370"/>
      <c r="F150" s="370"/>
      <c r="G150" s="370"/>
      <c r="H150" s="370"/>
      <c r="I150" s="370"/>
      <c r="J150" s="370"/>
    </row>
    <row r="151" spans="1:10" ht="15.75" thickBot="1">
      <c r="A151" s="371"/>
      <c r="B151" s="371"/>
      <c r="C151" s="372"/>
      <c r="D151" s="372"/>
      <c r="E151" s="372"/>
      <c r="F151" s="372"/>
      <c r="G151" s="372"/>
      <c r="H151" s="372"/>
      <c r="I151" s="372"/>
      <c r="J151" s="373" t="s">
        <v>100</v>
      </c>
    </row>
    <row r="152" spans="1:10" ht="29.25" thickBot="1">
      <c r="A152" s="117" t="s">
        <v>7</v>
      </c>
      <c r="B152" s="116" t="s">
        <v>99</v>
      </c>
      <c r="C152" s="289">
        <f>+C61-C124</f>
        <v>977052</v>
      </c>
      <c r="D152" s="289">
        <f>+D61-D124</f>
        <v>725221</v>
      </c>
      <c r="E152" s="289">
        <f>+E61-E124</f>
        <v>541256</v>
      </c>
      <c r="F152" s="289">
        <f>+F61-F124</f>
        <v>-7731048</v>
      </c>
      <c r="G152" s="306">
        <f>+G61-G124</f>
        <v>-7695997</v>
      </c>
      <c r="H152" s="306">
        <f>+H61-H124</f>
        <v>-21987989</v>
      </c>
      <c r="I152" s="306">
        <f>+I61-I124</f>
        <v>-925064</v>
      </c>
      <c r="J152" s="322">
        <f>+J61-J124</f>
        <v>0</v>
      </c>
    </row>
    <row r="153" spans="1:10" ht="29.25" thickBot="1">
      <c r="A153" s="117" t="s">
        <v>10</v>
      </c>
      <c r="B153" s="116" t="s">
        <v>98</v>
      </c>
      <c r="C153" s="289">
        <f>+C84-C144</f>
        <v>-977052</v>
      </c>
      <c r="D153" s="289">
        <f>+D84-D144</f>
        <v>-977052</v>
      </c>
      <c r="E153" s="289">
        <f>+E84-E144</f>
        <v>-977052</v>
      </c>
      <c r="F153" s="289">
        <f>+F84-F144</f>
        <v>3506112</v>
      </c>
      <c r="G153" s="306">
        <f>+G84-G144</f>
        <v>26670177</v>
      </c>
      <c r="H153" s="306">
        <f>+H84-H144</f>
        <v>22598785</v>
      </c>
      <c r="I153" s="306">
        <f>+I84-I144</f>
        <v>5150000</v>
      </c>
      <c r="J153" s="322">
        <f>+J84-J144</f>
        <v>0</v>
      </c>
    </row>
  </sheetData>
  <sheetProtection/>
  <mergeCells count="7">
    <mergeCell ref="A1:B1"/>
    <mergeCell ref="A151:B151"/>
    <mergeCell ref="A150:J150"/>
    <mergeCell ref="A3:B3"/>
    <mergeCell ref="A147:B147"/>
    <mergeCell ref="A148:B148"/>
    <mergeCell ref="A87:B87"/>
  </mergeCells>
  <printOptions horizontalCentered="1"/>
  <pageMargins left="0.11811023622047245" right="0.11811023622047245" top="0.6692913385826772" bottom="0.2755905511811024" header="0.1968503937007874" footer="0.5905511811023623"/>
  <pageSetup fitToHeight="2" horizontalDpi="600" verticalDpi="600" orientation="landscape" paperSize="9" scale="55" r:id="rId1"/>
  <headerFooter>
    <oddHeader>&amp;C&amp;"Times New Roman CE,Félkövér"&amp;14Pári Község Önkormányzata&amp;R&amp;"Times New Roman CE,Félkövér"&amp;14 4. sz. melléklet</oddHeader>
  </headerFooter>
  <rowBreaks count="2" manualBreakCount="2">
    <brk id="50" max="9" man="1"/>
    <brk id="1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2019-05-09T06:34:09Z</cp:lastPrinted>
  <dcterms:created xsi:type="dcterms:W3CDTF">2014-02-06T13:24:42Z</dcterms:created>
  <dcterms:modified xsi:type="dcterms:W3CDTF">2019-05-09T06:42:15Z</dcterms:modified>
  <cp:category/>
  <cp:version/>
  <cp:contentType/>
  <cp:contentStatus/>
</cp:coreProperties>
</file>