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45" windowWidth="15195" windowHeight="8370" tabRatio="903" activeTab="7"/>
  </bookViews>
  <sheets>
    <sheet name="Címrend" sheetId="1" r:id="rId1"/>
    <sheet name="1. melléklet" sheetId="2" r:id="rId2"/>
    <sheet name="2. melléklet" sheetId="3" r:id="rId3"/>
    <sheet name="3. melléklet" sheetId="4" r:id="rId4"/>
    <sheet name="4. melléklet" sheetId="5" r:id="rId5"/>
    <sheet name="5. melléklet" sheetId="6" r:id="rId6"/>
    <sheet name="6. melléklet" sheetId="7" r:id="rId7"/>
    <sheet name="7. melléklet" sheetId="8" r:id="rId8"/>
  </sheets>
  <definedNames>
    <definedName name="_xlnm.Print_Titles" localSheetId="2">'2. melléklet'!$1:$4</definedName>
    <definedName name="_xlnm.Print_Titles" localSheetId="3">'3. melléklet'!$A:$A</definedName>
    <definedName name="_xlnm.Print_Titles" localSheetId="5">'5. melléklet'!$1:$2</definedName>
  </definedNames>
  <calcPr fullCalcOnLoad="1"/>
</workbook>
</file>

<file path=xl/sharedStrings.xml><?xml version="1.0" encoding="utf-8"?>
<sst xmlns="http://schemas.openxmlformats.org/spreadsheetml/2006/main" count="514" uniqueCount="308">
  <si>
    <t>Jogcím</t>
  </si>
  <si>
    <t>I.</t>
  </si>
  <si>
    <t>II.</t>
  </si>
  <si>
    <t>Intézmény</t>
  </si>
  <si>
    <t>Összesen:</t>
  </si>
  <si>
    <t xml:space="preserve">          (E Ft)</t>
  </si>
  <si>
    <t>1.</t>
  </si>
  <si>
    <t>2.</t>
  </si>
  <si>
    <t>3.</t>
  </si>
  <si>
    <t>4.</t>
  </si>
  <si>
    <t>5.</t>
  </si>
  <si>
    <t xml:space="preserve">II. </t>
  </si>
  <si>
    <t>III.</t>
  </si>
  <si>
    <t>Rehabilitációs kölcsön visszatérülése</t>
  </si>
  <si>
    <t>Lakástámogatás visszatérítés (bérlakás-számla)</t>
  </si>
  <si>
    <t>Munkáltatói támogatás</t>
  </si>
  <si>
    <t>IV.</t>
  </si>
  <si>
    <t>MINDÖSSZESEN:</t>
  </si>
  <si>
    <t>Dologi kiadások</t>
  </si>
  <si>
    <t xml:space="preserve">Eredeti ei. </t>
  </si>
  <si>
    <t xml:space="preserve">Eredeti  ei. </t>
  </si>
  <si>
    <t xml:space="preserve">szakmai </t>
  </si>
  <si>
    <t>technikai</t>
  </si>
  <si>
    <t>összesen</t>
  </si>
  <si>
    <t>Közműv. intézm. összesen:</t>
  </si>
  <si>
    <t>Intézmények összesen:</t>
  </si>
  <si>
    <t>Felújítás</t>
  </si>
  <si>
    <t>6.</t>
  </si>
  <si>
    <t>7.</t>
  </si>
  <si>
    <t>Közvilágítás fejlesztési keretösszeg</t>
  </si>
  <si>
    <t>8.</t>
  </si>
  <si>
    <t>Tervezési keretösszeg</t>
  </si>
  <si>
    <t>11.</t>
  </si>
  <si>
    <t>12.</t>
  </si>
  <si>
    <t xml:space="preserve">Kőszeg Város Önkormányzatának bevételei és kiadásai </t>
  </si>
  <si>
    <t>Bevételi előirányzatok (e Ft-ban)</t>
  </si>
  <si>
    <t>Kiemelt előirányzatok</t>
  </si>
  <si>
    <t>BEVÉTELI ELŐIRÁNYZAT MINDÖSSZESEN:</t>
  </si>
  <si>
    <t>Kiadási előirányzatok (e Ft-ban)</t>
  </si>
  <si>
    <t>Személyi juttatások</t>
  </si>
  <si>
    <t>Munkaadókat terhelő járulékok</t>
  </si>
  <si>
    <t>Ellátottak pénzbeli juttatásai</t>
  </si>
  <si>
    <t>KIADÁSI ELŐIRÁNYZAT MINDÖSSZESEN:</t>
  </si>
  <si>
    <t>Saját bevétel</t>
  </si>
  <si>
    <t>Kőszeg Város Önkormányzatának címrendje</t>
  </si>
  <si>
    <t>Cím</t>
  </si>
  <si>
    <t>Alcím</t>
  </si>
  <si>
    <t>Jurisics-vár Művelődési Központ és Várszínház</t>
  </si>
  <si>
    <t>Hulladékgazdálkodási társulási beruházásokhoz átadás</t>
  </si>
  <si>
    <t>Kőszeg Város Önkormányzata</t>
  </si>
  <si>
    <t>Önkormányzat és intézményei összesen</t>
  </si>
  <si>
    <t>közfogl</t>
  </si>
  <si>
    <t>5. Kőszeg Város Önkormányzata</t>
  </si>
  <si>
    <t>I. Önkormányzat és intézményei összesen</t>
  </si>
  <si>
    <t>2013. évi eredeti előirányzat</t>
  </si>
  <si>
    <t>1. a) Önkormányzati hivatal működésének támogatása</t>
  </si>
  <si>
    <t>1. b) Település-üzemeltetéshez kapcsolódó feladatellátás támogatása</t>
  </si>
  <si>
    <t>A helyi önkormányzatok általános müködésének és ágazati feladatainak támogatása összesen:</t>
  </si>
  <si>
    <t>1. Chernel K. Városi Könyvtár</t>
  </si>
  <si>
    <t>2 Jurisics-vár Műv.Központ és Várszínház</t>
  </si>
  <si>
    <t xml:space="preserve">4. Kőszegi Közös Önkormányzati Hivatal </t>
  </si>
  <si>
    <t>13.</t>
  </si>
  <si>
    <t>14.</t>
  </si>
  <si>
    <t xml:space="preserve">1. </t>
  </si>
  <si>
    <t xml:space="preserve">Kőszegi Közös Önkormányzati Hivatal </t>
  </si>
  <si>
    <t>I.) Települési önkromáynzatok működésének támogatása</t>
  </si>
  <si>
    <t>II.) Települési önkormányzatok egyes köznevelési feladatainak támogatása</t>
  </si>
  <si>
    <t>III.) Települési önkormányzatok szociális és gyermekjóléti feladatainak támogatása</t>
  </si>
  <si>
    <t>1. e) Települési önkormányzatok muzeális intézményi feladatainak támogatása</t>
  </si>
  <si>
    <t>-ebből: munkaszervezeti feladatok</t>
  </si>
  <si>
    <t>15.</t>
  </si>
  <si>
    <t>16.</t>
  </si>
  <si>
    <t>9.</t>
  </si>
  <si>
    <t>10.</t>
  </si>
  <si>
    <t>17.</t>
  </si>
  <si>
    <t>Kötelező feladatok</t>
  </si>
  <si>
    <t>Önként vállalt feladatok</t>
  </si>
  <si>
    <t>Államigazgatási feladatok</t>
  </si>
  <si>
    <t>Az előirányzatok megoszlása feladatjelleg alapján</t>
  </si>
  <si>
    <t>18.</t>
  </si>
  <si>
    <t>19.</t>
  </si>
  <si>
    <t>Egészségház építés pályázati támogatása</t>
  </si>
  <si>
    <t>Újvárosi Óvoda fejlesztési hozzájárulás</t>
  </si>
  <si>
    <t>Városrehabilitációs kölcsön</t>
  </si>
  <si>
    <t>Vis maior pályázat támogatása</t>
  </si>
  <si>
    <t>Nepomuki Szent János kápolna felújítás támogatása</t>
  </si>
  <si>
    <t>Szociális Gondozási Központ fejlesztési hozzájárulás</t>
  </si>
  <si>
    <t>Vis maior káresemény helyreállítási munkái</t>
  </si>
  <si>
    <t>Fejlesztési tartalék</t>
  </si>
  <si>
    <t xml:space="preserve">Jurisics vár turisztikai fejlesztése pályázati támogatás </t>
  </si>
  <si>
    <t>Önként vállalt feladatok összesen:</t>
  </si>
  <si>
    <t>ebből:</t>
  </si>
  <si>
    <t>Kötelező feladatok összesen:</t>
  </si>
  <si>
    <t>2. Óvodaműködtetési támogatás</t>
  </si>
  <si>
    <t xml:space="preserve">Helyi önkormányzatok által felhasználható központosított előirányzatok összesen: </t>
  </si>
  <si>
    <t>V.) Beszámítás összege (levonva előző jogcímeken)</t>
  </si>
  <si>
    <t>2. Nem közművel gyűjtött háztartási szennyvíz ártalmatlanítása</t>
  </si>
  <si>
    <t>5. b) Gyermekétkeztetés támogatása: üzemeltetési támogatás</t>
  </si>
  <si>
    <t>5. a) Gyermekétkeztetés támogatása: elismerhető dolgozók bértámogatása</t>
  </si>
  <si>
    <t>IV.) Települési önkormányzatok kulturális feledatainak támogatása</t>
  </si>
  <si>
    <t>Chernel Kálmán Városi Könyvtár</t>
  </si>
  <si>
    <t xml:space="preserve">         bc) Köztemető fenntartásának támogatása</t>
  </si>
  <si>
    <t xml:space="preserve">         bb) Közvilágítás fenntartásának támogatása</t>
  </si>
  <si>
    <t xml:space="preserve">         ba) Zöldterület gazdálkodással kapcsolatos feladatok</t>
  </si>
  <si>
    <t>1. d) Nyilvános könyvtári ellátási és közművelődési feladatok támogatása</t>
  </si>
  <si>
    <t xml:space="preserve">2012. évi teljesítés </t>
  </si>
  <si>
    <t>2014. évi eredeti előirányzat</t>
  </si>
  <si>
    <t>2013. évi várható teljesítés</t>
  </si>
  <si>
    <t>Beruházás</t>
  </si>
  <si>
    <t>Felhalmozási célú átvett pénzeszközök</t>
  </si>
  <si>
    <t>Kőszeg Város Önkormányzatának bevételei 2015. évben</t>
  </si>
  <si>
    <t>Kőszeg Város Önkormányzatának kiadásai 2015. évben</t>
  </si>
  <si>
    <t>Bérlakás törlesztések</t>
  </si>
  <si>
    <t>Vagyonhasznosító bevétele</t>
  </si>
  <si>
    <t>Bezerédy u. 3. (40 lakás) biztosítási kártérítése</t>
  </si>
  <si>
    <t>Rendkívüli támogatás maradványa (egészségházhoz)</t>
  </si>
  <si>
    <t>Egészségház pályázati támogatás maradványa</t>
  </si>
  <si>
    <t>Vár projekt pályázati támogatás maradványa</t>
  </si>
  <si>
    <t>Kraft projekt pályázati támogatás maradványa</t>
  </si>
  <si>
    <t>2015. évi felhalmozási  kiadások (E Ft)</t>
  </si>
  <si>
    <t>Központi Óvoda Bölcsőde fejlesztési hozzájárulás</t>
  </si>
  <si>
    <t>Központi Óvoda Felsővárosi Tagóvodája fejlesztési hozzájárulás</t>
  </si>
  <si>
    <t>Központi Óvoda fejlesztési hozzájárulás</t>
  </si>
  <si>
    <t>Újvárosi Óvoda Kőszegfalvi Tagóvodája fejlesztési hozzájárulás</t>
  </si>
  <si>
    <t>KSK pálya nézőtér felújítás támogatása</t>
  </si>
  <si>
    <t>Szent Jakab templom ablak felújításhoz átadás</t>
  </si>
  <si>
    <t>Kőszegfalvi Szent Lénárd templom tető felújítás</t>
  </si>
  <si>
    <t>Hivatal épület tetőfelújítása (Jurisics tér 6-8.) pályázati önerő</t>
  </si>
  <si>
    <t>Vízi-közmű hálózaton végzett felújítási munkák</t>
  </si>
  <si>
    <t>Központi Óvoda hátsó épületrész villamos hálózat felújítása</t>
  </si>
  <si>
    <t>Államtól átvett ingatlanok állagmegóvó felújítása (pályázati önerő)</t>
  </si>
  <si>
    <t>Új temető területvásárlás</t>
  </si>
  <si>
    <t>Jurisics vár turisztikai fejlesztése (2014-ről áthúzódó kifizetések)</t>
  </si>
  <si>
    <t>Egészségház tervezés és kivitelezés (eszközbeszerzések I. és II. ütem)</t>
  </si>
  <si>
    <t>Rohonci u. (Tamás árok) gyaloghíd építése (2014-ről áthúzódó kifizetések)</t>
  </si>
  <si>
    <t>Balog iskola szennyvízelvezető rendszer részleges cseréje</t>
  </si>
  <si>
    <t>Képviselő-testületi munkához informatikai eszközök beszerzése</t>
  </si>
  <si>
    <t>ÖBB tulajdonában lévő volt vasúti pályatest megvásárlása (I. ütem)</t>
  </si>
  <si>
    <t>Kártalanítás 54/2014. (III.27.) KT határozat</t>
  </si>
  <si>
    <t>Autó vásárlás építéshatóság</t>
  </si>
  <si>
    <t>Kőszegfalvi sportpálya bejárati kapu cseréje</t>
  </si>
  <si>
    <t>Egészségház kerékpárút kiépítése I. ütem</t>
  </si>
  <si>
    <t>Írottkő utcai parkoló építés (2014-ről áthúzódó kifizetések)</t>
  </si>
  <si>
    <t>Liszt F. u. 30. épület bontása</t>
  </si>
  <si>
    <t>Vasivíz Zrt-től átvett vagyon értékeltetése</t>
  </si>
  <si>
    <t>Kőszegfalvi lakóparkhoz vezető út kisajátítása</t>
  </si>
  <si>
    <t>Kőszegfalvi árkok kiépítése (tervezés, engedélyezés, területszerzés)</t>
  </si>
  <si>
    <t xml:space="preserve">912 és 913 hrsz. Ingatlanok megvásárlása </t>
  </si>
  <si>
    <t xml:space="preserve">KRAFT projekt megvalósítása </t>
  </si>
  <si>
    <t>20.</t>
  </si>
  <si>
    <t>21.</t>
  </si>
  <si>
    <t>Kisértékű tárgyi eszköz beszerzések (Chernel K. Városi Könyvtár)</t>
  </si>
  <si>
    <t>Érdekeltségnövelő pályázat saját erő (Jurisics-vár Műv. Központ és Várszínház)</t>
  </si>
  <si>
    <t>Kisértékű tárgyi eszköz beszerzések (Kőszegi Városi Múzeum)</t>
  </si>
  <si>
    <t>Kisértékű tárgyi eszköz beszerzések (Kőszegi Közös Önkormányzati Hivatal)</t>
  </si>
  <si>
    <t>Posztó utca parkoló kialakítás</t>
  </si>
  <si>
    <t>Látogatóközpont előtt autóbuszöböl kivitelezése</t>
  </si>
  <si>
    <t>Vonal alatti tételek (nem kerültek beépítésre)</t>
  </si>
  <si>
    <t>Bérlakás értékesítési bevétel</t>
  </si>
  <si>
    <t>Tájékoztató tábla felállítása Kőszegfalván</t>
  </si>
  <si>
    <t>Tekepálya épület és pálya felújítás</t>
  </si>
  <si>
    <t>Síugró sánc öltöző felújítás</t>
  </si>
  <si>
    <t>Útfelújítási keretösszeg (Ambró Gy. U. 2 M Ft, stb)</t>
  </si>
  <si>
    <t>Bezerédy u. 3. (40 lakás) tetőfelújítás (2014-ről áthúzódó kifizetések)</t>
  </si>
  <si>
    <t>Fejlesztési kiadások-fejlesztési bevételek egyenlege:</t>
  </si>
  <si>
    <t>Koronaőrző bunker világítás felújítás</t>
  </si>
  <si>
    <t xml:space="preserve">         </t>
  </si>
  <si>
    <t>Kőszeg Város Önkormányzatának központilag szabályozott bevételei 2015. évben</t>
  </si>
  <si>
    <t>Támogatás összege 2015. 01. 01.             ( Ft)</t>
  </si>
  <si>
    <t>Kőszegi Városi Múzeum</t>
  </si>
  <si>
    <t>Előző évi maradvány</t>
  </si>
  <si>
    <t>Finanszírozási bevételek összesen:</t>
  </si>
  <si>
    <t>Költségvetési bevételek összesen:</t>
  </si>
  <si>
    <t>Működési célú támogatások áht-n belülről</t>
  </si>
  <si>
    <t>Közhatalmi bevételek</t>
  </si>
  <si>
    <t>Működési bevételek</t>
  </si>
  <si>
    <t>Felhalmozási bevételek</t>
  </si>
  <si>
    <t>Működési célú átvett pénzeszközök</t>
  </si>
  <si>
    <t>BEVÉTELEK ÖSSZESEN</t>
  </si>
  <si>
    <t>Felhalmozási c. támogatások áht-n belülről</t>
  </si>
  <si>
    <t>Beruházások</t>
  </si>
  <si>
    <t>Felújítások</t>
  </si>
  <si>
    <t>Egyéb felhalmozási c. kiadások</t>
  </si>
  <si>
    <t>Irányító szervi támogatás bevétele</t>
  </si>
  <si>
    <t xml:space="preserve">Finanszírozási kiadások </t>
  </si>
  <si>
    <t>KIADÁSOK ÖSSZESEN</t>
  </si>
  <si>
    <t>Költségvetési létszámkeret (fő)</t>
  </si>
  <si>
    <t>Egyéb működési c. kiadások összesen:</t>
  </si>
  <si>
    <t xml:space="preserve">Működési c. tartalékok </t>
  </si>
  <si>
    <t xml:space="preserve">Felhalmozási c. tartalékok </t>
  </si>
  <si>
    <t xml:space="preserve">3. Kőszegi Városi Múzeum </t>
  </si>
  <si>
    <t>Egyéb műk c támogatások, elvonások, befizetések</t>
  </si>
  <si>
    <t>Irányító szervi (adott-kapott) támogatással nettósítva:</t>
  </si>
  <si>
    <t>Egyéb felhalm c támogatások, kölcsönök áht-n belülre és kívülre</t>
  </si>
  <si>
    <t xml:space="preserve">A helyi önkormányzatok általános müködésének és ágazati feladatainak támogatása (2014. évi C. törvény 2. melléklete szerint)  </t>
  </si>
  <si>
    <t xml:space="preserve">Helyi önkormányzatok által felhasználható központosított előirányzatok (2014. évi C. törvény 3. melléklete szerint) </t>
  </si>
  <si>
    <t>Központi támogatások összesen (2014. évi C. törvény 2. és 3. melléklete szerint):</t>
  </si>
  <si>
    <t xml:space="preserve">         bd) Közutak fenntartásának támogatása</t>
  </si>
  <si>
    <t xml:space="preserve">1. c) Egyéb kötelező önkormányzati feladatok támogatása </t>
  </si>
  <si>
    <t>1. d)  Lakott külterülettel kapcsolatos feladatok támogatása</t>
  </si>
  <si>
    <t xml:space="preserve">1. e)  Üdülőhelyi feladatok  támgoatása </t>
  </si>
  <si>
    <t xml:space="preserve">             1. Óvodapedagógusok, és az óvodapedagógusok nevelő munkáját közvetlenül segítők bértámogatása</t>
  </si>
  <si>
    <t>4.  Köznevelési intézmények működtetéséhez kapcsolódó támogatás</t>
  </si>
  <si>
    <t>5.  Pedagógus II. kategóriába sorolt óvodapedagógusok kiegészítő támogatása</t>
  </si>
  <si>
    <t>1. Pénzbeli szociális ellátások kiegészítése</t>
  </si>
  <si>
    <t>2. Települési önkormányzatok szociális feladatainak egyéb támogatása</t>
  </si>
  <si>
    <t>3. Egyes szociális és gyermekjóléti feladatok támogatása</t>
  </si>
  <si>
    <t>4.  Telpülési önkormányzatok által biztosított egyes szociális szakosított ellátások támogatása: (Idősek otthona)</t>
  </si>
  <si>
    <t xml:space="preserve">          2015. évi felhalmozási célú bevételek </t>
  </si>
  <si>
    <t>Felhalmozási bevételek (saját bevételek)</t>
  </si>
  <si>
    <t>Vasivíz vízdíj használati díjak</t>
  </si>
  <si>
    <t>Felhalmozási célú támogatások államháztartáson belülről</t>
  </si>
  <si>
    <t>Egyéb felhalmozási célú átvett pénzeszközök</t>
  </si>
  <si>
    <t>Egyéb felhalmozási c visszatérítendő támogatások, kölcsönök</t>
  </si>
  <si>
    <t>FELHALMOZÁSI C. KÖLTSÉGVETÉSI BEVÉTELEK ÖSSZESEN:</t>
  </si>
  <si>
    <t>Előző évi maradvány felhalmozási c felhasználása</t>
  </si>
  <si>
    <t>FINANSZÍROZÁSI BEVÉTELEK ÖSSZESEN:</t>
  </si>
  <si>
    <t>Egyéb felhalmozási célú kiadások</t>
  </si>
  <si>
    <t>Felhalmozási célú visszatérítendő támogatások, kölcsönök nyújtása</t>
  </si>
  <si>
    <t>Egyéb felhalmozási célú támogatások államháztartáson belülre</t>
  </si>
  <si>
    <t>Egyéb felhalmozási célú támogatások államháztartáson kívülre</t>
  </si>
  <si>
    <t>Tartalékok</t>
  </si>
  <si>
    <t>FELHALMOZÁSI C. KÖLTSÉGVETÉSI KIADÁSOK ÖSSZESEN:</t>
  </si>
  <si>
    <t>FINANSZÍROZÁSI KIADÁSOK ÖSSZESEN:</t>
  </si>
  <si>
    <t>Hiteltörlesztések</t>
  </si>
  <si>
    <t>Finanszírozási kiadások:</t>
  </si>
  <si>
    <t>Fizetési kötelezettségek</t>
  </si>
  <si>
    <t>Kötvény törlesztések</t>
  </si>
  <si>
    <t>40 lakás kamatfizetés</t>
  </si>
  <si>
    <t>Hadik A. u. kamatfizetés</t>
  </si>
  <si>
    <t>Királyvölgyi vízellátás bővítése kamatfizetés</t>
  </si>
  <si>
    <t>Kötvénykibocsátás kamatfizetés</t>
  </si>
  <si>
    <t>Alpannónia támogatás megelőlegező hitel kamat</t>
  </si>
  <si>
    <t>Kamatfizetés összesen:</t>
  </si>
  <si>
    <t>Adósságot keletkeztető ügyletek értéke (Stabilitási tv. 3.§)</t>
  </si>
  <si>
    <t xml:space="preserve">2013. évi teljesítés </t>
  </si>
  <si>
    <t>2014. évi várható teljesítés</t>
  </si>
  <si>
    <t>2015. évi eredeti előirányzat</t>
  </si>
  <si>
    <t xml:space="preserve">                - ebből felhalmozási célú állami támogatás </t>
  </si>
  <si>
    <t xml:space="preserve">     -  ebből egyéb felhalmozási c visszatérítendő támogatások, kölcsönök</t>
  </si>
  <si>
    <t xml:space="preserve">KÖLTSÉGVETÉSI BEVÉTELEK ÖSSZESEN: </t>
  </si>
  <si>
    <t>Működési célú költségvetési bevételek összesen:</t>
  </si>
  <si>
    <t>Felhalmozási célú költségvetési bevételek összesen:</t>
  </si>
  <si>
    <t xml:space="preserve">               -ebből működési célú maradvány</t>
  </si>
  <si>
    <t xml:space="preserve">               -ebből fejlesztési célú maradvány</t>
  </si>
  <si>
    <t xml:space="preserve">FINANSZÍROZÁSI BEVÉTELEK ÖSSZESEN: </t>
  </si>
  <si>
    <t xml:space="preserve">               -ebből elvonások, befizetések</t>
  </si>
  <si>
    <t xml:space="preserve">               -ebből működési célú támogatások államháztartáson kívülre</t>
  </si>
  <si>
    <t xml:space="preserve">               -ebből működési célú támogatások államháztartáson belülre</t>
  </si>
  <si>
    <t xml:space="preserve">               -ebből felhalmozási célú visszatérítendő támogatások, kölcsönök nyújtása</t>
  </si>
  <si>
    <t xml:space="preserve">               -ebből egyéb felhalmozási célú támogatások államháztartáson belülre</t>
  </si>
  <si>
    <t xml:space="preserve">               -ebből egyéb felhalmozási célú támogatások államháztartáson kívülre</t>
  </si>
  <si>
    <t>Működési célú költségvetési kiadások összesen: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</si>
  <si>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</si>
  <si>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</si>
  <si>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</si>
  <si>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 xml:space="preserve">  - ebből állami támogatás önkormányzati feladatokhoz</t>
  </si>
  <si>
    <t xml:space="preserve"> - ebből egyéb működési célú támogatás államháztartáson belülről</t>
  </si>
  <si>
    <t xml:space="preserve">     -  ebből egyéb felhalmozási célú átvett pénzeszközök</t>
  </si>
  <si>
    <t>Működési célú támogatások álamháztartáson belülről</t>
  </si>
  <si>
    <t xml:space="preserve">Egyéb működési célú kiadások </t>
  </si>
  <si>
    <t xml:space="preserve">               -ebből tartalékok</t>
  </si>
  <si>
    <t>Helyi adóból származó bevétel</t>
  </si>
  <si>
    <t>tárgyi eszköz és imm j, részvény, részesedés értékesítés bevétele</t>
  </si>
  <si>
    <t>Kőszeg Város Ökormányzata saját bevételeinek összege és adósságot keletkeztető ügyleteinek értéke 2015-2018. években (E Ft)</t>
  </si>
  <si>
    <t>2015. évi költségvetési rendelet</t>
  </si>
  <si>
    <t>Középtávú terv 2015. (2014-ben prognosztizált adatok)</t>
  </si>
  <si>
    <t>Középtávú terv 2016.</t>
  </si>
  <si>
    <t>Középtávú terv 2017.</t>
  </si>
  <si>
    <t>Középtávú terv 2018.</t>
  </si>
  <si>
    <t>Önk-i vagyon, vagyoni ért jog értékesítése, hasznosítása</t>
  </si>
  <si>
    <t>osztalék, koncessziós díj és hozambevétel</t>
  </si>
  <si>
    <t>bírság, pótlék és díjbevétel</t>
  </si>
  <si>
    <t>kezességvállalás megtérülése</t>
  </si>
  <si>
    <t>Saját bevétel 50%-a</t>
  </si>
  <si>
    <t>KIMUTATÁS</t>
  </si>
  <si>
    <t>Az európai uniós támogatással megvalósuló programok, projektek bevételeiről és kiadásairól, valamint az önkormányzaton kívüli ilyen projektekhez való hozzájárulásról 2014. évben</t>
  </si>
  <si>
    <t xml:space="preserve">I. </t>
  </si>
  <si>
    <t>Jurisics Vár turisztikai hasznosítása:</t>
  </si>
  <si>
    <t>Bevételek (források)</t>
  </si>
  <si>
    <t>Európai Unios forrás</t>
  </si>
  <si>
    <t>Kormányzati támogatás</t>
  </si>
  <si>
    <t>Egyéb támogatás</t>
  </si>
  <si>
    <t>Önkormányzat saját forrásaiból</t>
  </si>
  <si>
    <t>Kiadások:</t>
  </si>
  <si>
    <t>Egyéb kiadás</t>
  </si>
  <si>
    <t>ÁROP szervezetfejlesztési pályázat</t>
  </si>
  <si>
    <t>Foglalkoztatási paktum II. pályázat</t>
  </si>
  <si>
    <t xml:space="preserve"> </t>
  </si>
  <si>
    <t>Vár Kő-Közmű pályázat</t>
  </si>
  <si>
    <t>Kőszeg Város Önkormányzata 2015. évi költségvetésében európai uniós forrásból megvalósítandó projektek, fejlesztések:</t>
  </si>
  <si>
    <t>2015.</t>
  </si>
  <si>
    <t>ÁROP II. esélyegyenlőségi pályázat</t>
  </si>
  <si>
    <t>Erasmus+ pályázat</t>
  </si>
  <si>
    <t>2015. években</t>
  </si>
  <si>
    <t>*</t>
  </si>
  <si>
    <t>Várkör - Rajnis u. - Pék u. gyalogátkelőhely kialakítása</t>
  </si>
  <si>
    <t>Balog iskola tornacsarnok védőborítás (rendezvények céljára)</t>
  </si>
  <si>
    <t xml:space="preserve">Kőszegfalvi Klub fűtés korszerűsítés </t>
  </si>
  <si>
    <t>Petőfi tér részleges útfelújítás</t>
  </si>
  <si>
    <t>* A vonal alatt felsorolt felújítások, beruházások a források rendelkezésre állása esetén kerülhetnek megvalósításra, a felsorolás nem jelent automatikus sorrendet, mivel elindításukhoz egyedi döntés szükséges.</t>
  </si>
  <si>
    <t xml:space="preserve"> 1. melléklet a 31/2015. (II.13.) önkormányzati rendelethez</t>
  </si>
  <si>
    <t xml:space="preserve"> 2. melléklet a 3/2015. (II.13.) önkormányzati rendelethez</t>
  </si>
  <si>
    <t>3. melléklet a 3/2015. (II. 13.) önkormányzati rendelethez</t>
  </si>
  <si>
    <t>4. melléklet a 3/2015. (II. 13.) önkormányzati rendelethez</t>
  </si>
  <si>
    <t>5. melléklet a 3/2015. (II. 13.) önkormányzati rendelethez</t>
  </si>
  <si>
    <t>6. melléklet a 3/2015. (II. 13.) önkormányzati rendelethez</t>
  </si>
  <si>
    <t>7. melléklet a 3/2015. (II. 13.) önkormányzati rendelethez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</si>
</sst>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00"/>
    <numFmt numFmtId="166" formatCode="#,##0.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00000"/>
    <numFmt numFmtId="172" formatCode="#,##0.00000000000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Times New Roman"/>
      <family val="1"/>
    </font>
    <font>
      <i/>
      <sz val="10"/>
      <name val="Times New Roman CE"/>
      <family val="0"/>
    </font>
    <font>
      <b/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5" fillId="3" borderId="0" applyNumberFormat="0" applyBorder="0" applyAlignment="0" applyProtection="0"/>
    <xf numFmtId="0" fontId="23" fillId="7" borderId="1" applyNumberFormat="0" applyAlignment="0" applyProtection="0"/>
    <xf numFmtId="0" fontId="37" fillId="20" borderId="1" applyNumberFormat="0" applyAlignment="0" applyProtection="0"/>
    <xf numFmtId="0" fontId="28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3" fillId="7" borderId="1" applyNumberFormat="0" applyAlignment="0" applyProtection="0"/>
    <xf numFmtId="0" fontId="0" fillId="22" borderId="7" applyNumberFormat="0" applyFont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31" fillId="4" borderId="0" applyNumberFormat="0" applyBorder="0" applyAlignment="0" applyProtection="0"/>
    <xf numFmtId="0" fontId="32" fillId="20" borderId="8" applyNumberFormat="0" applyAlignment="0" applyProtection="0"/>
    <xf numFmtId="0" fontId="3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2" borderId="7" applyNumberFormat="0" applyFont="0" applyAlignment="0" applyProtection="0"/>
    <xf numFmtId="0" fontId="32" fillId="20" borderId="8" applyNumberFormat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 applyFill="1" applyAlignment="1">
      <alignment horizontal="center"/>
    </xf>
    <xf numFmtId="3" fontId="18" fillId="0" borderId="10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19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/>
    </xf>
    <xf numFmtId="0" fontId="4" fillId="0" borderId="0" xfId="0" applyFont="1" applyAlignment="1">
      <alignment wrapText="1"/>
    </xf>
    <xf numFmtId="0" fontId="4" fillId="3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4" fillId="4" borderId="0" xfId="0" applyFont="1" applyFill="1" applyBorder="1" applyAlignment="1">
      <alignment/>
    </xf>
    <xf numFmtId="3" fontId="4" fillId="4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/>
    </xf>
    <xf numFmtId="3" fontId="4" fillId="3" borderId="0" xfId="0" applyNumberFormat="1" applyFont="1" applyFill="1" applyBorder="1" applyAlignment="1">
      <alignment horizontal="right"/>
    </xf>
    <xf numFmtId="0" fontId="4" fillId="4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3" fontId="4" fillId="3" borderId="0" xfId="0" applyNumberFormat="1" applyFont="1" applyFill="1" applyAlignment="1">
      <alignment vertical="center"/>
    </xf>
    <xf numFmtId="3" fontId="4" fillId="4" borderId="0" xfId="0" applyNumberFormat="1" applyFont="1" applyFill="1" applyAlignment="1">
      <alignment vertical="center"/>
    </xf>
    <xf numFmtId="0" fontId="4" fillId="4" borderId="0" xfId="0" applyFont="1" applyFill="1" applyAlignment="1">
      <alignment vertical="top"/>
    </xf>
    <xf numFmtId="3" fontId="4" fillId="4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0" xfId="94" applyFont="1" applyFill="1" applyAlignment="1">
      <alignment horizontal="left" vertical="top"/>
      <protection/>
    </xf>
    <xf numFmtId="0" fontId="11" fillId="0" borderId="0" xfId="0" applyFont="1" applyAlignment="1">
      <alignment/>
    </xf>
    <xf numFmtId="0" fontId="5" fillId="4" borderId="0" xfId="0" applyFont="1" applyFill="1" applyAlignment="1">
      <alignment/>
    </xf>
    <xf numFmtId="3" fontId="5" fillId="4" borderId="0" xfId="0" applyNumberFormat="1" applyFont="1" applyFill="1" applyAlignment="1">
      <alignment/>
    </xf>
    <xf numFmtId="0" fontId="5" fillId="3" borderId="0" xfId="0" applyFont="1" applyFill="1" applyAlignment="1">
      <alignment/>
    </xf>
    <xf numFmtId="3" fontId="5" fillId="3" borderId="0" xfId="0" applyNumberFormat="1" applyFont="1" applyFill="1" applyAlignment="1">
      <alignment/>
    </xf>
    <xf numFmtId="3" fontId="4" fillId="3" borderId="0" xfId="0" applyNumberFormat="1" applyFont="1" applyFill="1" applyAlignment="1">
      <alignment horizontal="right"/>
    </xf>
    <xf numFmtId="0" fontId="4" fillId="4" borderId="0" xfId="94" applyFont="1" applyFill="1" applyAlignment="1">
      <alignment horizontal="left" vertical="top"/>
      <protection/>
    </xf>
    <xf numFmtId="0" fontId="4" fillId="4" borderId="0" xfId="94" applyFont="1" applyFill="1" applyBorder="1" applyAlignment="1">
      <alignment wrapText="1"/>
      <protection/>
    </xf>
    <xf numFmtId="3" fontId="4" fillId="4" borderId="0" xfId="94" applyNumberFormat="1" applyFont="1" applyFill="1" applyBorder="1" applyAlignment="1">
      <alignment horizontal="right"/>
      <protection/>
    </xf>
    <xf numFmtId="0" fontId="4" fillId="3" borderId="0" xfId="94" applyFont="1" applyFill="1" applyAlignment="1">
      <alignment horizontal="left" vertical="top"/>
      <protection/>
    </xf>
    <xf numFmtId="49" fontId="4" fillId="0" borderId="0" xfId="0" applyNumberFormat="1" applyFont="1" applyFill="1" applyBorder="1" applyAlignment="1">
      <alignment horizontal="left" wrapText="1"/>
    </xf>
    <xf numFmtId="3" fontId="4" fillId="4" borderId="0" xfId="0" applyNumberFormat="1" applyFont="1" applyFill="1" applyAlignment="1">
      <alignment horizontal="right"/>
    </xf>
    <xf numFmtId="0" fontId="4" fillId="3" borderId="0" xfId="94" applyFont="1" applyFill="1" applyAlignment="1">
      <alignment horizontal="left"/>
      <protection/>
    </xf>
    <xf numFmtId="0" fontId="4" fillId="3" borderId="0" xfId="94" applyFont="1" applyFill="1" applyBorder="1" applyAlignment="1">
      <alignment/>
      <protection/>
    </xf>
    <xf numFmtId="3" fontId="4" fillId="3" borderId="0" xfId="94" applyNumberFormat="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left" wrapText="1"/>
    </xf>
    <xf numFmtId="3" fontId="4" fillId="0" borderId="0" xfId="93" applyNumberFormat="1" applyFont="1" applyFill="1" applyAlignment="1">
      <alignment vertical="top"/>
      <protection/>
    </xf>
    <xf numFmtId="0" fontId="4" fillId="0" borderId="0" xfId="93" applyFont="1" applyFill="1" applyAlignment="1">
      <alignment vertical="top"/>
      <protection/>
    </xf>
    <xf numFmtId="0" fontId="3" fillId="0" borderId="0" xfId="95" applyFont="1" applyFill="1" applyBorder="1">
      <alignment/>
      <protection/>
    </xf>
    <xf numFmtId="3" fontId="4" fillId="0" borderId="0" xfId="93" applyNumberFormat="1" applyFont="1" applyFill="1">
      <alignment/>
      <protection/>
    </xf>
    <xf numFmtId="0" fontId="4" fillId="0" borderId="0" xfId="93" applyFont="1" applyFill="1">
      <alignment/>
      <protection/>
    </xf>
    <xf numFmtId="0" fontId="3" fillId="0" borderId="0" xfId="93" applyFont="1" applyFill="1">
      <alignment/>
      <protection/>
    </xf>
    <xf numFmtId="3" fontId="20" fillId="0" borderId="0" xfId="93" applyNumberFormat="1" applyFont="1" applyFill="1" applyAlignment="1">
      <alignment horizontal="center" wrapText="1"/>
      <protection/>
    </xf>
    <xf numFmtId="0" fontId="13" fillId="0" borderId="0" xfId="93" applyFont="1" applyFill="1">
      <alignment/>
      <protection/>
    </xf>
    <xf numFmtId="0" fontId="5" fillId="0" borderId="0" xfId="93" applyFont="1" applyFill="1">
      <alignment/>
      <protection/>
    </xf>
    <xf numFmtId="3" fontId="5" fillId="0" borderId="0" xfId="93" applyNumberFormat="1" applyFont="1" applyFill="1">
      <alignment/>
      <protection/>
    </xf>
    <xf numFmtId="0" fontId="6" fillId="0" borderId="0" xfId="93" applyFont="1" applyFill="1">
      <alignment/>
      <protection/>
    </xf>
    <xf numFmtId="0" fontId="7" fillId="20" borderId="0" xfId="93" applyFont="1" applyFill="1" applyBorder="1" applyAlignment="1">
      <alignment horizontal="left"/>
      <protection/>
    </xf>
    <xf numFmtId="3" fontId="4" fillId="20" borderId="0" xfId="93" applyNumberFormat="1" applyFont="1" applyFill="1" applyBorder="1">
      <alignment/>
      <protection/>
    </xf>
    <xf numFmtId="0" fontId="6" fillId="0" borderId="0" xfId="93" applyFont="1" applyFill="1" applyBorder="1" applyAlignment="1">
      <alignment horizontal="left" wrapText="1" indent="3"/>
      <protection/>
    </xf>
    <xf numFmtId="0" fontId="6" fillId="0" borderId="0" xfId="93" applyFont="1" applyFill="1" applyBorder="1" applyAlignment="1">
      <alignment horizontal="left" indent="3"/>
      <protection/>
    </xf>
    <xf numFmtId="0" fontId="4" fillId="0" borderId="0" xfId="93" applyFont="1" applyFill="1" applyBorder="1" applyAlignment="1">
      <alignment horizontal="left" wrapText="1" indent="3"/>
      <protection/>
    </xf>
    <xf numFmtId="0" fontId="4" fillId="0" borderId="0" xfId="93" applyFont="1" applyFill="1" applyBorder="1" applyAlignment="1">
      <alignment horizontal="left" indent="3"/>
      <protection/>
    </xf>
    <xf numFmtId="0" fontId="5" fillId="20" borderId="0" xfId="93" applyFont="1" applyFill="1" applyBorder="1" applyAlignment="1">
      <alignment wrapText="1"/>
      <protection/>
    </xf>
    <xf numFmtId="3" fontId="4" fillId="20" borderId="0" xfId="93" applyNumberFormat="1" applyFont="1" applyFill="1">
      <alignment/>
      <protection/>
    </xf>
    <xf numFmtId="0" fontId="6" fillId="0" borderId="0" xfId="93" applyFont="1" applyFill="1" applyBorder="1" applyAlignment="1">
      <alignment wrapText="1"/>
      <protection/>
    </xf>
    <xf numFmtId="2" fontId="6" fillId="0" borderId="0" xfId="93" applyNumberFormat="1" applyFont="1" applyFill="1" applyBorder="1" applyAlignment="1">
      <alignment horizontal="left" wrapText="1" indent="3"/>
      <protection/>
    </xf>
    <xf numFmtId="0" fontId="4" fillId="0" borderId="0" xfId="93" applyFont="1" applyFill="1" applyBorder="1">
      <alignment/>
      <protection/>
    </xf>
    <xf numFmtId="0" fontId="16" fillId="0" borderId="0" xfId="93" applyFont="1" applyFill="1" applyBorder="1" applyAlignment="1">
      <alignment wrapText="1"/>
      <protection/>
    </xf>
    <xf numFmtId="0" fontId="8" fillId="0" borderId="0" xfId="93" applyFont="1" applyFill="1">
      <alignment/>
      <protection/>
    </xf>
    <xf numFmtId="0" fontId="7" fillId="0" borderId="0" xfId="93" applyFont="1" applyFill="1" applyAlignment="1">
      <alignment horizontal="right"/>
      <protection/>
    </xf>
    <xf numFmtId="0" fontId="8" fillId="0" borderId="0" xfId="93" applyFont="1" applyFill="1" applyAlignment="1">
      <alignment horizontal="right"/>
      <protection/>
    </xf>
    <xf numFmtId="0" fontId="16" fillId="0" borderId="0" xfId="93" applyFont="1" applyFill="1">
      <alignment/>
      <protection/>
    </xf>
    <xf numFmtId="0" fontId="38" fillId="0" borderId="0" xfId="93" applyFont="1" applyFill="1">
      <alignment/>
      <protection/>
    </xf>
    <xf numFmtId="0" fontId="5" fillId="0" borderId="0" xfId="93" applyFont="1" applyFill="1" applyAlignment="1">
      <alignment/>
      <protection/>
    </xf>
    <xf numFmtId="0" fontId="16" fillId="23" borderId="0" xfId="93" applyFont="1" applyFill="1" applyBorder="1">
      <alignment/>
      <protection/>
    </xf>
    <xf numFmtId="3" fontId="16" fillId="23" borderId="0" xfId="93" applyNumberFormat="1" applyFont="1" applyFill="1">
      <alignment/>
      <protection/>
    </xf>
    <xf numFmtId="0" fontId="16" fillId="23" borderId="0" xfId="93" applyFont="1" applyFill="1" applyBorder="1" applyAlignment="1">
      <alignment wrapText="1"/>
      <protection/>
    </xf>
    <xf numFmtId="3" fontId="16" fillId="23" borderId="0" xfId="93" applyNumberFormat="1" applyFont="1" applyFill="1" applyBorder="1" applyAlignment="1">
      <alignment wrapText="1"/>
      <protection/>
    </xf>
    <xf numFmtId="0" fontId="13" fillId="4" borderId="0" xfId="93" applyFont="1" applyFill="1">
      <alignment/>
      <protection/>
    </xf>
    <xf numFmtId="3" fontId="13" fillId="4" borderId="0" xfId="93" applyNumberFormat="1" applyFont="1" applyFill="1">
      <alignment/>
      <protection/>
    </xf>
    <xf numFmtId="0" fontId="19" fillId="0" borderId="15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8" fillId="0" borderId="18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5" fillId="0" borderId="0" xfId="93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/>
    </xf>
    <xf numFmtId="0" fontId="5" fillId="0" borderId="0" xfId="0" applyFont="1" applyFill="1" applyAlignment="1">
      <alignment vertical="top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vertical="top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wrapText="1"/>
    </xf>
    <xf numFmtId="0" fontId="19" fillId="0" borderId="21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3" fontId="18" fillId="0" borderId="23" xfId="0" applyNumberFormat="1" applyFont="1" applyFill="1" applyBorder="1" applyAlignment="1">
      <alignment/>
    </xf>
    <xf numFmtId="3" fontId="18" fillId="0" borderId="24" xfId="0" applyNumberFormat="1" applyFont="1" applyFill="1" applyBorder="1" applyAlignment="1">
      <alignment/>
    </xf>
    <xf numFmtId="3" fontId="18" fillId="0" borderId="25" xfId="0" applyNumberFormat="1" applyFont="1" applyFill="1" applyBorder="1" applyAlignment="1">
      <alignment/>
    </xf>
    <xf numFmtId="3" fontId="18" fillId="0" borderId="26" xfId="0" applyNumberFormat="1" applyFont="1" applyFill="1" applyBorder="1" applyAlignment="1">
      <alignment/>
    </xf>
    <xf numFmtId="3" fontId="18" fillId="0" borderId="27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0" fontId="19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3" fontId="18" fillId="0" borderId="30" xfId="0" applyNumberFormat="1" applyFont="1" applyFill="1" applyBorder="1" applyAlignment="1">
      <alignment/>
    </xf>
    <xf numFmtId="0" fontId="18" fillId="0" borderId="31" xfId="0" applyFont="1" applyFill="1" applyBorder="1" applyAlignment="1">
      <alignment/>
    </xf>
    <xf numFmtId="3" fontId="18" fillId="0" borderId="32" xfId="0" applyNumberFormat="1" applyFont="1" applyFill="1" applyBorder="1" applyAlignment="1">
      <alignment/>
    </xf>
    <xf numFmtId="3" fontId="18" fillId="0" borderId="33" xfId="0" applyNumberFormat="1" applyFont="1" applyFill="1" applyBorder="1" applyAlignment="1">
      <alignment/>
    </xf>
    <xf numFmtId="0" fontId="19" fillId="0" borderId="34" xfId="0" applyFont="1" applyFill="1" applyBorder="1" applyAlignment="1">
      <alignment/>
    </xf>
    <xf numFmtId="3" fontId="19" fillId="0" borderId="35" xfId="0" applyNumberFormat="1" applyFont="1" applyFill="1" applyBorder="1" applyAlignment="1">
      <alignment/>
    </xf>
    <xf numFmtId="3" fontId="19" fillId="0" borderId="36" xfId="0" applyNumberFormat="1" applyFont="1" applyFill="1" applyBorder="1" applyAlignment="1">
      <alignment/>
    </xf>
    <xf numFmtId="3" fontId="18" fillId="0" borderId="37" xfId="0" applyNumberFormat="1" applyFont="1" applyFill="1" applyBorder="1" applyAlignment="1">
      <alignment/>
    </xf>
    <xf numFmtId="3" fontId="18" fillId="0" borderId="38" xfId="0" applyNumberFormat="1" applyFont="1" applyFill="1" applyBorder="1" applyAlignment="1">
      <alignment/>
    </xf>
    <xf numFmtId="3" fontId="19" fillId="0" borderId="39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8" fillId="0" borderId="18" xfId="0" applyFont="1" applyFill="1" applyBorder="1" applyAlignment="1">
      <alignment wrapText="1"/>
    </xf>
    <xf numFmtId="3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/>
    </xf>
    <xf numFmtId="0" fontId="39" fillId="0" borderId="29" xfId="0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3" fontId="39" fillId="0" borderId="27" xfId="0" applyNumberFormat="1" applyFont="1" applyFill="1" applyBorder="1" applyAlignment="1">
      <alignment/>
    </xf>
    <xf numFmtId="3" fontId="39" fillId="0" borderId="23" xfId="0" applyNumberFormat="1" applyFont="1" applyFill="1" applyBorder="1" applyAlignment="1">
      <alignment/>
    </xf>
    <xf numFmtId="0" fontId="39" fillId="0" borderId="42" xfId="0" applyFont="1" applyFill="1" applyBorder="1" applyAlignment="1">
      <alignment/>
    </xf>
    <xf numFmtId="3" fontId="39" fillId="0" borderId="43" xfId="0" applyNumberFormat="1" applyFont="1" applyFill="1" applyBorder="1" applyAlignment="1">
      <alignment/>
    </xf>
    <xf numFmtId="3" fontId="39" fillId="0" borderId="44" xfId="0" applyNumberFormat="1" applyFont="1" applyFill="1" applyBorder="1" applyAlignment="1">
      <alignment/>
    </xf>
    <xf numFmtId="3" fontId="39" fillId="0" borderId="38" xfId="0" applyNumberFormat="1" applyFont="1" applyFill="1" applyBorder="1" applyAlignment="1">
      <alignment/>
    </xf>
    <xf numFmtId="3" fontId="39" fillId="0" borderId="45" xfId="0" applyNumberFormat="1" applyFont="1" applyFill="1" applyBorder="1" applyAlignment="1">
      <alignment/>
    </xf>
    <xf numFmtId="3" fontId="39" fillId="0" borderId="30" xfId="0" applyNumberFormat="1" applyFont="1" applyFill="1" applyBorder="1" applyAlignment="1">
      <alignment/>
    </xf>
    <xf numFmtId="3" fontId="39" fillId="0" borderId="37" xfId="0" applyNumberFormat="1" applyFont="1" applyFill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19" fillId="0" borderId="13" xfId="0" applyNumberFormat="1" applyFont="1" applyFill="1" applyBorder="1" applyAlignment="1">
      <alignment/>
    </xf>
    <xf numFmtId="3" fontId="19" fillId="0" borderId="46" xfId="0" applyNumberFormat="1" applyFont="1" applyFill="1" applyBorder="1" applyAlignment="1">
      <alignment/>
    </xf>
    <xf numFmtId="3" fontId="39" fillId="0" borderId="40" xfId="0" applyNumberFormat="1" applyFont="1" applyFill="1" applyBorder="1" applyAlignment="1">
      <alignment/>
    </xf>
    <xf numFmtId="3" fontId="19" fillId="0" borderId="47" xfId="0" applyNumberFormat="1" applyFont="1" applyFill="1" applyBorder="1" applyAlignment="1">
      <alignment/>
    </xf>
    <xf numFmtId="0" fontId="19" fillId="0" borderId="34" xfId="0" applyFont="1" applyFill="1" applyBorder="1" applyAlignment="1">
      <alignment wrapText="1"/>
    </xf>
    <xf numFmtId="0" fontId="39" fillId="0" borderId="29" xfId="0" applyFont="1" applyFill="1" applyBorder="1" applyAlignment="1">
      <alignment horizontal="left" wrapText="1" indent="2"/>
    </xf>
    <xf numFmtId="0" fontId="39" fillId="0" borderId="29" xfId="0" applyFont="1" applyFill="1" applyBorder="1" applyAlignment="1">
      <alignment horizontal="left" indent="2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0" fontId="5" fillId="23" borderId="0" xfId="0" applyFont="1" applyFill="1" applyAlignment="1">
      <alignment horizontal="center" wrapText="1"/>
    </xf>
    <xf numFmtId="0" fontId="4" fillId="23" borderId="0" xfId="0" applyFont="1" applyFill="1" applyAlignment="1">
      <alignment horizontal="center"/>
    </xf>
    <xf numFmtId="0" fontId="4" fillId="7" borderId="0" xfId="0" applyFont="1" applyFill="1" applyAlignment="1">
      <alignment/>
    </xf>
    <xf numFmtId="0" fontId="4" fillId="23" borderId="0" xfId="0" applyFont="1" applyFill="1" applyAlignment="1">
      <alignment/>
    </xf>
    <xf numFmtId="3" fontId="4" fillId="4" borderId="0" xfId="0" applyNumberFormat="1" applyFont="1" applyFill="1" applyAlignment="1">
      <alignment/>
    </xf>
    <xf numFmtId="3" fontId="4" fillId="7" borderId="0" xfId="0" applyNumberFormat="1" applyFont="1" applyFill="1" applyAlignment="1">
      <alignment/>
    </xf>
    <xf numFmtId="3" fontId="4" fillId="23" borderId="0" xfId="0" applyNumberFormat="1" applyFont="1" applyFill="1" applyAlignment="1">
      <alignment/>
    </xf>
    <xf numFmtId="3" fontId="5" fillId="23" borderId="0" xfId="0" applyNumberFormat="1" applyFont="1" applyFill="1" applyAlignment="1">
      <alignment/>
    </xf>
    <xf numFmtId="3" fontId="5" fillId="7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3" fontId="19" fillId="0" borderId="0" xfId="0" applyNumberFormat="1" applyFont="1" applyAlignment="1">
      <alignment horizontal="center"/>
    </xf>
    <xf numFmtId="0" fontId="3" fillId="0" borderId="0" xfId="0" applyFont="1" applyAlignment="1">
      <alignment horizontal="right" vertical="top"/>
    </xf>
    <xf numFmtId="0" fontId="17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19" fillId="0" borderId="0" xfId="0" applyFont="1" applyAlignment="1">
      <alignment wrapText="1"/>
    </xf>
    <xf numFmtId="0" fontId="4" fillId="4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3" fillId="0" borderId="0" xfId="95" applyFont="1" applyFill="1" applyBorder="1" applyAlignment="1">
      <alignment horizontal="left"/>
      <protection/>
    </xf>
    <xf numFmtId="0" fontId="10" fillId="0" borderId="0" xfId="0" applyFont="1" applyFill="1" applyAlignment="1">
      <alignment horizontal="center"/>
    </xf>
    <xf numFmtId="0" fontId="5" fillId="0" borderId="0" xfId="93" applyFont="1" applyFill="1" applyAlignment="1">
      <alignment horizontal="center"/>
      <protection/>
    </xf>
    <xf numFmtId="0" fontId="5" fillId="0" borderId="0" xfId="93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17" fillId="0" borderId="0" xfId="0" applyFont="1" applyAlignment="1">
      <alignment horizontal="left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Alignment="1">
      <alignment wrapText="1"/>
    </xf>
    <xf numFmtId="0" fontId="40" fillId="0" borderId="0" xfId="0" applyFont="1" applyAlignment="1">
      <alignment wrapText="1"/>
    </xf>
  </cellXfs>
  <cellStyles count="9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 2" xfId="92"/>
    <cellStyle name="Normál_2013. költségvetés mell" xfId="93"/>
    <cellStyle name="Normál_melléklet összesen_2012. koncepció kiegészítő táblázatok" xfId="94"/>
    <cellStyle name="Normál_R_2MELL" xfId="95"/>
    <cellStyle name="Note" xfId="96"/>
    <cellStyle name="Output" xfId="97"/>
    <cellStyle name="Összesen" xfId="98"/>
    <cellStyle name="Currency" xfId="99"/>
    <cellStyle name="Currency [0]" xfId="100"/>
    <cellStyle name="Rossz" xfId="101"/>
    <cellStyle name="Semleges" xfId="102"/>
    <cellStyle name="Számítás" xfId="103"/>
    <cellStyle name="Percent" xfId="104"/>
    <cellStyle name="Title" xfId="105"/>
    <cellStyle name="Total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3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12.00390625" style="34" customWidth="1"/>
    <col min="2" max="2" width="12.25390625" style="34" customWidth="1"/>
    <col min="3" max="3" width="6.00390625" style="32" customWidth="1"/>
    <col min="4" max="4" width="37.125" style="32" customWidth="1"/>
    <col min="5" max="16384" width="9.125" style="32" customWidth="1"/>
  </cols>
  <sheetData>
    <row r="1" ht="18.75" customHeight="1"/>
    <row r="2" spans="1:8" ht="15.75">
      <c r="A2" s="229" t="s">
        <v>44</v>
      </c>
      <c r="B2" s="229"/>
      <c r="C2" s="229"/>
      <c r="D2" s="229"/>
      <c r="E2" s="229"/>
      <c r="F2" s="229"/>
      <c r="G2" s="39"/>
      <c r="H2" s="39"/>
    </row>
    <row r="3" spans="1:6" ht="12.75">
      <c r="A3" s="38"/>
      <c r="B3" s="38"/>
      <c r="C3" s="36"/>
      <c r="D3" s="36"/>
      <c r="E3" s="36"/>
      <c r="F3" s="36"/>
    </row>
    <row r="4" spans="1:6" ht="27.75" customHeight="1">
      <c r="A4" s="38"/>
      <c r="B4" s="38"/>
      <c r="C4" s="36"/>
      <c r="D4" s="36"/>
      <c r="E4" s="36"/>
      <c r="F4" s="36"/>
    </row>
    <row r="5" spans="1:6" ht="12.75">
      <c r="A5" s="40" t="s">
        <v>45</v>
      </c>
      <c r="B5" s="40"/>
      <c r="C5" s="36"/>
      <c r="D5" s="36"/>
      <c r="E5" s="36"/>
      <c r="F5" s="36"/>
    </row>
    <row r="6" spans="1:6" ht="12.75">
      <c r="A6" s="40"/>
      <c r="B6" s="40" t="s">
        <v>46</v>
      </c>
      <c r="C6" s="36"/>
      <c r="D6" s="36"/>
      <c r="E6" s="36"/>
      <c r="F6" s="36"/>
    </row>
    <row r="7" spans="1:6" ht="25.5" customHeight="1">
      <c r="A7" s="40"/>
      <c r="B7" s="40" t="s">
        <v>6</v>
      </c>
      <c r="C7" s="41"/>
      <c r="D7" s="42" t="s">
        <v>100</v>
      </c>
      <c r="E7" s="36"/>
      <c r="F7" s="36"/>
    </row>
    <row r="8" spans="1:6" ht="25.5" customHeight="1">
      <c r="A8" s="40"/>
      <c r="B8" s="40" t="s">
        <v>7</v>
      </c>
      <c r="C8" s="41"/>
      <c r="D8" s="52" t="s">
        <v>47</v>
      </c>
      <c r="E8" s="36"/>
      <c r="F8" s="36"/>
    </row>
    <row r="9" spans="1:6" ht="25.5" customHeight="1">
      <c r="A9" s="40"/>
      <c r="B9" s="40" t="s">
        <v>8</v>
      </c>
      <c r="C9" s="41"/>
      <c r="D9" s="34" t="s">
        <v>169</v>
      </c>
      <c r="E9" s="36"/>
      <c r="F9" s="36"/>
    </row>
    <row r="10" spans="1:6" ht="25.5" customHeight="1">
      <c r="A10" s="40"/>
      <c r="B10" s="40" t="s">
        <v>9</v>
      </c>
      <c r="C10" s="41"/>
      <c r="D10" s="52" t="s">
        <v>64</v>
      </c>
      <c r="E10" s="36"/>
      <c r="F10" s="36"/>
    </row>
    <row r="11" spans="1:6" ht="25.5" customHeight="1">
      <c r="A11" s="40"/>
      <c r="B11" s="40" t="s">
        <v>10</v>
      </c>
      <c r="C11" s="41"/>
      <c r="D11" s="52" t="s">
        <v>49</v>
      </c>
      <c r="E11" s="36"/>
      <c r="F11" s="36"/>
    </row>
    <row r="12" spans="1:6" ht="25.5" customHeight="1">
      <c r="A12" s="40" t="s">
        <v>1</v>
      </c>
      <c r="B12" s="38"/>
      <c r="C12" s="36"/>
      <c r="D12" s="42" t="s">
        <v>50</v>
      </c>
      <c r="E12" s="36"/>
      <c r="F12" s="36"/>
    </row>
    <row r="13" spans="1:6" ht="12.75">
      <c r="A13" s="38"/>
      <c r="B13" s="38"/>
      <c r="C13" s="36"/>
      <c r="D13" s="36"/>
      <c r="E13" s="36"/>
      <c r="F13" s="36"/>
    </row>
    <row r="14" spans="1:6" ht="12.75">
      <c r="A14" s="38"/>
      <c r="B14" s="38"/>
      <c r="C14" s="36"/>
      <c r="D14" s="36"/>
      <c r="E14" s="36"/>
      <c r="F14" s="36"/>
    </row>
    <row r="15" spans="1:6" ht="12.75">
      <c r="A15" s="38"/>
      <c r="B15" s="38"/>
      <c r="C15" s="36"/>
      <c r="D15" s="36"/>
      <c r="E15" s="36"/>
      <c r="F15" s="36"/>
    </row>
    <row r="16" spans="1:6" ht="12.75">
      <c r="A16" s="38"/>
      <c r="B16" s="38"/>
      <c r="C16" s="36"/>
      <c r="D16" s="36"/>
      <c r="E16" s="36"/>
      <c r="F16" s="36"/>
    </row>
    <row r="17" spans="1:6" ht="12.75">
      <c r="A17" s="38"/>
      <c r="B17" s="38"/>
      <c r="C17" s="36"/>
      <c r="D17" s="36"/>
      <c r="E17" s="36"/>
      <c r="F17" s="36"/>
    </row>
    <row r="18" spans="1:6" ht="12.75">
      <c r="A18" s="38"/>
      <c r="B18" s="38"/>
      <c r="C18" s="36"/>
      <c r="D18" s="36"/>
      <c r="E18" s="36"/>
      <c r="F18" s="36"/>
    </row>
    <row r="19" spans="1:6" ht="12.75">
      <c r="A19" s="38"/>
      <c r="B19" s="38"/>
      <c r="C19" s="36"/>
      <c r="D19" s="36"/>
      <c r="E19" s="36"/>
      <c r="F19" s="36"/>
    </row>
    <row r="20" spans="1:6" ht="12.75">
      <c r="A20" s="38"/>
      <c r="B20" s="38"/>
      <c r="C20" s="36"/>
      <c r="D20" s="36"/>
      <c r="E20" s="36"/>
      <c r="F20" s="36"/>
    </row>
    <row r="21" spans="1:6" ht="12.75">
      <c r="A21" s="38"/>
      <c r="B21" s="38"/>
      <c r="C21" s="36"/>
      <c r="D21" s="36"/>
      <c r="E21" s="36"/>
      <c r="F21" s="36"/>
    </row>
    <row r="22" spans="1:6" ht="12.75">
      <c r="A22" s="38"/>
      <c r="B22" s="38"/>
      <c r="C22" s="36"/>
      <c r="D22" s="36"/>
      <c r="E22" s="36"/>
      <c r="F22" s="36"/>
    </row>
    <row r="23" spans="1:6" ht="12.75">
      <c r="A23" s="38"/>
      <c r="B23" s="38"/>
      <c r="C23" s="36"/>
      <c r="D23" s="36"/>
      <c r="E23" s="36"/>
      <c r="F23" s="36"/>
    </row>
    <row r="24" spans="1:6" ht="12.75">
      <c r="A24" s="38"/>
      <c r="B24" s="38"/>
      <c r="C24" s="36"/>
      <c r="D24" s="36"/>
      <c r="E24" s="36"/>
      <c r="F24" s="36"/>
    </row>
    <row r="25" spans="1:6" ht="12.75">
      <c r="A25" s="38"/>
      <c r="B25" s="38"/>
      <c r="C25" s="36"/>
      <c r="D25" s="36"/>
      <c r="E25" s="36"/>
      <c r="F25" s="36"/>
    </row>
    <row r="26" spans="1:6" ht="12.75">
      <c r="A26" s="38"/>
      <c r="B26" s="38"/>
      <c r="C26" s="36"/>
      <c r="D26" s="36"/>
      <c r="E26" s="36"/>
      <c r="F26" s="36"/>
    </row>
    <row r="27" spans="1:6" ht="12.75">
      <c r="A27" s="38"/>
      <c r="B27" s="38"/>
      <c r="C27" s="36"/>
      <c r="D27" s="36"/>
      <c r="E27" s="36"/>
      <c r="F27" s="36"/>
    </row>
    <row r="28" spans="1:6" ht="12.75">
      <c r="A28" s="38"/>
      <c r="B28" s="38"/>
      <c r="C28" s="36"/>
      <c r="D28" s="36"/>
      <c r="E28" s="36"/>
      <c r="F28" s="36"/>
    </row>
    <row r="29" spans="1:6" ht="12.75">
      <c r="A29" s="38"/>
      <c r="B29" s="38"/>
      <c r="C29" s="36"/>
      <c r="D29" s="36"/>
      <c r="E29" s="36"/>
      <c r="F29" s="36"/>
    </row>
    <row r="30" spans="1:6" ht="12.75">
      <c r="A30" s="38"/>
      <c r="B30" s="38"/>
      <c r="C30" s="36"/>
      <c r="D30" s="36"/>
      <c r="E30" s="36"/>
      <c r="F30" s="36"/>
    </row>
    <row r="31" spans="1:6" ht="12.75">
      <c r="A31" s="38"/>
      <c r="B31" s="38"/>
      <c r="C31" s="36"/>
      <c r="D31" s="36"/>
      <c r="E31" s="36"/>
      <c r="F31" s="36"/>
    </row>
    <row r="32" spans="1:6" ht="12.75">
      <c r="A32" s="38"/>
      <c r="B32" s="38"/>
      <c r="C32" s="36"/>
      <c r="D32" s="36"/>
      <c r="E32" s="36"/>
      <c r="F32" s="36"/>
    </row>
    <row r="33" spans="1:6" ht="12.75">
      <c r="A33" s="38"/>
      <c r="B33" s="38"/>
      <c r="C33" s="36"/>
      <c r="D33" s="36"/>
      <c r="E33" s="36"/>
      <c r="F33" s="36"/>
    </row>
    <row r="34" spans="1:6" ht="12.75">
      <c r="A34" s="38"/>
      <c r="B34" s="38"/>
      <c r="C34" s="36"/>
      <c r="D34" s="36"/>
      <c r="E34" s="36"/>
      <c r="F34" s="36"/>
    </row>
    <row r="35" spans="1:6" ht="12.75">
      <c r="A35" s="38"/>
      <c r="B35" s="38"/>
      <c r="C35" s="36"/>
      <c r="D35" s="36"/>
      <c r="E35" s="36"/>
      <c r="F35" s="36"/>
    </row>
    <row r="36" spans="1:6" ht="12.75">
      <c r="A36" s="38"/>
      <c r="B36" s="38"/>
      <c r="C36" s="36"/>
      <c r="D36" s="36"/>
      <c r="E36" s="36"/>
      <c r="F36" s="36"/>
    </row>
    <row r="37" spans="1:6" ht="12.75">
      <c r="A37" s="38"/>
      <c r="B37" s="38"/>
      <c r="C37" s="36"/>
      <c r="D37" s="36"/>
      <c r="E37" s="36"/>
      <c r="F37" s="36"/>
    </row>
    <row r="38" spans="1:6" ht="12.75">
      <c r="A38" s="38"/>
      <c r="B38" s="38"/>
      <c r="C38" s="36"/>
      <c r="D38" s="36"/>
      <c r="E38" s="36"/>
      <c r="F38" s="36"/>
    </row>
    <row r="39" spans="1:6" ht="12.75">
      <c r="A39" s="38"/>
      <c r="B39" s="38"/>
      <c r="C39" s="36"/>
      <c r="D39" s="36"/>
      <c r="E39" s="36"/>
      <c r="F39" s="36"/>
    </row>
    <row r="40" spans="1:6" ht="12.75">
      <c r="A40" s="38"/>
      <c r="B40" s="38"/>
      <c r="C40" s="36"/>
      <c r="D40" s="36"/>
      <c r="E40" s="36"/>
      <c r="F40" s="36"/>
    </row>
    <row r="41" spans="1:6" ht="12.75">
      <c r="A41" s="38"/>
      <c r="B41" s="38"/>
      <c r="C41" s="36"/>
      <c r="D41" s="36"/>
      <c r="E41" s="36"/>
      <c r="F41" s="36"/>
    </row>
    <row r="42" spans="1:6" ht="12.75">
      <c r="A42" s="38"/>
      <c r="B42" s="38"/>
      <c r="C42" s="36"/>
      <c r="D42" s="36"/>
      <c r="E42" s="36"/>
      <c r="F42" s="36"/>
    </row>
    <row r="43" spans="1:6" ht="12.75">
      <c r="A43" s="38"/>
      <c r="B43" s="38"/>
      <c r="C43" s="36"/>
      <c r="D43" s="36"/>
      <c r="E43" s="36"/>
      <c r="F43" s="36"/>
    </row>
    <row r="44" spans="1:6" ht="12.75">
      <c r="A44" s="38"/>
      <c r="B44" s="38"/>
      <c r="C44" s="36"/>
      <c r="D44" s="36"/>
      <c r="E44" s="36"/>
      <c r="F44" s="36"/>
    </row>
    <row r="45" spans="1:6" ht="12.75">
      <c r="A45" s="38"/>
      <c r="B45" s="38"/>
      <c r="C45" s="36"/>
      <c r="D45" s="36"/>
      <c r="E45" s="36"/>
      <c r="F45" s="36"/>
    </row>
    <row r="46" spans="1:6" ht="12.75">
      <c r="A46" s="38"/>
      <c r="B46" s="38"/>
      <c r="C46" s="36"/>
      <c r="D46" s="36"/>
      <c r="E46" s="36"/>
      <c r="F46" s="36"/>
    </row>
    <row r="47" spans="1:6" ht="12.75">
      <c r="A47" s="38"/>
      <c r="B47" s="38"/>
      <c r="C47" s="36"/>
      <c r="D47" s="36"/>
      <c r="E47" s="36"/>
      <c r="F47" s="36"/>
    </row>
    <row r="48" spans="1:6" ht="12.75">
      <c r="A48" s="38"/>
      <c r="B48" s="38"/>
      <c r="C48" s="36"/>
      <c r="D48" s="36"/>
      <c r="E48" s="36"/>
      <c r="F48" s="36"/>
    </row>
    <row r="49" spans="1:6" ht="12.75">
      <c r="A49" s="38"/>
      <c r="B49" s="38"/>
      <c r="C49" s="36"/>
      <c r="D49" s="36"/>
      <c r="E49" s="36"/>
      <c r="F49" s="36"/>
    </row>
    <row r="50" spans="1:6" ht="12.75">
      <c r="A50" s="38"/>
      <c r="B50" s="38"/>
      <c r="C50" s="36"/>
      <c r="D50" s="36"/>
      <c r="E50" s="36"/>
      <c r="F50" s="36"/>
    </row>
    <row r="51" spans="1:6" ht="12.75">
      <c r="A51" s="38"/>
      <c r="B51" s="38"/>
      <c r="C51" s="36"/>
      <c r="D51" s="36"/>
      <c r="E51" s="36"/>
      <c r="F51" s="36"/>
    </row>
    <row r="52" spans="1:6" ht="12.75">
      <c r="A52" s="38"/>
      <c r="B52" s="38"/>
      <c r="C52" s="36"/>
      <c r="D52" s="36"/>
      <c r="E52" s="36"/>
      <c r="F52" s="36"/>
    </row>
    <row r="53" spans="1:6" ht="12.75">
      <c r="A53" s="38"/>
      <c r="B53" s="38"/>
      <c r="C53" s="36"/>
      <c r="D53" s="36"/>
      <c r="E53" s="36"/>
      <c r="F53" s="36"/>
    </row>
    <row r="54" spans="1:6" ht="12.75">
      <c r="A54" s="38"/>
      <c r="B54" s="38"/>
      <c r="C54" s="36"/>
      <c r="D54" s="36"/>
      <c r="E54" s="36"/>
      <c r="F54" s="36"/>
    </row>
    <row r="55" spans="1:6" ht="12.75">
      <c r="A55" s="38"/>
      <c r="B55" s="38"/>
      <c r="C55" s="36"/>
      <c r="D55" s="36"/>
      <c r="E55" s="36"/>
      <c r="F55" s="36"/>
    </row>
    <row r="56" spans="1:6" ht="12.75">
      <c r="A56" s="38"/>
      <c r="B56" s="38"/>
      <c r="C56" s="36"/>
      <c r="D56" s="36"/>
      <c r="E56" s="36"/>
      <c r="F56" s="36"/>
    </row>
    <row r="57" spans="1:6" ht="12.75">
      <c r="A57" s="38"/>
      <c r="B57" s="38"/>
      <c r="C57" s="36"/>
      <c r="D57" s="36"/>
      <c r="E57" s="36"/>
      <c r="F57" s="36"/>
    </row>
    <row r="58" spans="1:6" ht="12.75">
      <c r="A58" s="38"/>
      <c r="B58" s="38"/>
      <c r="C58" s="36"/>
      <c r="D58" s="36"/>
      <c r="E58" s="36"/>
      <c r="F58" s="36"/>
    </row>
    <row r="59" spans="1:6" ht="12.75">
      <c r="A59" s="38"/>
      <c r="B59" s="38"/>
      <c r="C59" s="36"/>
      <c r="D59" s="36"/>
      <c r="E59" s="36"/>
      <c r="F59" s="36"/>
    </row>
    <row r="60" spans="1:6" ht="12.75">
      <c r="A60" s="38"/>
      <c r="B60" s="38"/>
      <c r="C60" s="36"/>
      <c r="D60" s="36"/>
      <c r="E60" s="36"/>
      <c r="F60" s="36"/>
    </row>
    <row r="61" spans="1:6" ht="12.75">
      <c r="A61" s="38"/>
      <c r="B61" s="38"/>
      <c r="C61" s="36"/>
      <c r="D61" s="36"/>
      <c r="E61" s="36"/>
      <c r="F61" s="36"/>
    </row>
    <row r="62" spans="1:6" ht="12.75">
      <c r="A62" s="38"/>
      <c r="B62" s="38"/>
      <c r="C62" s="36"/>
      <c r="D62" s="36"/>
      <c r="E62" s="36"/>
      <c r="F62" s="36"/>
    </row>
    <row r="63" spans="1:6" ht="12.75">
      <c r="A63" s="38"/>
      <c r="B63" s="38"/>
      <c r="C63" s="36"/>
      <c r="D63" s="36"/>
      <c r="E63" s="36"/>
      <c r="F63" s="36"/>
    </row>
    <row r="64" spans="1:6" ht="12.75">
      <c r="A64" s="38"/>
      <c r="B64" s="38"/>
      <c r="C64" s="36"/>
      <c r="D64" s="36"/>
      <c r="E64" s="36"/>
      <c r="F64" s="36"/>
    </row>
    <row r="65" spans="1:6" ht="12.75">
      <c r="A65" s="38"/>
      <c r="B65" s="38"/>
      <c r="C65" s="36"/>
      <c r="D65" s="36"/>
      <c r="E65" s="36"/>
      <c r="F65" s="36"/>
    </row>
    <row r="66" spans="1:6" ht="12.75">
      <c r="A66" s="38"/>
      <c r="B66" s="38"/>
      <c r="C66" s="36"/>
      <c r="D66" s="36"/>
      <c r="E66" s="36"/>
      <c r="F66" s="36"/>
    </row>
    <row r="67" spans="1:6" ht="12.75">
      <c r="A67" s="38"/>
      <c r="B67" s="38"/>
      <c r="C67" s="36"/>
      <c r="D67" s="36"/>
      <c r="E67" s="36"/>
      <c r="F67" s="36"/>
    </row>
    <row r="68" spans="1:6" ht="12.75">
      <c r="A68" s="38"/>
      <c r="B68" s="38"/>
      <c r="C68" s="36"/>
      <c r="D68" s="36"/>
      <c r="E68" s="36"/>
      <c r="F68" s="36"/>
    </row>
    <row r="69" spans="1:6" ht="12.75">
      <c r="A69" s="38"/>
      <c r="B69" s="38"/>
      <c r="C69" s="36"/>
      <c r="D69" s="36"/>
      <c r="E69" s="36"/>
      <c r="F69" s="36"/>
    </row>
    <row r="70" spans="1:6" ht="12.75">
      <c r="A70" s="38"/>
      <c r="B70" s="38"/>
      <c r="C70" s="36"/>
      <c r="D70" s="36"/>
      <c r="E70" s="36"/>
      <c r="F70" s="36"/>
    </row>
    <row r="71" spans="1:6" ht="12.75">
      <c r="A71" s="38"/>
      <c r="B71" s="38"/>
      <c r="C71" s="36"/>
      <c r="D71" s="36"/>
      <c r="E71" s="36"/>
      <c r="F71" s="36"/>
    </row>
    <row r="72" spans="1:6" ht="12.75">
      <c r="A72" s="38"/>
      <c r="B72" s="38"/>
      <c r="C72" s="36"/>
      <c r="D72" s="36"/>
      <c r="E72" s="36"/>
      <c r="F72" s="36"/>
    </row>
    <row r="73" spans="1:6" ht="12.75">
      <c r="A73" s="38"/>
      <c r="B73" s="38"/>
      <c r="C73" s="36"/>
      <c r="D73" s="36"/>
      <c r="E73" s="36"/>
      <c r="F73" s="36"/>
    </row>
  </sheetData>
  <sheetProtection/>
  <mergeCells count="1">
    <mergeCell ref="A2:F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zoomScaleSheetLayoutView="100" zoomScalePageLayoutView="0" workbookViewId="0" topLeftCell="A1">
      <selection activeCell="A1" sqref="A1:B1"/>
    </sheetView>
  </sheetViews>
  <sheetFormatPr defaultColWidth="9.00390625" defaultRowHeight="12.75"/>
  <cols>
    <col min="1" max="1" width="61.375" style="11" customWidth="1"/>
    <col min="2" max="2" width="9.00390625" style="11" hidden="1" customWidth="1"/>
    <col min="3" max="3" width="9.625" style="11" hidden="1" customWidth="1"/>
    <col min="4" max="4" width="2.00390625" style="11" hidden="1" customWidth="1"/>
    <col min="5" max="5" width="15.75390625" style="11" customWidth="1"/>
    <col min="6" max="16384" width="9.125" style="11" customWidth="1"/>
  </cols>
  <sheetData>
    <row r="1" spans="1:2" ht="15.75">
      <c r="A1" s="231" t="s">
        <v>301</v>
      </c>
      <c r="B1" s="231"/>
    </row>
    <row r="2" spans="1:5" ht="15.75">
      <c r="A2" s="232" t="s">
        <v>34</v>
      </c>
      <c r="B2" s="232"/>
      <c r="C2" s="232"/>
      <c r="D2" s="232"/>
      <c r="E2" s="232"/>
    </row>
    <row r="3" spans="1:5" ht="15.75">
      <c r="A3" s="232" t="s">
        <v>294</v>
      </c>
      <c r="B3" s="232"/>
      <c r="C3" s="232"/>
      <c r="D3" s="232"/>
      <c r="E3" s="232"/>
    </row>
    <row r="4" spans="1:5" s="35" customFormat="1" ht="21" customHeight="1" thickBot="1">
      <c r="A4" s="230" t="s">
        <v>35</v>
      </c>
      <c r="B4" s="230"/>
      <c r="C4" s="230"/>
      <c r="D4" s="230"/>
      <c r="E4" s="230"/>
    </row>
    <row r="5" spans="1:5" s="35" customFormat="1" ht="42" customHeight="1" thickBot="1">
      <c r="A5" s="166" t="s">
        <v>36</v>
      </c>
      <c r="B5" s="158" t="s">
        <v>235</v>
      </c>
      <c r="C5" s="158" t="s">
        <v>106</v>
      </c>
      <c r="D5" s="159" t="s">
        <v>236</v>
      </c>
      <c r="E5" s="157" t="s">
        <v>237</v>
      </c>
    </row>
    <row r="6" spans="1:6" s="35" customFormat="1" ht="12.75">
      <c r="A6" s="137" t="s">
        <v>259</v>
      </c>
      <c r="B6" s="163"/>
      <c r="C6" s="161"/>
      <c r="D6" s="161"/>
      <c r="E6" s="162">
        <f>E7+E8</f>
        <v>928546</v>
      </c>
      <c r="F6" s="45"/>
    </row>
    <row r="7" spans="1:5" s="35" customFormat="1" ht="12.75">
      <c r="A7" s="202" t="s">
        <v>256</v>
      </c>
      <c r="B7" s="186"/>
      <c r="C7" s="187"/>
      <c r="D7" s="187"/>
      <c r="E7" s="184">
        <v>792094</v>
      </c>
    </row>
    <row r="8" spans="1:5" s="35" customFormat="1" ht="12.75">
      <c r="A8" s="202" t="s">
        <v>257</v>
      </c>
      <c r="B8" s="186"/>
      <c r="C8" s="187"/>
      <c r="D8" s="187"/>
      <c r="E8" s="184">
        <f>928546-792094</f>
        <v>136452</v>
      </c>
    </row>
    <row r="9" spans="1:5" s="35" customFormat="1" ht="12.75">
      <c r="A9" s="167" t="s">
        <v>174</v>
      </c>
      <c r="B9" s="164"/>
      <c r="C9" s="160"/>
      <c r="D9" s="160"/>
      <c r="E9" s="47">
        <v>394911</v>
      </c>
    </row>
    <row r="10" spans="1:5" s="35" customFormat="1" ht="12.75">
      <c r="A10" s="167" t="s">
        <v>175</v>
      </c>
      <c r="B10" s="164"/>
      <c r="C10" s="160"/>
      <c r="D10" s="160"/>
      <c r="E10" s="47">
        <v>143270</v>
      </c>
    </row>
    <row r="11" spans="1:5" s="35" customFormat="1" ht="13.5" thickBot="1">
      <c r="A11" s="170" t="s">
        <v>177</v>
      </c>
      <c r="B11" s="171"/>
      <c r="C11" s="172"/>
      <c r="D11" s="172"/>
      <c r="E11" s="169">
        <v>11359</v>
      </c>
    </row>
    <row r="12" spans="1:5" s="37" customFormat="1" ht="13.5" thickBot="1">
      <c r="A12" s="173" t="s">
        <v>241</v>
      </c>
      <c r="B12" s="174">
        <f>SUM(B6:B10)</f>
        <v>0</v>
      </c>
      <c r="C12" s="49">
        <f>SUM(C6:C10)</f>
        <v>0</v>
      </c>
      <c r="D12" s="49">
        <f>SUM(D6:D10)</f>
        <v>0</v>
      </c>
      <c r="E12" s="49">
        <f>E6+E9+E10+E11</f>
        <v>1478086</v>
      </c>
    </row>
    <row r="13" spans="1:5" s="35" customFormat="1" ht="12.75">
      <c r="A13" s="137" t="s">
        <v>211</v>
      </c>
      <c r="B13" s="176"/>
      <c r="C13" s="46"/>
      <c r="D13" s="46"/>
      <c r="E13" s="46">
        <v>17211</v>
      </c>
    </row>
    <row r="14" spans="1:5" s="35" customFormat="1" ht="12.75">
      <c r="A14" s="183" t="s">
        <v>238</v>
      </c>
      <c r="B14" s="194"/>
      <c r="C14" s="195"/>
      <c r="D14" s="195"/>
      <c r="E14" s="195"/>
    </row>
    <row r="15" spans="1:5" s="35" customFormat="1" ht="12.75">
      <c r="A15" s="167" t="s">
        <v>176</v>
      </c>
      <c r="B15" s="177"/>
      <c r="C15" s="47"/>
      <c r="D15" s="47"/>
      <c r="E15" s="47">
        <v>81349</v>
      </c>
    </row>
    <row r="16" spans="1:5" s="35" customFormat="1" ht="12.75">
      <c r="A16" s="167" t="s">
        <v>109</v>
      </c>
      <c r="B16" s="177"/>
      <c r="C16" s="47"/>
      <c r="D16" s="47"/>
      <c r="E16" s="47">
        <f>SUM(E17:E18)</f>
        <v>65600</v>
      </c>
    </row>
    <row r="17" spans="1:5" s="35" customFormat="1" ht="25.5">
      <c r="A17" s="201" t="s">
        <v>239</v>
      </c>
      <c r="B17" s="191"/>
      <c r="C17" s="184"/>
      <c r="D17" s="184"/>
      <c r="E17" s="184">
        <v>17350</v>
      </c>
    </row>
    <row r="18" spans="1:5" s="35" customFormat="1" ht="13.5" thickBot="1">
      <c r="A18" s="201" t="s">
        <v>258</v>
      </c>
      <c r="B18" s="192"/>
      <c r="C18" s="193"/>
      <c r="D18" s="193"/>
      <c r="E18" s="193">
        <v>48250</v>
      </c>
    </row>
    <row r="19" spans="1:5" s="37" customFormat="1" ht="14.25" customHeight="1" thickBot="1">
      <c r="A19" s="173" t="s">
        <v>242</v>
      </c>
      <c r="B19" s="174">
        <f>SUM(B13:B18)</f>
        <v>0</v>
      </c>
      <c r="C19" s="49">
        <f>SUM(C13:C18)</f>
        <v>0</v>
      </c>
      <c r="D19" s="49">
        <f>SUM(D13:D18)</f>
        <v>0</v>
      </c>
      <c r="E19" s="49">
        <f>E16+E15+E13</f>
        <v>164160</v>
      </c>
    </row>
    <row r="20" spans="1:5" s="37" customFormat="1" ht="15.75" customHeight="1" thickBot="1">
      <c r="A20" s="179" t="s">
        <v>240</v>
      </c>
      <c r="B20" s="178"/>
      <c r="C20" s="175"/>
      <c r="D20" s="175"/>
      <c r="E20" s="175">
        <f>E19+E12</f>
        <v>1642246</v>
      </c>
    </row>
    <row r="21" spans="1:5" s="35" customFormat="1" ht="12.75">
      <c r="A21" s="180" t="s">
        <v>170</v>
      </c>
      <c r="B21" s="163"/>
      <c r="C21" s="161"/>
      <c r="D21" s="161"/>
      <c r="E21" s="162">
        <f>SUM(E22:E23)</f>
        <v>250411</v>
      </c>
    </row>
    <row r="22" spans="1:5" s="35" customFormat="1" ht="12.75">
      <c r="A22" s="183" t="s">
        <v>243</v>
      </c>
      <c r="B22" s="186"/>
      <c r="C22" s="187"/>
      <c r="D22" s="187"/>
      <c r="E22" s="184">
        <f>250411-'1. melléklet'!E23</f>
        <v>98027</v>
      </c>
    </row>
    <row r="23" spans="1:5" s="35" customFormat="1" ht="13.5" thickBot="1">
      <c r="A23" s="188" t="s">
        <v>244</v>
      </c>
      <c r="B23" s="189"/>
      <c r="C23" s="190"/>
      <c r="D23" s="190"/>
      <c r="E23" s="185">
        <v>152384</v>
      </c>
    </row>
    <row r="24" spans="1:5" s="37" customFormat="1" ht="15.75" customHeight="1" thickBot="1">
      <c r="A24" s="173" t="s">
        <v>245</v>
      </c>
      <c r="B24" s="174"/>
      <c r="C24" s="49"/>
      <c r="D24" s="49"/>
      <c r="E24" s="49">
        <f>SUM(E21)</f>
        <v>250411</v>
      </c>
    </row>
    <row r="25" spans="1:5" s="37" customFormat="1" ht="15.75" customHeight="1" thickBot="1">
      <c r="A25" s="168" t="s">
        <v>37</v>
      </c>
      <c r="B25" s="165" t="e">
        <f>B12+B19+B21+#REF!</f>
        <v>#REF!</v>
      </c>
      <c r="C25" s="50">
        <f>C12+C19+C21</f>
        <v>0</v>
      </c>
      <c r="D25" s="50" t="e">
        <f>D12+D19+D21+#REF!</f>
        <v>#REF!</v>
      </c>
      <c r="E25" s="50">
        <f>E12+E19+E21</f>
        <v>1892657</v>
      </c>
    </row>
    <row r="26" s="35" customFormat="1" ht="12.75"/>
    <row r="27" spans="1:5" s="35" customFormat="1" ht="13.5" thickBot="1">
      <c r="A27" s="230" t="s">
        <v>38</v>
      </c>
      <c r="B27" s="230"/>
      <c r="C27" s="230"/>
      <c r="D27" s="230"/>
      <c r="E27" s="230"/>
    </row>
    <row r="28" spans="1:5" s="35" customFormat="1" ht="36" customHeight="1" thickBot="1">
      <c r="A28" s="156" t="s">
        <v>36</v>
      </c>
      <c r="B28" s="134" t="s">
        <v>105</v>
      </c>
      <c r="C28" s="135" t="s">
        <v>54</v>
      </c>
      <c r="D28" s="136" t="s">
        <v>107</v>
      </c>
      <c r="E28" s="134" t="s">
        <v>237</v>
      </c>
    </row>
    <row r="29" spans="1:5" s="35" customFormat="1" ht="12.75">
      <c r="A29" s="137" t="s">
        <v>39</v>
      </c>
      <c r="B29" s="176"/>
      <c r="C29" s="46"/>
      <c r="D29" s="46"/>
      <c r="E29" s="46">
        <v>283334</v>
      </c>
    </row>
    <row r="30" spans="1:5" s="35" customFormat="1" ht="12.75">
      <c r="A30" s="167" t="s">
        <v>40</v>
      </c>
      <c r="B30" s="177"/>
      <c r="C30" s="47"/>
      <c r="D30" s="47"/>
      <c r="E30" s="47">
        <v>81535</v>
      </c>
    </row>
    <row r="31" spans="1:5" s="35" customFormat="1" ht="12.75">
      <c r="A31" s="167" t="s">
        <v>18</v>
      </c>
      <c r="B31" s="177"/>
      <c r="C31" s="47"/>
      <c r="D31" s="47"/>
      <c r="E31" s="47">
        <v>563395</v>
      </c>
    </row>
    <row r="32" spans="1:5" s="35" customFormat="1" ht="12.75">
      <c r="A32" s="167" t="s">
        <v>41</v>
      </c>
      <c r="B32" s="177"/>
      <c r="C32" s="47"/>
      <c r="D32" s="47"/>
      <c r="E32" s="47">
        <v>39605</v>
      </c>
    </row>
    <row r="33" spans="1:6" s="35" customFormat="1" ht="12.75">
      <c r="A33" s="167" t="s">
        <v>260</v>
      </c>
      <c r="B33" s="177"/>
      <c r="C33" s="47"/>
      <c r="D33" s="47"/>
      <c r="E33" s="47">
        <f>SUM(E34:E37)</f>
        <v>608244</v>
      </c>
      <c r="F33" s="60"/>
    </row>
    <row r="34" spans="1:6" s="35" customFormat="1" ht="12.75">
      <c r="A34" s="183" t="s">
        <v>246</v>
      </c>
      <c r="B34" s="191"/>
      <c r="C34" s="184"/>
      <c r="D34" s="184"/>
      <c r="E34" s="184">
        <v>113976</v>
      </c>
      <c r="F34" s="60"/>
    </row>
    <row r="35" spans="1:6" s="35" customFormat="1" ht="12.75">
      <c r="A35" s="183" t="s">
        <v>248</v>
      </c>
      <c r="B35" s="191"/>
      <c r="C35" s="184"/>
      <c r="D35" s="184"/>
      <c r="E35" s="184">
        <f>421035+0</f>
        <v>421035</v>
      </c>
      <c r="F35" s="60"/>
    </row>
    <row r="36" spans="1:5" s="35" customFormat="1" ht="12.75">
      <c r="A36" s="183" t="s">
        <v>247</v>
      </c>
      <c r="B36" s="191"/>
      <c r="C36" s="184"/>
      <c r="D36" s="184"/>
      <c r="E36" s="184">
        <f>27881+13052</f>
        <v>40933</v>
      </c>
    </row>
    <row r="37" spans="1:5" s="35" customFormat="1" ht="13.5" thickBot="1">
      <c r="A37" s="183" t="s">
        <v>261</v>
      </c>
      <c r="B37" s="181"/>
      <c r="C37" s="48"/>
      <c r="D37" s="48"/>
      <c r="E37" s="48">
        <v>32300</v>
      </c>
    </row>
    <row r="38" spans="1:6" s="35" customFormat="1" ht="13.5" thickBot="1">
      <c r="A38" s="173" t="s">
        <v>252</v>
      </c>
      <c r="B38" s="174">
        <f>SUM(B29:B37)</f>
        <v>0</v>
      </c>
      <c r="C38" s="49">
        <f>SUM(C29:C37)</f>
        <v>0</v>
      </c>
      <c r="D38" s="49">
        <f>SUM(D29:D37)</f>
        <v>0</v>
      </c>
      <c r="E38" s="49">
        <f>E29+E30+E31+E32+E33</f>
        <v>1576113</v>
      </c>
      <c r="F38" s="60"/>
    </row>
    <row r="39" spans="1:5" s="35" customFormat="1" ht="12.75">
      <c r="A39" s="137" t="s">
        <v>108</v>
      </c>
      <c r="B39" s="177"/>
      <c r="C39" s="47"/>
      <c r="D39" s="47"/>
      <c r="E39" s="47">
        <v>247613</v>
      </c>
    </row>
    <row r="40" spans="1:5" s="35" customFormat="1" ht="12.75">
      <c r="A40" s="182" t="s">
        <v>26</v>
      </c>
      <c r="B40" s="176"/>
      <c r="C40" s="46"/>
      <c r="D40" s="46"/>
      <c r="E40" s="46">
        <v>54047</v>
      </c>
    </row>
    <row r="41" spans="1:5" s="35" customFormat="1" ht="12.75">
      <c r="A41" s="167" t="s">
        <v>217</v>
      </c>
      <c r="B41" s="177"/>
      <c r="C41" s="47"/>
      <c r="D41" s="47"/>
      <c r="E41" s="47">
        <f>SUM(E42:E44)</f>
        <v>14884</v>
      </c>
    </row>
    <row r="42" spans="1:5" s="35" customFormat="1" ht="12.75">
      <c r="A42" s="183" t="s">
        <v>249</v>
      </c>
      <c r="B42" s="191"/>
      <c r="C42" s="184"/>
      <c r="D42" s="184"/>
      <c r="E42" s="184">
        <v>2450</v>
      </c>
    </row>
    <row r="43" spans="1:5" s="35" customFormat="1" ht="12.75">
      <c r="A43" s="183" t="s">
        <v>250</v>
      </c>
      <c r="B43" s="191"/>
      <c r="C43" s="184"/>
      <c r="D43" s="184"/>
      <c r="E43" s="184">
        <v>11334</v>
      </c>
    </row>
    <row r="44" spans="1:5" s="35" customFormat="1" ht="13.5" thickBot="1">
      <c r="A44" s="183" t="s">
        <v>251</v>
      </c>
      <c r="B44" s="198"/>
      <c r="C44" s="185"/>
      <c r="D44" s="185"/>
      <c r="E44" s="185">
        <v>1100</v>
      </c>
    </row>
    <row r="45" spans="1:5" s="35" customFormat="1" ht="13.5" thickBot="1">
      <c r="A45" s="173" t="s">
        <v>253</v>
      </c>
      <c r="B45" s="174">
        <f>SUM(B39:B44)</f>
        <v>0</v>
      </c>
      <c r="C45" s="49">
        <f>SUM(C39:C44)</f>
        <v>0</v>
      </c>
      <c r="D45" s="49">
        <f>SUM(D39:D44)</f>
        <v>0</v>
      </c>
      <c r="E45" s="49">
        <f>E39+E40+E41</f>
        <v>316544</v>
      </c>
    </row>
    <row r="46" spans="1:5" s="37" customFormat="1" ht="15.75" customHeight="1" thickBot="1">
      <c r="A46" s="179" t="s">
        <v>254</v>
      </c>
      <c r="B46" s="178"/>
      <c r="C46" s="175"/>
      <c r="D46" s="175"/>
      <c r="E46" s="175">
        <f>E45+E38</f>
        <v>1892657</v>
      </c>
    </row>
    <row r="47" spans="1:5" s="35" customFormat="1" ht="15.75" customHeight="1" thickBot="1">
      <c r="A47" s="200" t="s">
        <v>255</v>
      </c>
      <c r="B47" s="199"/>
      <c r="C47" s="197"/>
      <c r="D47" s="197"/>
      <c r="E47" s="196">
        <v>0</v>
      </c>
    </row>
    <row r="48" spans="1:5" s="37" customFormat="1" ht="15.75" customHeight="1" thickBot="1">
      <c r="A48" s="168" t="s">
        <v>42</v>
      </c>
      <c r="B48" s="165" t="e">
        <f>B38+B45+B47+#REF!</f>
        <v>#REF!</v>
      </c>
      <c r="C48" s="50">
        <f>C38+C45+C47</f>
        <v>0</v>
      </c>
      <c r="D48" s="50" t="e">
        <f>D38+D45+D47+#REF!</f>
        <v>#REF!</v>
      </c>
      <c r="E48" s="50">
        <f>E47+E46</f>
        <v>1892657</v>
      </c>
    </row>
    <row r="51" spans="1:5" ht="15.75">
      <c r="A51" s="12"/>
      <c r="B51" s="12"/>
      <c r="C51" s="12"/>
      <c r="D51" s="12"/>
      <c r="E51" s="12"/>
    </row>
  </sheetData>
  <sheetProtection/>
  <mergeCells count="5">
    <mergeCell ref="A27:E27"/>
    <mergeCell ref="A1:B1"/>
    <mergeCell ref="A2:E2"/>
    <mergeCell ref="A3:E3"/>
    <mergeCell ref="A4:E4"/>
  </mergeCells>
  <printOptions/>
  <pageMargins left="0.75" right="0.75" top="0.66" bottom="0.7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SheetLayoutView="100" workbookViewId="0" topLeftCell="A1">
      <selection activeCell="B1" sqref="B1"/>
    </sheetView>
  </sheetViews>
  <sheetFormatPr defaultColWidth="9.00390625" defaultRowHeight="12.75"/>
  <cols>
    <col min="1" max="1" width="2.875" style="103" customWidth="1"/>
    <col min="2" max="2" width="92.875" style="103" customWidth="1"/>
    <col min="3" max="3" width="14.75390625" style="102" customWidth="1"/>
    <col min="4" max="16384" width="9.125" style="103" customWidth="1"/>
  </cols>
  <sheetData>
    <row r="1" spans="1:3" s="100" customFormat="1" ht="15" customHeight="1">
      <c r="A1" s="101"/>
      <c r="B1" s="101" t="s">
        <v>302</v>
      </c>
      <c r="C1" s="99"/>
    </row>
    <row r="2" spans="1:3" s="100" customFormat="1" ht="15" customHeight="1">
      <c r="A2" s="101"/>
      <c r="B2" s="101"/>
      <c r="C2" s="99"/>
    </row>
    <row r="3" spans="1:3" ht="12.75">
      <c r="A3" s="233" t="s">
        <v>167</v>
      </c>
      <c r="B3" s="233"/>
      <c r="C3" s="233"/>
    </row>
    <row r="4" spans="2:3" s="104" customFormat="1" ht="34.5">
      <c r="B4" s="104" t="s">
        <v>0</v>
      </c>
      <c r="C4" s="105" t="s">
        <v>168</v>
      </c>
    </row>
    <row r="5" spans="1:4" s="107" customFormat="1" ht="12.75">
      <c r="A5" s="127" t="s">
        <v>194</v>
      </c>
      <c r="B5" s="127"/>
      <c r="C5" s="127"/>
      <c r="D5" s="127"/>
    </row>
    <row r="6" spans="2:3" s="109" customFormat="1" ht="12.75" customHeight="1">
      <c r="B6" s="110" t="s">
        <v>65</v>
      </c>
      <c r="C6" s="111">
        <f>C7+C8+C13+C16+C14+C15</f>
        <v>272043541</v>
      </c>
    </row>
    <row r="7" spans="2:3" ht="12.75" customHeight="1">
      <c r="B7" s="112" t="s">
        <v>55</v>
      </c>
      <c r="C7" s="102">
        <v>161032800</v>
      </c>
    </row>
    <row r="8" spans="2:3" ht="12.75" customHeight="1">
      <c r="B8" s="113" t="s">
        <v>56</v>
      </c>
      <c r="C8" s="102">
        <f>C9+C10+C11+C12</f>
        <v>83003600</v>
      </c>
    </row>
    <row r="9" spans="2:3" ht="12.75" customHeight="1">
      <c r="B9" s="114" t="s">
        <v>103</v>
      </c>
      <c r="C9" s="102">
        <v>13488588</v>
      </c>
    </row>
    <row r="10" spans="2:3" ht="12.75" customHeight="1">
      <c r="B10" s="115" t="s">
        <v>102</v>
      </c>
      <c r="C10" s="102">
        <v>45200000</v>
      </c>
    </row>
    <row r="11" spans="2:3" ht="12.75" customHeight="1">
      <c r="B11" s="115" t="s">
        <v>101</v>
      </c>
      <c r="C11" s="102">
        <v>3588312</v>
      </c>
    </row>
    <row r="12" spans="2:3" ht="12.75" customHeight="1">
      <c r="B12" s="115" t="s">
        <v>197</v>
      </c>
      <c r="C12" s="102">
        <v>20726700</v>
      </c>
    </row>
    <row r="13" spans="2:3" ht="12.75" customHeight="1">
      <c r="B13" s="112" t="s">
        <v>198</v>
      </c>
      <c r="C13" s="102">
        <v>11785641</v>
      </c>
    </row>
    <row r="14" spans="2:3" ht="12.75" customHeight="1">
      <c r="B14" s="112" t="s">
        <v>199</v>
      </c>
      <c r="C14" s="102">
        <v>328950</v>
      </c>
    </row>
    <row r="15" spans="2:3" ht="12.75" customHeight="1">
      <c r="B15" s="112" t="s">
        <v>200</v>
      </c>
      <c r="C15" s="102">
        <v>15842550</v>
      </c>
    </row>
    <row r="16" spans="2:3" ht="12.75" customHeight="1">
      <c r="B16" s="112" t="s">
        <v>96</v>
      </c>
      <c r="C16" s="102">
        <v>50000</v>
      </c>
    </row>
    <row r="17" spans="2:3" ht="12.75" customHeight="1">
      <c r="B17" s="116" t="s">
        <v>66</v>
      </c>
      <c r="C17" s="117">
        <f>C18+C19+C20+C21</f>
        <v>231169300</v>
      </c>
    </row>
    <row r="18" spans="2:3" ht="12.75" customHeight="1">
      <c r="B18" s="118" t="s">
        <v>201</v>
      </c>
      <c r="C18" s="102">
        <f>97710400+48578400+1228500+30000000+15000000</f>
        <v>192517300</v>
      </c>
    </row>
    <row r="19" spans="2:3" ht="12.75" customHeight="1">
      <c r="B19" s="119" t="s">
        <v>93</v>
      </c>
      <c r="C19" s="102">
        <f>18386667+9193333</f>
        <v>27580000</v>
      </c>
    </row>
    <row r="20" spans="2:3" ht="12.75" customHeight="1">
      <c r="B20" s="112" t="s">
        <v>202</v>
      </c>
      <c r="C20" s="102">
        <v>8960000</v>
      </c>
    </row>
    <row r="21" spans="2:3" ht="12.75" customHeight="1">
      <c r="B21" s="112" t="s">
        <v>203</v>
      </c>
      <c r="C21" s="102">
        <v>2112000</v>
      </c>
    </row>
    <row r="22" spans="2:3" ht="12.75" customHeight="1">
      <c r="B22" s="116" t="s">
        <v>67</v>
      </c>
      <c r="C22" s="117">
        <f>C23+C24+C25+C26+C27+C28</f>
        <v>248031424</v>
      </c>
    </row>
    <row r="23" spans="2:3" ht="12.75" customHeight="1">
      <c r="B23" s="112" t="s">
        <v>204</v>
      </c>
      <c r="C23" s="102">
        <v>9878000</v>
      </c>
    </row>
    <row r="24" spans="2:3" ht="12.75" customHeight="1">
      <c r="B24" s="112" t="s">
        <v>205</v>
      </c>
      <c r="C24" s="102">
        <v>38632170</v>
      </c>
    </row>
    <row r="25" spans="2:3" ht="12.75" customHeight="1">
      <c r="B25" s="112" t="s">
        <v>206</v>
      </c>
      <c r="C25" s="102">
        <f>9387900+100315797-C26</f>
        <v>84350377</v>
      </c>
    </row>
    <row r="26" spans="2:3" ht="26.25" customHeight="1">
      <c r="B26" s="112" t="s">
        <v>207</v>
      </c>
      <c r="C26" s="102">
        <f>20848320+4505000</f>
        <v>25353320</v>
      </c>
    </row>
    <row r="27" spans="2:3" ht="12.75" customHeight="1">
      <c r="B27" s="112" t="s">
        <v>98</v>
      </c>
      <c r="C27" s="102">
        <v>53431680</v>
      </c>
    </row>
    <row r="28" spans="2:3" ht="12.75" customHeight="1">
      <c r="B28" s="112" t="s">
        <v>97</v>
      </c>
      <c r="C28" s="102">
        <v>36385877</v>
      </c>
    </row>
    <row r="29" spans="2:3" ht="12.75" customHeight="1">
      <c r="B29" s="116" t="s">
        <v>99</v>
      </c>
      <c r="C29" s="117">
        <f>SUM(C30:C31)</f>
        <v>40849400</v>
      </c>
    </row>
    <row r="30" spans="2:3" ht="12.75" customHeight="1">
      <c r="B30" s="112" t="s">
        <v>104</v>
      </c>
      <c r="C30" s="102">
        <f>6560700*2</f>
        <v>13121400</v>
      </c>
    </row>
    <row r="31" spans="2:3" ht="12.75" customHeight="1">
      <c r="B31" s="112" t="s">
        <v>68</v>
      </c>
      <c r="C31" s="102">
        <v>27728000</v>
      </c>
    </row>
    <row r="32" spans="2:3" ht="12.75" customHeight="1">
      <c r="B32" s="116" t="s">
        <v>95</v>
      </c>
      <c r="C32" s="117">
        <v>-19291359</v>
      </c>
    </row>
    <row r="33" spans="2:3" s="125" customFormat="1" ht="16.5" customHeight="1">
      <c r="B33" s="128" t="s">
        <v>57</v>
      </c>
      <c r="C33" s="129">
        <f>C6+C17+C22+C29</f>
        <v>792093665</v>
      </c>
    </row>
    <row r="34" ht="12.75" customHeight="1">
      <c r="B34" s="120"/>
    </row>
    <row r="35" spans="1:4" ht="17.25" customHeight="1" hidden="1">
      <c r="A35" s="234" t="s">
        <v>195</v>
      </c>
      <c r="B35" s="234"/>
      <c r="C35" s="234"/>
      <c r="D35" s="234"/>
    </row>
    <row r="36" spans="1:4" ht="17.25" customHeight="1" hidden="1">
      <c r="A36" s="142"/>
      <c r="B36" s="142"/>
      <c r="C36" s="142"/>
      <c r="D36" s="142"/>
    </row>
    <row r="37" spans="1:4" s="126" customFormat="1" ht="17.25" customHeight="1" hidden="1">
      <c r="A37" s="121"/>
      <c r="B37" s="130" t="s">
        <v>94</v>
      </c>
      <c r="C37" s="131">
        <f>C36</f>
        <v>0</v>
      </c>
      <c r="D37" s="121"/>
    </row>
    <row r="38" spans="1:4" ht="17.25" customHeight="1" hidden="1">
      <c r="A38" s="121"/>
      <c r="B38" s="121"/>
      <c r="C38" s="121"/>
      <c r="D38" s="121"/>
    </row>
    <row r="39" spans="1:3" s="106" customFormat="1" ht="18" customHeight="1">
      <c r="A39" s="132"/>
      <c r="B39" s="132" t="s">
        <v>196</v>
      </c>
      <c r="C39" s="133">
        <f>C37+C33</f>
        <v>792093665</v>
      </c>
    </row>
    <row r="40" ht="12.75" customHeight="1"/>
    <row r="41" ht="12.75" customHeight="1">
      <c r="B41" s="122"/>
    </row>
    <row r="42" spans="2:3" s="107" customFormat="1" ht="12.75" customHeight="1">
      <c r="B42" s="123"/>
      <c r="C42" s="108"/>
    </row>
    <row r="43" spans="2:3" s="107" customFormat="1" ht="12.75" customHeight="1">
      <c r="B43" s="124"/>
      <c r="C43" s="108"/>
    </row>
    <row r="44" spans="2:3" s="107" customFormat="1" ht="12.75" customHeight="1">
      <c r="B44" s="123"/>
      <c r="C44" s="108"/>
    </row>
    <row r="45" ht="12.75" customHeight="1"/>
  </sheetData>
  <sheetProtection/>
  <mergeCells count="2">
    <mergeCell ref="A3:C3"/>
    <mergeCell ref="A35:D35"/>
  </mergeCells>
  <printOptions/>
  <pageMargins left="0.984251968503937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9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31.875" style="13" customWidth="1"/>
    <col min="2" max="3" width="14.00390625" style="13" customWidth="1"/>
    <col min="4" max="4" width="14.75390625" style="13" customWidth="1"/>
    <col min="5" max="5" width="12.00390625" style="13" customWidth="1"/>
    <col min="6" max="8" width="14.00390625" style="13" customWidth="1"/>
    <col min="9" max="9" width="23.875" style="13" customWidth="1"/>
    <col min="10" max="10" width="14.00390625" style="13" customWidth="1"/>
    <col min="11" max="11" width="15.625" style="13" customWidth="1"/>
    <col min="12" max="12" width="13.75390625" style="13" customWidth="1"/>
    <col min="13" max="13" width="26.375" style="13" customWidth="1"/>
    <col min="14" max="14" width="14.125" style="13" customWidth="1"/>
    <col min="15" max="15" width="14.625" style="13" customWidth="1"/>
    <col min="16" max="16" width="13.875" style="13" customWidth="1"/>
    <col min="17" max="17" width="14.25390625" style="13" customWidth="1"/>
    <col min="18" max="18" width="13.875" style="13" customWidth="1"/>
    <col min="19" max="19" width="14.25390625" style="13" customWidth="1"/>
    <col min="20" max="20" width="13.625" style="13" customWidth="1"/>
    <col min="21" max="21" width="13.75390625" style="13" customWidth="1"/>
    <col min="22" max="22" width="10.125" style="13" customWidth="1"/>
    <col min="23" max="23" width="13.875" style="13" customWidth="1"/>
    <col min="24" max="24" width="14.25390625" style="13" customWidth="1"/>
    <col min="25" max="25" width="13.625" style="13" customWidth="1"/>
    <col min="26" max="26" width="12.25390625" style="13" customWidth="1"/>
    <col min="27" max="27" width="14.25390625" style="29" customWidth="1"/>
    <col min="28" max="30" width="10.25390625" style="13" customWidth="1"/>
    <col min="31" max="31" width="10.00390625" style="13" customWidth="1"/>
    <col min="32" max="16384" width="9.125" style="13" customWidth="1"/>
  </cols>
  <sheetData>
    <row r="1" spans="1:31" ht="32.25" customHeight="1">
      <c r="A1" s="98" t="s">
        <v>303</v>
      </c>
      <c r="B1" s="236" t="s">
        <v>110</v>
      </c>
      <c r="C1" s="236"/>
      <c r="D1" s="236"/>
      <c r="E1" s="236"/>
      <c r="F1" s="236"/>
      <c r="G1" s="236"/>
      <c r="H1" s="236"/>
      <c r="I1" s="236" t="s">
        <v>110</v>
      </c>
      <c r="J1" s="236"/>
      <c r="K1" s="236"/>
      <c r="L1" s="236"/>
      <c r="M1" s="236"/>
      <c r="N1" s="236" t="s">
        <v>111</v>
      </c>
      <c r="O1" s="236"/>
      <c r="P1" s="236"/>
      <c r="Q1" s="236"/>
      <c r="R1" s="236"/>
      <c r="S1" s="236"/>
      <c r="T1" s="236"/>
      <c r="U1" s="236" t="s">
        <v>111</v>
      </c>
      <c r="V1" s="236"/>
      <c r="W1" s="236"/>
      <c r="X1" s="236"/>
      <c r="Y1" s="236"/>
      <c r="Z1" s="236"/>
      <c r="AA1" s="236"/>
      <c r="AB1" s="144"/>
      <c r="AC1" s="144"/>
      <c r="AD1" s="144"/>
      <c r="AE1" s="144"/>
    </row>
    <row r="2" spans="1:31" s="21" customFormat="1" ht="51.75" customHeight="1">
      <c r="A2" s="21" t="s">
        <v>3</v>
      </c>
      <c r="B2" s="22" t="s">
        <v>173</v>
      </c>
      <c r="C2" s="22" t="s">
        <v>174</v>
      </c>
      <c r="D2" s="22" t="s">
        <v>175</v>
      </c>
      <c r="E2" s="22" t="s">
        <v>177</v>
      </c>
      <c r="F2" s="22" t="s">
        <v>179</v>
      </c>
      <c r="G2" s="22" t="s">
        <v>176</v>
      </c>
      <c r="H2" s="22" t="s">
        <v>109</v>
      </c>
      <c r="I2" s="22" t="s">
        <v>172</v>
      </c>
      <c r="J2" s="22" t="s">
        <v>170</v>
      </c>
      <c r="K2" s="22" t="s">
        <v>183</v>
      </c>
      <c r="L2" s="22" t="s">
        <v>171</v>
      </c>
      <c r="M2" s="22" t="s">
        <v>178</v>
      </c>
      <c r="N2" s="22" t="s">
        <v>39</v>
      </c>
      <c r="O2" s="22" t="s">
        <v>40</v>
      </c>
      <c r="P2" s="22" t="s">
        <v>18</v>
      </c>
      <c r="Q2" s="22" t="s">
        <v>41</v>
      </c>
      <c r="R2" s="143" t="s">
        <v>191</v>
      </c>
      <c r="S2" s="143" t="s">
        <v>188</v>
      </c>
      <c r="T2" s="22" t="s">
        <v>187</v>
      </c>
      <c r="U2" s="22" t="s">
        <v>180</v>
      </c>
      <c r="V2" s="22" t="s">
        <v>181</v>
      </c>
      <c r="W2" s="143" t="s">
        <v>193</v>
      </c>
      <c r="X2" s="143" t="s">
        <v>189</v>
      </c>
      <c r="Y2" s="22" t="s">
        <v>182</v>
      </c>
      <c r="Z2" s="22" t="s">
        <v>184</v>
      </c>
      <c r="AA2" s="22" t="s">
        <v>185</v>
      </c>
      <c r="AB2" s="235" t="s">
        <v>186</v>
      </c>
      <c r="AC2" s="235"/>
      <c r="AD2" s="235"/>
      <c r="AE2" s="235"/>
    </row>
    <row r="3" spans="2:31" s="23" customFormat="1" ht="12" customHeight="1">
      <c r="B3" s="24" t="s">
        <v>19</v>
      </c>
      <c r="C3" s="24" t="s">
        <v>19</v>
      </c>
      <c r="D3" s="24" t="s">
        <v>19</v>
      </c>
      <c r="E3" s="24" t="s">
        <v>19</v>
      </c>
      <c r="F3" s="24" t="s">
        <v>19</v>
      </c>
      <c r="G3" s="24" t="s">
        <v>19</v>
      </c>
      <c r="H3" s="24" t="s">
        <v>19</v>
      </c>
      <c r="I3" s="24" t="s">
        <v>19</v>
      </c>
      <c r="J3" s="24" t="s">
        <v>19</v>
      </c>
      <c r="K3" s="24" t="s">
        <v>19</v>
      </c>
      <c r="L3" s="24" t="s">
        <v>19</v>
      </c>
      <c r="M3" s="24" t="s">
        <v>19</v>
      </c>
      <c r="N3" s="24" t="s">
        <v>20</v>
      </c>
      <c r="O3" s="24" t="s">
        <v>20</v>
      </c>
      <c r="P3" s="24" t="s">
        <v>20</v>
      </c>
      <c r="Q3" s="24" t="s">
        <v>20</v>
      </c>
      <c r="R3" s="24" t="s">
        <v>20</v>
      </c>
      <c r="S3" s="24" t="s">
        <v>20</v>
      </c>
      <c r="T3" s="24" t="s">
        <v>20</v>
      </c>
      <c r="U3" s="24" t="s">
        <v>20</v>
      </c>
      <c r="V3" s="24" t="s">
        <v>20</v>
      </c>
      <c r="W3" s="24" t="s">
        <v>20</v>
      </c>
      <c r="X3" s="24" t="s">
        <v>20</v>
      </c>
      <c r="Y3" s="24" t="s">
        <v>20</v>
      </c>
      <c r="Z3" s="24" t="s">
        <v>20</v>
      </c>
      <c r="AA3" s="24" t="s">
        <v>20</v>
      </c>
      <c r="AB3" s="25" t="s">
        <v>21</v>
      </c>
      <c r="AC3" s="25" t="s">
        <v>22</v>
      </c>
      <c r="AD3" s="25" t="s">
        <v>51</v>
      </c>
      <c r="AE3" s="26" t="s">
        <v>23</v>
      </c>
    </row>
    <row r="4" spans="1:31" s="29" customFormat="1" ht="29.25" customHeight="1">
      <c r="A4" s="51" t="s">
        <v>58</v>
      </c>
      <c r="B4" s="30">
        <v>529</v>
      </c>
      <c r="C4" s="30"/>
      <c r="D4" s="30">
        <v>1900</v>
      </c>
      <c r="E4" s="30"/>
      <c r="F4" s="30"/>
      <c r="G4" s="30"/>
      <c r="H4" s="30"/>
      <c r="I4" s="28">
        <f>B4+C4+D4+E4+F4+G4+H4</f>
        <v>2429</v>
      </c>
      <c r="J4" s="30"/>
      <c r="K4" s="30">
        <f>AA4-I4-J4</f>
        <v>30595</v>
      </c>
      <c r="L4" s="28">
        <f>J4+K4</f>
        <v>30595</v>
      </c>
      <c r="M4" s="28">
        <f>I4+L4</f>
        <v>33024</v>
      </c>
      <c r="N4" s="30">
        <v>15802</v>
      </c>
      <c r="O4" s="30">
        <v>4289</v>
      </c>
      <c r="P4" s="30">
        <f>9433+3350</f>
        <v>12783</v>
      </c>
      <c r="Q4" s="30"/>
      <c r="R4" s="30"/>
      <c r="S4" s="30"/>
      <c r="T4" s="30">
        <f>R4+S4</f>
        <v>0</v>
      </c>
      <c r="U4" s="30">
        <v>150</v>
      </c>
      <c r="V4" s="30"/>
      <c r="W4" s="30"/>
      <c r="X4" s="30"/>
      <c r="Y4" s="30">
        <f>W4+X4</f>
        <v>0</v>
      </c>
      <c r="Z4" s="30"/>
      <c r="AA4" s="28">
        <f>N4+O4+P4+Q4+T4+U4+V4+Y4+Z4</f>
        <v>33024</v>
      </c>
      <c r="AB4" s="54">
        <v>7</v>
      </c>
      <c r="AC4" s="54">
        <v>0.75</v>
      </c>
      <c r="AD4" s="54">
        <v>1</v>
      </c>
      <c r="AE4" s="53">
        <f>SUM(AB4:AD4)</f>
        <v>8.75</v>
      </c>
    </row>
    <row r="5" spans="1:31" ht="27" customHeight="1">
      <c r="A5" s="51" t="s">
        <v>59</v>
      </c>
      <c r="B5" s="30">
        <v>2844</v>
      </c>
      <c r="C5" s="30"/>
      <c r="D5" s="30">
        <v>66266</v>
      </c>
      <c r="E5" s="30">
        <v>1039</v>
      </c>
      <c r="F5" s="30"/>
      <c r="G5" s="30"/>
      <c r="H5" s="30"/>
      <c r="I5" s="28">
        <f>B5+C5+D5+E5+F5+G5+H5</f>
        <v>70149</v>
      </c>
      <c r="J5" s="30"/>
      <c r="K5" s="30">
        <f>AA5-I5-J5</f>
        <v>30638</v>
      </c>
      <c r="L5" s="28">
        <f>J5+K5</f>
        <v>30638</v>
      </c>
      <c r="M5" s="28">
        <f aca="true" t="shared" si="0" ref="M5:M11">I5+L5</f>
        <v>100787</v>
      </c>
      <c r="N5" s="30">
        <v>30941</v>
      </c>
      <c r="O5" s="30">
        <v>8576</v>
      </c>
      <c r="P5" s="30">
        <v>60270</v>
      </c>
      <c r="Q5" s="30"/>
      <c r="R5" s="30"/>
      <c r="S5" s="30"/>
      <c r="T5" s="30">
        <f>R5+S5</f>
        <v>0</v>
      </c>
      <c r="U5" s="30">
        <v>1000</v>
      </c>
      <c r="V5" s="30"/>
      <c r="W5" s="30"/>
      <c r="X5" s="30"/>
      <c r="Y5" s="30">
        <f>W5+X5</f>
        <v>0</v>
      </c>
      <c r="Z5" s="30"/>
      <c r="AA5" s="28">
        <f aca="true" t="shared" si="1" ref="AA5:AA11">N5+O5+P5+Q5+T5+U5+V5+Y5+Z5</f>
        <v>100787</v>
      </c>
      <c r="AB5" s="54">
        <v>5</v>
      </c>
      <c r="AC5" s="54">
        <v>9</v>
      </c>
      <c r="AD5" s="54">
        <v>3</v>
      </c>
      <c r="AE5" s="54">
        <f>SUM(AB5:AD5)</f>
        <v>17</v>
      </c>
    </row>
    <row r="6" spans="1:31" ht="27" customHeight="1">
      <c r="A6" s="13" t="s">
        <v>190</v>
      </c>
      <c r="B6" s="30"/>
      <c r="C6" s="30"/>
      <c r="D6" s="30">
        <v>3000</v>
      </c>
      <c r="E6" s="30"/>
      <c r="F6" s="30"/>
      <c r="G6" s="30"/>
      <c r="H6" s="30"/>
      <c r="I6" s="28">
        <f>B6+C6+D6+E6+F6+G6+H6</f>
        <v>3000</v>
      </c>
      <c r="J6" s="30"/>
      <c r="K6" s="30">
        <f>AA6-I6-J6</f>
        <v>36295</v>
      </c>
      <c r="L6" s="28">
        <f>J6+K6</f>
        <v>36295</v>
      </c>
      <c r="M6" s="28">
        <f t="shared" si="0"/>
        <v>39295</v>
      </c>
      <c r="N6" s="30">
        <v>22408</v>
      </c>
      <c r="O6" s="30">
        <v>5934</v>
      </c>
      <c r="P6" s="30">
        <v>10573</v>
      </c>
      <c r="Q6" s="30"/>
      <c r="R6" s="30"/>
      <c r="S6" s="30"/>
      <c r="T6" s="30">
        <f>R6+S6</f>
        <v>0</v>
      </c>
      <c r="U6" s="30">
        <v>380</v>
      </c>
      <c r="V6" s="30"/>
      <c r="W6" s="30"/>
      <c r="X6" s="30"/>
      <c r="Y6" s="30">
        <f>W6+X6</f>
        <v>0</v>
      </c>
      <c r="Z6" s="30"/>
      <c r="AA6" s="28">
        <f t="shared" si="1"/>
        <v>39295</v>
      </c>
      <c r="AB6" s="54">
        <v>4</v>
      </c>
      <c r="AC6" s="54">
        <v>8</v>
      </c>
      <c r="AD6" s="54">
        <v>2</v>
      </c>
      <c r="AE6" s="54">
        <f>SUM(AB6:AD6)</f>
        <v>14</v>
      </c>
    </row>
    <row r="7" spans="1:31" s="29" customFormat="1" ht="27" customHeight="1">
      <c r="A7" s="31" t="s">
        <v>24</v>
      </c>
      <c r="B7" s="28">
        <f aca="true" t="shared" si="2" ref="B7:L7">SUM(B4:B6)</f>
        <v>3373</v>
      </c>
      <c r="C7" s="28">
        <f t="shared" si="2"/>
        <v>0</v>
      </c>
      <c r="D7" s="28">
        <f t="shared" si="2"/>
        <v>71166</v>
      </c>
      <c r="E7" s="28">
        <f t="shared" si="2"/>
        <v>1039</v>
      </c>
      <c r="F7" s="28">
        <f t="shared" si="2"/>
        <v>0</v>
      </c>
      <c r="G7" s="28">
        <f t="shared" si="2"/>
        <v>0</v>
      </c>
      <c r="H7" s="28">
        <f t="shared" si="2"/>
        <v>0</v>
      </c>
      <c r="I7" s="28">
        <f t="shared" si="2"/>
        <v>75578</v>
      </c>
      <c r="J7" s="28">
        <f t="shared" si="2"/>
        <v>0</v>
      </c>
      <c r="K7" s="28">
        <f t="shared" si="2"/>
        <v>97528</v>
      </c>
      <c r="L7" s="28">
        <f t="shared" si="2"/>
        <v>97528</v>
      </c>
      <c r="M7" s="28">
        <f t="shared" si="0"/>
        <v>173106</v>
      </c>
      <c r="N7" s="28">
        <f aca="true" t="shared" si="3" ref="N7:Z7">SUM(N4:N6)</f>
        <v>69151</v>
      </c>
      <c r="O7" s="28">
        <f t="shared" si="3"/>
        <v>18799</v>
      </c>
      <c r="P7" s="28">
        <f t="shared" si="3"/>
        <v>83626</v>
      </c>
      <c r="Q7" s="28">
        <f t="shared" si="3"/>
        <v>0</v>
      </c>
      <c r="R7" s="28">
        <f>SUM(R4:R6)</f>
        <v>0</v>
      </c>
      <c r="S7" s="28">
        <f>SUM(S4:S6)</f>
        <v>0</v>
      </c>
      <c r="T7" s="28">
        <f t="shared" si="3"/>
        <v>0</v>
      </c>
      <c r="U7" s="28">
        <f t="shared" si="3"/>
        <v>1530</v>
      </c>
      <c r="V7" s="28">
        <f t="shared" si="3"/>
        <v>0</v>
      </c>
      <c r="W7" s="28">
        <f>SUM(W4:W6)</f>
        <v>0</v>
      </c>
      <c r="X7" s="28">
        <f>SUM(X4:X6)</f>
        <v>0</v>
      </c>
      <c r="Y7" s="28">
        <f>SUM(Y4:Y6)</f>
        <v>0</v>
      </c>
      <c r="Z7" s="28">
        <f t="shared" si="3"/>
        <v>0</v>
      </c>
      <c r="AA7" s="28">
        <f t="shared" si="1"/>
        <v>173106</v>
      </c>
      <c r="AB7" s="53">
        <f>SUM(AB4:AB6)</f>
        <v>16</v>
      </c>
      <c r="AC7" s="53">
        <f>SUM(AC4:AC6)</f>
        <v>17.75</v>
      </c>
      <c r="AD7" s="53">
        <f>SUM(AD4:AD6)</f>
        <v>6</v>
      </c>
      <c r="AE7" s="53">
        <f>SUM(AE5:AE6)</f>
        <v>31</v>
      </c>
    </row>
    <row r="8" spans="1:31" s="29" customFormat="1" ht="27" customHeight="1">
      <c r="A8" s="51" t="s">
        <v>60</v>
      </c>
      <c r="B8" s="30">
        <v>20645</v>
      </c>
      <c r="C8" s="30"/>
      <c r="D8" s="30">
        <v>1100</v>
      </c>
      <c r="E8" s="30"/>
      <c r="F8" s="30"/>
      <c r="G8" s="30"/>
      <c r="H8" s="30"/>
      <c r="I8" s="28">
        <f>B8+C8+D8+E8+F8+G8+H8</f>
        <v>21745</v>
      </c>
      <c r="J8" s="30"/>
      <c r="K8" s="30">
        <f>AA8-I8-J8</f>
        <v>279550</v>
      </c>
      <c r="L8" s="30">
        <f>J8+K8</f>
        <v>279550</v>
      </c>
      <c r="M8" s="28">
        <f t="shared" si="0"/>
        <v>301295</v>
      </c>
      <c r="N8" s="30">
        <v>179600</v>
      </c>
      <c r="O8" s="30">
        <v>53200</v>
      </c>
      <c r="P8" s="30">
        <v>66970</v>
      </c>
      <c r="Q8" s="30"/>
      <c r="R8" s="30"/>
      <c r="S8" s="30"/>
      <c r="T8" s="30">
        <f>R8+S8</f>
        <v>0</v>
      </c>
      <c r="U8" s="30">
        <v>1525</v>
      </c>
      <c r="V8" s="30"/>
      <c r="W8" s="30"/>
      <c r="X8" s="30"/>
      <c r="Y8" s="30">
        <f>W8+X8</f>
        <v>0</v>
      </c>
      <c r="Z8" s="30"/>
      <c r="AA8" s="28">
        <f t="shared" si="1"/>
        <v>301295</v>
      </c>
      <c r="AB8" s="54">
        <v>46</v>
      </c>
      <c r="AC8" s="54">
        <v>2</v>
      </c>
      <c r="AD8" s="54">
        <v>1</v>
      </c>
      <c r="AE8" s="53">
        <f>SUM(AB8:AD8)</f>
        <v>49</v>
      </c>
    </row>
    <row r="9" spans="1:31" s="29" customFormat="1" ht="27" customHeight="1">
      <c r="A9" s="93" t="s">
        <v>69</v>
      </c>
      <c r="B9" s="30">
        <v>13561</v>
      </c>
      <c r="C9" s="30"/>
      <c r="D9" s="30"/>
      <c r="E9" s="30"/>
      <c r="F9" s="30"/>
      <c r="G9" s="30"/>
      <c r="H9" s="30"/>
      <c r="I9" s="28">
        <f>B9+C9+D9+E9+F9+G9+H9</f>
        <v>13561</v>
      </c>
      <c r="J9" s="30"/>
      <c r="K9" s="30">
        <f>AA9-I9-J9</f>
        <v>0</v>
      </c>
      <c r="L9" s="30">
        <f>J9+K9</f>
        <v>0</v>
      </c>
      <c r="M9" s="28">
        <f t="shared" si="0"/>
        <v>13561</v>
      </c>
      <c r="N9" s="30">
        <v>10460</v>
      </c>
      <c r="O9" s="30">
        <v>2601</v>
      </c>
      <c r="P9" s="30">
        <v>500</v>
      </c>
      <c r="Q9" s="30"/>
      <c r="R9" s="30"/>
      <c r="S9" s="30"/>
      <c r="T9" s="30">
        <f>R9+S9</f>
        <v>0</v>
      </c>
      <c r="U9" s="30"/>
      <c r="V9" s="30"/>
      <c r="W9" s="30"/>
      <c r="X9" s="30"/>
      <c r="Y9" s="30">
        <f>W9+X9</f>
        <v>0</v>
      </c>
      <c r="Z9" s="30"/>
      <c r="AA9" s="28">
        <f t="shared" si="1"/>
        <v>13561</v>
      </c>
      <c r="AB9" s="54">
        <v>3.5</v>
      </c>
      <c r="AC9" s="54"/>
      <c r="AD9" s="54"/>
      <c r="AE9" s="54">
        <f>SUM(AB9:AD9)</f>
        <v>3.5</v>
      </c>
    </row>
    <row r="10" spans="1:31" s="29" customFormat="1" ht="27" customHeight="1">
      <c r="A10" s="31" t="s">
        <v>25</v>
      </c>
      <c r="B10" s="28">
        <f aca="true" t="shared" si="4" ref="B10:K10">B8+B7</f>
        <v>24018</v>
      </c>
      <c r="C10" s="28">
        <f t="shared" si="4"/>
        <v>0</v>
      </c>
      <c r="D10" s="28">
        <f t="shared" si="4"/>
        <v>72266</v>
      </c>
      <c r="E10" s="28">
        <f t="shared" si="4"/>
        <v>1039</v>
      </c>
      <c r="F10" s="28">
        <f t="shared" si="4"/>
        <v>0</v>
      </c>
      <c r="G10" s="28">
        <f t="shared" si="4"/>
        <v>0</v>
      </c>
      <c r="H10" s="28">
        <f t="shared" si="4"/>
        <v>0</v>
      </c>
      <c r="I10" s="28">
        <f t="shared" si="4"/>
        <v>97323</v>
      </c>
      <c r="J10" s="28">
        <f t="shared" si="4"/>
        <v>0</v>
      </c>
      <c r="K10" s="28">
        <f t="shared" si="4"/>
        <v>377078</v>
      </c>
      <c r="L10" s="28">
        <f>L7+L8</f>
        <v>377078</v>
      </c>
      <c r="M10" s="28">
        <f t="shared" si="0"/>
        <v>474401</v>
      </c>
      <c r="N10" s="28">
        <f aca="true" t="shared" si="5" ref="N10:AD10">N8+N7</f>
        <v>248751</v>
      </c>
      <c r="O10" s="28">
        <f t="shared" si="5"/>
        <v>71999</v>
      </c>
      <c r="P10" s="28">
        <f t="shared" si="5"/>
        <v>150596</v>
      </c>
      <c r="Q10" s="28">
        <f t="shared" si="5"/>
        <v>0</v>
      </c>
      <c r="R10" s="28">
        <f>R8+R7</f>
        <v>0</v>
      </c>
      <c r="S10" s="28">
        <f>S8+S7</f>
        <v>0</v>
      </c>
      <c r="T10" s="28">
        <f>T8+T7</f>
        <v>0</v>
      </c>
      <c r="U10" s="28">
        <f t="shared" si="5"/>
        <v>3055</v>
      </c>
      <c r="V10" s="28">
        <f t="shared" si="5"/>
        <v>0</v>
      </c>
      <c r="W10" s="28">
        <f t="shared" si="5"/>
        <v>0</v>
      </c>
      <c r="X10" s="28">
        <f t="shared" si="5"/>
        <v>0</v>
      </c>
      <c r="Y10" s="28">
        <f t="shared" si="5"/>
        <v>0</v>
      </c>
      <c r="Z10" s="28">
        <f t="shared" si="5"/>
        <v>0</v>
      </c>
      <c r="AA10" s="28">
        <f t="shared" si="1"/>
        <v>474401</v>
      </c>
      <c r="AB10" s="53">
        <f t="shared" si="5"/>
        <v>62</v>
      </c>
      <c r="AC10" s="53">
        <f t="shared" si="5"/>
        <v>19.75</v>
      </c>
      <c r="AD10" s="53">
        <f t="shared" si="5"/>
        <v>7</v>
      </c>
      <c r="AE10" s="53">
        <f>AE8+AE7+AE4</f>
        <v>88.75</v>
      </c>
    </row>
    <row r="11" spans="1:31" ht="24" customHeight="1">
      <c r="A11" s="51" t="s">
        <v>52</v>
      </c>
      <c r="B11" s="30">
        <f>926525+2021-24018</f>
        <v>904528</v>
      </c>
      <c r="C11" s="30">
        <v>394911</v>
      </c>
      <c r="D11" s="30">
        <v>71004</v>
      </c>
      <c r="E11" s="30">
        <v>10320</v>
      </c>
      <c r="F11" s="30">
        <f>2177+12434+2600</f>
        <v>17211</v>
      </c>
      <c r="G11" s="30">
        <v>81349</v>
      </c>
      <c r="H11" s="30">
        <v>65600</v>
      </c>
      <c r="I11" s="28">
        <f>B11+C11+D11+E11+F11+G11+H11</f>
        <v>1544923</v>
      </c>
      <c r="J11" s="30">
        <f>152384+98027</f>
        <v>250411</v>
      </c>
      <c r="K11" s="30">
        <f>AA11-I11-J11</f>
        <v>0</v>
      </c>
      <c r="L11" s="28">
        <f>J11+K11</f>
        <v>250411</v>
      </c>
      <c r="M11" s="28">
        <f t="shared" si="0"/>
        <v>1795334</v>
      </c>
      <c r="N11" s="30">
        <f>19837+14746</f>
        <v>34583</v>
      </c>
      <c r="O11" s="30">
        <f>5360+4176</f>
        <v>9536</v>
      </c>
      <c r="P11" s="30">
        <f>373081+39718</f>
        <v>412799</v>
      </c>
      <c r="Q11" s="30">
        <v>39605</v>
      </c>
      <c r="R11" s="30">
        <f>421035+27881+113976+13052</f>
        <v>575944</v>
      </c>
      <c r="S11" s="30">
        <v>32300</v>
      </c>
      <c r="T11" s="30">
        <f>R11+S11</f>
        <v>608244</v>
      </c>
      <c r="U11" s="30">
        <f>247613-3055</f>
        <v>244558</v>
      </c>
      <c r="V11" s="30">
        <v>54047</v>
      </c>
      <c r="W11" s="30">
        <f>14884</f>
        <v>14884</v>
      </c>
      <c r="X11" s="30">
        <v>0</v>
      </c>
      <c r="Y11" s="30">
        <f>W11+X11</f>
        <v>14884</v>
      </c>
      <c r="Z11" s="30">
        <f>K10</f>
        <v>377078</v>
      </c>
      <c r="AA11" s="28">
        <f t="shared" si="1"/>
        <v>1795334</v>
      </c>
      <c r="AB11" s="54">
        <v>2.5</v>
      </c>
      <c r="AC11" s="54">
        <v>1.7</v>
      </c>
      <c r="AD11" s="54"/>
      <c r="AE11" s="54">
        <f>SUM(AB11:AD11)</f>
        <v>4.2</v>
      </c>
    </row>
    <row r="12" spans="1:31" s="29" customFormat="1" ht="27" customHeight="1">
      <c r="A12" s="31" t="s">
        <v>53</v>
      </c>
      <c r="B12" s="28">
        <f aca="true" t="shared" si="6" ref="B12:L12">B10+B11</f>
        <v>928546</v>
      </c>
      <c r="C12" s="28">
        <f t="shared" si="6"/>
        <v>394911</v>
      </c>
      <c r="D12" s="28">
        <f t="shared" si="6"/>
        <v>143270</v>
      </c>
      <c r="E12" s="28">
        <f t="shared" si="6"/>
        <v>11359</v>
      </c>
      <c r="F12" s="28">
        <f t="shared" si="6"/>
        <v>17211</v>
      </c>
      <c r="G12" s="28">
        <f t="shared" si="6"/>
        <v>81349</v>
      </c>
      <c r="H12" s="28">
        <f t="shared" si="6"/>
        <v>65600</v>
      </c>
      <c r="I12" s="28">
        <f t="shared" si="6"/>
        <v>1642246</v>
      </c>
      <c r="J12" s="28">
        <f t="shared" si="6"/>
        <v>250411</v>
      </c>
      <c r="K12" s="28">
        <f t="shared" si="6"/>
        <v>377078</v>
      </c>
      <c r="L12" s="28">
        <f t="shared" si="6"/>
        <v>627489</v>
      </c>
      <c r="M12" s="28">
        <f>I12+L12</f>
        <v>2269735</v>
      </c>
      <c r="N12" s="28">
        <f>N10+N11</f>
        <v>283334</v>
      </c>
      <c r="O12" s="28">
        <f aca="true" t="shared" si="7" ref="O12:T12">O10+O11</f>
        <v>81535</v>
      </c>
      <c r="P12" s="28">
        <f t="shared" si="7"/>
        <v>563395</v>
      </c>
      <c r="Q12" s="28">
        <f t="shared" si="7"/>
        <v>39605</v>
      </c>
      <c r="R12" s="28">
        <f t="shared" si="7"/>
        <v>575944</v>
      </c>
      <c r="S12" s="28">
        <f t="shared" si="7"/>
        <v>32300</v>
      </c>
      <c r="T12" s="28">
        <f t="shared" si="7"/>
        <v>608244</v>
      </c>
      <c r="U12" s="28">
        <f>U10+U11</f>
        <v>247613</v>
      </c>
      <c r="V12" s="28">
        <f aca="true" t="shared" si="8" ref="V12:AA12">V10+V11</f>
        <v>54047</v>
      </c>
      <c r="W12" s="28">
        <f t="shared" si="8"/>
        <v>14884</v>
      </c>
      <c r="X12" s="28">
        <f t="shared" si="8"/>
        <v>0</v>
      </c>
      <c r="Y12" s="28">
        <f t="shared" si="8"/>
        <v>14884</v>
      </c>
      <c r="Z12" s="28">
        <f t="shared" si="8"/>
        <v>377078</v>
      </c>
      <c r="AA12" s="28">
        <f t="shared" si="8"/>
        <v>2269735</v>
      </c>
      <c r="AB12" s="53">
        <f>AB10+AB11</f>
        <v>64.5</v>
      </c>
      <c r="AC12" s="53">
        <f>AC10+AC11</f>
        <v>21.45</v>
      </c>
      <c r="AD12" s="53">
        <f>AD10+AD11</f>
        <v>7</v>
      </c>
      <c r="AE12" s="53">
        <f>AE10+AE11</f>
        <v>92.95</v>
      </c>
    </row>
    <row r="13" spans="1:31" s="29" customFormat="1" ht="27" customHeight="1">
      <c r="A13" s="31" t="s">
        <v>192</v>
      </c>
      <c r="B13" s="28">
        <f>B12</f>
        <v>928546</v>
      </c>
      <c r="C13" s="28">
        <f aca="true" t="shared" si="9" ref="C13:Y13">C12</f>
        <v>394911</v>
      </c>
      <c r="D13" s="28">
        <f t="shared" si="9"/>
        <v>143270</v>
      </c>
      <c r="E13" s="28">
        <f t="shared" si="9"/>
        <v>11359</v>
      </c>
      <c r="F13" s="28">
        <f t="shared" si="9"/>
        <v>17211</v>
      </c>
      <c r="G13" s="28">
        <f t="shared" si="9"/>
        <v>81349</v>
      </c>
      <c r="H13" s="28">
        <f t="shared" si="9"/>
        <v>65600</v>
      </c>
      <c r="I13" s="28">
        <f t="shared" si="9"/>
        <v>1642246</v>
      </c>
      <c r="J13" s="28">
        <f t="shared" si="9"/>
        <v>250411</v>
      </c>
      <c r="K13" s="28">
        <f>K12-K10</f>
        <v>0</v>
      </c>
      <c r="L13" s="28">
        <f>J13+K13</f>
        <v>250411</v>
      </c>
      <c r="M13" s="28">
        <f>I13+L13</f>
        <v>1892657</v>
      </c>
      <c r="N13" s="28">
        <f t="shared" si="9"/>
        <v>283334</v>
      </c>
      <c r="O13" s="28">
        <f t="shared" si="9"/>
        <v>81535</v>
      </c>
      <c r="P13" s="28">
        <f t="shared" si="9"/>
        <v>563395</v>
      </c>
      <c r="Q13" s="28">
        <f t="shared" si="9"/>
        <v>39605</v>
      </c>
      <c r="R13" s="28">
        <f t="shared" si="9"/>
        <v>575944</v>
      </c>
      <c r="S13" s="28">
        <f t="shared" si="9"/>
        <v>32300</v>
      </c>
      <c r="T13" s="28">
        <f t="shared" si="9"/>
        <v>608244</v>
      </c>
      <c r="U13" s="28">
        <f t="shared" si="9"/>
        <v>247613</v>
      </c>
      <c r="V13" s="28">
        <f t="shared" si="9"/>
        <v>54047</v>
      </c>
      <c r="W13" s="28">
        <f t="shared" si="9"/>
        <v>14884</v>
      </c>
      <c r="X13" s="28">
        <f t="shared" si="9"/>
        <v>0</v>
      </c>
      <c r="Y13" s="28">
        <f t="shared" si="9"/>
        <v>14884</v>
      </c>
      <c r="Z13" s="28">
        <f>Z12-Z11</f>
        <v>0</v>
      </c>
      <c r="AA13" s="28">
        <f>N13+O13+P13+Q13+T13+U13+V13+Y13+Z13</f>
        <v>1892657</v>
      </c>
      <c r="AB13" s="53"/>
      <c r="AC13" s="53"/>
      <c r="AD13" s="53"/>
      <c r="AE13" s="53"/>
    </row>
    <row r="14" spans="1:28" s="29" customFormat="1" ht="21.75" customHeight="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</row>
    <row r="15" spans="1:28" s="29" customFormat="1" ht="27" customHeight="1">
      <c r="A15" s="31" t="s">
        <v>78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</row>
    <row r="16" spans="1:27" s="30" customFormat="1" ht="18.75" customHeight="1">
      <c r="A16" s="30" t="s">
        <v>75</v>
      </c>
      <c r="B16" s="30">
        <v>926525</v>
      </c>
      <c r="C16" s="30">
        <v>394911</v>
      </c>
      <c r="D16" s="30">
        <v>102219</v>
      </c>
      <c r="F16" s="30">
        <v>17211</v>
      </c>
      <c r="G16" s="30">
        <v>81349</v>
      </c>
      <c r="H16" s="30">
        <f>65600-8450</f>
        <v>57150</v>
      </c>
      <c r="I16" s="30">
        <f>SUM(B16:H16)</f>
        <v>1579365</v>
      </c>
      <c r="J16" s="30">
        <v>250411</v>
      </c>
      <c r="K16" s="30">
        <v>0</v>
      </c>
      <c r="L16" s="30">
        <f>SUM(J16:K16)</f>
        <v>250411</v>
      </c>
      <c r="M16" s="28">
        <f>I16+L16</f>
        <v>1829776</v>
      </c>
      <c r="N16" s="30">
        <v>197950</v>
      </c>
      <c r="O16" s="30">
        <v>56550</v>
      </c>
      <c r="P16" s="30">
        <v>465803</v>
      </c>
      <c r="Q16" s="30">
        <v>39605</v>
      </c>
      <c r="R16" s="30">
        <f>421035+27881+113976</f>
        <v>562892</v>
      </c>
      <c r="S16" s="30">
        <v>31000</v>
      </c>
      <c r="T16" s="30">
        <f>SUM(R16:S16)</f>
        <v>593892</v>
      </c>
      <c r="U16" s="30">
        <f>247613-U17</f>
        <v>241213</v>
      </c>
      <c r="V16" s="30">
        <v>54047</v>
      </c>
      <c r="W16" s="30">
        <f>W13-W17</f>
        <v>12434</v>
      </c>
      <c r="X16" s="30">
        <v>0</v>
      </c>
      <c r="Y16" s="30">
        <f>SUM(W16:X16)</f>
        <v>12434</v>
      </c>
      <c r="Z16" s="30">
        <v>0</v>
      </c>
      <c r="AA16" s="28">
        <f>N16+O16+P16+Q16+T16+U16+V16+Y16+Z16</f>
        <v>1661494</v>
      </c>
    </row>
    <row r="17" spans="1:27" s="30" customFormat="1" ht="21" customHeight="1">
      <c r="A17" s="30" t="s">
        <v>76</v>
      </c>
      <c r="B17" s="30">
        <v>2021</v>
      </c>
      <c r="D17" s="30">
        <v>41051</v>
      </c>
      <c r="E17" s="30">
        <v>11359</v>
      </c>
      <c r="H17" s="30">
        <v>8450</v>
      </c>
      <c r="I17" s="30">
        <f>SUM(B17:H17)</f>
        <v>62881</v>
      </c>
      <c r="K17" s="30">
        <v>0</v>
      </c>
      <c r="L17" s="30">
        <f>SUM(J17:K17)</f>
        <v>0</v>
      </c>
      <c r="M17" s="28">
        <f>I17+L17</f>
        <v>62881</v>
      </c>
      <c r="N17" s="30">
        <v>26116</v>
      </c>
      <c r="O17" s="30">
        <v>7449</v>
      </c>
      <c r="P17" s="30">
        <v>75492</v>
      </c>
      <c r="R17" s="30">
        <v>13052</v>
      </c>
      <c r="S17" s="30">
        <v>1300</v>
      </c>
      <c r="T17" s="30">
        <f>SUM(R17:S17)</f>
        <v>14352</v>
      </c>
      <c r="U17" s="30">
        <v>6400</v>
      </c>
      <c r="W17" s="30">
        <v>2450</v>
      </c>
      <c r="X17" s="30">
        <v>0</v>
      </c>
      <c r="Y17" s="30">
        <f>SUM(W17:X17)</f>
        <v>2450</v>
      </c>
      <c r="Z17" s="30">
        <v>0</v>
      </c>
      <c r="AA17" s="28">
        <f>N17+O17+P17+Q17+T17+U17+V17+Y17+Z17</f>
        <v>132259</v>
      </c>
    </row>
    <row r="18" spans="1:27" s="30" customFormat="1" ht="20.25" customHeight="1">
      <c r="A18" s="30" t="s">
        <v>77</v>
      </c>
      <c r="B18" s="30">
        <v>0</v>
      </c>
      <c r="L18" s="30">
        <f>SUM(J18:K18)</f>
        <v>0</v>
      </c>
      <c r="M18" s="28">
        <f>I18+L18</f>
        <v>0</v>
      </c>
      <c r="N18" s="30">
        <v>59268</v>
      </c>
      <c r="O18" s="30">
        <v>17536</v>
      </c>
      <c r="P18" s="30">
        <v>22100</v>
      </c>
      <c r="R18" s="30">
        <v>0</v>
      </c>
      <c r="Y18" s="30">
        <f>SUM(W18:X18)</f>
        <v>0</v>
      </c>
      <c r="Z18" s="30">
        <v>0</v>
      </c>
      <c r="AA18" s="28">
        <f>N18+O18+P18+Q18+T18+U18+V18+Y18+Z18</f>
        <v>98904</v>
      </c>
    </row>
    <row r="19" spans="1:27" s="28" customFormat="1" ht="15.75" customHeight="1">
      <c r="A19" s="28" t="s">
        <v>4</v>
      </c>
      <c r="B19" s="28">
        <f aca="true" t="shared" si="10" ref="B19:AA19">SUM(B16:B18)</f>
        <v>928546</v>
      </c>
      <c r="C19" s="28">
        <f t="shared" si="10"/>
        <v>394911</v>
      </c>
      <c r="D19" s="28">
        <f t="shared" si="10"/>
        <v>143270</v>
      </c>
      <c r="E19" s="28">
        <f t="shared" si="10"/>
        <v>11359</v>
      </c>
      <c r="F19" s="28">
        <f t="shared" si="10"/>
        <v>17211</v>
      </c>
      <c r="G19" s="28">
        <f t="shared" si="10"/>
        <v>81349</v>
      </c>
      <c r="H19" s="28">
        <f t="shared" si="10"/>
        <v>65600</v>
      </c>
      <c r="I19" s="28">
        <f t="shared" si="10"/>
        <v>1642246</v>
      </c>
      <c r="J19" s="28">
        <f>SUM(J16:J18)</f>
        <v>250411</v>
      </c>
      <c r="K19" s="28">
        <f>SUM(K16:K18)</f>
        <v>0</v>
      </c>
      <c r="L19" s="28">
        <f>SUM(L16:L18)</f>
        <v>250411</v>
      </c>
      <c r="M19" s="28">
        <f>I19+L19</f>
        <v>1892657</v>
      </c>
      <c r="N19" s="28">
        <f>SUM(N16:N18)</f>
        <v>283334</v>
      </c>
      <c r="O19" s="28">
        <f t="shared" si="10"/>
        <v>81535</v>
      </c>
      <c r="P19" s="28">
        <f t="shared" si="10"/>
        <v>563395</v>
      </c>
      <c r="Q19" s="28">
        <f t="shared" si="10"/>
        <v>39605</v>
      </c>
      <c r="R19" s="28">
        <f>SUM(R16:R18)</f>
        <v>575944</v>
      </c>
      <c r="S19" s="28">
        <f>SUM(S16:S18)</f>
        <v>32300</v>
      </c>
      <c r="T19" s="28">
        <f>SUM(T16:T18)</f>
        <v>608244</v>
      </c>
      <c r="U19" s="28">
        <f t="shared" si="10"/>
        <v>247613</v>
      </c>
      <c r="V19" s="28">
        <f t="shared" si="10"/>
        <v>54047</v>
      </c>
      <c r="W19" s="28">
        <f>SUM(W16:W18)</f>
        <v>14884</v>
      </c>
      <c r="X19" s="28">
        <f>SUM(X16:X18)</f>
        <v>0</v>
      </c>
      <c r="Y19" s="28">
        <f>SUM(Y16:Y18)</f>
        <v>14884</v>
      </c>
      <c r="Z19" s="28">
        <f t="shared" si="10"/>
        <v>0</v>
      </c>
      <c r="AA19" s="28">
        <f t="shared" si="10"/>
        <v>1892657</v>
      </c>
    </row>
  </sheetData>
  <sheetProtection/>
  <mergeCells count="5">
    <mergeCell ref="AB2:AE2"/>
    <mergeCell ref="B1:H1"/>
    <mergeCell ref="I1:M1"/>
    <mergeCell ref="N1:T1"/>
    <mergeCell ref="U1:AA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:C1"/>
    </sheetView>
  </sheetViews>
  <sheetFormatPr defaultColWidth="9.00390625" defaultRowHeight="12.75"/>
  <cols>
    <col min="1" max="1" width="3.75390625" style="2" customWidth="1"/>
    <col min="2" max="2" width="46.625" style="43" customWidth="1"/>
    <col min="3" max="3" width="10.00390625" style="2" customWidth="1"/>
    <col min="4" max="5" width="9.125" style="2" customWidth="1"/>
    <col min="6" max="6" width="9.375" style="2" customWidth="1"/>
    <col min="7" max="16384" width="9.125" style="2" customWidth="1"/>
  </cols>
  <sheetData>
    <row r="1" spans="1:5" ht="13.5">
      <c r="A1" s="237" t="s">
        <v>304</v>
      </c>
      <c r="B1" s="237"/>
      <c r="C1" s="237"/>
      <c r="D1" s="14"/>
      <c r="E1" s="15"/>
    </row>
    <row r="2" spans="1:5" ht="12.75">
      <c r="A2" s="14"/>
      <c r="C2" s="15"/>
      <c r="D2" s="14"/>
      <c r="E2" s="15"/>
    </row>
    <row r="3" spans="1:5" ht="12.75">
      <c r="A3" s="238" t="s">
        <v>208</v>
      </c>
      <c r="B3" s="239"/>
      <c r="C3" s="239"/>
      <c r="D3" s="55"/>
      <c r="E3" s="55"/>
    </row>
    <row r="4" spans="1:5" ht="12.75">
      <c r="A4" s="238" t="s">
        <v>5</v>
      </c>
      <c r="B4" s="238"/>
      <c r="C4" s="238"/>
      <c r="D4" s="1"/>
      <c r="E4" s="1"/>
    </row>
    <row r="5" spans="1:5" ht="12.75">
      <c r="A5" s="1"/>
      <c r="B5" s="77"/>
      <c r="C5" s="1"/>
      <c r="D5" s="1"/>
      <c r="E5" s="1"/>
    </row>
    <row r="6" spans="1:5" s="17" customFormat="1" ht="15" customHeight="1">
      <c r="A6" s="16" t="s">
        <v>1</v>
      </c>
      <c r="B6" s="78" t="s">
        <v>209</v>
      </c>
      <c r="C6" s="16"/>
      <c r="D6" s="16"/>
      <c r="E6" s="16"/>
    </row>
    <row r="7" spans="1:5" ht="15.75" customHeight="1">
      <c r="A7" s="74" t="s">
        <v>6</v>
      </c>
      <c r="B7" s="64" t="s">
        <v>113</v>
      </c>
      <c r="C7" s="75">
        <f>35000-4039+21388</f>
        <v>52349</v>
      </c>
      <c r="E7" s="3"/>
    </row>
    <row r="8" spans="1:5" s="8" customFormat="1" ht="15" customHeight="1">
      <c r="A8" s="74" t="s">
        <v>7</v>
      </c>
      <c r="B8" s="64" t="s">
        <v>158</v>
      </c>
      <c r="C8" s="75">
        <v>9000</v>
      </c>
      <c r="D8" s="79"/>
      <c r="E8" s="9"/>
    </row>
    <row r="9" spans="1:5" s="8" customFormat="1" ht="15" customHeight="1">
      <c r="A9" s="74" t="s">
        <v>8</v>
      </c>
      <c r="B9" s="64" t="s">
        <v>210</v>
      </c>
      <c r="C9" s="75">
        <v>20000</v>
      </c>
      <c r="D9" s="79"/>
      <c r="E9" s="9"/>
    </row>
    <row r="10" spans="2:5" s="5" customFormat="1" ht="15" customHeight="1">
      <c r="B10" s="44" t="s">
        <v>4</v>
      </c>
      <c r="C10" s="56">
        <f>SUM(C7:C9)</f>
        <v>81349</v>
      </c>
      <c r="D10" s="80"/>
      <c r="E10" s="6"/>
    </row>
    <row r="11" spans="3:5" ht="15" customHeight="1">
      <c r="C11" s="15"/>
      <c r="D11" s="18"/>
      <c r="E11" s="10"/>
    </row>
    <row r="12" spans="1:5" s="5" customFormat="1" ht="25.5" customHeight="1">
      <c r="A12" s="145" t="s">
        <v>11</v>
      </c>
      <c r="B12" s="78" t="s">
        <v>211</v>
      </c>
      <c r="C12" s="7"/>
      <c r="E12" s="7"/>
    </row>
    <row r="13" spans="1:5" ht="15" customHeight="1">
      <c r="A13" s="63" t="s">
        <v>6</v>
      </c>
      <c r="B13" s="64" t="s">
        <v>81</v>
      </c>
      <c r="C13" s="75">
        <f>10500-8323</f>
        <v>2177</v>
      </c>
      <c r="D13" s="18"/>
      <c r="E13" s="10"/>
    </row>
    <row r="14" spans="1:5" ht="15" customHeight="1">
      <c r="A14" s="74" t="s">
        <v>7</v>
      </c>
      <c r="B14" s="64" t="s">
        <v>84</v>
      </c>
      <c r="C14" s="75">
        <v>12434</v>
      </c>
      <c r="D14" s="18"/>
      <c r="E14" s="10"/>
    </row>
    <row r="15" spans="1:5" ht="15" customHeight="1">
      <c r="A15" s="63" t="s">
        <v>8</v>
      </c>
      <c r="B15" s="64" t="s">
        <v>85</v>
      </c>
      <c r="C15" s="75">
        <v>2600</v>
      </c>
      <c r="D15" s="18"/>
      <c r="E15" s="10"/>
    </row>
    <row r="16" spans="2:5" s="5" customFormat="1" ht="15" customHeight="1">
      <c r="B16" s="44" t="s">
        <v>4</v>
      </c>
      <c r="C16" s="56">
        <f>SUM(C13:C15)</f>
        <v>17211</v>
      </c>
      <c r="E16" s="6"/>
    </row>
    <row r="17" spans="2:5" ht="15" customHeight="1">
      <c r="B17" s="81"/>
      <c r="C17" s="3"/>
      <c r="E17" s="3"/>
    </row>
    <row r="18" spans="1:5" s="5" customFormat="1" ht="15" customHeight="1">
      <c r="A18" s="5" t="s">
        <v>12</v>
      </c>
      <c r="B18" s="78" t="s">
        <v>109</v>
      </c>
      <c r="C18" s="7"/>
      <c r="E18" s="7"/>
    </row>
    <row r="19" spans="1:5" s="5" customFormat="1" ht="28.5" customHeight="1">
      <c r="A19" s="147" t="s">
        <v>6</v>
      </c>
      <c r="B19" s="146" t="s">
        <v>213</v>
      </c>
      <c r="C19" s="7"/>
      <c r="E19" s="7"/>
    </row>
    <row r="20" spans="1:5" ht="15" customHeight="1">
      <c r="A20" s="63" t="s">
        <v>6</v>
      </c>
      <c r="B20" s="64" t="s">
        <v>112</v>
      </c>
      <c r="C20" s="75">
        <v>8900</v>
      </c>
      <c r="D20" s="18"/>
      <c r="E20" s="10"/>
    </row>
    <row r="21" spans="1:5" s="4" customFormat="1" ht="15" customHeight="1">
      <c r="A21" s="62" t="s">
        <v>7</v>
      </c>
      <c r="B21" s="65" t="s">
        <v>13</v>
      </c>
      <c r="C21" s="76">
        <v>1100</v>
      </c>
      <c r="D21" s="57"/>
      <c r="E21" s="20"/>
    </row>
    <row r="22" spans="1:5" ht="15" customHeight="1">
      <c r="A22" s="62" t="s">
        <v>8</v>
      </c>
      <c r="B22" s="65" t="s">
        <v>14</v>
      </c>
      <c r="C22" s="76">
        <v>6000</v>
      </c>
      <c r="D22" s="18"/>
      <c r="E22" s="10"/>
    </row>
    <row r="23" spans="1:5" ht="15" customHeight="1">
      <c r="A23" s="62" t="s">
        <v>9</v>
      </c>
      <c r="B23" s="65" t="s">
        <v>15</v>
      </c>
      <c r="C23" s="76">
        <v>1350</v>
      </c>
      <c r="D23" s="18"/>
      <c r="E23" s="10"/>
    </row>
    <row r="24" spans="2:5" s="5" customFormat="1" ht="15" customHeight="1">
      <c r="B24" s="146" t="s">
        <v>4</v>
      </c>
      <c r="C24" s="148">
        <f>SUM(C20:C23)</f>
        <v>17350</v>
      </c>
      <c r="E24" s="7"/>
    </row>
    <row r="25" spans="1:5" s="5" customFormat="1" ht="15" customHeight="1">
      <c r="A25" s="8" t="s">
        <v>7</v>
      </c>
      <c r="B25" s="146" t="s">
        <v>212</v>
      </c>
      <c r="C25" s="7"/>
      <c r="E25" s="7"/>
    </row>
    <row r="26" spans="1:5" ht="15" customHeight="1">
      <c r="A26" s="74" t="s">
        <v>6</v>
      </c>
      <c r="B26" s="64" t="s">
        <v>89</v>
      </c>
      <c r="C26" s="75">
        <f>22409-9908+25980</f>
        <v>38481</v>
      </c>
      <c r="D26" s="18"/>
      <c r="E26" s="10"/>
    </row>
    <row r="27" spans="1:5" s="4" customFormat="1" ht="15" customHeight="1">
      <c r="A27" s="63" t="s">
        <v>7</v>
      </c>
      <c r="B27" s="64" t="s">
        <v>114</v>
      </c>
      <c r="C27" s="75">
        <f>12703-2934</f>
        <v>9769</v>
      </c>
      <c r="D27" s="57"/>
      <c r="E27" s="20"/>
    </row>
    <row r="28" spans="2:5" s="5" customFormat="1" ht="15" customHeight="1">
      <c r="B28" s="149" t="s">
        <v>4</v>
      </c>
      <c r="C28" s="150">
        <f>SUM(C26:C27)</f>
        <v>48250</v>
      </c>
      <c r="E28" s="6"/>
    </row>
    <row r="29" spans="2:5" s="5" customFormat="1" ht="15" customHeight="1">
      <c r="B29" s="44" t="s">
        <v>4</v>
      </c>
      <c r="C29" s="56">
        <f>C24+C28</f>
        <v>65600</v>
      </c>
      <c r="E29" s="6"/>
    </row>
    <row r="30" spans="2:5" s="5" customFormat="1" ht="15" customHeight="1">
      <c r="B30" s="78"/>
      <c r="C30" s="7"/>
      <c r="E30" s="7"/>
    </row>
    <row r="31" spans="2:5" s="5" customFormat="1" ht="30" customHeight="1">
      <c r="B31" s="44" t="s">
        <v>214</v>
      </c>
      <c r="C31" s="56">
        <f>C10+C16+C29</f>
        <v>164160</v>
      </c>
      <c r="E31" s="6"/>
    </row>
    <row r="32" spans="2:5" s="5" customFormat="1" ht="15" customHeight="1">
      <c r="B32" s="44"/>
      <c r="C32" s="56"/>
      <c r="E32" s="6"/>
    </row>
    <row r="33" spans="1:5" s="5" customFormat="1" ht="15" customHeight="1">
      <c r="A33" s="5" t="s">
        <v>16</v>
      </c>
      <c r="B33" s="78" t="s">
        <v>215</v>
      </c>
      <c r="C33" s="7"/>
      <c r="E33" s="7"/>
    </row>
    <row r="34" spans="1:5" s="4" customFormat="1" ht="15" customHeight="1">
      <c r="A34" s="63" t="s">
        <v>6</v>
      </c>
      <c r="B34" s="64" t="s">
        <v>115</v>
      </c>
      <c r="C34" s="75">
        <v>15000</v>
      </c>
      <c r="D34" s="57"/>
      <c r="E34" s="20"/>
    </row>
    <row r="35" spans="1:5" s="4" customFormat="1" ht="15" customHeight="1">
      <c r="A35" s="63" t="s">
        <v>7</v>
      </c>
      <c r="B35" s="64" t="s">
        <v>116</v>
      </c>
      <c r="C35" s="75">
        <v>14235</v>
      </c>
      <c r="D35" s="57"/>
      <c r="E35" s="20"/>
    </row>
    <row r="36" spans="1:5" s="4" customFormat="1" ht="15" customHeight="1">
      <c r="A36" s="63" t="s">
        <v>8</v>
      </c>
      <c r="B36" s="64" t="s">
        <v>117</v>
      </c>
      <c r="C36" s="75">
        <v>13614</v>
      </c>
      <c r="D36" s="57"/>
      <c r="E36" s="20"/>
    </row>
    <row r="37" spans="1:5" s="4" customFormat="1" ht="15" customHeight="1">
      <c r="A37" s="63" t="s">
        <v>9</v>
      </c>
      <c r="B37" s="64" t="s">
        <v>118</v>
      </c>
      <c r="C37" s="75">
        <f>142562-33027</f>
        <v>109535</v>
      </c>
      <c r="D37" s="57"/>
      <c r="E37" s="20"/>
    </row>
    <row r="38" spans="2:5" s="5" customFormat="1" ht="15" customHeight="1">
      <c r="B38" s="146" t="s">
        <v>4</v>
      </c>
      <c r="C38" s="148">
        <f>SUM(C34:C37)</f>
        <v>152384</v>
      </c>
      <c r="E38" s="7"/>
    </row>
    <row r="39" spans="3:5" ht="15" customHeight="1">
      <c r="C39" s="10"/>
      <c r="D39" s="18"/>
      <c r="E39" s="10"/>
    </row>
    <row r="40" spans="2:5" s="5" customFormat="1" ht="15" customHeight="1">
      <c r="B40" s="78" t="s">
        <v>216</v>
      </c>
      <c r="C40" s="7">
        <f>C38</f>
        <v>152384</v>
      </c>
      <c r="E40" s="7"/>
    </row>
    <row r="41" spans="2:5" s="5" customFormat="1" ht="15" customHeight="1">
      <c r="B41" s="78"/>
      <c r="C41" s="7"/>
      <c r="E41" s="7"/>
    </row>
    <row r="42" spans="2:5" ht="15" customHeight="1">
      <c r="B42" s="44" t="s">
        <v>17</v>
      </c>
      <c r="C42" s="6">
        <f>C31+C40</f>
        <v>316544</v>
      </c>
      <c r="D42" s="18"/>
      <c r="E42" s="10"/>
    </row>
    <row r="43" spans="3:5" ht="12.75">
      <c r="C43" s="10"/>
      <c r="D43" s="18"/>
      <c r="E43" s="10"/>
    </row>
    <row r="44" spans="2:5" ht="12.75">
      <c r="B44" s="19" t="s">
        <v>91</v>
      </c>
      <c r="C44" s="10"/>
      <c r="D44" s="18"/>
      <c r="E44" s="10"/>
    </row>
    <row r="45" spans="2:5" ht="12.75">
      <c r="B45" s="84" t="s">
        <v>92</v>
      </c>
      <c r="C45" s="94">
        <f>C42-C46</f>
        <v>308094</v>
      </c>
      <c r="D45" s="18"/>
      <c r="E45" s="10"/>
    </row>
    <row r="46" spans="2:5" ht="12.75">
      <c r="B46" s="86" t="s">
        <v>90</v>
      </c>
      <c r="C46" s="88">
        <f>C23+C22+C21</f>
        <v>8450</v>
      </c>
      <c r="D46" s="18"/>
      <c r="E46" s="10"/>
    </row>
    <row r="47" spans="3:5" ht="12.75">
      <c r="C47" s="10"/>
      <c r="D47" s="18"/>
      <c r="E47" s="10"/>
    </row>
    <row r="48" spans="3:5" ht="12.75">
      <c r="C48" s="10"/>
      <c r="D48" s="18"/>
      <c r="E48" s="10"/>
    </row>
  </sheetData>
  <sheetProtection/>
  <mergeCells count="3">
    <mergeCell ref="A1:C1"/>
    <mergeCell ref="A3:C3"/>
    <mergeCell ref="A4:C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7"/>
  <sheetViews>
    <sheetView workbookViewId="0" topLeftCell="A1">
      <selection activeCell="A1" sqref="A1:C1"/>
    </sheetView>
  </sheetViews>
  <sheetFormatPr defaultColWidth="9.00390625" defaultRowHeight="12.75"/>
  <cols>
    <col min="1" max="1" width="4.375" style="2" customWidth="1"/>
    <col min="2" max="2" width="54.875" style="14" customWidth="1"/>
    <col min="3" max="3" width="11.875" style="3" customWidth="1"/>
    <col min="4" max="16384" width="9.125" style="2" customWidth="1"/>
  </cols>
  <sheetData>
    <row r="1" spans="1:3" ht="13.5">
      <c r="A1" s="237" t="s">
        <v>305</v>
      </c>
      <c r="B1" s="237"/>
      <c r="C1" s="237"/>
    </row>
    <row r="2" spans="1:3" ht="24.75" customHeight="1">
      <c r="A2" s="238" t="s">
        <v>119</v>
      </c>
      <c r="B2" s="238"/>
      <c r="C2" s="238"/>
    </row>
    <row r="3" spans="1:3" ht="15.75" customHeight="1">
      <c r="A3" s="1"/>
      <c r="B3" s="1"/>
      <c r="C3" s="1"/>
    </row>
    <row r="4" spans="1:3" ht="12.75">
      <c r="A4" s="5" t="s">
        <v>1</v>
      </c>
      <c r="B4" s="44" t="s">
        <v>180</v>
      </c>
      <c r="C4" s="7"/>
    </row>
    <row r="5" spans="1:5" s="83" customFormat="1" ht="15.75">
      <c r="A5" s="89" t="s">
        <v>6</v>
      </c>
      <c r="B5" s="90" t="s">
        <v>31</v>
      </c>
      <c r="C5" s="91">
        <v>3103</v>
      </c>
      <c r="D5" s="32"/>
      <c r="E5" s="32"/>
    </row>
    <row r="6" spans="1:5" s="83" customFormat="1" ht="15.75">
      <c r="A6" s="89" t="s">
        <v>7</v>
      </c>
      <c r="B6" s="90" t="s">
        <v>29</v>
      </c>
      <c r="C6" s="91">
        <v>5000</v>
      </c>
      <c r="D6" s="32"/>
      <c r="E6" s="32"/>
    </row>
    <row r="7" spans="1:5" s="83" customFormat="1" ht="15.75">
      <c r="A7" s="89" t="s">
        <v>8</v>
      </c>
      <c r="B7" s="90" t="s">
        <v>142</v>
      </c>
      <c r="C7" s="91">
        <v>11914</v>
      </c>
      <c r="D7" s="32"/>
      <c r="E7" s="32"/>
    </row>
    <row r="8" spans="1:3" s="32" customFormat="1" ht="12.75">
      <c r="A8" s="89" t="s">
        <v>9</v>
      </c>
      <c r="B8" s="70" t="s">
        <v>132</v>
      </c>
      <c r="C8" s="73">
        <f>6737+19378+25980</f>
        <v>52095</v>
      </c>
    </row>
    <row r="9" spans="1:3" s="32" customFormat="1" ht="12.75">
      <c r="A9" s="89" t="s">
        <v>10</v>
      </c>
      <c r="B9" s="70" t="s">
        <v>133</v>
      </c>
      <c r="C9" s="73">
        <f>13022+20000</f>
        <v>33022</v>
      </c>
    </row>
    <row r="10" spans="1:3" s="32" customFormat="1" ht="24.75" customHeight="1">
      <c r="A10" s="89" t="s">
        <v>27</v>
      </c>
      <c r="B10" s="70" t="s">
        <v>134</v>
      </c>
      <c r="C10" s="73">
        <v>416</v>
      </c>
    </row>
    <row r="11" spans="1:8" s="32" customFormat="1" ht="12.75">
      <c r="A11" s="89" t="s">
        <v>28</v>
      </c>
      <c r="B11" s="64" t="s">
        <v>148</v>
      </c>
      <c r="C11" s="73">
        <v>109535</v>
      </c>
      <c r="H11" s="32" t="s">
        <v>166</v>
      </c>
    </row>
    <row r="12" spans="1:3" s="32" customFormat="1" ht="13.5" customHeight="1">
      <c r="A12" s="89" t="s">
        <v>30</v>
      </c>
      <c r="B12" s="70" t="s">
        <v>143</v>
      </c>
      <c r="C12" s="73">
        <v>6400</v>
      </c>
    </row>
    <row r="13" spans="1:3" s="32" customFormat="1" ht="13.5" customHeight="1">
      <c r="A13" s="89" t="s">
        <v>72</v>
      </c>
      <c r="B13" s="70" t="s">
        <v>144</v>
      </c>
      <c r="C13" s="73">
        <v>5000</v>
      </c>
    </row>
    <row r="14" spans="1:3" s="32" customFormat="1" ht="13.5" customHeight="1">
      <c r="A14" s="89" t="s">
        <v>73</v>
      </c>
      <c r="B14" s="70" t="s">
        <v>159</v>
      </c>
      <c r="C14" s="73">
        <v>150</v>
      </c>
    </row>
    <row r="15" spans="1:3" s="32" customFormat="1" ht="15.75" customHeight="1">
      <c r="A15" s="89" t="s">
        <v>32</v>
      </c>
      <c r="B15" s="70" t="s">
        <v>145</v>
      </c>
      <c r="C15" s="73">
        <v>2000</v>
      </c>
    </row>
    <row r="16" spans="1:3" s="32" customFormat="1" ht="15.75" customHeight="1">
      <c r="A16" s="89" t="s">
        <v>33</v>
      </c>
      <c r="B16" s="70" t="s">
        <v>147</v>
      </c>
      <c r="C16" s="73">
        <v>2000</v>
      </c>
    </row>
    <row r="17" spans="1:3" s="32" customFormat="1" ht="12.75">
      <c r="A17" s="89" t="s">
        <v>61</v>
      </c>
      <c r="B17" s="70" t="s">
        <v>140</v>
      </c>
      <c r="C17" s="73">
        <v>280</v>
      </c>
    </row>
    <row r="18" spans="1:3" s="32" customFormat="1" ht="12.75">
      <c r="A18" s="89" t="s">
        <v>62</v>
      </c>
      <c r="B18" s="70" t="s">
        <v>135</v>
      </c>
      <c r="C18" s="73">
        <v>743</v>
      </c>
    </row>
    <row r="19" spans="1:3" s="32" customFormat="1" ht="12.75">
      <c r="A19" s="89" t="s">
        <v>70</v>
      </c>
      <c r="B19" s="64" t="s">
        <v>138</v>
      </c>
      <c r="C19" s="73">
        <v>6500</v>
      </c>
    </row>
    <row r="20" spans="1:3" s="32" customFormat="1" ht="15.75" customHeight="1">
      <c r="A20" s="89" t="s">
        <v>71</v>
      </c>
      <c r="B20" s="70" t="s">
        <v>151</v>
      </c>
      <c r="C20" s="73">
        <v>150</v>
      </c>
    </row>
    <row r="21" spans="1:3" s="32" customFormat="1" ht="25.5">
      <c r="A21" s="89" t="s">
        <v>74</v>
      </c>
      <c r="B21" s="70" t="s">
        <v>152</v>
      </c>
      <c r="C21" s="73">
        <v>1000</v>
      </c>
    </row>
    <row r="22" spans="1:3" s="32" customFormat="1" ht="12.75">
      <c r="A22" s="89" t="s">
        <v>79</v>
      </c>
      <c r="B22" s="70" t="s">
        <v>153</v>
      </c>
      <c r="C22" s="73">
        <v>380</v>
      </c>
    </row>
    <row r="23" spans="1:3" s="32" customFormat="1" ht="25.5">
      <c r="A23" s="89" t="s">
        <v>80</v>
      </c>
      <c r="B23" s="70" t="s">
        <v>154</v>
      </c>
      <c r="C23" s="73">
        <v>1525</v>
      </c>
    </row>
    <row r="24" spans="1:3" s="32" customFormat="1" ht="18.75" customHeight="1">
      <c r="A24" s="92" t="s">
        <v>149</v>
      </c>
      <c r="B24" s="71" t="s">
        <v>137</v>
      </c>
      <c r="C24" s="72">
        <v>4000</v>
      </c>
    </row>
    <row r="25" spans="1:3" s="32" customFormat="1" ht="18" customHeight="1">
      <c r="A25" s="92" t="s">
        <v>150</v>
      </c>
      <c r="B25" s="71" t="s">
        <v>136</v>
      </c>
      <c r="C25" s="72">
        <v>2400</v>
      </c>
    </row>
    <row r="26" spans="1:3" ht="12.75">
      <c r="A26" s="82"/>
      <c r="B26" s="19" t="s">
        <v>4</v>
      </c>
      <c r="C26" s="58">
        <f>SUM(C5:C25)</f>
        <v>247613</v>
      </c>
    </row>
    <row r="27" spans="1:3" ht="12.75">
      <c r="A27" s="82"/>
      <c r="B27" s="19"/>
      <c r="C27" s="58"/>
    </row>
    <row r="28" spans="1:3" ht="12.75">
      <c r="A28" s="5" t="s">
        <v>2</v>
      </c>
      <c r="B28" s="19" t="s">
        <v>181</v>
      </c>
      <c r="C28" s="7"/>
    </row>
    <row r="29" spans="1:5" s="83" customFormat="1" ht="15.75">
      <c r="A29" s="89" t="s">
        <v>6</v>
      </c>
      <c r="B29" s="90" t="s">
        <v>130</v>
      </c>
      <c r="C29" s="91">
        <v>2000</v>
      </c>
      <c r="D29" s="32"/>
      <c r="E29" s="32"/>
    </row>
    <row r="30" spans="1:5" s="83" customFormat="1" ht="15.75">
      <c r="A30" s="89" t="s">
        <v>7</v>
      </c>
      <c r="B30" s="90" t="s">
        <v>129</v>
      </c>
      <c r="C30" s="91">
        <v>2500</v>
      </c>
      <c r="D30" s="32"/>
      <c r="E30" s="32"/>
    </row>
    <row r="31" spans="1:5" s="83" customFormat="1" ht="15.75">
      <c r="A31" s="89" t="s">
        <v>8</v>
      </c>
      <c r="B31" s="90" t="s">
        <v>163</v>
      </c>
      <c r="C31" s="91">
        <f>9769</f>
        <v>9769</v>
      </c>
      <c r="D31" s="32"/>
      <c r="E31" s="32"/>
    </row>
    <row r="32" spans="1:3" ht="11.25" customHeight="1">
      <c r="A32" s="89" t="s">
        <v>9</v>
      </c>
      <c r="B32" s="228" t="s">
        <v>165</v>
      </c>
      <c r="C32" s="210">
        <v>500</v>
      </c>
    </row>
    <row r="33" spans="1:3" s="32" customFormat="1" ht="12.75">
      <c r="A33" s="89" t="s">
        <v>10</v>
      </c>
      <c r="B33" s="70" t="s">
        <v>128</v>
      </c>
      <c r="C33" s="73">
        <v>20000</v>
      </c>
    </row>
    <row r="34" spans="1:3" s="32" customFormat="1" ht="12.75">
      <c r="A34" s="89" t="s">
        <v>27</v>
      </c>
      <c r="B34" s="70" t="s">
        <v>87</v>
      </c>
      <c r="C34" s="73">
        <v>14278</v>
      </c>
    </row>
    <row r="35" spans="1:3" s="32" customFormat="1" ht="12.75">
      <c r="A35" s="89" t="s">
        <v>28</v>
      </c>
      <c r="B35" s="70" t="s">
        <v>162</v>
      </c>
      <c r="C35" s="73">
        <v>5000</v>
      </c>
    </row>
    <row r="36" spans="1:3" s="5" customFormat="1" ht="12.75">
      <c r="A36" s="2"/>
      <c r="B36" s="44" t="s">
        <v>4</v>
      </c>
      <c r="C36" s="58">
        <f>SUM(C29:C35)</f>
        <v>54047</v>
      </c>
    </row>
    <row r="37" spans="1:3" s="5" customFormat="1" ht="12.75">
      <c r="A37" s="2"/>
      <c r="B37" s="44"/>
      <c r="C37" s="58"/>
    </row>
    <row r="38" spans="1:3" s="5" customFormat="1" ht="12.75">
      <c r="A38" s="5" t="s">
        <v>12</v>
      </c>
      <c r="B38" s="19" t="s">
        <v>217</v>
      </c>
      <c r="C38" s="7"/>
    </row>
    <row r="39" spans="1:3" s="5" customFormat="1" ht="12.75">
      <c r="A39" s="8" t="s">
        <v>6</v>
      </c>
      <c r="B39" s="151" t="s">
        <v>218</v>
      </c>
      <c r="C39" s="148"/>
    </row>
    <row r="40" spans="1:3" ht="12.75">
      <c r="A40" s="62" t="s">
        <v>6</v>
      </c>
      <c r="B40" s="68" t="s">
        <v>15</v>
      </c>
      <c r="C40" s="69">
        <v>1350</v>
      </c>
    </row>
    <row r="41" spans="1:3" ht="12.75">
      <c r="A41" s="62" t="s">
        <v>7</v>
      </c>
      <c r="B41" s="68" t="s">
        <v>83</v>
      </c>
      <c r="C41" s="69">
        <v>1100</v>
      </c>
    </row>
    <row r="42" spans="2:3" s="5" customFormat="1" ht="12.75">
      <c r="B42" s="151" t="s">
        <v>4</v>
      </c>
      <c r="C42" s="148">
        <f>SUM(C40:C41)</f>
        <v>2450</v>
      </c>
    </row>
    <row r="43" spans="1:3" s="5" customFormat="1" ht="12.75">
      <c r="A43" s="8" t="s">
        <v>7</v>
      </c>
      <c r="B43" s="151" t="s">
        <v>219</v>
      </c>
      <c r="C43" s="7"/>
    </row>
    <row r="44" spans="1:3" ht="12.75">
      <c r="A44" s="63" t="s">
        <v>6</v>
      </c>
      <c r="B44" s="66" t="s">
        <v>48</v>
      </c>
      <c r="C44" s="67">
        <v>5802</v>
      </c>
    </row>
    <row r="45" spans="1:3" ht="12.75">
      <c r="A45" s="63" t="s">
        <v>9</v>
      </c>
      <c r="B45" s="66" t="s">
        <v>122</v>
      </c>
      <c r="C45" s="67">
        <v>576</v>
      </c>
    </row>
    <row r="46" spans="1:3" ht="12.75">
      <c r="A46" s="63" t="s">
        <v>8</v>
      </c>
      <c r="B46" s="66" t="s">
        <v>121</v>
      </c>
      <c r="C46" s="67">
        <v>1600</v>
      </c>
    </row>
    <row r="47" spans="1:3" ht="12.75">
      <c r="A47" s="63" t="s">
        <v>9</v>
      </c>
      <c r="B47" s="66" t="s">
        <v>120</v>
      </c>
      <c r="C47" s="67">
        <v>698</v>
      </c>
    </row>
    <row r="48" spans="1:3" ht="12.75">
      <c r="A48" s="63" t="s">
        <v>10</v>
      </c>
      <c r="B48" s="66" t="s">
        <v>82</v>
      </c>
      <c r="C48" s="67">
        <v>800</v>
      </c>
    </row>
    <row r="49" spans="1:3" ht="12.75">
      <c r="A49" s="63" t="s">
        <v>27</v>
      </c>
      <c r="B49" s="66" t="s">
        <v>123</v>
      </c>
      <c r="C49" s="67">
        <v>258</v>
      </c>
    </row>
    <row r="50" spans="1:3" ht="12.75">
      <c r="A50" s="63" t="s">
        <v>28</v>
      </c>
      <c r="B50" s="66" t="s">
        <v>86</v>
      </c>
      <c r="C50" s="67">
        <v>1600</v>
      </c>
    </row>
    <row r="51" spans="2:3" s="5" customFormat="1" ht="12.75">
      <c r="B51" s="151" t="s">
        <v>4</v>
      </c>
      <c r="C51" s="148">
        <f>SUM(C44:C50)</f>
        <v>11334</v>
      </c>
    </row>
    <row r="52" spans="1:3" s="5" customFormat="1" ht="12.75">
      <c r="A52" s="8" t="s">
        <v>8</v>
      </c>
      <c r="B52" s="151" t="s">
        <v>220</v>
      </c>
      <c r="C52" s="7"/>
    </row>
    <row r="53" spans="1:3" ht="12.75">
      <c r="A53" s="63" t="s">
        <v>6</v>
      </c>
      <c r="B53" s="66" t="s">
        <v>124</v>
      </c>
      <c r="C53" s="67">
        <v>1100</v>
      </c>
    </row>
    <row r="54" spans="2:3" s="5" customFormat="1" ht="12.75">
      <c r="B54" s="151" t="s">
        <v>4</v>
      </c>
      <c r="C54" s="148">
        <f>SUM(C53:C53)</f>
        <v>1100</v>
      </c>
    </row>
    <row r="55" spans="1:3" ht="12.75" customHeight="1">
      <c r="A55" s="152" t="s">
        <v>9</v>
      </c>
      <c r="B55" s="153" t="s">
        <v>221</v>
      </c>
      <c r="C55" s="59"/>
    </row>
    <row r="56" spans="1:5" s="83" customFormat="1" ht="15.75" customHeight="1">
      <c r="A56" s="95" t="s">
        <v>63</v>
      </c>
      <c r="B56" s="96" t="s">
        <v>88</v>
      </c>
      <c r="C56" s="97"/>
      <c r="D56" s="32"/>
      <c r="E56" s="32"/>
    </row>
    <row r="57" spans="1:3" ht="15" customHeight="1">
      <c r="A57" s="1"/>
      <c r="B57" s="153" t="s">
        <v>4</v>
      </c>
      <c r="C57" s="9">
        <f>SUM(C56:C56)</f>
        <v>0</v>
      </c>
    </row>
    <row r="58" spans="1:3" s="5" customFormat="1" ht="12.75">
      <c r="A58" s="2"/>
      <c r="B58" s="44" t="s">
        <v>4</v>
      </c>
      <c r="C58" s="58">
        <f>C57+C54+C51+C42</f>
        <v>14884</v>
      </c>
    </row>
    <row r="59" spans="2:3" s="5" customFormat="1" ht="9.75" customHeight="1">
      <c r="B59" s="19"/>
      <c r="C59" s="7"/>
    </row>
    <row r="60" spans="2:3" s="5" customFormat="1" ht="21.75" customHeight="1">
      <c r="B60" s="44" t="s">
        <v>222</v>
      </c>
      <c r="C60" s="7">
        <f>C58+C36+C26</f>
        <v>316544</v>
      </c>
    </row>
    <row r="61" spans="2:3" s="5" customFormat="1" ht="9.75" customHeight="1">
      <c r="B61" s="44"/>
      <c r="C61" s="7"/>
    </row>
    <row r="62" spans="1:5" s="5" customFormat="1" ht="15" customHeight="1">
      <c r="A62" s="5" t="s">
        <v>16</v>
      </c>
      <c r="B62" s="78" t="s">
        <v>225</v>
      </c>
      <c r="C62" s="7"/>
      <c r="E62" s="7"/>
    </row>
    <row r="63" spans="1:5" s="4" customFormat="1" ht="15" customHeight="1">
      <c r="A63" s="63" t="s">
        <v>6</v>
      </c>
      <c r="B63" s="64" t="s">
        <v>224</v>
      </c>
      <c r="C63" s="75">
        <v>0</v>
      </c>
      <c r="D63" s="57"/>
      <c r="E63" s="20"/>
    </row>
    <row r="64" spans="2:5" s="5" customFormat="1" ht="15" customHeight="1">
      <c r="B64" s="78" t="s">
        <v>4</v>
      </c>
      <c r="C64" s="7">
        <f>SUM(C63:C63)</f>
        <v>0</v>
      </c>
      <c r="E64" s="7"/>
    </row>
    <row r="65" spans="2:3" s="4" customFormat="1" ht="15" customHeight="1">
      <c r="B65" s="78" t="s">
        <v>223</v>
      </c>
      <c r="C65" s="7">
        <v>0</v>
      </c>
    </row>
    <row r="66" spans="1:3" s="5" customFormat="1" ht="12.75">
      <c r="A66" s="2"/>
      <c r="B66" s="19"/>
      <c r="C66" s="7"/>
    </row>
    <row r="67" spans="1:3" s="5" customFormat="1" ht="12.75">
      <c r="A67" s="2"/>
      <c r="B67" s="19" t="s">
        <v>17</v>
      </c>
      <c r="C67" s="7">
        <f>C60+C65</f>
        <v>316544</v>
      </c>
    </row>
    <row r="68" spans="1:3" s="5" customFormat="1" ht="12.75">
      <c r="A68" s="2"/>
      <c r="B68" s="19" t="s">
        <v>91</v>
      </c>
      <c r="C68" s="7"/>
    </row>
    <row r="69" spans="2:3" ht="15.75" customHeight="1">
      <c r="B69" s="84" t="s">
        <v>92</v>
      </c>
      <c r="C69" s="85">
        <f>C67-C70</f>
        <v>307694</v>
      </c>
    </row>
    <row r="70" spans="2:3" ht="19.5" customHeight="1">
      <c r="B70" s="86" t="s">
        <v>90</v>
      </c>
      <c r="C70" s="87">
        <f>C56+C25+C24+C41+C40</f>
        <v>8850</v>
      </c>
    </row>
    <row r="71" ht="11.25" customHeight="1"/>
    <row r="72" ht="11.25" customHeight="1"/>
    <row r="73" spans="2:3" ht="11.25" customHeight="1">
      <c r="B73" s="19" t="s">
        <v>164</v>
      </c>
      <c r="C73" s="7">
        <f>C67-'4. melléklet'!C42</f>
        <v>0</v>
      </c>
    </row>
    <row r="74" ht="11.25" customHeight="1"/>
    <row r="75" ht="11.25" customHeight="1"/>
    <row r="76" spans="1:2" ht="11.25" customHeight="1">
      <c r="A76" s="2" t="s">
        <v>295</v>
      </c>
      <c r="B76" s="19" t="s">
        <v>157</v>
      </c>
    </row>
    <row r="77" spans="1:3" s="32" customFormat="1" ht="12.75">
      <c r="A77" s="82" t="s">
        <v>6</v>
      </c>
      <c r="B77" s="138" t="s">
        <v>131</v>
      </c>
      <c r="C77" s="139">
        <v>8000</v>
      </c>
    </row>
    <row r="78" spans="1:3" s="32" customFormat="1" ht="12.75">
      <c r="A78" s="82" t="s">
        <v>7</v>
      </c>
      <c r="B78" s="138" t="s">
        <v>141</v>
      </c>
      <c r="C78" s="139">
        <v>12500</v>
      </c>
    </row>
    <row r="79" spans="1:3" s="32" customFormat="1" ht="12.75">
      <c r="A79" s="82" t="s">
        <v>8</v>
      </c>
      <c r="B79" s="2" t="s">
        <v>146</v>
      </c>
      <c r="C79" s="139">
        <v>3000</v>
      </c>
    </row>
    <row r="80" spans="1:4" s="32" customFormat="1" ht="12.75">
      <c r="A80" s="82" t="s">
        <v>9</v>
      </c>
      <c r="B80" s="138" t="s">
        <v>127</v>
      </c>
      <c r="C80" s="139">
        <v>2000</v>
      </c>
      <c r="D80" s="2"/>
    </row>
    <row r="81" spans="1:3" ht="11.25" customHeight="1">
      <c r="A81" s="82" t="s">
        <v>10</v>
      </c>
      <c r="B81" s="14" t="s">
        <v>296</v>
      </c>
      <c r="C81" s="3">
        <v>4800</v>
      </c>
    </row>
    <row r="82" spans="1:3" ht="11.25" customHeight="1">
      <c r="A82" s="82" t="s">
        <v>27</v>
      </c>
      <c r="B82" s="14" t="s">
        <v>297</v>
      </c>
      <c r="C82" s="3">
        <v>2000</v>
      </c>
    </row>
    <row r="83" spans="1:3" ht="12.75">
      <c r="A83" s="82" t="s">
        <v>28</v>
      </c>
      <c r="B83" s="14" t="s">
        <v>298</v>
      </c>
      <c r="C83" s="3">
        <v>1262</v>
      </c>
    </row>
    <row r="84" spans="1:3" s="32" customFormat="1" ht="12.75">
      <c r="A84" s="82" t="s">
        <v>30</v>
      </c>
      <c r="B84" s="138" t="s">
        <v>299</v>
      </c>
      <c r="C84" s="139">
        <v>5000</v>
      </c>
    </row>
    <row r="85" spans="1:3" ht="11.25" customHeight="1">
      <c r="A85" s="82" t="s">
        <v>72</v>
      </c>
      <c r="B85" s="14" t="s">
        <v>155</v>
      </c>
      <c r="C85" s="3">
        <v>12000</v>
      </c>
    </row>
    <row r="86" spans="1:3" ht="12.75">
      <c r="A86" s="82" t="s">
        <v>73</v>
      </c>
      <c r="B86" s="14" t="s">
        <v>156</v>
      </c>
      <c r="C86" s="3">
        <v>6400</v>
      </c>
    </row>
    <row r="87" spans="1:3" s="32" customFormat="1" ht="12.75">
      <c r="A87" s="82" t="s">
        <v>32</v>
      </c>
      <c r="B87" s="138" t="s">
        <v>139</v>
      </c>
      <c r="C87" s="139">
        <v>4300</v>
      </c>
    </row>
    <row r="88" spans="1:3" ht="12.75">
      <c r="A88" s="82" t="s">
        <v>33</v>
      </c>
      <c r="B88" s="14" t="s">
        <v>160</v>
      </c>
      <c r="C88" s="3">
        <v>28000</v>
      </c>
    </row>
    <row r="89" spans="1:3" ht="12.75">
      <c r="A89" s="82" t="s">
        <v>61</v>
      </c>
      <c r="B89" s="14" t="s">
        <v>161</v>
      </c>
      <c r="C89" s="3">
        <v>25000</v>
      </c>
    </row>
    <row r="90" spans="1:3" ht="12.75">
      <c r="A90" s="82" t="s">
        <v>62</v>
      </c>
      <c r="B90" s="140" t="s">
        <v>125</v>
      </c>
      <c r="C90" s="141">
        <v>9000</v>
      </c>
    </row>
    <row r="91" spans="1:3" ht="12.75">
      <c r="A91" s="82" t="s">
        <v>70</v>
      </c>
      <c r="B91" s="140" t="s">
        <v>126</v>
      </c>
      <c r="C91" s="141">
        <v>3000</v>
      </c>
    </row>
    <row r="92" spans="2:3" ht="12.75">
      <c r="B92" s="19" t="s">
        <v>4</v>
      </c>
      <c r="C92" s="58">
        <f>SUM(C77:C91)</f>
        <v>126262</v>
      </c>
    </row>
    <row r="94" spans="2:4" ht="39" customHeight="1">
      <c r="B94" s="240" t="s">
        <v>300</v>
      </c>
      <c r="C94" s="240"/>
      <c r="D94" s="240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spans="1:3" s="4" customFormat="1" ht="13.5">
      <c r="A119" s="2"/>
      <c r="B119" s="14"/>
      <c r="C119" s="15"/>
    </row>
    <row r="120" spans="1:3" s="5" customFormat="1" ht="12.75">
      <c r="A120" s="2"/>
      <c r="B120" s="14"/>
      <c r="C120" s="15"/>
    </row>
    <row r="121" spans="1:3" s="8" customFormat="1" ht="12.75">
      <c r="A121" s="2"/>
      <c r="B121" s="14"/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spans="1:3" ht="12.75">
      <c r="A129" s="17"/>
      <c r="C129" s="15"/>
    </row>
    <row r="130" spans="1:3" ht="12.75">
      <c r="A130" s="17"/>
      <c r="C130" s="15"/>
    </row>
    <row r="131" ht="12.75">
      <c r="C131" s="15"/>
    </row>
    <row r="132" ht="12.75">
      <c r="C132" s="15"/>
    </row>
    <row r="133" spans="1:3" ht="12.75">
      <c r="A133" s="5"/>
      <c r="B133" s="19"/>
      <c r="C133" s="6"/>
    </row>
    <row r="136" spans="2:3" s="5" customFormat="1" ht="12.75">
      <c r="B136" s="19"/>
      <c r="C136" s="7"/>
    </row>
    <row r="139" spans="2:3" s="5" customFormat="1" ht="12.75">
      <c r="B139" s="19"/>
      <c r="C139" s="3"/>
    </row>
    <row r="140" ht="12.75">
      <c r="C140" s="10"/>
    </row>
    <row r="141" ht="12.75">
      <c r="C141" s="10"/>
    </row>
    <row r="142" ht="12.75">
      <c r="C142" s="10"/>
    </row>
    <row r="143" ht="12.75">
      <c r="C143" s="10"/>
    </row>
    <row r="144" ht="12.75">
      <c r="C144" s="10"/>
    </row>
    <row r="145" ht="12.75">
      <c r="C145" s="10"/>
    </row>
    <row r="146" ht="12.75">
      <c r="C146" s="10"/>
    </row>
    <row r="147" ht="12.75">
      <c r="C147" s="10"/>
    </row>
    <row r="148" spans="2:3" ht="12.75">
      <c r="B148" s="19"/>
      <c r="C148" s="7"/>
    </row>
    <row r="149" ht="12.75">
      <c r="B149" s="19"/>
    </row>
    <row r="150" ht="12.75">
      <c r="C150" s="7"/>
    </row>
    <row r="151" spans="1:2" ht="12.75">
      <c r="A151" s="5"/>
      <c r="B151" s="19"/>
    </row>
    <row r="153" ht="12.75">
      <c r="C153" s="7"/>
    </row>
    <row r="154" spans="1:3" ht="12.75">
      <c r="A154" s="5"/>
      <c r="B154" s="19"/>
      <c r="C154" s="7"/>
    </row>
    <row r="155" spans="1:2" ht="12.75">
      <c r="A155" s="5"/>
      <c r="B155" s="19"/>
    </row>
    <row r="156" ht="12.75">
      <c r="C156" s="7"/>
    </row>
    <row r="157" spans="1:3" ht="12.75">
      <c r="A157" s="5"/>
      <c r="B157" s="19"/>
      <c r="C157" s="10"/>
    </row>
    <row r="158" spans="2:3" ht="12.75">
      <c r="B158" s="17"/>
      <c r="C158" s="10"/>
    </row>
    <row r="159" spans="2:3" ht="12.75">
      <c r="B159" s="17"/>
      <c r="C159" s="10"/>
    </row>
    <row r="160" spans="2:3" ht="12.75">
      <c r="B160" s="17"/>
      <c r="C160" s="10"/>
    </row>
    <row r="161" spans="2:3" ht="12.75">
      <c r="B161" s="17"/>
      <c r="C161" s="10"/>
    </row>
    <row r="162" spans="2:3" ht="12.75">
      <c r="B162" s="17"/>
      <c r="C162" s="10"/>
    </row>
    <row r="163" spans="2:3" ht="12.75">
      <c r="B163" s="17"/>
      <c r="C163" s="10"/>
    </row>
    <row r="164" spans="2:3" ht="12.75">
      <c r="B164" s="17"/>
      <c r="C164" s="10"/>
    </row>
    <row r="165" spans="2:3" ht="12.75">
      <c r="B165" s="17"/>
      <c r="C165" s="10"/>
    </row>
    <row r="166" ht="12.75">
      <c r="B166" s="17"/>
    </row>
    <row r="173" ht="12.75">
      <c r="C173" s="7"/>
    </row>
    <row r="174" ht="12.75">
      <c r="B174" s="19"/>
    </row>
    <row r="175" ht="12.75">
      <c r="C175" s="7"/>
    </row>
    <row r="176" spans="1:2" ht="12.75">
      <c r="A176" s="5"/>
      <c r="B176" s="19"/>
    </row>
    <row r="179" ht="12.75">
      <c r="C179" s="7"/>
    </row>
    <row r="181" ht="12.75">
      <c r="C181" s="7"/>
    </row>
    <row r="182" spans="1:3" ht="12.75">
      <c r="A182" s="5"/>
      <c r="B182" s="19"/>
      <c r="C182" s="10"/>
    </row>
    <row r="183" ht="12.75">
      <c r="B183" s="17"/>
    </row>
    <row r="184" ht="12.75">
      <c r="C184" s="7"/>
    </row>
    <row r="185" spans="1:2" ht="12.75">
      <c r="A185" s="5"/>
      <c r="B185" s="19"/>
    </row>
    <row r="186" ht="12.75">
      <c r="C186" s="7"/>
    </row>
    <row r="187" spans="1:2" ht="12.75">
      <c r="A187" s="5"/>
      <c r="B187" s="19"/>
    </row>
  </sheetData>
  <sheetProtection/>
  <mergeCells count="3">
    <mergeCell ref="A2:C2"/>
    <mergeCell ref="A1:C1"/>
    <mergeCell ref="B94:D94"/>
  </mergeCells>
  <printOptions/>
  <pageMargins left="0.7874015748031497" right="0.7874015748031497" top="1.1023622047244095" bottom="1.1811023622047245" header="0.7874015748031497" footer="0.9055118110236221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1" sqref="A1:C1"/>
    </sheetView>
  </sheetViews>
  <sheetFormatPr defaultColWidth="9.00390625" defaultRowHeight="12.75"/>
  <cols>
    <col min="1" max="1" width="37.125" style="32" customWidth="1"/>
    <col min="2" max="2" width="11.375" style="32" customWidth="1"/>
    <col min="3" max="3" width="13.75390625" style="32" customWidth="1"/>
    <col min="4" max="4" width="11.125" style="32" customWidth="1"/>
    <col min="5" max="5" width="10.875" style="32" customWidth="1"/>
    <col min="6" max="6" width="10.375" style="32" customWidth="1"/>
    <col min="7" max="7" width="10.875" style="32" customWidth="1"/>
    <col min="8" max="8" width="9.625" style="32" customWidth="1"/>
    <col min="9" max="16384" width="9.125" style="32" customWidth="1"/>
  </cols>
  <sheetData>
    <row r="1" spans="1:3" ht="13.5">
      <c r="A1" s="237" t="s">
        <v>306</v>
      </c>
      <c r="B1" s="237"/>
      <c r="C1" s="237"/>
    </row>
    <row r="2" spans="1:9" ht="30.75" customHeight="1">
      <c r="A2" s="241" t="s">
        <v>264</v>
      </c>
      <c r="B2" s="241"/>
      <c r="C2" s="241"/>
      <c r="D2" s="241"/>
      <c r="E2" s="241"/>
      <c r="F2" s="241"/>
      <c r="G2" s="241"/>
      <c r="H2" s="203"/>
      <c r="I2" s="203"/>
    </row>
    <row r="4" spans="2:7" ht="52.5" customHeight="1">
      <c r="B4" s="204" t="s">
        <v>265</v>
      </c>
      <c r="C4" s="205" t="s">
        <v>266</v>
      </c>
      <c r="D4" s="206" t="s">
        <v>267</v>
      </c>
      <c r="E4" s="206" t="s">
        <v>268</v>
      </c>
      <c r="F4" s="206" t="s">
        <v>269</v>
      </c>
      <c r="G4" s="207" t="s">
        <v>4</v>
      </c>
    </row>
    <row r="5" spans="1:8" ht="12.75">
      <c r="A5" s="34" t="s">
        <v>43</v>
      </c>
      <c r="B5" s="63"/>
      <c r="C5" s="208"/>
      <c r="D5" s="209"/>
      <c r="E5" s="209"/>
      <c r="F5" s="209"/>
      <c r="G5" s="209"/>
      <c r="H5" s="2"/>
    </row>
    <row r="6" spans="1:7" ht="12.75">
      <c r="A6" s="32" t="s">
        <v>262</v>
      </c>
      <c r="B6" s="210">
        <v>365064</v>
      </c>
      <c r="C6" s="211">
        <v>359900</v>
      </c>
      <c r="D6" s="212">
        <v>359900</v>
      </c>
      <c r="E6" s="212">
        <v>359900</v>
      </c>
      <c r="F6" s="212">
        <v>359900</v>
      </c>
      <c r="G6" s="213">
        <f>B6+D6+E6+F6</f>
        <v>1444764</v>
      </c>
    </row>
    <row r="7" spans="1:7" ht="25.5">
      <c r="A7" s="61" t="s">
        <v>270</v>
      </c>
      <c r="B7" s="210">
        <v>20000</v>
      </c>
      <c r="C7" s="211">
        <v>20000</v>
      </c>
      <c r="D7" s="212">
        <v>20000</v>
      </c>
      <c r="E7" s="212">
        <v>20000</v>
      </c>
      <c r="F7" s="212">
        <v>20000</v>
      </c>
      <c r="G7" s="213">
        <f aca="true" t="shared" si="0" ref="G7:G12">B7+D7+E7+F7</f>
        <v>80000</v>
      </c>
    </row>
    <row r="8" spans="1:7" ht="12.75">
      <c r="A8" s="32" t="s">
        <v>271</v>
      </c>
      <c r="B8" s="210"/>
      <c r="C8" s="211"/>
      <c r="D8" s="212"/>
      <c r="E8" s="212"/>
      <c r="F8" s="212"/>
      <c r="G8" s="213">
        <f t="shared" si="0"/>
        <v>0</v>
      </c>
    </row>
    <row r="9" spans="1:7" ht="25.5">
      <c r="A9" s="61" t="s">
        <v>263</v>
      </c>
      <c r="B9" s="210">
        <v>61349</v>
      </c>
      <c r="C9" s="211">
        <v>35000</v>
      </c>
      <c r="D9" s="212">
        <v>35000</v>
      </c>
      <c r="E9" s="212">
        <v>35000</v>
      </c>
      <c r="F9" s="212">
        <v>35000</v>
      </c>
      <c r="G9" s="213">
        <f t="shared" si="0"/>
        <v>166349</v>
      </c>
    </row>
    <row r="10" spans="1:7" ht="12.75">
      <c r="A10" s="32" t="s">
        <v>272</v>
      </c>
      <c r="B10" s="210">
        <v>500</v>
      </c>
      <c r="C10" s="211">
        <v>500</v>
      </c>
      <c r="D10" s="212">
        <v>500</v>
      </c>
      <c r="E10" s="212">
        <v>500</v>
      </c>
      <c r="F10" s="212">
        <v>500</v>
      </c>
      <c r="G10" s="213">
        <f t="shared" si="0"/>
        <v>2000</v>
      </c>
    </row>
    <row r="11" spans="1:7" ht="12.75">
      <c r="A11" s="32" t="s">
        <v>273</v>
      </c>
      <c r="B11" s="210"/>
      <c r="C11" s="211"/>
      <c r="D11" s="212"/>
      <c r="E11" s="212"/>
      <c r="F11" s="212"/>
      <c r="G11" s="213">
        <f t="shared" si="0"/>
        <v>0</v>
      </c>
    </row>
    <row r="12" spans="1:7" s="34" customFormat="1" ht="12.75">
      <c r="A12" s="34" t="s">
        <v>4</v>
      </c>
      <c r="B12" s="85">
        <f>SUM(B6:B11)</f>
        <v>446913</v>
      </c>
      <c r="C12" s="214">
        <f>SUM(C6:C11)</f>
        <v>415400</v>
      </c>
      <c r="D12" s="213">
        <f>SUM(D6:D11)</f>
        <v>415400</v>
      </c>
      <c r="E12" s="213">
        <f>SUM(E6:E11)</f>
        <v>415400</v>
      </c>
      <c r="F12" s="213">
        <f>SUM(F6:F11)</f>
        <v>415400</v>
      </c>
      <c r="G12" s="213">
        <f t="shared" si="0"/>
        <v>1693113</v>
      </c>
    </row>
    <row r="13" spans="2:7" ht="12.75">
      <c r="B13" s="210"/>
      <c r="C13" s="211"/>
      <c r="D13" s="212"/>
      <c r="E13" s="212"/>
      <c r="F13" s="212"/>
      <c r="G13" s="213"/>
    </row>
    <row r="14" spans="1:7" s="34" customFormat="1" ht="12.75">
      <c r="A14" s="34" t="s">
        <v>274</v>
      </c>
      <c r="B14" s="85">
        <f>B12*0.5</f>
        <v>223456.5</v>
      </c>
      <c r="C14" s="214">
        <f>C12*0.5</f>
        <v>207700</v>
      </c>
      <c r="D14" s="213">
        <f>D12*0.5</f>
        <v>207700</v>
      </c>
      <c r="E14" s="213">
        <f>E12*0.5</f>
        <v>207700</v>
      </c>
      <c r="F14" s="213">
        <f>F12*0.5</f>
        <v>207700</v>
      </c>
      <c r="G14" s="213"/>
    </row>
    <row r="15" spans="2:7" ht="12.75">
      <c r="B15" s="210"/>
      <c r="C15" s="211"/>
      <c r="D15" s="212"/>
      <c r="E15" s="212"/>
      <c r="F15" s="212"/>
      <c r="G15" s="213"/>
    </row>
    <row r="16" spans="1:7" ht="12.75">
      <c r="A16" s="34" t="s">
        <v>226</v>
      </c>
      <c r="B16" s="210"/>
      <c r="C16" s="211"/>
      <c r="D16" s="212"/>
      <c r="E16" s="212"/>
      <c r="F16" s="212"/>
      <c r="G16" s="213"/>
    </row>
    <row r="17" spans="1:7" ht="12.75">
      <c r="A17" s="32" t="s">
        <v>224</v>
      </c>
      <c r="B17" s="210"/>
      <c r="C17" s="211"/>
      <c r="D17" s="212"/>
      <c r="E17" s="212"/>
      <c r="F17" s="212"/>
      <c r="G17" s="213">
        <f aca="true" t="shared" si="1" ref="G17:G22">B17+D17+E17+F17</f>
        <v>0</v>
      </c>
    </row>
    <row r="18" spans="1:7" ht="12.75">
      <c r="A18" s="32" t="s">
        <v>227</v>
      </c>
      <c r="B18" s="210"/>
      <c r="C18" s="211"/>
      <c r="D18" s="212"/>
      <c r="E18" s="212"/>
      <c r="F18" s="212"/>
      <c r="G18" s="213">
        <f t="shared" si="1"/>
        <v>0</v>
      </c>
    </row>
    <row r="19" spans="2:7" ht="12.75">
      <c r="B19" s="210"/>
      <c r="C19" s="211"/>
      <c r="D19" s="212"/>
      <c r="E19" s="212"/>
      <c r="F19" s="212"/>
      <c r="G19" s="213">
        <f t="shared" si="1"/>
        <v>0</v>
      </c>
    </row>
    <row r="20" spans="2:7" ht="12.75">
      <c r="B20" s="210"/>
      <c r="C20" s="211"/>
      <c r="D20" s="212"/>
      <c r="E20" s="212"/>
      <c r="F20" s="212"/>
      <c r="G20" s="213">
        <f t="shared" si="1"/>
        <v>0</v>
      </c>
    </row>
    <row r="21" spans="2:7" ht="12.75">
      <c r="B21" s="210"/>
      <c r="C21" s="211"/>
      <c r="D21" s="212"/>
      <c r="E21" s="212"/>
      <c r="F21" s="212"/>
      <c r="G21" s="213">
        <f t="shared" si="1"/>
        <v>0</v>
      </c>
    </row>
    <row r="22" spans="2:7" s="34" customFormat="1" ht="12.75">
      <c r="B22" s="85">
        <f>SUM(B17:B21)</f>
        <v>0</v>
      </c>
      <c r="C22" s="214">
        <f>SUM(C17:C21)</f>
        <v>0</v>
      </c>
      <c r="D22" s="213">
        <f>SUM(D17:D21)</f>
        <v>0</v>
      </c>
      <c r="E22" s="213">
        <f>SUM(E17:E21)</f>
        <v>0</v>
      </c>
      <c r="F22" s="213">
        <f>SUM(F17:F21)</f>
        <v>0</v>
      </c>
      <c r="G22" s="213">
        <f t="shared" si="1"/>
        <v>0</v>
      </c>
    </row>
    <row r="23" spans="2:7" ht="12.75">
      <c r="B23" s="210"/>
      <c r="C23" s="211"/>
      <c r="D23" s="212"/>
      <c r="E23" s="212"/>
      <c r="F23" s="212"/>
      <c r="G23" s="213"/>
    </row>
    <row r="24" spans="1:7" ht="12.75" hidden="1">
      <c r="A24" s="32" t="s">
        <v>228</v>
      </c>
      <c r="B24" s="210">
        <v>450</v>
      </c>
      <c r="C24" s="211">
        <v>200</v>
      </c>
      <c r="D24" s="212"/>
      <c r="E24" s="212"/>
      <c r="F24" s="212"/>
      <c r="G24" s="213">
        <f aca="true" t="shared" si="2" ref="G24:G30">B24+D24+E24+F24</f>
        <v>450</v>
      </c>
    </row>
    <row r="25" spans="1:7" ht="12.75" hidden="1">
      <c r="A25" s="32" t="s">
        <v>229</v>
      </c>
      <c r="B25" s="210">
        <v>180</v>
      </c>
      <c r="C25" s="211">
        <v>0</v>
      </c>
      <c r="D25" s="212"/>
      <c r="E25" s="212"/>
      <c r="F25" s="212"/>
      <c r="G25" s="213">
        <f t="shared" si="2"/>
        <v>180</v>
      </c>
    </row>
    <row r="26" spans="1:7" ht="12.75" hidden="1">
      <c r="A26" s="32" t="s">
        <v>230</v>
      </c>
      <c r="B26" s="210">
        <v>150</v>
      </c>
      <c r="C26" s="211">
        <v>100</v>
      </c>
      <c r="D26" s="212"/>
      <c r="E26" s="212"/>
      <c r="F26" s="212"/>
      <c r="G26" s="213">
        <f t="shared" si="2"/>
        <v>150</v>
      </c>
    </row>
    <row r="27" spans="1:7" ht="12.75" hidden="1">
      <c r="A27" s="32" t="s">
        <v>231</v>
      </c>
      <c r="B27" s="210">
        <v>5000</v>
      </c>
      <c r="C27" s="211">
        <v>5000</v>
      </c>
      <c r="D27" s="212">
        <v>4000</v>
      </c>
      <c r="E27" s="212">
        <v>4000</v>
      </c>
      <c r="F27" s="212">
        <v>4000</v>
      </c>
      <c r="G27" s="213">
        <f t="shared" si="2"/>
        <v>17000</v>
      </c>
    </row>
    <row r="28" spans="1:7" ht="12.75" hidden="1">
      <c r="A28" s="32" t="s">
        <v>232</v>
      </c>
      <c r="B28" s="210"/>
      <c r="C28" s="211"/>
      <c r="D28" s="212"/>
      <c r="E28" s="212"/>
      <c r="F28" s="212"/>
      <c r="G28" s="213">
        <f t="shared" si="2"/>
        <v>0</v>
      </c>
    </row>
    <row r="29" spans="1:7" s="34" customFormat="1" ht="12.75" hidden="1">
      <c r="A29" s="34" t="s">
        <v>233</v>
      </c>
      <c r="B29" s="85">
        <f>SUM(B24:B28)</f>
        <v>5780</v>
      </c>
      <c r="C29" s="214">
        <f>SUM(C24:C28)</f>
        <v>5300</v>
      </c>
      <c r="D29" s="213">
        <f>SUM(D24:D28)</f>
        <v>4000</v>
      </c>
      <c r="E29" s="213">
        <f>SUM(E24:E28)</f>
        <v>4000</v>
      </c>
      <c r="F29" s="213">
        <f>SUM(F24:F28)</f>
        <v>4000</v>
      </c>
      <c r="G29" s="213">
        <f t="shared" si="2"/>
        <v>17780</v>
      </c>
    </row>
    <row r="30" spans="1:7" s="34" customFormat="1" ht="25.5">
      <c r="A30" s="155" t="s">
        <v>234</v>
      </c>
      <c r="B30" s="85">
        <v>0</v>
      </c>
      <c r="C30" s="214">
        <v>0</v>
      </c>
      <c r="D30" s="213">
        <v>0</v>
      </c>
      <c r="E30" s="213">
        <v>0</v>
      </c>
      <c r="F30" s="213">
        <v>0</v>
      </c>
      <c r="G30" s="213">
        <f t="shared" si="2"/>
        <v>0</v>
      </c>
    </row>
    <row r="31" spans="2:7" ht="12.75">
      <c r="B31" s="33"/>
      <c r="C31" s="33"/>
      <c r="D31" s="33"/>
      <c r="E31" s="33"/>
      <c r="F31" s="33"/>
      <c r="G31" s="154"/>
    </row>
  </sheetData>
  <sheetProtection/>
  <mergeCells count="2">
    <mergeCell ref="A2:G2"/>
    <mergeCell ref="A1:C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SheetLayoutView="100" workbookViewId="0" topLeftCell="A1">
      <selection activeCell="A1" sqref="A1:B1"/>
    </sheetView>
  </sheetViews>
  <sheetFormatPr defaultColWidth="9.00390625" defaultRowHeight="12.75"/>
  <cols>
    <col min="1" max="1" width="7.125" style="216" customWidth="1"/>
    <col min="2" max="2" width="39.375" style="61" customWidth="1"/>
    <col min="3" max="3" width="14.00390625" style="33" customWidth="1"/>
    <col min="4" max="4" width="16.125" style="32" customWidth="1"/>
    <col min="5" max="16384" width="9.125" style="32" customWidth="1"/>
  </cols>
  <sheetData>
    <row r="1" spans="1:3" ht="12.75" customHeight="1">
      <c r="A1" s="244" t="s">
        <v>307</v>
      </c>
      <c r="B1" s="244"/>
      <c r="C1" s="215"/>
    </row>
    <row r="2" spans="2:3" ht="13.5">
      <c r="B2" s="217"/>
      <c r="C2" s="215"/>
    </row>
    <row r="3" spans="2:4" ht="13.5">
      <c r="B3" s="244" t="s">
        <v>275</v>
      </c>
      <c r="C3" s="245"/>
      <c r="D3" s="245"/>
    </row>
    <row r="4" spans="1:5" ht="24.75" customHeight="1">
      <c r="A4" s="242" t="s">
        <v>276</v>
      </c>
      <c r="B4" s="243"/>
      <c r="C4" s="243"/>
      <c r="D4" s="243"/>
      <c r="E4" s="243"/>
    </row>
    <row r="5" spans="1:5" ht="12.75">
      <c r="A5" s="243"/>
      <c r="B5" s="243"/>
      <c r="C5" s="243"/>
      <c r="D5" s="243"/>
      <c r="E5" s="243"/>
    </row>
    <row r="6" spans="2:3" ht="13.5">
      <c r="B6" s="218"/>
      <c r="C6" s="219"/>
    </row>
    <row r="7" spans="1:4" ht="29.25" customHeight="1">
      <c r="A7" s="220" t="s">
        <v>277</v>
      </c>
      <c r="B7" s="246" t="s">
        <v>290</v>
      </c>
      <c r="C7" s="247"/>
      <c r="D7" s="247"/>
    </row>
    <row r="8" spans="1:4" ht="19.5" customHeight="1">
      <c r="A8" s="220"/>
      <c r="B8" s="221"/>
      <c r="C8" s="222"/>
      <c r="D8" s="222"/>
    </row>
    <row r="9" spans="1:4" ht="13.5">
      <c r="A9" s="216" t="s">
        <v>6</v>
      </c>
      <c r="B9" s="223" t="s">
        <v>278</v>
      </c>
      <c r="C9" s="224" t="s">
        <v>291</v>
      </c>
      <c r="D9" s="224" t="s">
        <v>4</v>
      </c>
    </row>
    <row r="10" spans="2:4" ht="13.5">
      <c r="B10" s="225" t="s">
        <v>279</v>
      </c>
      <c r="C10" s="226"/>
      <c r="D10" s="33"/>
    </row>
    <row r="11" spans="2:4" ht="13.5">
      <c r="B11" s="32" t="s">
        <v>280</v>
      </c>
      <c r="C11" s="33">
        <f>38481+9908</f>
        <v>48389</v>
      </c>
      <c r="D11" s="33">
        <f>SUM(C11:C11)</f>
        <v>48389</v>
      </c>
    </row>
    <row r="12" spans="2:4" ht="13.5">
      <c r="B12" s="32" t="s">
        <v>281</v>
      </c>
      <c r="D12" s="33">
        <f>SUM(C12:C12)</f>
        <v>0</v>
      </c>
    </row>
    <row r="13" spans="2:4" ht="13.5">
      <c r="B13" s="32" t="s">
        <v>282</v>
      </c>
      <c r="C13" s="33">
        <v>13614</v>
      </c>
      <c r="D13" s="33">
        <f>SUM(C13:C13)</f>
        <v>13614</v>
      </c>
    </row>
    <row r="14" spans="2:4" ht="13.5">
      <c r="B14" s="32" t="s">
        <v>283</v>
      </c>
      <c r="C14" s="33">
        <f>C21-C11-C12-C13</f>
        <v>0</v>
      </c>
      <c r="D14" s="33">
        <f>SUM(C14:C14)</f>
        <v>0</v>
      </c>
    </row>
    <row r="15" spans="2:4" ht="13.5">
      <c r="B15" s="225" t="s">
        <v>4</v>
      </c>
      <c r="C15" s="226">
        <f>SUM(C11:C14)</f>
        <v>62003</v>
      </c>
      <c r="D15" s="226">
        <f>SUM(C15:C15)</f>
        <v>62003</v>
      </c>
    </row>
    <row r="16" spans="2:4" ht="9.75" customHeight="1">
      <c r="B16" s="32"/>
      <c r="D16" s="33"/>
    </row>
    <row r="17" spans="2:4" ht="13.5">
      <c r="B17" s="225" t="s">
        <v>284</v>
      </c>
      <c r="C17" s="226"/>
      <c r="D17" s="33"/>
    </row>
    <row r="18" spans="2:4" ht="13.5">
      <c r="B18" s="32" t="s">
        <v>26</v>
      </c>
      <c r="D18" s="33"/>
    </row>
    <row r="19" spans="2:4" ht="13.5">
      <c r="B19" s="32" t="s">
        <v>108</v>
      </c>
      <c r="C19" s="33">
        <f>52095</f>
        <v>52095</v>
      </c>
      <c r="D19" s="33">
        <f>SUM(C19:C19)</f>
        <v>52095</v>
      </c>
    </row>
    <row r="20" spans="2:4" ht="13.5">
      <c r="B20" s="32" t="s">
        <v>285</v>
      </c>
      <c r="C20" s="33">
        <f>360+100+9448</f>
        <v>9908</v>
      </c>
      <c r="D20" s="33"/>
    </row>
    <row r="21" spans="2:4" ht="13.5">
      <c r="B21" s="225" t="s">
        <v>4</v>
      </c>
      <c r="C21" s="226">
        <f>SUM(C18:C20)</f>
        <v>62003</v>
      </c>
      <c r="D21" s="33">
        <f>SUM(C21:C21)</f>
        <v>62003</v>
      </c>
    </row>
    <row r="22" spans="2:4" ht="13.5">
      <c r="B22" s="225"/>
      <c r="C22" s="226"/>
      <c r="D22" s="33"/>
    </row>
    <row r="23" spans="2:3" ht="9" customHeight="1">
      <c r="B23" s="227"/>
      <c r="C23" s="215"/>
    </row>
    <row r="24" spans="1:4" ht="13.5">
      <c r="A24" s="216" t="s">
        <v>7</v>
      </c>
      <c r="B24" s="223" t="s">
        <v>286</v>
      </c>
      <c r="C24" s="224" t="s">
        <v>291</v>
      </c>
      <c r="D24" s="224" t="s">
        <v>4</v>
      </c>
    </row>
    <row r="25" spans="2:4" ht="13.5">
      <c r="B25" s="225" t="s">
        <v>279</v>
      </c>
      <c r="C25" s="226"/>
      <c r="D25" s="33"/>
    </row>
    <row r="26" spans="2:4" ht="13.5">
      <c r="B26" s="32" t="s">
        <v>280</v>
      </c>
      <c r="C26" s="33">
        <v>9113</v>
      </c>
      <c r="D26" s="33">
        <f>SUM(C26:C26)</f>
        <v>9113</v>
      </c>
    </row>
    <row r="27" spans="2:4" ht="13.5">
      <c r="B27" s="32" t="s">
        <v>281</v>
      </c>
      <c r="D27" s="33">
        <f>SUM(C27:C27)</f>
        <v>0</v>
      </c>
    </row>
    <row r="28" spans="2:4" ht="13.5">
      <c r="B28" s="32" t="s">
        <v>282</v>
      </c>
      <c r="D28" s="33">
        <f>SUM(C28:C28)</f>
        <v>0</v>
      </c>
    </row>
    <row r="29" spans="2:4" ht="13.5">
      <c r="B29" s="32" t="s">
        <v>283</v>
      </c>
      <c r="C29" s="33">
        <f>C36-C26-C27-C28</f>
        <v>12887</v>
      </c>
      <c r="D29" s="33">
        <f>SUM(C29:C29)</f>
        <v>12887</v>
      </c>
    </row>
    <row r="30" spans="2:4" ht="13.5">
      <c r="B30" s="225" t="s">
        <v>4</v>
      </c>
      <c r="C30" s="226">
        <f>SUM(C26:C29)</f>
        <v>22000</v>
      </c>
      <c r="D30" s="226">
        <f>SUM(C30:C30)</f>
        <v>22000</v>
      </c>
    </row>
    <row r="31" spans="2:4" ht="9.75" customHeight="1">
      <c r="B31" s="32"/>
      <c r="D31" s="33"/>
    </row>
    <row r="32" spans="2:4" ht="13.5">
      <c r="B32" s="225" t="s">
        <v>284</v>
      </c>
      <c r="C32" s="226"/>
      <c r="D32" s="33"/>
    </row>
    <row r="33" spans="2:4" ht="13.5">
      <c r="B33" s="32" t="s">
        <v>26</v>
      </c>
      <c r="D33" s="33"/>
    </row>
    <row r="34" spans="2:4" ht="13.5">
      <c r="B34" s="32" t="s">
        <v>108</v>
      </c>
      <c r="C34" s="33">
        <v>2096</v>
      </c>
      <c r="D34" s="33">
        <f>SUM(C34:C34)</f>
        <v>2096</v>
      </c>
    </row>
    <row r="35" spans="2:4" ht="13.5">
      <c r="B35" s="32" t="s">
        <v>285</v>
      </c>
      <c r="C35" s="33">
        <v>19904</v>
      </c>
      <c r="D35" s="33">
        <f>SUM(C35:C35)</f>
        <v>19904</v>
      </c>
    </row>
    <row r="36" spans="2:4" ht="13.5">
      <c r="B36" s="225" t="s">
        <v>4</v>
      </c>
      <c r="C36" s="226">
        <f>SUM(C33:C35)</f>
        <v>22000</v>
      </c>
      <c r="D36" s="33">
        <f>SUM(C36:C36)</f>
        <v>22000</v>
      </c>
    </row>
    <row r="37" spans="2:4" ht="13.5">
      <c r="B37" s="225"/>
      <c r="C37" s="226"/>
      <c r="D37" s="33"/>
    </row>
    <row r="39" spans="1:4" ht="13.5">
      <c r="A39" s="216" t="s">
        <v>8</v>
      </c>
      <c r="B39" s="223" t="s">
        <v>287</v>
      </c>
      <c r="C39" s="224" t="s">
        <v>291</v>
      </c>
      <c r="D39" s="224" t="s">
        <v>4</v>
      </c>
    </row>
    <row r="40" spans="2:4" ht="13.5">
      <c r="B40" s="225" t="s">
        <v>279</v>
      </c>
      <c r="C40" s="226"/>
      <c r="D40" s="33"/>
    </row>
    <row r="41" spans="2:4" ht="13.5">
      <c r="B41" s="32" t="s">
        <v>280</v>
      </c>
      <c r="C41" s="33">
        <v>4690</v>
      </c>
      <c r="D41" s="33">
        <f>SUM(C41:C41)</f>
        <v>4690</v>
      </c>
    </row>
    <row r="42" spans="2:4" ht="13.5">
      <c r="B42" s="32" t="s">
        <v>281</v>
      </c>
      <c r="D42" s="33">
        <f>SUM(C42:C42)</f>
        <v>0</v>
      </c>
    </row>
    <row r="43" spans="2:4" ht="13.5">
      <c r="B43" s="32" t="s">
        <v>282</v>
      </c>
      <c r="D43" s="33">
        <f>SUM(C43:C43)</f>
        <v>0</v>
      </c>
    </row>
    <row r="44" spans="2:4" ht="13.5">
      <c r="B44" s="32" t="s">
        <v>283</v>
      </c>
      <c r="C44" s="33">
        <f>C51-C41-C42-C43</f>
        <v>-4690</v>
      </c>
      <c r="D44" s="33">
        <f>SUM(C44:C44)</f>
        <v>-4690</v>
      </c>
    </row>
    <row r="45" spans="2:4" ht="13.5">
      <c r="B45" s="225" t="s">
        <v>4</v>
      </c>
      <c r="C45" s="226">
        <f>SUM(C41:C44)</f>
        <v>0</v>
      </c>
      <c r="D45" s="226">
        <f>SUM(C45:C45)</f>
        <v>0</v>
      </c>
    </row>
    <row r="46" spans="2:4" ht="9.75" customHeight="1">
      <c r="B46" s="32"/>
      <c r="D46" s="33"/>
    </row>
    <row r="47" spans="2:4" ht="13.5">
      <c r="B47" s="225" t="s">
        <v>284</v>
      </c>
      <c r="C47" s="226"/>
      <c r="D47" s="33"/>
    </row>
    <row r="48" spans="2:4" ht="13.5">
      <c r="B48" s="32" t="s">
        <v>26</v>
      </c>
      <c r="D48" s="33"/>
    </row>
    <row r="49" spans="2:4" ht="13.5">
      <c r="B49" s="32" t="s">
        <v>108</v>
      </c>
      <c r="D49" s="33">
        <f>SUM(C49:C49)</f>
        <v>0</v>
      </c>
    </row>
    <row r="50" spans="2:4" ht="13.5">
      <c r="B50" s="32" t="s">
        <v>285</v>
      </c>
      <c r="C50" s="33">
        <v>0</v>
      </c>
      <c r="D50" s="33">
        <f>SUM(C50:C50)</f>
        <v>0</v>
      </c>
    </row>
    <row r="51" spans="2:4" ht="13.5">
      <c r="B51" s="225" t="s">
        <v>4</v>
      </c>
      <c r="C51" s="226">
        <f>SUM(C48:C50)</f>
        <v>0</v>
      </c>
      <c r="D51" s="33">
        <f>SUM(C51:C51)</f>
        <v>0</v>
      </c>
    </row>
    <row r="52" spans="2:4" ht="13.5">
      <c r="B52" s="225"/>
      <c r="C52" s="226"/>
      <c r="D52" s="33"/>
    </row>
    <row r="53" ht="13.5">
      <c r="L53" s="32" t="s">
        <v>288</v>
      </c>
    </row>
    <row r="54" spans="1:4" ht="13.5">
      <c r="A54" s="216" t="s">
        <v>9</v>
      </c>
      <c r="B54" s="223" t="s">
        <v>293</v>
      </c>
      <c r="C54" s="224" t="s">
        <v>291</v>
      </c>
      <c r="D54" s="224" t="s">
        <v>4</v>
      </c>
    </row>
    <row r="55" spans="2:4" ht="13.5">
      <c r="B55" s="225" t="s">
        <v>279</v>
      </c>
      <c r="C55" s="226"/>
      <c r="D55" s="33"/>
    </row>
    <row r="56" spans="2:4" ht="13.5">
      <c r="B56" s="32" t="s">
        <v>280</v>
      </c>
      <c r="C56" s="33">
        <v>10120</v>
      </c>
      <c r="D56" s="33">
        <f>SUM(C56:C56)</f>
        <v>10120</v>
      </c>
    </row>
    <row r="57" spans="2:4" ht="13.5">
      <c r="B57" s="32" t="s">
        <v>281</v>
      </c>
      <c r="D57" s="33">
        <f>SUM(C57:C57)</f>
        <v>0</v>
      </c>
    </row>
    <row r="58" spans="2:4" ht="13.5">
      <c r="B58" s="32" t="s">
        <v>282</v>
      </c>
      <c r="D58" s="33">
        <f>SUM(C58:C58)</f>
        <v>0</v>
      </c>
    </row>
    <row r="59" spans="2:4" ht="13.5">
      <c r="B59" s="32" t="s">
        <v>283</v>
      </c>
      <c r="C59" s="33">
        <f>C66-C56-C57-C58</f>
        <v>0</v>
      </c>
      <c r="D59" s="33">
        <f>SUM(C59:C59)</f>
        <v>0</v>
      </c>
    </row>
    <row r="60" spans="2:4" ht="13.5">
      <c r="B60" s="225" t="s">
        <v>4</v>
      </c>
      <c r="C60" s="226">
        <f>SUM(C56:C59)</f>
        <v>10120</v>
      </c>
      <c r="D60" s="226">
        <f>SUM(C60:C60)</f>
        <v>10120</v>
      </c>
    </row>
    <row r="61" spans="2:4" ht="9.75" customHeight="1">
      <c r="B61" s="32"/>
      <c r="D61" s="33"/>
    </row>
    <row r="62" spans="2:4" ht="13.5">
      <c r="B62" s="225" t="s">
        <v>284</v>
      </c>
      <c r="C62" s="226"/>
      <c r="D62" s="33"/>
    </row>
    <row r="63" spans="2:4" ht="13.5">
      <c r="B63" s="32" t="s">
        <v>26</v>
      </c>
      <c r="D63" s="33"/>
    </row>
    <row r="64" spans="2:4" ht="13.5">
      <c r="B64" s="32" t="s">
        <v>108</v>
      </c>
      <c r="D64" s="33">
        <f>SUM(C64:C64)</f>
        <v>0</v>
      </c>
    </row>
    <row r="65" spans="2:4" ht="13.5">
      <c r="B65" s="32" t="s">
        <v>285</v>
      </c>
      <c r="C65" s="33">
        <v>10120</v>
      </c>
      <c r="D65" s="33">
        <f>SUM(C65:C65)</f>
        <v>10120</v>
      </c>
    </row>
    <row r="66" spans="2:4" ht="13.5">
      <c r="B66" s="225" t="s">
        <v>4</v>
      </c>
      <c r="C66" s="226">
        <f>SUM(C63:C65)</f>
        <v>10120</v>
      </c>
      <c r="D66" s="33">
        <f>SUM(C66:C66)</f>
        <v>10120</v>
      </c>
    </row>
    <row r="67" spans="2:4" ht="13.5">
      <c r="B67" s="225"/>
      <c r="C67" s="226"/>
      <c r="D67" s="33"/>
    </row>
    <row r="69" spans="1:4" ht="13.5">
      <c r="A69" s="216" t="s">
        <v>27</v>
      </c>
      <c r="B69" s="223" t="s">
        <v>289</v>
      </c>
      <c r="C69" s="224" t="s">
        <v>291</v>
      </c>
      <c r="D69" s="224" t="s">
        <v>4</v>
      </c>
    </row>
    <row r="70" spans="2:4" ht="13.5">
      <c r="B70" s="225" t="s">
        <v>279</v>
      </c>
      <c r="C70" s="226"/>
      <c r="D70" s="33"/>
    </row>
    <row r="71" spans="2:4" ht="13.5">
      <c r="B71" s="32" t="s">
        <v>280</v>
      </c>
      <c r="C71" s="33">
        <v>1521</v>
      </c>
      <c r="D71" s="33">
        <f>SUM(C71:C71)</f>
        <v>1521</v>
      </c>
    </row>
    <row r="72" spans="2:4" ht="13.5">
      <c r="B72" s="32" t="s">
        <v>281</v>
      </c>
      <c r="D72" s="33">
        <f>SUM(C72:C72)</f>
        <v>0</v>
      </c>
    </row>
    <row r="73" spans="2:4" ht="13.5">
      <c r="B73" s="32" t="s">
        <v>282</v>
      </c>
      <c r="D73" s="33">
        <f>SUM(C73:C73)</f>
        <v>0</v>
      </c>
    </row>
    <row r="74" spans="2:4" ht="13.5">
      <c r="B74" s="32" t="s">
        <v>283</v>
      </c>
      <c r="C74" s="33">
        <f>C81-C71-C72-C73</f>
        <v>-1521</v>
      </c>
      <c r="D74" s="33">
        <f>SUM(C74:C74)</f>
        <v>-1521</v>
      </c>
    </row>
    <row r="75" spans="2:4" ht="13.5">
      <c r="B75" s="225" t="s">
        <v>4</v>
      </c>
      <c r="C75" s="226">
        <f>SUM(C71:C74)</f>
        <v>0</v>
      </c>
      <c r="D75" s="226">
        <f>SUM(C75:C75)</f>
        <v>0</v>
      </c>
    </row>
    <row r="76" spans="2:4" ht="9.75" customHeight="1">
      <c r="B76" s="32"/>
      <c r="D76" s="33"/>
    </row>
    <row r="77" spans="2:4" ht="13.5">
      <c r="B77" s="225" t="s">
        <v>284</v>
      </c>
      <c r="C77" s="226"/>
      <c r="D77" s="33"/>
    </row>
    <row r="78" spans="2:4" ht="13.5">
      <c r="B78" s="32" t="s">
        <v>26</v>
      </c>
      <c r="D78" s="33"/>
    </row>
    <row r="79" spans="2:4" ht="13.5">
      <c r="B79" s="32" t="s">
        <v>108</v>
      </c>
      <c r="D79" s="33">
        <f>SUM(C79:C79)</f>
        <v>0</v>
      </c>
    </row>
    <row r="80" spans="2:4" ht="13.5">
      <c r="B80" s="32" t="s">
        <v>285</v>
      </c>
      <c r="C80" s="33">
        <v>0</v>
      </c>
      <c r="D80" s="33">
        <f>SUM(C80:C80)</f>
        <v>0</v>
      </c>
    </row>
    <row r="81" spans="2:4" ht="13.5">
      <c r="B81" s="225" t="s">
        <v>4</v>
      </c>
      <c r="C81" s="226">
        <f>SUM(C78:C80)</f>
        <v>0</v>
      </c>
      <c r="D81" s="33">
        <f>SUM(C81:C81)</f>
        <v>0</v>
      </c>
    </row>
    <row r="82" spans="2:4" ht="13.5">
      <c r="B82" s="225"/>
      <c r="C82" s="226"/>
      <c r="D82" s="33"/>
    </row>
    <row r="83" spans="1:4" ht="13.5">
      <c r="A83" s="216" t="s">
        <v>27</v>
      </c>
      <c r="B83" s="223" t="s">
        <v>292</v>
      </c>
      <c r="C83" s="224" t="s">
        <v>291</v>
      </c>
      <c r="D83" s="224" t="s">
        <v>4</v>
      </c>
    </row>
    <row r="84" spans="2:4" ht="13.5">
      <c r="B84" s="225" t="s">
        <v>279</v>
      </c>
      <c r="C84" s="226"/>
      <c r="D84" s="33"/>
    </row>
    <row r="85" spans="2:4" ht="13.5">
      <c r="B85" s="32" t="s">
        <v>280</v>
      </c>
      <c r="D85" s="33">
        <f>SUM(C85:C85)</f>
        <v>0</v>
      </c>
    </row>
    <row r="86" spans="2:4" ht="13.5">
      <c r="B86" s="32" t="s">
        <v>281</v>
      </c>
      <c r="D86" s="33">
        <f>SUM(C86:C86)</f>
        <v>0</v>
      </c>
    </row>
    <row r="87" spans="2:4" ht="13.5">
      <c r="B87" s="32" t="s">
        <v>282</v>
      </c>
      <c r="D87" s="33">
        <f>SUM(C87:C87)</f>
        <v>0</v>
      </c>
    </row>
    <row r="88" spans="2:4" ht="13.5">
      <c r="B88" s="32" t="s">
        <v>283</v>
      </c>
      <c r="C88" s="33">
        <f>C95-C85-C86-C87</f>
        <v>381</v>
      </c>
      <c r="D88" s="33">
        <f>SUM(C88:C88)</f>
        <v>381</v>
      </c>
    </row>
    <row r="89" spans="2:4" ht="13.5">
      <c r="B89" s="225" t="s">
        <v>4</v>
      </c>
      <c r="C89" s="226">
        <f>SUM(C85:C88)</f>
        <v>381</v>
      </c>
      <c r="D89" s="226">
        <f>SUM(C89:C89)</f>
        <v>381</v>
      </c>
    </row>
    <row r="90" spans="2:4" ht="9.75" customHeight="1">
      <c r="B90" s="32"/>
      <c r="D90" s="33"/>
    </row>
    <row r="91" spans="2:4" ht="13.5">
      <c r="B91" s="225" t="s">
        <v>284</v>
      </c>
      <c r="C91" s="226"/>
      <c r="D91" s="33"/>
    </row>
    <row r="92" spans="2:4" ht="13.5">
      <c r="B92" s="32" t="s">
        <v>26</v>
      </c>
      <c r="D92" s="33"/>
    </row>
    <row r="93" spans="2:4" ht="13.5">
      <c r="B93" s="32" t="s">
        <v>108</v>
      </c>
      <c r="D93" s="33">
        <f>SUM(C93:C93)</f>
        <v>0</v>
      </c>
    </row>
    <row r="94" spans="2:4" ht="13.5">
      <c r="B94" s="32" t="s">
        <v>285</v>
      </c>
      <c r="C94" s="33">
        <v>381</v>
      </c>
      <c r="D94" s="33">
        <f>SUM(C94:C94)</f>
        <v>381</v>
      </c>
    </row>
    <row r="95" spans="2:4" ht="13.5">
      <c r="B95" s="225" t="s">
        <v>4</v>
      </c>
      <c r="C95" s="226">
        <f>SUM(C92:C94)</f>
        <v>381</v>
      </c>
      <c r="D95" s="33">
        <f>SUM(C95:C95)</f>
        <v>381</v>
      </c>
    </row>
    <row r="96" spans="2:4" ht="13.5">
      <c r="B96" s="225"/>
      <c r="C96" s="226"/>
      <c r="D96" s="33"/>
    </row>
  </sheetData>
  <sheetProtection/>
  <mergeCells count="4">
    <mergeCell ref="A4:E5"/>
    <mergeCell ref="B3:D3"/>
    <mergeCell ref="B7:D7"/>
    <mergeCell ref="A1:B1"/>
  </mergeCells>
  <printOptions/>
  <pageMargins left="0.7874015748031497" right="0.7874015748031497" top="1.1023622047244095" bottom="1.1811023622047245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Felhasználói név</dc:creator>
  <cp:keywords/>
  <dc:description/>
  <cp:lastModifiedBy>Otthon</cp:lastModifiedBy>
  <cp:lastPrinted>2015-02-16T13:35:53Z</cp:lastPrinted>
  <dcterms:created xsi:type="dcterms:W3CDTF">2007-11-15T07:32:30Z</dcterms:created>
  <dcterms:modified xsi:type="dcterms:W3CDTF">2015-03-12T07:31:36Z</dcterms:modified>
  <cp:category/>
  <cp:version/>
  <cp:contentType/>
  <cp:contentStatus/>
</cp:coreProperties>
</file>