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zárszámadás\"/>
    </mc:Choice>
  </mc:AlternateContent>
  <bookViews>
    <workbookView xWindow="0" yWindow="0" windowWidth="28770" windowHeight="11970"/>
  </bookViews>
  <sheets>
    <sheet name="3_melléklet" sheetId="1" r:id="rId1"/>
  </sheets>
  <definedNames>
    <definedName name="_xlnm._FilterDatabase" localSheetId="0" hidden="1">'3_melléklet'!$A$59:$A$68</definedName>
    <definedName name="Excel_BuiltIn_Print_Titles_9">#REF!</definedName>
    <definedName name="melléklet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5" i="1" l="1"/>
  <c r="C135" i="1"/>
  <c r="B135" i="1"/>
  <c r="B133" i="1" s="1"/>
  <c r="E134" i="1"/>
  <c r="D134" i="1"/>
  <c r="D133" i="1"/>
  <c r="E133" i="1" s="1"/>
  <c r="C133" i="1"/>
  <c r="E130" i="1"/>
  <c r="D129" i="1"/>
  <c r="E129" i="1" s="1"/>
  <c r="C129" i="1"/>
  <c r="B129" i="1"/>
  <c r="C127" i="1"/>
  <c r="C124" i="1" s="1"/>
  <c r="C120" i="1" s="1"/>
  <c r="B127" i="1"/>
  <c r="E126" i="1"/>
  <c r="D125" i="1"/>
  <c r="D124" i="1" s="1"/>
  <c r="B124" i="1"/>
  <c r="B120" i="1" s="1"/>
  <c r="D118" i="1"/>
  <c r="D116" i="1" s="1"/>
  <c r="D110" i="1"/>
  <c r="E108" i="1"/>
  <c r="C108" i="1"/>
  <c r="C106" i="1" s="1"/>
  <c r="E106" i="1" s="1"/>
  <c r="B108" i="1"/>
  <c r="E107" i="1"/>
  <c r="D106" i="1"/>
  <c r="B106" i="1"/>
  <c r="E104" i="1"/>
  <c r="E103" i="1"/>
  <c r="C103" i="1"/>
  <c r="B103" i="1"/>
  <c r="E102" i="1"/>
  <c r="D101" i="1"/>
  <c r="C101" i="1"/>
  <c r="E101" i="1" s="1"/>
  <c r="B101" i="1"/>
  <c r="D98" i="1"/>
  <c r="D96" i="1" s="1"/>
  <c r="E97" i="1"/>
  <c r="C97" i="1"/>
  <c r="C99" i="1" s="1"/>
  <c r="B97" i="1"/>
  <c r="B99" i="1" s="1"/>
  <c r="B96" i="1" s="1"/>
  <c r="B92" i="1" s="1"/>
  <c r="D86" i="1"/>
  <c r="B84" i="1"/>
  <c r="E83" i="1"/>
  <c r="C83" i="1"/>
  <c r="C84" i="1" s="1"/>
  <c r="B83" i="1"/>
  <c r="D82" i="1"/>
  <c r="D81" i="1" s="1"/>
  <c r="B81" i="1"/>
  <c r="B77" i="1"/>
  <c r="E75" i="1"/>
  <c r="C75" i="1"/>
  <c r="B75" i="1"/>
  <c r="C74" i="1"/>
  <c r="C77" i="1" s="1"/>
  <c r="B74" i="1"/>
  <c r="D73" i="1"/>
  <c r="E73" i="1" s="1"/>
  <c r="B72" i="1"/>
  <c r="B68" i="1" s="1"/>
  <c r="E65" i="1"/>
  <c r="C64" i="1"/>
  <c r="E64" i="1" s="1"/>
  <c r="B64" i="1"/>
  <c r="E62" i="1"/>
  <c r="E61" i="1"/>
  <c r="B61" i="1"/>
  <c r="E60" i="1"/>
  <c r="D59" i="1"/>
  <c r="E59" i="1" s="1"/>
  <c r="C59" i="1"/>
  <c r="C55" i="1"/>
  <c r="E55" i="1" s="1"/>
  <c r="D54" i="1"/>
  <c r="D51" i="1" s="1"/>
  <c r="E53" i="1"/>
  <c r="C53" i="1"/>
  <c r="E52" i="1"/>
  <c r="C51" i="1"/>
  <c r="B51" i="1"/>
  <c r="D46" i="1"/>
  <c r="D44" i="1" s="1"/>
  <c r="D7" i="1" s="1"/>
  <c r="E42" i="1"/>
  <c r="E41" i="1"/>
  <c r="D41" i="1"/>
  <c r="C41" i="1"/>
  <c r="B41" i="1"/>
  <c r="E38" i="1"/>
  <c r="D37" i="1"/>
  <c r="C37" i="1"/>
  <c r="E37" i="1" s="1"/>
  <c r="B37" i="1"/>
  <c r="E35" i="1"/>
  <c r="C35" i="1"/>
  <c r="B35" i="1"/>
  <c r="E33" i="1"/>
  <c r="E32" i="1"/>
  <c r="D30" i="1"/>
  <c r="E28" i="1"/>
  <c r="E27" i="1"/>
  <c r="C27" i="1"/>
  <c r="B27" i="1"/>
  <c r="E26" i="1"/>
  <c r="E25" i="1"/>
  <c r="D24" i="1"/>
  <c r="C24" i="1"/>
  <c r="E24" i="1" s="1"/>
  <c r="B24" i="1"/>
  <c r="E22" i="1"/>
  <c r="C22" i="1"/>
  <c r="B22" i="1"/>
  <c r="E21" i="1"/>
  <c r="D20" i="1"/>
  <c r="C20" i="1"/>
  <c r="E20" i="1" s="1"/>
  <c r="B20" i="1"/>
  <c r="E18" i="1"/>
  <c r="C18" i="1"/>
  <c r="B18" i="1"/>
  <c r="E17" i="1"/>
  <c r="D16" i="1"/>
  <c r="C16" i="1"/>
  <c r="E16" i="1" s="1"/>
  <c r="B16" i="1"/>
  <c r="J15" i="1"/>
  <c r="C14" i="1"/>
  <c r="E14" i="1" s="1"/>
  <c r="B14" i="1"/>
  <c r="B11" i="1" s="1"/>
  <c r="E12" i="1"/>
  <c r="C12" i="1"/>
  <c r="D11" i="1"/>
  <c r="I9" i="1"/>
  <c r="F8" i="1"/>
  <c r="J7" i="1"/>
  <c r="E99" i="1" l="1"/>
  <c r="C96" i="1"/>
  <c r="C92" i="1" s="1"/>
  <c r="E124" i="1"/>
  <c r="D120" i="1"/>
  <c r="E120" i="1" s="1"/>
  <c r="E51" i="1"/>
  <c r="G51" i="1"/>
  <c r="E77" i="1"/>
  <c r="C72" i="1"/>
  <c r="E84" i="1"/>
  <c r="C81" i="1"/>
  <c r="C68" i="1" s="1"/>
  <c r="I11" i="1"/>
  <c r="B59" i="1"/>
  <c r="B7" i="1" s="1"/>
  <c r="D92" i="1"/>
  <c r="E92" i="1" s="1"/>
  <c r="E82" i="1"/>
  <c r="E125" i="1"/>
  <c r="E127" i="1"/>
  <c r="C11" i="1"/>
  <c r="B65" i="1"/>
  <c r="D74" i="1"/>
  <c r="E74" i="1" s="1"/>
  <c r="E81" i="1" l="1"/>
  <c r="D72" i="1"/>
  <c r="C7" i="1"/>
  <c r="E7" i="1" s="1"/>
  <c r="E11" i="1"/>
  <c r="E96" i="1"/>
  <c r="E72" i="1" l="1"/>
  <c r="D68" i="1"/>
  <c r="E68" i="1" s="1"/>
</calcChain>
</file>

<file path=xl/sharedStrings.xml><?xml version="1.0" encoding="utf-8"?>
<sst xmlns="http://schemas.openxmlformats.org/spreadsheetml/2006/main" count="101" uniqueCount="79">
  <si>
    <t>2019. évi működési bevételek kormányzati funkciónként (adatok Ft-ban)</t>
  </si>
  <si>
    <t>Előirányzat</t>
  </si>
  <si>
    <t>Eredeti</t>
  </si>
  <si>
    <t>Módosított</t>
  </si>
  <si>
    <t>Teljesítés</t>
  </si>
  <si>
    <t>Telj.%-a</t>
  </si>
  <si>
    <t>Nagyszénás Nagyközség Önkormányzata</t>
  </si>
  <si>
    <t>Kötelező önkormányzati feladatok</t>
  </si>
  <si>
    <t>013350 Önkormányzati vagyonnal kapcsolatos gazdálkodási feladatok</t>
  </si>
  <si>
    <t xml:space="preserve">             Bérleti díjak</t>
  </si>
  <si>
    <t xml:space="preserve">             Közvetített szolgáltatás</t>
  </si>
  <si>
    <t xml:space="preserve">             Kiszámlázott termékek Áfá-ja</t>
  </si>
  <si>
    <t>072111 Házi orvosi alapellátás</t>
  </si>
  <si>
    <t xml:space="preserve">             Orvosi rendelők közüzemi költségátalány díja</t>
  </si>
  <si>
    <t xml:space="preserve">             Kiszámlázott term. és szolg. Áfá-ja</t>
  </si>
  <si>
    <t>072311 Fogorvosi alapellátás</t>
  </si>
  <si>
    <t xml:space="preserve">066020 Város-, és községgazdálkodási egyéb szolgáltatások </t>
  </si>
  <si>
    <t xml:space="preserve">            Közterülethasználat</t>
  </si>
  <si>
    <t xml:space="preserve">            Földhasználati díjak</t>
  </si>
  <si>
    <t xml:space="preserve">            Termények értékesítési bevétele </t>
  </si>
  <si>
    <t xml:space="preserve">            Területalapú és gázolaj támogatás</t>
  </si>
  <si>
    <t xml:space="preserve">            Állati hulla ártalmatlanítás támogatása</t>
  </si>
  <si>
    <t xml:space="preserve">            Egyéb működési bevétel</t>
  </si>
  <si>
    <t xml:space="preserve">            Ntp. Kft megszűnéséből származó bevétel</t>
  </si>
  <si>
    <t xml:space="preserve">            Kertészeti tevékenység</t>
  </si>
  <si>
    <t xml:space="preserve">            Anyageladás</t>
  </si>
  <si>
    <t xml:space="preserve">            Eszközeladás bevétele</t>
  </si>
  <si>
    <t xml:space="preserve">            Kiszámlázott term. és szolg. Áfá-ja</t>
  </si>
  <si>
    <t>107060 Egyéb szociális és pénzbeli ellátások</t>
  </si>
  <si>
    <t xml:space="preserve">            Köztemetés, hagyaték</t>
  </si>
  <si>
    <t>061030 Lakáshoz jutást segítő támogatások</t>
  </si>
  <si>
    <t xml:space="preserve">            Lakástámogatás visszafizetése</t>
  </si>
  <si>
    <t>041237 Közfoglalkoztatási mintaprogram</t>
  </si>
  <si>
    <t xml:space="preserve">            Szolgálatások ellenértéke</t>
  </si>
  <si>
    <t>Államigazgatási feladatok</t>
  </si>
  <si>
    <t>011130 Önkormányzatok és  önkormányzati hivatalok jogalkotó és általános igazgatási tevékenysége</t>
  </si>
  <si>
    <t xml:space="preserve">             Kamatbevétel, hozadék</t>
  </si>
  <si>
    <t xml:space="preserve">             Víziközmű Társulat követeléseinek megtérülése</t>
  </si>
  <si>
    <t xml:space="preserve">             Egyéb bevétel</t>
  </si>
  <si>
    <t xml:space="preserve">             Áfa visszatérülés</t>
  </si>
  <si>
    <t>Önként vállalt önkormányzati feladatok</t>
  </si>
  <si>
    <t>081061 Szabadidős park, fürdő és strandszolgáltatás</t>
  </si>
  <si>
    <t xml:space="preserve">             Termálvíz projekt hőértékesítés bevétele</t>
  </si>
  <si>
    <t xml:space="preserve">             Parkfürdő jegybevétele</t>
  </si>
  <si>
    <t xml:space="preserve">             Parkfürdő bérleti díj bevételei</t>
  </si>
  <si>
    <t xml:space="preserve">             Rezsi költségek megtérítése (közvetített szolgáltatás)</t>
  </si>
  <si>
    <t>Polgármesteri Hivatal</t>
  </si>
  <si>
    <t xml:space="preserve">            Konyhai és iskolai gáz továbbszámlázása</t>
  </si>
  <si>
    <t xml:space="preserve">            Egyéb intézményi bev. (közműdíjak megtérülése )</t>
  </si>
  <si>
    <t xml:space="preserve">            Egyéb intézményi bev. (gépjármű használat )</t>
  </si>
  <si>
    <t xml:space="preserve">            Szolgáltatások ellenértéke</t>
  </si>
  <si>
    <t xml:space="preserve">             Alaptev.összefüggő egyéb bev.</t>
  </si>
  <si>
    <t xml:space="preserve">             Telefon térítés</t>
  </si>
  <si>
    <t>016020 Országos és helyi népszavazással kapcsolatos tevékenységek</t>
  </si>
  <si>
    <t xml:space="preserve">              Közvetített szolgáltatások</t>
  </si>
  <si>
    <t>Gondozási Központ</t>
  </si>
  <si>
    <t>074031 Család és nővédelmi egészségügyi gondozás</t>
  </si>
  <si>
    <t xml:space="preserve">            Telefon térítés</t>
  </si>
  <si>
    <t>107051 Szociális étkeztetés</t>
  </si>
  <si>
    <t xml:space="preserve">           Étkeztetési térítési díj bevétel</t>
  </si>
  <si>
    <t xml:space="preserve">           Kiszámlázott termékek és szolg. Áfá-ja</t>
  </si>
  <si>
    <t xml:space="preserve">           Áfa visszatérülés</t>
  </si>
  <si>
    <t>104035 Gyermekétkeztetés bölcsődében</t>
  </si>
  <si>
    <t xml:space="preserve">           Intézményi ellátási díjak</t>
  </si>
  <si>
    <t xml:space="preserve">           Kiszámlázott term. és szolg. Áfá-ja</t>
  </si>
  <si>
    <t>104031 Gyermekek bölcsődei ellátása</t>
  </si>
  <si>
    <t xml:space="preserve">            Ellátási díjak</t>
  </si>
  <si>
    <t>104042 Család- és gyermekjóléti szolgáltatások</t>
  </si>
  <si>
    <t xml:space="preserve">           Erzsébet tábor bevétele</t>
  </si>
  <si>
    <t>Nagyszénási Önkormányzati Óvoda és Könyvtár</t>
  </si>
  <si>
    <t>096010 Gyermekétkeztetés köznevelési intézményekben</t>
  </si>
  <si>
    <t xml:space="preserve">           Intézményi ellátási díjak-óvodai</t>
  </si>
  <si>
    <t xml:space="preserve">           Intézményi ellátási díjak-iskolai</t>
  </si>
  <si>
    <t>091140  Óvodai nevelés, ellátás működtetési feladatai</t>
  </si>
  <si>
    <t xml:space="preserve">          Áfa visszatérülés</t>
  </si>
  <si>
    <t xml:space="preserve">         Egyéb működési bevétel</t>
  </si>
  <si>
    <t>910121 Könyvtári állomány gyarapítása, nyilvántartása</t>
  </si>
  <si>
    <t xml:space="preserve">           Alaptev. körében végzett szolgáltatás</t>
  </si>
  <si>
    <t>3. melléklet a 9/2020. (VI. 24.))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</si>
</sst>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u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10"/>
      <name val="Arial CE"/>
      <charset val="238"/>
    </font>
    <font>
      <b/>
      <u/>
      <sz val="8"/>
      <name val="Arial CE"/>
      <charset val="238"/>
    </font>
    <font>
      <sz val="10"/>
      <name val="Arial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3" fillId="0" borderId="0"/>
    <xf numFmtId="0" fontId="15" fillId="0" borderId="0"/>
  </cellStyleXfs>
  <cellXfs count="70">
    <xf numFmtId="0" fontId="0" fillId="0" borderId="0" xfId="0"/>
    <xf numFmtId="0" fontId="3" fillId="0" borderId="0" xfId="2"/>
    <xf numFmtId="0" fontId="4" fillId="0" borderId="0" xfId="2" applyFont="1" applyBorder="1"/>
    <xf numFmtId="0" fontId="0" fillId="0" borderId="0" xfId="0" applyFont="1" applyAlignment="1">
      <alignment horizontal="right"/>
    </xf>
    <xf numFmtId="0" fontId="3" fillId="0" borderId="0" xfId="2" applyFont="1"/>
    <xf numFmtId="0" fontId="5" fillId="0" borderId="0" xfId="2" applyFont="1" applyBorder="1" applyAlignment="1">
      <alignment horizontal="center"/>
    </xf>
    <xf numFmtId="0" fontId="6" fillId="0" borderId="0" xfId="0" applyFont="1" applyBorder="1" applyAlignment="1"/>
    <xf numFmtId="0" fontId="4" fillId="0" borderId="1" xfId="2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2" borderId="2" xfId="2" applyFont="1" applyFill="1" applyBorder="1" applyAlignment="1">
      <alignment wrapText="1"/>
    </xf>
    <xf numFmtId="3" fontId="8" fillId="2" borderId="2" xfId="2" applyNumberFormat="1" applyFont="1" applyFill="1" applyBorder="1"/>
    <xf numFmtId="3" fontId="9" fillId="3" borderId="2" xfId="2" applyNumberFormat="1" applyFont="1" applyFill="1" applyBorder="1"/>
    <xf numFmtId="2" fontId="9" fillId="3" borderId="2" xfId="2" applyNumberFormat="1" applyFont="1" applyFill="1" applyBorder="1"/>
    <xf numFmtId="165" fontId="0" fillId="0" borderId="0" xfId="1" applyNumberFormat="1" applyFont="1"/>
    <xf numFmtId="165" fontId="10" fillId="0" borderId="0" xfId="1" applyNumberFormat="1" applyFont="1"/>
    <xf numFmtId="3" fontId="3" fillId="0" borderId="0" xfId="2" applyNumberFormat="1"/>
    <xf numFmtId="0" fontId="8" fillId="0" borderId="0" xfId="2" applyFont="1" applyFill="1" applyBorder="1" applyAlignment="1">
      <alignment wrapText="1"/>
    </xf>
    <xf numFmtId="3" fontId="8" fillId="0" borderId="0" xfId="2" applyNumberFormat="1" applyFont="1" applyFill="1" applyBorder="1"/>
    <xf numFmtId="0" fontId="3" fillId="0" borderId="0" xfId="2" applyFont="1" applyBorder="1"/>
    <xf numFmtId="0" fontId="4" fillId="0" borderId="0" xfId="2" applyFont="1" applyBorder="1" applyAlignment="1">
      <alignment wrapText="1"/>
    </xf>
    <xf numFmtId="3" fontId="4" fillId="0" borderId="0" xfId="2" applyNumberFormat="1" applyFont="1" applyBorder="1"/>
    <xf numFmtId="4" fontId="4" fillId="0" borderId="0" xfId="2" applyNumberFormat="1" applyFont="1" applyBorder="1"/>
    <xf numFmtId="0" fontId="12" fillId="0" borderId="0" xfId="2" applyFont="1" applyBorder="1" applyAlignment="1">
      <alignment wrapText="1"/>
    </xf>
    <xf numFmtId="3" fontId="8" fillId="0" borderId="0" xfId="2" applyNumberFormat="1" applyFont="1" applyBorder="1"/>
    <xf numFmtId="3" fontId="9" fillId="0" borderId="0" xfId="2" applyNumberFormat="1" applyFont="1" applyBorder="1"/>
    <xf numFmtId="4" fontId="9" fillId="0" borderId="0" xfId="2" applyNumberFormat="1" applyFont="1" applyBorder="1"/>
    <xf numFmtId="165" fontId="3" fillId="0" borderId="0" xfId="2" applyNumberFormat="1" applyFont="1"/>
    <xf numFmtId="3" fontId="6" fillId="0" borderId="0" xfId="2" applyNumberFormat="1" applyFont="1" applyBorder="1"/>
    <xf numFmtId="165" fontId="13" fillId="0" borderId="0" xfId="2" applyNumberFormat="1" applyFont="1"/>
    <xf numFmtId="0" fontId="12" fillId="0" borderId="0" xfId="0" applyFont="1" applyFill="1" applyBorder="1" applyAlignment="1">
      <alignment horizontal="left" wrapText="1"/>
    </xf>
    <xf numFmtId="3" fontId="3" fillId="0" borderId="0" xfId="2" applyNumberFormat="1" applyFont="1"/>
    <xf numFmtId="0" fontId="9" fillId="0" borderId="0" xfId="2" applyFont="1" applyBorder="1" applyAlignment="1">
      <alignment wrapText="1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3" applyFont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165" fontId="16" fillId="0" borderId="0" xfId="1" applyNumberFormat="1" applyFont="1" applyFill="1" applyBorder="1" applyAlignment="1">
      <alignment horizontal="right" wrapText="1"/>
    </xf>
    <xf numFmtId="3" fontId="8" fillId="4" borderId="2" xfId="2" applyNumberFormat="1" applyFont="1" applyFill="1" applyBorder="1"/>
    <xf numFmtId="3" fontId="8" fillId="0" borderId="0" xfId="2" applyNumberFormat="1" applyFont="1" applyBorder="1" applyAlignment="1">
      <alignment vertical="top"/>
    </xf>
    <xf numFmtId="3" fontId="9" fillId="0" borderId="0" xfId="2" applyNumberFormat="1" applyFont="1" applyBorder="1" applyAlignment="1">
      <alignment vertical="top"/>
    </xf>
    <xf numFmtId="4" fontId="9" fillId="0" borderId="0" xfId="2" applyNumberFormat="1" applyFont="1" applyBorder="1" applyAlignment="1">
      <alignment vertical="top"/>
    </xf>
    <xf numFmtId="0" fontId="4" fillId="0" borderId="0" xfId="2" applyFont="1" applyFill="1" applyBorder="1" applyAlignment="1">
      <alignment wrapText="1"/>
    </xf>
    <xf numFmtId="0" fontId="4" fillId="0" borderId="1" xfId="2" applyFont="1" applyBorder="1" applyAlignment="1">
      <alignment wrapText="1"/>
    </xf>
    <xf numFmtId="3" fontId="4" fillId="0" borderId="1" xfId="2" applyNumberFormat="1" applyFont="1" applyBorder="1"/>
    <xf numFmtId="4" fontId="4" fillId="0" borderId="1" xfId="2" applyNumberFormat="1" applyFont="1" applyBorder="1"/>
    <xf numFmtId="0" fontId="16" fillId="4" borderId="2" xfId="3" applyFont="1" applyFill="1" applyBorder="1" applyAlignment="1">
      <alignment horizontal="left" wrapText="1"/>
    </xf>
    <xf numFmtId="3" fontId="16" fillId="4" borderId="2" xfId="3" applyNumberFormat="1" applyFont="1" applyFill="1" applyBorder="1" applyAlignment="1">
      <alignment horizontal="right"/>
    </xf>
    <xf numFmtId="0" fontId="16" fillId="0" borderId="0" xfId="3" applyFont="1" applyFill="1" applyBorder="1" applyAlignment="1">
      <alignment horizontal="left" wrapText="1"/>
    </xf>
    <xf numFmtId="0" fontId="16" fillId="0" borderId="0" xfId="3" applyFont="1" applyFill="1" applyBorder="1" applyAlignment="1">
      <alignment horizontal="center"/>
    </xf>
    <xf numFmtId="0" fontId="16" fillId="0" borderId="0" xfId="3" applyFont="1" applyFill="1" applyBorder="1" applyAlignment="1">
      <alignment horizontal="left"/>
    </xf>
    <xf numFmtId="0" fontId="18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left" wrapText="1"/>
    </xf>
    <xf numFmtId="3" fontId="7" fillId="0" borderId="0" xfId="1" applyNumberFormat="1" applyFont="1" applyBorder="1"/>
    <xf numFmtId="3" fontId="7" fillId="0" borderId="0" xfId="1" applyNumberFormat="1" applyFont="1" applyFill="1" applyBorder="1"/>
    <xf numFmtId="3" fontId="18" fillId="0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wrapText="1"/>
    </xf>
    <xf numFmtId="3" fontId="4" fillId="0" borderId="0" xfId="2" applyNumberFormat="1" applyFont="1" applyBorder="1" applyAlignment="1">
      <alignment horizontal="right"/>
    </xf>
    <xf numFmtId="0" fontId="18" fillId="0" borderId="0" xfId="3" applyFont="1" applyFill="1" applyBorder="1" applyAlignment="1">
      <alignment horizontal="left"/>
    </xf>
    <xf numFmtId="0" fontId="4" fillId="0" borderId="0" xfId="2" applyFont="1" applyBorder="1" applyAlignment="1">
      <alignment horizontal="right"/>
    </xf>
    <xf numFmtId="0" fontId="7" fillId="0" borderId="0" xfId="3" applyFont="1" applyFill="1" applyBorder="1"/>
    <xf numFmtId="0" fontId="4" fillId="0" borderId="0" xfId="2" applyFont="1" applyAlignment="1">
      <alignment wrapText="1"/>
    </xf>
    <xf numFmtId="0" fontId="4" fillId="0" borderId="0" xfId="2" applyFont="1"/>
    <xf numFmtId="0" fontId="11" fillId="0" borderId="0" xfId="2" applyFont="1" applyFill="1" applyBorder="1" applyAlignment="1">
      <alignment horizontal="center" wrapText="1"/>
    </xf>
    <xf numFmtId="0" fontId="11" fillId="0" borderId="0" xfId="2" applyFont="1" applyBorder="1" applyAlignment="1">
      <alignment horizontal="center" wrapText="1"/>
    </xf>
    <xf numFmtId="0" fontId="11" fillId="0" borderId="0" xfId="2" applyFont="1" applyFill="1" applyBorder="1" applyAlignment="1">
      <alignment horizontal="center"/>
    </xf>
    <xf numFmtId="0" fontId="17" fillId="0" borderId="0" xfId="3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5" fillId="0" borderId="0" xfId="2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0" xfId="2" applyFont="1" applyBorder="1" applyAlignment="1">
      <alignment horizontal="center" wrapText="1"/>
    </xf>
  </cellXfs>
  <cellStyles count="4">
    <cellStyle name="Ezres" xfId="1" builtinId="3"/>
    <cellStyle name="Normál" xfId="0" builtinId="0"/>
    <cellStyle name="Normál_ktgvetés2007_végleges" xfId="2"/>
    <cellStyle name="Normál_mellékletek testületnek-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"/>
  <sheetViews>
    <sheetView tabSelected="1" workbookViewId="0">
      <selection activeCell="A2" sqref="A2"/>
    </sheetView>
  </sheetViews>
  <sheetFormatPr defaultRowHeight="12.75" x14ac:dyDescent="0.2"/>
  <cols>
    <col min="1" max="1" width="54.42578125" style="61" customWidth="1"/>
    <col min="2" max="3" width="11.28515625" style="61" customWidth="1"/>
    <col min="4" max="4" width="8.85546875" style="1" customWidth="1"/>
    <col min="5" max="5" width="7.28515625" style="1" customWidth="1"/>
    <col min="6" max="6" width="19.7109375" style="1" hidden="1" customWidth="1"/>
    <col min="7" max="7" width="14.5703125" style="1" hidden="1" customWidth="1"/>
    <col min="8" max="8" width="13.7109375" style="1" hidden="1" customWidth="1"/>
    <col min="9" max="10" width="16.28515625" style="1" hidden="1" customWidth="1"/>
    <col min="11" max="11" width="0" style="1" hidden="1" customWidth="1"/>
    <col min="12" max="12" width="9.140625" style="1"/>
    <col min="13" max="13" width="10.140625" style="1" bestFit="1" customWidth="1"/>
    <col min="14" max="16384" width="9.140625" style="1"/>
  </cols>
  <sheetData>
    <row r="1" spans="1:13" x14ac:dyDescent="0.2">
      <c r="A1" s="66" t="s">
        <v>78</v>
      </c>
      <c r="B1" s="66"/>
      <c r="C1" s="66"/>
      <c r="D1" s="66"/>
      <c r="E1" s="66"/>
      <c r="F1" s="66"/>
      <c r="G1" s="66"/>
      <c r="H1" s="66"/>
      <c r="I1" s="66"/>
      <c r="J1" s="66"/>
    </row>
    <row r="2" spans="1:13" x14ac:dyDescent="0.2">
      <c r="A2" s="2"/>
      <c r="B2" s="2"/>
      <c r="C2" s="2"/>
      <c r="D2" s="3"/>
      <c r="E2" s="3"/>
      <c r="F2" s="4"/>
      <c r="G2" s="4"/>
      <c r="H2" s="4"/>
      <c r="I2" s="4"/>
      <c r="J2" s="4"/>
    </row>
    <row r="3" spans="1:13" x14ac:dyDescent="0.2">
      <c r="A3" s="67" t="s">
        <v>0</v>
      </c>
      <c r="B3" s="67"/>
      <c r="C3" s="67"/>
      <c r="D3" s="67"/>
      <c r="E3" s="67"/>
      <c r="F3" s="4"/>
      <c r="G3" s="4"/>
      <c r="H3" s="4"/>
      <c r="I3" s="4"/>
      <c r="J3" s="4"/>
    </row>
    <row r="4" spans="1:13" x14ac:dyDescent="0.2">
      <c r="A4" s="5"/>
      <c r="B4" s="5"/>
      <c r="C4" s="5"/>
      <c r="D4" s="4"/>
      <c r="E4" s="4"/>
      <c r="F4" s="4"/>
      <c r="G4" s="4"/>
      <c r="H4" s="4"/>
      <c r="I4" s="4"/>
      <c r="J4" s="4"/>
    </row>
    <row r="5" spans="1:13" x14ac:dyDescent="0.2">
      <c r="A5" s="5"/>
      <c r="B5" s="68" t="s">
        <v>1</v>
      </c>
      <c r="C5" s="68"/>
      <c r="D5" s="6"/>
      <c r="E5" s="6"/>
      <c r="F5" s="4"/>
      <c r="G5" s="4"/>
      <c r="H5" s="4"/>
      <c r="I5" s="4"/>
      <c r="J5" s="4"/>
    </row>
    <row r="6" spans="1:13" ht="13.5" thickBot="1" x14ac:dyDescent="0.25">
      <c r="A6" s="7"/>
      <c r="B6" s="8" t="s">
        <v>2</v>
      </c>
      <c r="C6" s="9" t="s">
        <v>3</v>
      </c>
      <c r="D6" s="9" t="s">
        <v>4</v>
      </c>
      <c r="E6" s="9" t="s">
        <v>5</v>
      </c>
      <c r="F6" s="4"/>
      <c r="G6" s="4"/>
      <c r="H6" s="4"/>
      <c r="I6" s="4"/>
      <c r="J6" s="4"/>
    </row>
    <row r="7" spans="1:13" ht="13.5" thickBot="1" x14ac:dyDescent="0.25">
      <c r="A7" s="10" t="s">
        <v>6</v>
      </c>
      <c r="B7" s="11">
        <f>B11+B16+B20+B24+B41+B51+B59+B37</f>
        <v>80122300</v>
      </c>
      <c r="C7" s="11">
        <f>C11+C16+C20+C24+C37+C51+C59+C41</f>
        <v>88155533</v>
      </c>
      <c r="D7" s="12">
        <f>D11+D16+D20+D24+D37+D41+D44+D51+D59</f>
        <v>83034780</v>
      </c>
      <c r="E7" s="13">
        <f>D7/C7*100</f>
        <v>94.191229040609386</v>
      </c>
      <c r="F7" s="14">
        <v>51807721</v>
      </c>
      <c r="G7" s="14">
        <v>517331</v>
      </c>
      <c r="H7" s="14">
        <v>732113</v>
      </c>
      <c r="I7" s="14">
        <v>3697956</v>
      </c>
      <c r="J7" s="15">
        <f>SUM(F7:I7)</f>
        <v>56755121</v>
      </c>
      <c r="M7" s="16"/>
    </row>
    <row r="8" spans="1:13" x14ac:dyDescent="0.2">
      <c r="A8" s="17"/>
      <c r="B8" s="18"/>
      <c r="C8" s="18"/>
      <c r="D8" s="19"/>
      <c r="E8" s="19"/>
      <c r="F8" s="14">
        <f>-600000</f>
        <v>-600000</v>
      </c>
      <c r="G8" s="14"/>
      <c r="H8" s="14"/>
      <c r="I8" s="14">
        <v>-640000</v>
      </c>
      <c r="J8" s="14"/>
    </row>
    <row r="9" spans="1:13" x14ac:dyDescent="0.2">
      <c r="A9" s="62" t="s">
        <v>7</v>
      </c>
      <c r="B9" s="62"/>
      <c r="C9" s="62"/>
      <c r="D9" s="62"/>
      <c r="E9" s="62"/>
      <c r="F9" s="14"/>
      <c r="G9" s="14"/>
      <c r="H9" s="14"/>
      <c r="I9" s="14">
        <f>SUM(F7:I8)</f>
        <v>55515121</v>
      </c>
      <c r="J9" s="14"/>
    </row>
    <row r="10" spans="1:13" x14ac:dyDescent="0.2">
      <c r="A10" s="20"/>
      <c r="B10" s="21"/>
      <c r="C10" s="21"/>
      <c r="D10" s="22"/>
      <c r="E10" s="22"/>
      <c r="F10" s="14"/>
      <c r="G10" s="14"/>
      <c r="H10" s="14"/>
      <c r="I10" s="14"/>
      <c r="J10" s="14">
        <v>51807721</v>
      </c>
    </row>
    <row r="11" spans="1:13" ht="22.5" customHeight="1" x14ac:dyDescent="0.2">
      <c r="A11" s="23" t="s">
        <v>8</v>
      </c>
      <c r="B11" s="24">
        <f>SUM(B12:B14)</f>
        <v>15220950</v>
      </c>
      <c r="C11" s="24">
        <f>SUM(C12:C14)</f>
        <v>16480790</v>
      </c>
      <c r="D11" s="25">
        <f>SUM(D12:D14)</f>
        <v>9217881</v>
      </c>
      <c r="E11" s="26">
        <f>D11/C11*100</f>
        <v>55.931062770656013</v>
      </c>
      <c r="F11" s="4"/>
      <c r="G11" s="4"/>
      <c r="H11" s="4"/>
      <c r="I11" s="27">
        <f>I9-D7</f>
        <v>-27519659</v>
      </c>
      <c r="J11" s="14">
        <v>517331</v>
      </c>
      <c r="M11" s="16"/>
    </row>
    <row r="12" spans="1:13" x14ac:dyDescent="0.2">
      <c r="A12" s="20" t="s">
        <v>9</v>
      </c>
      <c r="B12" s="21">
        <v>11985000</v>
      </c>
      <c r="C12" s="21">
        <f>11985000+992000</f>
        <v>12977000</v>
      </c>
      <c r="D12" s="28">
        <v>6723419</v>
      </c>
      <c r="E12" s="22">
        <f t="shared" ref="E12:E65" si="0">D12/C12*100</f>
        <v>51.810272019727208</v>
      </c>
      <c r="F12" s="4"/>
      <c r="G12" s="4"/>
      <c r="H12" s="4"/>
      <c r="I12" s="4"/>
      <c r="J12" s="14">
        <v>732113</v>
      </c>
    </row>
    <row r="13" spans="1:13" x14ac:dyDescent="0.2">
      <c r="A13" s="20" t="s">
        <v>10</v>
      </c>
      <c r="B13" s="21"/>
      <c r="C13" s="21"/>
      <c r="D13" s="28">
        <v>534756</v>
      </c>
      <c r="E13" s="22"/>
      <c r="F13" s="4"/>
      <c r="G13" s="4"/>
      <c r="H13" s="4"/>
      <c r="I13" s="4"/>
      <c r="J13" s="14"/>
    </row>
    <row r="14" spans="1:13" x14ac:dyDescent="0.2">
      <c r="A14" s="20" t="s">
        <v>11</v>
      </c>
      <c r="B14" s="21">
        <f>B12*0.27</f>
        <v>3235950</v>
      </c>
      <c r="C14" s="21">
        <f>C12*0.27</f>
        <v>3503790</v>
      </c>
      <c r="D14" s="28">
        <v>1959706</v>
      </c>
      <c r="E14" s="22">
        <f t="shared" si="0"/>
        <v>55.931034679589821</v>
      </c>
      <c r="F14" s="4"/>
      <c r="G14" s="4"/>
      <c r="H14" s="4"/>
      <c r="I14" s="4"/>
      <c r="J14" s="14">
        <v>3697956</v>
      </c>
    </row>
    <row r="15" spans="1:13" x14ac:dyDescent="0.2">
      <c r="A15" s="20"/>
      <c r="B15" s="21"/>
      <c r="C15" s="21"/>
      <c r="D15" s="21"/>
      <c r="E15" s="22"/>
      <c r="F15" s="4"/>
      <c r="G15" s="4"/>
      <c r="H15" s="4"/>
      <c r="I15" s="4"/>
      <c r="J15" s="29">
        <f>SUM(J10:J14)</f>
        <v>56755121</v>
      </c>
    </row>
    <row r="16" spans="1:13" x14ac:dyDescent="0.2">
      <c r="A16" s="30" t="s">
        <v>12</v>
      </c>
      <c r="B16" s="24">
        <f>B17+B18</f>
        <v>304800</v>
      </c>
      <c r="C16" s="24">
        <f>C17+C18</f>
        <v>304800</v>
      </c>
      <c r="D16" s="25">
        <f>SUM(D17:D18)</f>
        <v>394179</v>
      </c>
      <c r="E16" s="26">
        <f t="shared" si="0"/>
        <v>129.32381889763781</v>
      </c>
      <c r="F16" s="4"/>
      <c r="G16" s="4"/>
      <c r="H16" s="4"/>
      <c r="I16" s="4"/>
      <c r="J16" s="4"/>
    </row>
    <row r="17" spans="1:10" x14ac:dyDescent="0.2">
      <c r="A17" s="20" t="s">
        <v>13</v>
      </c>
      <c r="B17" s="21">
        <v>240000</v>
      </c>
      <c r="C17" s="21">
        <v>240000</v>
      </c>
      <c r="D17" s="28">
        <v>311202</v>
      </c>
      <c r="E17" s="22">
        <f t="shared" si="0"/>
        <v>129.66749999999999</v>
      </c>
      <c r="F17" s="4"/>
      <c r="G17" s="4"/>
      <c r="H17" s="4"/>
      <c r="I17" s="4"/>
      <c r="J17" s="4"/>
    </row>
    <row r="18" spans="1:10" x14ac:dyDescent="0.2">
      <c r="A18" s="20" t="s">
        <v>14</v>
      </c>
      <c r="B18" s="21">
        <f>B17*0.27</f>
        <v>64800.000000000007</v>
      </c>
      <c r="C18" s="21">
        <f>C17*0.27</f>
        <v>64800.000000000007</v>
      </c>
      <c r="D18" s="28">
        <v>82977</v>
      </c>
      <c r="E18" s="22">
        <f t="shared" si="0"/>
        <v>128.0509259259259</v>
      </c>
      <c r="F18" s="4"/>
      <c r="G18" s="4"/>
      <c r="H18" s="4"/>
      <c r="I18" s="4"/>
      <c r="J18" s="4"/>
    </row>
    <row r="19" spans="1:10" x14ac:dyDescent="0.2">
      <c r="A19" s="20"/>
      <c r="B19" s="21"/>
      <c r="C19" s="21"/>
      <c r="D19" s="28"/>
      <c r="E19" s="22"/>
      <c r="F19" s="4"/>
      <c r="G19" s="4"/>
      <c r="H19" s="4"/>
      <c r="I19" s="4"/>
      <c r="J19" s="4"/>
    </row>
    <row r="20" spans="1:10" x14ac:dyDescent="0.2">
      <c r="A20" s="30" t="s">
        <v>15</v>
      </c>
      <c r="B20" s="24">
        <f>B21+B22</f>
        <v>152400</v>
      </c>
      <c r="C20" s="24">
        <f>C21+C22</f>
        <v>152400</v>
      </c>
      <c r="D20" s="25">
        <f>SUM(D21:D22)</f>
        <v>165100</v>
      </c>
      <c r="E20" s="26">
        <f t="shared" si="0"/>
        <v>108.33333333333333</v>
      </c>
      <c r="F20" s="4"/>
      <c r="G20" s="4"/>
      <c r="H20" s="4"/>
      <c r="I20" s="4"/>
      <c r="J20" s="4"/>
    </row>
    <row r="21" spans="1:10" x14ac:dyDescent="0.2">
      <c r="A21" s="20" t="s">
        <v>13</v>
      </c>
      <c r="B21" s="21">
        <v>120000</v>
      </c>
      <c r="C21" s="21">
        <v>120000</v>
      </c>
      <c r="D21" s="28">
        <v>130000</v>
      </c>
      <c r="E21" s="22">
        <f t="shared" si="0"/>
        <v>108.33333333333333</v>
      </c>
      <c r="F21" s="4"/>
      <c r="G21" s="4"/>
      <c r="H21" s="4"/>
      <c r="I21" s="4"/>
      <c r="J21" s="4"/>
    </row>
    <row r="22" spans="1:10" x14ac:dyDescent="0.2">
      <c r="A22" s="20" t="s">
        <v>14</v>
      </c>
      <c r="B22" s="21">
        <f>B21*0.27</f>
        <v>32400.000000000004</v>
      </c>
      <c r="C22" s="21">
        <f>C21*0.27</f>
        <v>32400.000000000004</v>
      </c>
      <c r="D22" s="28">
        <v>35100</v>
      </c>
      <c r="E22" s="22">
        <f t="shared" si="0"/>
        <v>108.33333333333333</v>
      </c>
      <c r="F22" s="4"/>
      <c r="G22" s="4"/>
      <c r="H22" s="4"/>
      <c r="I22" s="4"/>
      <c r="J22" s="4"/>
    </row>
    <row r="23" spans="1:10" x14ac:dyDescent="0.2">
      <c r="A23" s="20"/>
      <c r="B23" s="21"/>
      <c r="C23" s="21"/>
      <c r="D23" s="21"/>
      <c r="E23" s="22"/>
      <c r="F23" s="4"/>
      <c r="G23" s="4"/>
      <c r="H23" s="4"/>
      <c r="I23" s="4"/>
      <c r="J23" s="4"/>
    </row>
    <row r="24" spans="1:10" x14ac:dyDescent="0.2">
      <c r="A24" s="30" t="s">
        <v>16</v>
      </c>
      <c r="B24" s="24">
        <f>SUBTOTAL(9,B25:B35)</f>
        <v>20134000</v>
      </c>
      <c r="C24" s="24">
        <f>SUBTOTAL(9,C25:C35)</f>
        <v>20134000</v>
      </c>
      <c r="D24" s="25">
        <f>SUM(D25:D35)</f>
        <v>22042592</v>
      </c>
      <c r="E24" s="26">
        <f t="shared" si="0"/>
        <v>109.47944770040728</v>
      </c>
      <c r="F24" s="4"/>
      <c r="G24" s="4"/>
      <c r="H24" s="4"/>
      <c r="I24" s="4"/>
      <c r="J24" s="4"/>
    </row>
    <row r="25" spans="1:10" x14ac:dyDescent="0.2">
      <c r="A25" s="20" t="s">
        <v>17</v>
      </c>
      <c r="B25" s="21">
        <v>200000</v>
      </c>
      <c r="C25" s="21">
        <v>200000</v>
      </c>
      <c r="D25" s="21">
        <v>318418</v>
      </c>
      <c r="E25" s="22">
        <f t="shared" si="0"/>
        <v>159.209</v>
      </c>
      <c r="F25" s="4"/>
      <c r="G25" s="4"/>
      <c r="H25" s="4"/>
      <c r="I25" s="4"/>
      <c r="J25" s="4"/>
    </row>
    <row r="26" spans="1:10" x14ac:dyDescent="0.2">
      <c r="A26" s="20" t="s">
        <v>18</v>
      </c>
      <c r="B26" s="21">
        <v>3600000</v>
      </c>
      <c r="C26" s="21">
        <v>3600000</v>
      </c>
      <c r="D26" s="21">
        <v>3649708</v>
      </c>
      <c r="E26" s="22">
        <f t="shared" si="0"/>
        <v>101.38077777777778</v>
      </c>
      <c r="F26" s="31"/>
      <c r="G26" s="4"/>
      <c r="H26" s="4"/>
      <c r="I26" s="4"/>
      <c r="J26" s="4"/>
    </row>
    <row r="27" spans="1:10" x14ac:dyDescent="0.2">
      <c r="A27" s="20" t="s">
        <v>19</v>
      </c>
      <c r="B27" s="21">
        <f>9300000+2400000</f>
        <v>11700000</v>
      </c>
      <c r="C27" s="21">
        <f>9300000+2400000</f>
        <v>11700000</v>
      </c>
      <c r="D27" s="21">
        <v>8843017</v>
      </c>
      <c r="E27" s="22">
        <f t="shared" si="0"/>
        <v>75.581341880341881</v>
      </c>
      <c r="F27" s="4"/>
      <c r="G27" s="4"/>
      <c r="H27" s="4"/>
      <c r="I27" s="4"/>
      <c r="J27" s="4"/>
    </row>
    <row r="28" spans="1:10" x14ac:dyDescent="0.2">
      <c r="A28" s="20" t="s">
        <v>20</v>
      </c>
      <c r="B28" s="21">
        <v>3100000</v>
      </c>
      <c r="C28" s="21">
        <v>3100000</v>
      </c>
      <c r="D28" s="21">
        <v>3689118</v>
      </c>
      <c r="E28" s="22">
        <f t="shared" si="0"/>
        <v>119.0038064516129</v>
      </c>
      <c r="F28" s="4"/>
      <c r="G28" s="4"/>
      <c r="H28" s="4"/>
      <c r="I28" s="4"/>
      <c r="J28" s="4"/>
    </row>
    <row r="29" spans="1:10" x14ac:dyDescent="0.2">
      <c r="A29" s="20" t="s">
        <v>21</v>
      </c>
      <c r="B29" s="21"/>
      <c r="C29" s="21"/>
      <c r="D29" s="21">
        <v>1510933</v>
      </c>
      <c r="E29" s="22"/>
      <c r="F29" s="4"/>
      <c r="G29" s="4"/>
      <c r="H29" s="4"/>
      <c r="I29" s="4"/>
      <c r="J29" s="4"/>
    </row>
    <row r="30" spans="1:10" x14ac:dyDescent="0.2">
      <c r="A30" s="20" t="s">
        <v>22</v>
      </c>
      <c r="B30" s="21"/>
      <c r="C30" s="21"/>
      <c r="D30" s="21">
        <f>162484+199500</f>
        <v>361984</v>
      </c>
      <c r="E30" s="22"/>
      <c r="F30" s="4"/>
      <c r="G30" s="4"/>
      <c r="H30" s="4"/>
      <c r="I30" s="4"/>
      <c r="J30" s="4"/>
    </row>
    <row r="31" spans="1:10" x14ac:dyDescent="0.2">
      <c r="A31" s="20" t="s">
        <v>23</v>
      </c>
      <c r="B31" s="21"/>
      <c r="C31" s="21"/>
      <c r="D31" s="21">
        <v>659039</v>
      </c>
      <c r="E31" s="22"/>
      <c r="F31" s="4"/>
      <c r="G31" s="4"/>
      <c r="H31" s="4"/>
      <c r="I31" s="4"/>
      <c r="J31" s="4"/>
    </row>
    <row r="32" spans="1:10" x14ac:dyDescent="0.2">
      <c r="A32" s="20" t="s">
        <v>24</v>
      </c>
      <c r="B32" s="21">
        <v>350000</v>
      </c>
      <c r="C32" s="21">
        <v>350000</v>
      </c>
      <c r="D32" s="21">
        <v>353647</v>
      </c>
      <c r="E32" s="22">
        <f t="shared" si="0"/>
        <v>101.04200000000002</v>
      </c>
      <c r="F32" s="4"/>
      <c r="G32" s="4"/>
      <c r="H32" s="4"/>
      <c r="I32" s="4"/>
      <c r="J32" s="4"/>
    </row>
    <row r="33" spans="1:10" x14ac:dyDescent="0.2">
      <c r="A33" s="20" t="s">
        <v>25</v>
      </c>
      <c r="B33" s="21">
        <v>50000</v>
      </c>
      <c r="C33" s="21">
        <v>50000</v>
      </c>
      <c r="D33" s="21">
        <v>634466</v>
      </c>
      <c r="E33" s="22">
        <f t="shared" si="0"/>
        <v>1268.932</v>
      </c>
      <c r="F33" s="4"/>
      <c r="G33" s="4"/>
      <c r="H33" s="4"/>
      <c r="I33" s="4"/>
      <c r="J33" s="4"/>
    </row>
    <row r="34" spans="1:10" x14ac:dyDescent="0.2">
      <c r="A34" s="20" t="s">
        <v>26</v>
      </c>
      <c r="B34" s="21"/>
      <c r="C34" s="21"/>
      <c r="D34" s="21">
        <v>561430</v>
      </c>
      <c r="E34" s="22"/>
      <c r="F34" s="4"/>
      <c r="G34" s="4"/>
      <c r="H34" s="4"/>
      <c r="I34" s="4"/>
      <c r="J34" s="4"/>
    </row>
    <row r="35" spans="1:10" x14ac:dyDescent="0.2">
      <c r="A35" s="20" t="s">
        <v>27</v>
      </c>
      <c r="B35" s="21">
        <f>(B25+B26+B32+B33)*0.27</f>
        <v>1134000</v>
      </c>
      <c r="C35" s="21">
        <f>(C25+C26+C32+C33)*0.27</f>
        <v>1134000</v>
      </c>
      <c r="D35" s="21">
        <v>1460832</v>
      </c>
      <c r="E35" s="22">
        <f t="shared" si="0"/>
        <v>128.82116402116401</v>
      </c>
      <c r="F35" s="4"/>
      <c r="G35" s="4"/>
      <c r="H35" s="4"/>
      <c r="I35" s="4"/>
      <c r="J35" s="4"/>
    </row>
    <row r="36" spans="1:10" x14ac:dyDescent="0.2">
      <c r="A36" s="20"/>
      <c r="B36" s="21"/>
      <c r="C36" s="21"/>
      <c r="D36" s="21"/>
      <c r="E36" s="22"/>
      <c r="F36" s="4"/>
      <c r="G36" s="4"/>
      <c r="H36" s="4"/>
      <c r="I36" s="4"/>
      <c r="J36" s="4"/>
    </row>
    <row r="37" spans="1:10" x14ac:dyDescent="0.2">
      <c r="A37" s="23" t="s">
        <v>28</v>
      </c>
      <c r="B37" s="25">
        <f>B38</f>
        <v>600000</v>
      </c>
      <c r="C37" s="24">
        <f>C38</f>
        <v>600000</v>
      </c>
      <c r="D37" s="25">
        <f>D38+D39</f>
        <v>883336</v>
      </c>
      <c r="E37" s="26">
        <f t="shared" si="0"/>
        <v>147.22266666666667</v>
      </c>
      <c r="F37" s="4"/>
      <c r="G37" s="4"/>
      <c r="H37" s="4"/>
      <c r="I37" s="4"/>
      <c r="J37" s="4"/>
    </row>
    <row r="38" spans="1:10" x14ac:dyDescent="0.2">
      <c r="A38" s="20" t="s">
        <v>29</v>
      </c>
      <c r="B38" s="21">
        <v>600000</v>
      </c>
      <c r="C38" s="21">
        <v>600000</v>
      </c>
      <c r="D38" s="28">
        <v>883336</v>
      </c>
      <c r="E38" s="22">
        <f t="shared" si="0"/>
        <v>147.22266666666667</v>
      </c>
      <c r="F38" s="4"/>
      <c r="G38" s="4"/>
      <c r="H38" s="4"/>
      <c r="I38" s="4"/>
      <c r="J38" s="4"/>
    </row>
    <row r="39" spans="1:10" x14ac:dyDescent="0.2">
      <c r="A39" s="20"/>
      <c r="B39" s="21"/>
      <c r="C39" s="21"/>
      <c r="D39" s="28"/>
      <c r="E39" s="22"/>
      <c r="F39" s="4"/>
      <c r="G39" s="4"/>
      <c r="H39" s="4"/>
      <c r="I39" s="4"/>
      <c r="J39" s="4"/>
    </row>
    <row r="40" spans="1:10" x14ac:dyDescent="0.2">
      <c r="A40" s="20"/>
      <c r="B40" s="21"/>
      <c r="C40" s="21"/>
      <c r="D40" s="21"/>
      <c r="E40" s="22"/>
      <c r="F40" s="4"/>
      <c r="G40" s="4"/>
      <c r="H40" s="4"/>
      <c r="I40" s="4"/>
      <c r="J40" s="4"/>
    </row>
    <row r="41" spans="1:10" x14ac:dyDescent="0.2">
      <c r="A41" s="32" t="s">
        <v>30</v>
      </c>
      <c r="B41" s="24">
        <f>B42</f>
        <v>3025000</v>
      </c>
      <c r="C41" s="25">
        <f>C42</f>
        <v>4025000</v>
      </c>
      <c r="D41" s="25">
        <f>D42</f>
        <v>3755023</v>
      </c>
      <c r="E41" s="26">
        <f t="shared" si="0"/>
        <v>93.292496894409936</v>
      </c>
      <c r="F41" s="4"/>
      <c r="G41" s="4"/>
      <c r="H41" s="4"/>
      <c r="I41" s="4"/>
      <c r="J41" s="4"/>
    </row>
    <row r="42" spans="1:10" x14ac:dyDescent="0.2">
      <c r="A42" s="20" t="s">
        <v>31</v>
      </c>
      <c r="B42" s="21">
        <v>3025000</v>
      </c>
      <c r="C42" s="21">
        <v>4025000</v>
      </c>
      <c r="D42" s="28">
        <v>3755023</v>
      </c>
      <c r="E42" s="22">
        <f t="shared" si="0"/>
        <v>93.292496894409936</v>
      </c>
      <c r="F42" s="4"/>
      <c r="G42" s="4"/>
      <c r="H42" s="4"/>
      <c r="I42" s="4"/>
      <c r="J42" s="4"/>
    </row>
    <row r="43" spans="1:10" x14ac:dyDescent="0.2">
      <c r="A43" s="20"/>
      <c r="B43" s="19"/>
      <c r="C43" s="21"/>
      <c r="D43" s="21"/>
      <c r="E43" s="22"/>
      <c r="F43" s="4"/>
      <c r="G43" s="4"/>
      <c r="H43" s="4"/>
      <c r="I43" s="4"/>
      <c r="J43" s="4"/>
    </row>
    <row r="44" spans="1:10" x14ac:dyDescent="0.2">
      <c r="A44" s="32" t="s">
        <v>32</v>
      </c>
      <c r="B44" s="19"/>
      <c r="C44" s="21"/>
      <c r="D44" s="25">
        <f>SUM(D45:D46)</f>
        <v>980795</v>
      </c>
      <c r="E44" s="22"/>
      <c r="F44" s="4"/>
      <c r="G44" s="4"/>
      <c r="H44" s="4"/>
      <c r="I44" s="4"/>
      <c r="J44" s="4"/>
    </row>
    <row r="45" spans="1:10" x14ac:dyDescent="0.2">
      <c r="A45" s="20" t="s">
        <v>33</v>
      </c>
      <c r="B45" s="19"/>
      <c r="C45" s="21"/>
      <c r="D45" s="28">
        <v>768283</v>
      </c>
      <c r="E45" s="22"/>
      <c r="F45" s="4"/>
      <c r="G45" s="4"/>
      <c r="H45" s="4"/>
      <c r="I45" s="4"/>
      <c r="J45" s="4"/>
    </row>
    <row r="46" spans="1:10" x14ac:dyDescent="0.2">
      <c r="A46" s="20" t="s">
        <v>27</v>
      </c>
      <c r="B46" s="19"/>
      <c r="C46" s="21"/>
      <c r="D46" s="28">
        <f>207437+5075</f>
        <v>212512</v>
      </c>
      <c r="E46" s="22"/>
      <c r="F46" s="4"/>
      <c r="G46" s="4"/>
      <c r="H46" s="4"/>
      <c r="I46" s="4"/>
      <c r="J46" s="4"/>
    </row>
    <row r="47" spans="1:10" x14ac:dyDescent="0.2">
      <c r="A47" s="20"/>
      <c r="B47" s="21"/>
      <c r="C47" s="21"/>
      <c r="D47" s="21"/>
      <c r="E47" s="22"/>
      <c r="F47" s="4"/>
      <c r="G47" s="4"/>
      <c r="H47" s="4"/>
      <c r="I47" s="4"/>
      <c r="J47" s="4"/>
    </row>
    <row r="48" spans="1:10" x14ac:dyDescent="0.2">
      <c r="A48" s="20"/>
      <c r="B48" s="21"/>
      <c r="C48" s="21"/>
      <c r="D48" s="21"/>
      <c r="E48" s="22"/>
      <c r="F48" s="4"/>
      <c r="G48" s="4"/>
      <c r="H48" s="4"/>
      <c r="I48" s="4"/>
      <c r="J48" s="4"/>
    </row>
    <row r="49" spans="1:10" x14ac:dyDescent="0.2">
      <c r="A49" s="69" t="s">
        <v>34</v>
      </c>
      <c r="B49" s="69"/>
      <c r="C49" s="69"/>
      <c r="D49" s="69"/>
      <c r="E49" s="69"/>
      <c r="F49" s="4"/>
      <c r="G49" s="4"/>
      <c r="H49" s="4"/>
      <c r="I49" s="4"/>
      <c r="J49" s="4"/>
    </row>
    <row r="50" spans="1:10" x14ac:dyDescent="0.2">
      <c r="A50" s="20"/>
      <c r="B50" s="21"/>
      <c r="C50" s="21"/>
      <c r="D50" s="21"/>
      <c r="E50" s="22"/>
      <c r="F50" s="4"/>
      <c r="G50" s="4"/>
      <c r="H50" s="4"/>
      <c r="I50" s="4"/>
      <c r="J50" s="4"/>
    </row>
    <row r="51" spans="1:10" ht="21.75" customHeight="1" x14ac:dyDescent="0.2">
      <c r="A51" s="33" t="s">
        <v>35</v>
      </c>
      <c r="B51" s="24">
        <f>SUM(B52:B53)</f>
        <v>7700000</v>
      </c>
      <c r="C51" s="24">
        <f>SUM(C52:C55)</f>
        <v>11230423</v>
      </c>
      <c r="D51" s="25">
        <f>SUM(D52:D55)</f>
        <v>10553532</v>
      </c>
      <c r="E51" s="26">
        <f t="shared" si="0"/>
        <v>93.972702542014659</v>
      </c>
      <c r="F51" s="4">
        <v>10850309</v>
      </c>
      <c r="G51" s="31">
        <f>D51-F51</f>
        <v>-296777</v>
      </c>
      <c r="H51" s="4"/>
      <c r="I51" s="4"/>
      <c r="J51" s="4"/>
    </row>
    <row r="52" spans="1:10" x14ac:dyDescent="0.2">
      <c r="A52" s="20" t="s">
        <v>36</v>
      </c>
      <c r="B52" s="21">
        <v>7000000</v>
      </c>
      <c r="C52" s="21">
        <v>7000000</v>
      </c>
      <c r="D52" s="28">
        <v>8244688</v>
      </c>
      <c r="E52" s="22">
        <f t="shared" si="0"/>
        <v>117.78125714285714</v>
      </c>
      <c r="F52" s="4"/>
      <c r="G52" s="4"/>
      <c r="H52" s="4"/>
      <c r="I52" s="4"/>
      <c r="J52" s="4"/>
    </row>
    <row r="53" spans="1:10" x14ac:dyDescent="0.2">
      <c r="A53" s="20" t="s">
        <v>37</v>
      </c>
      <c r="B53" s="21">
        <v>700000</v>
      </c>
      <c r="C53" s="21">
        <f>700000+632887</f>
        <v>1332887</v>
      </c>
      <c r="D53" s="28">
        <v>477856</v>
      </c>
      <c r="E53" s="22">
        <f t="shared" si="0"/>
        <v>35.851201189598221</v>
      </c>
      <c r="F53" s="4"/>
      <c r="G53" s="4"/>
      <c r="H53" s="4"/>
      <c r="I53" s="4"/>
      <c r="J53" s="4"/>
    </row>
    <row r="54" spans="1:10" x14ac:dyDescent="0.2">
      <c r="A54" s="20" t="s">
        <v>38</v>
      </c>
      <c r="B54" s="21"/>
      <c r="C54" s="21"/>
      <c r="D54" s="28">
        <f>5483+7874+22499+5132</f>
        <v>40988</v>
      </c>
      <c r="E54" s="22"/>
      <c r="F54" s="4"/>
      <c r="G54" s="4"/>
      <c r="H54" s="4"/>
      <c r="I54" s="4"/>
      <c r="J54" s="4"/>
    </row>
    <row r="55" spans="1:10" x14ac:dyDescent="0.2">
      <c r="A55" s="34" t="s">
        <v>39</v>
      </c>
      <c r="B55" s="21"/>
      <c r="C55" s="21">
        <f>-267840+1954240+375000+836136</f>
        <v>2897536</v>
      </c>
      <c r="D55" s="28">
        <v>1790000</v>
      </c>
      <c r="E55" s="22">
        <f t="shared" si="0"/>
        <v>61.776626761496665</v>
      </c>
      <c r="F55" s="4"/>
      <c r="G55" s="4"/>
      <c r="H55" s="4"/>
      <c r="I55" s="4"/>
      <c r="J55" s="4"/>
    </row>
    <row r="56" spans="1:10" x14ac:dyDescent="0.2">
      <c r="A56" s="34"/>
      <c r="B56" s="21"/>
      <c r="C56" s="21"/>
      <c r="D56" s="21"/>
      <c r="E56" s="22"/>
      <c r="F56" s="4"/>
      <c r="G56" s="4"/>
      <c r="H56" s="4"/>
      <c r="I56" s="4"/>
      <c r="J56" s="4"/>
    </row>
    <row r="57" spans="1:10" x14ac:dyDescent="0.2">
      <c r="A57" s="69" t="s">
        <v>40</v>
      </c>
      <c r="B57" s="69"/>
      <c r="C57" s="69"/>
      <c r="D57" s="69"/>
      <c r="E57" s="69"/>
      <c r="F57" s="4"/>
      <c r="G57" s="4"/>
      <c r="H57" s="4"/>
      <c r="I57" s="4"/>
      <c r="J57" s="4"/>
    </row>
    <row r="58" spans="1:10" x14ac:dyDescent="0.2">
      <c r="A58" s="20"/>
      <c r="B58" s="21"/>
      <c r="C58" s="21"/>
      <c r="D58" s="21"/>
      <c r="E58" s="22"/>
      <c r="F58" s="4"/>
      <c r="G58" s="4"/>
      <c r="H58" s="4"/>
      <c r="I58" s="4"/>
      <c r="J58" s="4"/>
    </row>
    <row r="59" spans="1:10" x14ac:dyDescent="0.2">
      <c r="A59" s="35" t="s">
        <v>41</v>
      </c>
      <c r="B59" s="36">
        <f>SUBTOTAL(9,B60:B65)</f>
        <v>32985150</v>
      </c>
      <c r="C59" s="36">
        <f>SUBTOTAL(9,C60:C65)</f>
        <v>35228120</v>
      </c>
      <c r="D59" s="25">
        <f>SUM(D60:D65)</f>
        <v>35042342</v>
      </c>
      <c r="E59" s="26">
        <f t="shared" si="0"/>
        <v>99.472642877337762</v>
      </c>
      <c r="F59" s="4"/>
      <c r="G59" s="4"/>
      <c r="H59" s="4"/>
      <c r="I59" s="4"/>
      <c r="J59" s="4"/>
    </row>
    <row r="60" spans="1:10" x14ac:dyDescent="0.2">
      <c r="A60" s="20" t="s">
        <v>42</v>
      </c>
      <c r="B60" s="21">
        <v>8500000</v>
      </c>
      <c r="C60" s="21">
        <v>8500000</v>
      </c>
      <c r="D60" s="28">
        <v>8438357</v>
      </c>
      <c r="E60" s="22">
        <f t="shared" si="0"/>
        <v>99.274788235294125</v>
      </c>
      <c r="F60" s="4"/>
      <c r="G60" s="4"/>
      <c r="H60" s="4"/>
      <c r="I60" s="4"/>
      <c r="J60" s="4"/>
    </row>
    <row r="61" spans="1:10" x14ac:dyDescent="0.2">
      <c r="A61" s="20" t="s">
        <v>43</v>
      </c>
      <c r="B61" s="21">
        <f>15000000+2300000</f>
        <v>17300000</v>
      </c>
      <c r="C61" s="21">
        <v>19067458</v>
      </c>
      <c r="D61" s="28">
        <v>19067458</v>
      </c>
      <c r="E61" s="22">
        <f t="shared" si="0"/>
        <v>100</v>
      </c>
      <c r="F61" s="4"/>
      <c r="G61" s="4"/>
      <c r="H61" s="4"/>
      <c r="I61" s="4"/>
      <c r="J61" s="4"/>
    </row>
    <row r="62" spans="1:10" x14ac:dyDescent="0.2">
      <c r="A62" s="20" t="s">
        <v>44</v>
      </c>
      <c r="B62" s="21">
        <v>1125000</v>
      </c>
      <c r="C62" s="21">
        <v>1125000</v>
      </c>
      <c r="D62" s="28">
        <v>1022385</v>
      </c>
      <c r="E62" s="22">
        <f t="shared" si="0"/>
        <v>90.87866666666666</v>
      </c>
      <c r="F62" s="4"/>
      <c r="G62" s="4"/>
      <c r="H62" s="4"/>
      <c r="I62" s="4"/>
      <c r="J62" s="4"/>
    </row>
    <row r="63" spans="1:10" x14ac:dyDescent="0.2">
      <c r="A63" s="20" t="s">
        <v>38</v>
      </c>
      <c r="B63" s="21"/>
      <c r="C63" s="21"/>
      <c r="D63" s="28">
        <v>200000</v>
      </c>
      <c r="E63" s="22"/>
      <c r="F63" s="4"/>
      <c r="G63" s="4"/>
      <c r="H63" s="4"/>
      <c r="I63" s="4"/>
      <c r="J63" s="4"/>
    </row>
    <row r="64" spans="1:10" x14ac:dyDescent="0.2">
      <c r="A64" s="20" t="s">
        <v>45</v>
      </c>
      <c r="B64" s="21">
        <f>320000+200000</f>
        <v>520000</v>
      </c>
      <c r="C64" s="21">
        <f>320000+200000</f>
        <v>520000</v>
      </c>
      <c r="D64" s="28">
        <v>327301</v>
      </c>
      <c r="E64" s="22">
        <f t="shared" si="0"/>
        <v>62.942500000000003</v>
      </c>
      <c r="F64" s="4"/>
      <c r="G64" s="4"/>
      <c r="H64" s="4"/>
      <c r="I64" s="4"/>
      <c r="J64" s="4"/>
    </row>
    <row r="65" spans="1:10" x14ac:dyDescent="0.2">
      <c r="A65" s="20" t="s">
        <v>14</v>
      </c>
      <c r="B65" s="21">
        <f>B60*0.05+(B61+B62+B64)*0.27</f>
        <v>5540150</v>
      </c>
      <c r="C65" s="21">
        <v>6015662</v>
      </c>
      <c r="D65" s="28">
        <v>5986841</v>
      </c>
      <c r="E65" s="22">
        <f t="shared" si="0"/>
        <v>99.520900609110015</v>
      </c>
      <c r="F65" s="4"/>
      <c r="G65" s="4"/>
      <c r="H65" s="4"/>
      <c r="I65" s="4"/>
      <c r="J65" s="4"/>
    </row>
    <row r="66" spans="1:10" x14ac:dyDescent="0.2">
      <c r="A66" s="20"/>
      <c r="B66" s="21"/>
      <c r="C66" s="21"/>
      <c r="D66" s="21"/>
      <c r="E66" s="22"/>
      <c r="F66" s="4"/>
      <c r="G66" s="4"/>
      <c r="H66" s="4"/>
      <c r="I66" s="4"/>
      <c r="J66" s="4"/>
    </row>
    <row r="67" spans="1:10" ht="13.5" thickBot="1" x14ac:dyDescent="0.25">
      <c r="A67" s="20"/>
      <c r="B67" s="21"/>
      <c r="C67" s="21"/>
      <c r="D67" s="21"/>
      <c r="E67" s="22"/>
      <c r="F67" s="4"/>
      <c r="G67" s="4"/>
      <c r="H67" s="4"/>
      <c r="I67" s="4"/>
      <c r="J67" s="4"/>
    </row>
    <row r="68" spans="1:10" ht="13.5" thickBot="1" x14ac:dyDescent="0.25">
      <c r="A68" s="10" t="s">
        <v>46</v>
      </c>
      <c r="B68" s="37">
        <f>B81+B72</f>
        <v>7922400</v>
      </c>
      <c r="C68" s="37">
        <f>C81+C72</f>
        <v>7922400</v>
      </c>
      <c r="D68" s="12">
        <f>D72+D81+D86</f>
        <v>9039030</v>
      </c>
      <c r="E68" s="13">
        <f>D68/C68*100</f>
        <v>114.09459254771281</v>
      </c>
      <c r="F68" s="4"/>
      <c r="G68" s="4"/>
      <c r="H68" s="4"/>
      <c r="I68" s="4"/>
      <c r="J68" s="4"/>
    </row>
    <row r="69" spans="1:10" x14ac:dyDescent="0.2">
      <c r="A69" s="17"/>
      <c r="B69" s="18"/>
      <c r="C69" s="18"/>
      <c r="D69" s="21"/>
      <c r="E69" s="22"/>
      <c r="F69" s="4"/>
      <c r="G69" s="4"/>
      <c r="H69" s="4"/>
      <c r="I69" s="4"/>
      <c r="J69" s="4"/>
    </row>
    <row r="70" spans="1:10" x14ac:dyDescent="0.2">
      <c r="A70" s="62" t="s">
        <v>7</v>
      </c>
      <c r="B70" s="62"/>
      <c r="C70" s="62"/>
      <c r="D70" s="62"/>
      <c r="E70" s="62"/>
      <c r="F70" s="4"/>
      <c r="G70" s="4"/>
      <c r="H70" s="4"/>
      <c r="I70" s="4"/>
      <c r="J70" s="4"/>
    </row>
    <row r="71" spans="1:10" x14ac:dyDescent="0.2">
      <c r="A71" s="20"/>
      <c r="B71" s="21"/>
      <c r="C71" s="21"/>
      <c r="D71" s="21"/>
      <c r="E71" s="22"/>
      <c r="F71" s="4"/>
      <c r="G71" s="4"/>
      <c r="H71" s="4"/>
      <c r="I71" s="4"/>
      <c r="J71" s="4"/>
    </row>
    <row r="72" spans="1:10" x14ac:dyDescent="0.2">
      <c r="A72" s="30" t="s">
        <v>16</v>
      </c>
      <c r="B72" s="24">
        <f>SUM(B73:B77)</f>
        <v>5232400</v>
      </c>
      <c r="C72" s="24">
        <f>SUM(C73:C77)</f>
        <v>5232400</v>
      </c>
      <c r="D72" s="25">
        <f>D73+D74+D75+D76+D77</f>
        <v>4635400</v>
      </c>
      <c r="E72" s="26">
        <f t="shared" ref="E72:E84" si="1">D72/C72*100</f>
        <v>88.590321840837859</v>
      </c>
      <c r="F72" s="4"/>
      <c r="G72" s="4"/>
      <c r="H72" s="4"/>
      <c r="I72" s="4"/>
      <c r="J72" s="4"/>
    </row>
    <row r="73" spans="1:10" x14ac:dyDescent="0.2">
      <c r="A73" s="20" t="s">
        <v>47</v>
      </c>
      <c r="B73" s="21">
        <v>1480000</v>
      </c>
      <c r="C73" s="21">
        <v>1480000</v>
      </c>
      <c r="D73" s="21">
        <f>1422610</f>
        <v>1422610</v>
      </c>
      <c r="E73" s="22">
        <f t="shared" si="1"/>
        <v>96.122297297297294</v>
      </c>
      <c r="F73" s="4"/>
      <c r="G73" s="4"/>
      <c r="H73" s="4"/>
      <c r="I73" s="4"/>
      <c r="J73" s="4"/>
    </row>
    <row r="74" spans="1:10" x14ac:dyDescent="0.2">
      <c r="A74" s="20" t="s">
        <v>48</v>
      </c>
      <c r="B74" s="21">
        <f>1040000+100000+100000</f>
        <v>1240000</v>
      </c>
      <c r="C74" s="21">
        <f>1040000+100000+100000</f>
        <v>1240000</v>
      </c>
      <c r="D74" s="21">
        <f>2030816-D73+4</f>
        <v>608210</v>
      </c>
      <c r="E74" s="22">
        <f t="shared" si="1"/>
        <v>49.049193548387102</v>
      </c>
      <c r="F74" s="4"/>
      <c r="G74" s="4"/>
      <c r="H74" s="4"/>
      <c r="I74" s="4"/>
      <c r="J74" s="4"/>
    </row>
    <row r="75" spans="1:10" x14ac:dyDescent="0.2">
      <c r="A75" s="20" t="s">
        <v>49</v>
      </c>
      <c r="B75" s="21">
        <f>1500000-100000</f>
        <v>1400000</v>
      </c>
      <c r="C75" s="21">
        <f>1500000-100000</f>
        <v>1400000</v>
      </c>
      <c r="D75" s="21">
        <v>1603801</v>
      </c>
      <c r="E75" s="22">
        <f t="shared" si="1"/>
        <v>114.55721428571428</v>
      </c>
      <c r="F75" s="4"/>
      <c r="G75" s="4"/>
      <c r="H75" s="4"/>
      <c r="I75" s="4"/>
      <c r="J75" s="4"/>
    </row>
    <row r="76" spans="1:10" x14ac:dyDescent="0.2">
      <c r="A76" s="20" t="s">
        <v>50</v>
      </c>
      <c r="B76" s="21"/>
      <c r="C76" s="21"/>
      <c r="D76" s="21">
        <v>15300</v>
      </c>
      <c r="E76" s="22"/>
      <c r="F76" s="4"/>
      <c r="G76" s="4"/>
      <c r="H76" s="4"/>
      <c r="I76" s="4"/>
      <c r="J76" s="4"/>
    </row>
    <row r="77" spans="1:10" x14ac:dyDescent="0.2">
      <c r="A77" s="20" t="s">
        <v>27</v>
      </c>
      <c r="B77" s="21">
        <f>B74*0.27+B75*0.27+B73*0.27</f>
        <v>1112400</v>
      </c>
      <c r="C77" s="21">
        <f>C74*0.27+C75*0.27+C73*0.27</f>
        <v>1112400</v>
      </c>
      <c r="D77" s="21">
        <v>985479</v>
      </c>
      <c r="E77" s="22">
        <f t="shared" si="1"/>
        <v>88.590345199568503</v>
      </c>
      <c r="F77" s="4"/>
      <c r="G77" s="4"/>
      <c r="H77" s="4"/>
      <c r="I77" s="4"/>
      <c r="J77" s="4"/>
    </row>
    <row r="78" spans="1:10" x14ac:dyDescent="0.2">
      <c r="A78" s="20"/>
      <c r="B78" s="21"/>
      <c r="C78" s="21"/>
      <c r="D78" s="21"/>
      <c r="E78" s="22"/>
      <c r="F78" s="4"/>
      <c r="G78" s="4"/>
      <c r="H78" s="4"/>
      <c r="I78" s="4"/>
      <c r="J78" s="4"/>
    </row>
    <row r="79" spans="1:10" x14ac:dyDescent="0.2">
      <c r="A79" s="63" t="s">
        <v>34</v>
      </c>
      <c r="B79" s="63"/>
      <c r="C79" s="63"/>
      <c r="D79" s="63"/>
      <c r="E79" s="63"/>
      <c r="F79" s="4"/>
      <c r="G79" s="4"/>
      <c r="H79" s="4"/>
      <c r="I79" s="4"/>
      <c r="J79" s="4"/>
    </row>
    <row r="80" spans="1:10" x14ac:dyDescent="0.2">
      <c r="A80" s="20"/>
      <c r="B80" s="21"/>
      <c r="C80" s="21"/>
      <c r="D80" s="21"/>
      <c r="E80" s="22"/>
      <c r="F80" s="4"/>
      <c r="G80" s="4"/>
      <c r="H80" s="4"/>
      <c r="I80" s="4"/>
      <c r="J80" s="4"/>
    </row>
    <row r="81" spans="1:10" ht="21" x14ac:dyDescent="0.2">
      <c r="A81" s="33" t="s">
        <v>35</v>
      </c>
      <c r="B81" s="38">
        <f>SUM(B82:B84)</f>
        <v>2690000</v>
      </c>
      <c r="C81" s="38">
        <f>SUM(C82:C84)</f>
        <v>2690000</v>
      </c>
      <c r="D81" s="39">
        <f>SUM(D82:D84)</f>
        <v>4391045</v>
      </c>
      <c r="E81" s="40">
        <f t="shared" si="1"/>
        <v>163.23587360594794</v>
      </c>
      <c r="F81" s="4"/>
      <c r="G81" s="4"/>
      <c r="H81" s="4"/>
      <c r="I81" s="4"/>
      <c r="J81" s="4"/>
    </row>
    <row r="82" spans="1:10" x14ac:dyDescent="0.2">
      <c r="A82" s="20" t="s">
        <v>51</v>
      </c>
      <c r="B82" s="21">
        <v>150000</v>
      </c>
      <c r="C82" s="21">
        <v>150000</v>
      </c>
      <c r="D82" s="21">
        <f>1819260+111000+5757</f>
        <v>1936017</v>
      </c>
      <c r="E82" s="22">
        <f t="shared" si="1"/>
        <v>1290.6779999999999</v>
      </c>
      <c r="F82" s="4"/>
      <c r="G82" s="4"/>
      <c r="H82" s="4"/>
      <c r="I82" s="4"/>
      <c r="J82" s="4"/>
    </row>
    <row r="83" spans="1:10" x14ac:dyDescent="0.2">
      <c r="A83" s="41" t="s">
        <v>52</v>
      </c>
      <c r="B83" s="21">
        <f>2100000-100000</f>
        <v>2000000</v>
      </c>
      <c r="C83" s="21">
        <f>2100000-100000</f>
        <v>2000000</v>
      </c>
      <c r="D83" s="21">
        <v>1931868</v>
      </c>
      <c r="E83" s="22">
        <f t="shared" si="1"/>
        <v>96.593400000000003</v>
      </c>
      <c r="F83" s="4"/>
      <c r="G83" s="4"/>
      <c r="H83" s="4"/>
      <c r="I83" s="4"/>
      <c r="J83" s="4"/>
    </row>
    <row r="84" spans="1:10" x14ac:dyDescent="0.2">
      <c r="A84" s="20" t="s">
        <v>14</v>
      </c>
      <c r="B84" s="21">
        <f>(B83)*0.27</f>
        <v>540000</v>
      </c>
      <c r="C84" s="21">
        <f>(C83)*0.27</f>
        <v>540000</v>
      </c>
      <c r="D84" s="21">
        <v>523160</v>
      </c>
      <c r="E84" s="22">
        <f t="shared" si="1"/>
        <v>96.881481481481472</v>
      </c>
      <c r="F84" s="4"/>
      <c r="G84" s="4"/>
      <c r="H84" s="4"/>
      <c r="I84" s="4"/>
      <c r="J84" s="4"/>
    </row>
    <row r="85" spans="1:10" x14ac:dyDescent="0.2">
      <c r="A85" s="20"/>
      <c r="B85" s="21"/>
      <c r="C85" s="21"/>
      <c r="D85" s="21"/>
      <c r="E85" s="22"/>
      <c r="F85" s="4"/>
      <c r="G85" s="4"/>
      <c r="H85" s="4"/>
      <c r="I85" s="4"/>
      <c r="J85" s="4"/>
    </row>
    <row r="86" spans="1:10" ht="22.5" x14ac:dyDescent="0.2">
      <c r="A86" s="32" t="s">
        <v>53</v>
      </c>
      <c r="B86" s="21"/>
      <c r="C86" s="21"/>
      <c r="D86" s="25">
        <f>D87+D88</f>
        <v>12585</v>
      </c>
      <c r="E86" s="22"/>
      <c r="F86" s="4"/>
      <c r="G86" s="4"/>
      <c r="H86" s="4"/>
      <c r="I86" s="4"/>
      <c r="J86" s="4"/>
    </row>
    <row r="87" spans="1:10" x14ac:dyDescent="0.2">
      <c r="A87" s="20" t="s">
        <v>54</v>
      </c>
      <c r="B87" s="21"/>
      <c r="C87" s="21"/>
      <c r="D87" s="21">
        <v>9909</v>
      </c>
      <c r="E87" s="22"/>
      <c r="F87" s="4"/>
      <c r="G87" s="4"/>
      <c r="H87" s="4"/>
      <c r="I87" s="4"/>
      <c r="J87" s="4"/>
    </row>
    <row r="88" spans="1:10" x14ac:dyDescent="0.2">
      <c r="A88" s="20" t="s">
        <v>14</v>
      </c>
      <c r="B88" s="21"/>
      <c r="C88" s="21"/>
      <c r="D88" s="21">
        <v>2676</v>
      </c>
      <c r="E88" s="22"/>
      <c r="F88" s="4"/>
      <c r="G88" s="4"/>
      <c r="H88" s="4"/>
      <c r="I88" s="4"/>
      <c r="J88" s="4"/>
    </row>
    <row r="89" spans="1:10" x14ac:dyDescent="0.2">
      <c r="A89" s="20"/>
      <c r="B89" s="21"/>
      <c r="C89" s="21"/>
      <c r="D89" s="21"/>
      <c r="E89" s="22"/>
      <c r="F89" s="4"/>
      <c r="G89" s="4"/>
      <c r="H89" s="4"/>
      <c r="I89" s="4"/>
      <c r="J89" s="4"/>
    </row>
    <row r="90" spans="1:10" x14ac:dyDescent="0.2">
      <c r="A90" s="20"/>
      <c r="B90" s="21"/>
      <c r="C90" s="21"/>
      <c r="D90" s="21"/>
      <c r="E90" s="22"/>
      <c r="F90" s="4"/>
      <c r="G90" s="4"/>
      <c r="H90" s="4"/>
      <c r="I90" s="4"/>
      <c r="J90" s="4"/>
    </row>
    <row r="91" spans="1:10" ht="13.5" thickBot="1" x14ac:dyDescent="0.25">
      <c r="A91" s="42"/>
      <c r="B91" s="43"/>
      <c r="C91" s="43"/>
      <c r="D91" s="43"/>
      <c r="E91" s="44"/>
      <c r="F91" s="4"/>
      <c r="G91" s="4"/>
      <c r="H91" s="4"/>
      <c r="I91" s="4"/>
      <c r="J91" s="4"/>
    </row>
    <row r="92" spans="1:10" ht="13.5" thickBot="1" x14ac:dyDescent="0.25">
      <c r="A92" s="10" t="s">
        <v>55</v>
      </c>
      <c r="B92" s="11">
        <f>B96+B106+B101</f>
        <v>18230320</v>
      </c>
      <c r="C92" s="11">
        <f>C96+C106+C101</f>
        <v>18230320</v>
      </c>
      <c r="D92" s="12">
        <f>D96+D101+D106+D110+D116</f>
        <v>18200188</v>
      </c>
      <c r="E92" s="13">
        <f>D92/C92*100</f>
        <v>99.8347149144941</v>
      </c>
      <c r="F92" s="4"/>
      <c r="G92" s="4"/>
      <c r="H92" s="4"/>
      <c r="I92" s="4"/>
      <c r="J92" s="4"/>
    </row>
    <row r="93" spans="1:10" x14ac:dyDescent="0.2">
      <c r="A93" s="17"/>
      <c r="B93" s="18"/>
      <c r="C93" s="18"/>
      <c r="D93" s="21"/>
      <c r="E93" s="22"/>
      <c r="F93" s="4"/>
      <c r="G93" s="4"/>
      <c r="H93" s="4"/>
      <c r="I93" s="4"/>
      <c r="J93" s="4"/>
    </row>
    <row r="94" spans="1:10" x14ac:dyDescent="0.2">
      <c r="A94" s="64" t="s">
        <v>7</v>
      </c>
      <c r="B94" s="64"/>
      <c r="C94" s="64"/>
      <c r="D94" s="64"/>
      <c r="E94" s="64"/>
      <c r="F94" s="4"/>
      <c r="G94" s="4"/>
      <c r="H94" s="4"/>
      <c r="I94" s="4"/>
      <c r="J94" s="4"/>
    </row>
    <row r="95" spans="1:10" x14ac:dyDescent="0.2">
      <c r="A95" s="17"/>
      <c r="B95" s="18"/>
      <c r="C95" s="18"/>
      <c r="D95" s="21"/>
      <c r="E95" s="22"/>
      <c r="F95" s="4"/>
      <c r="G95" s="4"/>
      <c r="H95" s="4"/>
      <c r="I95" s="4"/>
      <c r="J95" s="4"/>
    </row>
    <row r="96" spans="1:10" x14ac:dyDescent="0.2">
      <c r="A96" s="30" t="s">
        <v>56</v>
      </c>
      <c r="B96" s="24">
        <f>SUM(B97:B99)</f>
        <v>2667000</v>
      </c>
      <c r="C96" s="24">
        <f>SUM(C97:C99)</f>
        <v>2667000</v>
      </c>
      <c r="D96" s="25">
        <f>SUM(D97:D99)</f>
        <v>2513549</v>
      </c>
      <c r="E96" s="26">
        <f t="shared" ref="E96:E108" si="2">D96/C96*100</f>
        <v>94.246306711661049</v>
      </c>
      <c r="F96" s="4"/>
      <c r="G96" s="4"/>
      <c r="H96" s="4"/>
      <c r="I96" s="4"/>
      <c r="J96" s="4"/>
    </row>
    <row r="97" spans="1:10" x14ac:dyDescent="0.2">
      <c r="A97" s="20" t="s">
        <v>57</v>
      </c>
      <c r="B97" s="21">
        <f>2100000</f>
        <v>2100000</v>
      </c>
      <c r="C97" s="21">
        <f>2100000</f>
        <v>2100000</v>
      </c>
      <c r="D97" s="21">
        <v>1966578</v>
      </c>
      <c r="E97" s="22">
        <f t="shared" si="2"/>
        <v>93.64657142857142</v>
      </c>
      <c r="F97" s="4"/>
      <c r="G97" s="4"/>
      <c r="H97" s="4"/>
      <c r="I97" s="4"/>
      <c r="J97" s="4"/>
    </row>
    <row r="98" spans="1:10" x14ac:dyDescent="0.2">
      <c r="A98" s="20" t="s">
        <v>22</v>
      </c>
      <c r="B98" s="21"/>
      <c r="C98" s="21"/>
      <c r="D98" s="21">
        <f>1575+8038+2+3781+2+2</f>
        <v>13400</v>
      </c>
      <c r="E98" s="22"/>
      <c r="F98" s="4"/>
      <c r="G98" s="4"/>
      <c r="H98" s="4"/>
      <c r="I98" s="4"/>
      <c r="J98" s="4"/>
    </row>
    <row r="99" spans="1:10" x14ac:dyDescent="0.2">
      <c r="A99" s="20" t="s">
        <v>27</v>
      </c>
      <c r="B99" s="21">
        <f>(B97)*0.27</f>
        <v>567000</v>
      </c>
      <c r="C99" s="21">
        <f>(C97)*0.27</f>
        <v>567000</v>
      </c>
      <c r="D99" s="21">
        <v>533571</v>
      </c>
      <c r="E99" s="22">
        <f t="shared" si="2"/>
        <v>94.104232804232808</v>
      </c>
      <c r="F99" s="4"/>
      <c r="G99" s="4"/>
      <c r="H99" s="4"/>
      <c r="I99" s="4"/>
      <c r="J99" s="4"/>
    </row>
    <row r="100" spans="1:10" x14ac:dyDescent="0.2">
      <c r="A100" s="20"/>
      <c r="B100" s="21"/>
      <c r="C100" s="21"/>
      <c r="D100" s="21"/>
      <c r="E100" s="22"/>
      <c r="F100" s="4"/>
      <c r="G100" s="4"/>
      <c r="H100" s="4"/>
      <c r="I100" s="4"/>
      <c r="J100" s="4"/>
    </row>
    <row r="101" spans="1:10" x14ac:dyDescent="0.2">
      <c r="A101" s="30" t="s">
        <v>58</v>
      </c>
      <c r="B101" s="24">
        <f>SUM(B102:B104)</f>
        <v>15135330</v>
      </c>
      <c r="C101" s="24">
        <f>SUM(C102:C104)</f>
        <v>15135330</v>
      </c>
      <c r="D101" s="25">
        <f>SUM(D102:D104)</f>
        <v>15040545</v>
      </c>
      <c r="E101" s="26">
        <f t="shared" si="2"/>
        <v>99.373750027254118</v>
      </c>
      <c r="F101" s="4"/>
      <c r="G101" s="4"/>
      <c r="H101" s="4"/>
      <c r="I101" s="4"/>
      <c r="J101" s="4"/>
    </row>
    <row r="102" spans="1:10" x14ac:dyDescent="0.2">
      <c r="A102" s="20" t="s">
        <v>59</v>
      </c>
      <c r="B102" s="21">
        <v>10579000</v>
      </c>
      <c r="C102" s="21">
        <v>10579000</v>
      </c>
      <c r="D102" s="21">
        <v>10506729</v>
      </c>
      <c r="E102" s="22">
        <f t="shared" si="2"/>
        <v>99.316844692314959</v>
      </c>
      <c r="F102" s="4"/>
      <c r="G102" s="4"/>
      <c r="H102" s="4"/>
      <c r="I102" s="4"/>
      <c r="J102" s="4"/>
    </row>
    <row r="103" spans="1:10" x14ac:dyDescent="0.2">
      <c r="A103" s="20" t="s">
        <v>60</v>
      </c>
      <c r="B103" s="21">
        <f>B102*0.27</f>
        <v>2856330</v>
      </c>
      <c r="C103" s="21">
        <f>C102*0.27</f>
        <v>2856330</v>
      </c>
      <c r="D103" s="21">
        <v>2836816</v>
      </c>
      <c r="E103" s="22">
        <f t="shared" si="2"/>
        <v>99.316815634047884</v>
      </c>
      <c r="F103" s="4"/>
      <c r="G103" s="4"/>
      <c r="H103" s="4"/>
      <c r="I103" s="4"/>
      <c r="J103" s="4"/>
    </row>
    <row r="104" spans="1:10" x14ac:dyDescent="0.2">
      <c r="A104" s="20" t="s">
        <v>61</v>
      </c>
      <c r="B104" s="21">
        <v>1700000</v>
      </c>
      <c r="C104" s="21">
        <v>1700000</v>
      </c>
      <c r="D104" s="21">
        <v>1697000</v>
      </c>
      <c r="E104" s="22">
        <f t="shared" si="2"/>
        <v>99.82352941176471</v>
      </c>
      <c r="F104" s="4"/>
      <c r="G104" s="4"/>
      <c r="H104" s="4"/>
      <c r="I104" s="4"/>
      <c r="J104" s="4"/>
    </row>
    <row r="105" spans="1:10" x14ac:dyDescent="0.2">
      <c r="A105" s="20"/>
      <c r="B105" s="21"/>
      <c r="C105" s="21"/>
      <c r="D105" s="21"/>
      <c r="E105" s="22"/>
      <c r="F105" s="4"/>
      <c r="G105" s="4"/>
      <c r="H105" s="4"/>
      <c r="I105" s="4"/>
      <c r="J105" s="4"/>
    </row>
    <row r="106" spans="1:10" x14ac:dyDescent="0.2">
      <c r="A106" s="30" t="s">
        <v>62</v>
      </c>
      <c r="B106" s="24">
        <f>B107+B108</f>
        <v>427990</v>
      </c>
      <c r="C106" s="24">
        <f>C107+C108</f>
        <v>427990</v>
      </c>
      <c r="D106" s="25">
        <f>SUM(D107:D108)</f>
        <v>230140</v>
      </c>
      <c r="E106" s="26">
        <f t="shared" si="2"/>
        <v>53.7722843991682</v>
      </c>
      <c r="F106" s="4"/>
      <c r="G106" s="4"/>
      <c r="H106" s="4"/>
      <c r="I106" s="4"/>
      <c r="J106" s="4"/>
    </row>
    <row r="107" spans="1:10" x14ac:dyDescent="0.2">
      <c r="A107" s="20" t="s">
        <v>63</v>
      </c>
      <c r="B107" s="21">
        <v>337000</v>
      </c>
      <c r="C107" s="21">
        <v>337000</v>
      </c>
      <c r="D107" s="21">
        <v>181213</v>
      </c>
      <c r="E107" s="22">
        <f t="shared" si="2"/>
        <v>53.77240356083086</v>
      </c>
      <c r="F107" s="4"/>
      <c r="G107" s="4"/>
      <c r="H107" s="4"/>
      <c r="I107" s="4"/>
      <c r="J107" s="4"/>
    </row>
    <row r="108" spans="1:10" x14ac:dyDescent="0.2">
      <c r="A108" s="20" t="s">
        <v>64</v>
      </c>
      <c r="B108" s="21">
        <f>B107*0.27</f>
        <v>90990</v>
      </c>
      <c r="C108" s="21">
        <f>C107*0.27</f>
        <v>90990</v>
      </c>
      <c r="D108" s="21">
        <v>48927</v>
      </c>
      <c r="E108" s="22">
        <f t="shared" si="2"/>
        <v>53.771843059676883</v>
      </c>
      <c r="F108" s="4"/>
      <c r="G108" s="4"/>
      <c r="H108" s="4"/>
      <c r="I108" s="4"/>
      <c r="J108" s="4"/>
    </row>
    <row r="109" spans="1:10" x14ac:dyDescent="0.2">
      <c r="A109" s="20"/>
      <c r="B109" s="21"/>
      <c r="C109" s="21"/>
      <c r="D109" s="21"/>
      <c r="E109" s="22"/>
      <c r="F109" s="4"/>
      <c r="G109" s="4"/>
      <c r="H109" s="4"/>
      <c r="I109" s="4"/>
      <c r="J109" s="4"/>
    </row>
    <row r="110" spans="1:10" x14ac:dyDescent="0.2">
      <c r="A110" s="30" t="s">
        <v>65</v>
      </c>
      <c r="B110" s="21"/>
      <c r="C110" s="21"/>
      <c r="D110" s="25">
        <f>SUM(D111:D114)</f>
        <v>63909</v>
      </c>
      <c r="E110" s="22"/>
      <c r="F110" s="4"/>
      <c r="G110" s="4"/>
      <c r="H110" s="4"/>
      <c r="I110" s="4"/>
      <c r="J110" s="4"/>
    </row>
    <row r="111" spans="1:10" x14ac:dyDescent="0.2">
      <c r="A111" s="20" t="s">
        <v>66</v>
      </c>
      <c r="B111" s="21"/>
      <c r="C111" s="21"/>
      <c r="D111" s="21">
        <v>25986</v>
      </c>
      <c r="E111" s="22"/>
      <c r="F111" s="4"/>
      <c r="G111" s="4"/>
      <c r="H111" s="4"/>
      <c r="I111" s="4"/>
      <c r="J111" s="4"/>
    </row>
    <row r="112" spans="1:10" x14ac:dyDescent="0.2">
      <c r="A112" s="20" t="s">
        <v>50</v>
      </c>
      <c r="B112" s="21"/>
      <c r="C112" s="21"/>
      <c r="D112" s="21">
        <v>18500</v>
      </c>
      <c r="E112" s="22"/>
      <c r="F112" s="4"/>
      <c r="G112" s="4"/>
      <c r="H112" s="4"/>
      <c r="I112" s="4"/>
      <c r="J112" s="4"/>
    </row>
    <row r="113" spans="1:10" x14ac:dyDescent="0.2">
      <c r="A113" s="20" t="s">
        <v>22</v>
      </c>
      <c r="B113" s="21"/>
      <c r="C113" s="21"/>
      <c r="D113" s="21">
        <v>16659</v>
      </c>
      <c r="E113" s="22"/>
      <c r="F113" s="4"/>
      <c r="G113" s="4"/>
      <c r="H113" s="4"/>
      <c r="I113" s="4"/>
      <c r="J113" s="4"/>
    </row>
    <row r="114" spans="1:10" x14ac:dyDescent="0.2">
      <c r="A114" s="20" t="s">
        <v>27</v>
      </c>
      <c r="B114" s="21"/>
      <c r="C114" s="21"/>
      <c r="D114" s="21">
        <v>2764</v>
      </c>
      <c r="E114" s="22"/>
      <c r="F114" s="4"/>
      <c r="G114" s="4"/>
      <c r="H114" s="4"/>
      <c r="I114" s="4"/>
      <c r="J114" s="4"/>
    </row>
    <row r="115" spans="1:10" x14ac:dyDescent="0.2">
      <c r="A115" s="20"/>
      <c r="B115" s="21"/>
      <c r="C115" s="21"/>
      <c r="D115" s="21"/>
      <c r="E115" s="22"/>
      <c r="F115" s="4"/>
      <c r="G115" s="4"/>
      <c r="H115" s="4"/>
      <c r="I115" s="4"/>
      <c r="J115" s="4"/>
    </row>
    <row r="116" spans="1:10" x14ac:dyDescent="0.2">
      <c r="A116" s="30" t="s">
        <v>67</v>
      </c>
      <c r="B116" s="21"/>
      <c r="C116" s="21"/>
      <c r="D116" s="25">
        <f>SUM(D117:D118)</f>
        <v>352045</v>
      </c>
      <c r="E116" s="22"/>
      <c r="F116" s="4"/>
      <c r="G116" s="4"/>
      <c r="H116" s="4"/>
      <c r="I116" s="4"/>
      <c r="J116" s="4"/>
    </row>
    <row r="117" spans="1:10" x14ac:dyDescent="0.2">
      <c r="A117" s="20" t="s">
        <v>68</v>
      </c>
      <c r="B117" s="21"/>
      <c r="C117" s="21"/>
      <c r="D117" s="21">
        <v>277200</v>
      </c>
      <c r="E117" s="22"/>
      <c r="F117" s="4"/>
      <c r="G117" s="4"/>
      <c r="H117" s="4"/>
      <c r="I117" s="4"/>
      <c r="J117" s="4"/>
    </row>
    <row r="118" spans="1:10" x14ac:dyDescent="0.2">
      <c r="A118" s="20" t="s">
        <v>64</v>
      </c>
      <c r="B118" s="21"/>
      <c r="C118" s="21"/>
      <c r="D118" s="21">
        <f>74844+1</f>
        <v>74845</v>
      </c>
      <c r="E118" s="22"/>
      <c r="F118" s="4"/>
      <c r="G118" s="4"/>
      <c r="H118" s="4"/>
      <c r="I118" s="4"/>
      <c r="J118" s="4"/>
    </row>
    <row r="119" spans="1:10" ht="13.5" thickBot="1" x14ac:dyDescent="0.25">
      <c r="A119" s="20"/>
      <c r="B119" s="21"/>
      <c r="C119" s="21"/>
      <c r="D119" s="21"/>
      <c r="E119" s="22"/>
      <c r="F119" s="4"/>
      <c r="G119" s="4"/>
      <c r="H119" s="4"/>
      <c r="I119" s="4"/>
      <c r="J119" s="4"/>
    </row>
    <row r="120" spans="1:10" ht="13.5" thickBot="1" x14ac:dyDescent="0.25">
      <c r="A120" s="45" t="s">
        <v>69</v>
      </c>
      <c r="B120" s="46">
        <f>B124+B129+B133</f>
        <v>18287300</v>
      </c>
      <c r="C120" s="46">
        <f>C124+C129+C133</f>
        <v>18307300</v>
      </c>
      <c r="D120" s="12">
        <f>D124+D129+D133</f>
        <v>16718024</v>
      </c>
      <c r="E120" s="13">
        <f>D120/C120*100</f>
        <v>91.318894648582798</v>
      </c>
      <c r="F120" s="4"/>
      <c r="G120" s="4"/>
      <c r="H120" s="4"/>
      <c r="I120" s="4"/>
      <c r="J120" s="4"/>
    </row>
    <row r="121" spans="1:10" ht="8.25" customHeight="1" x14ac:dyDescent="0.2">
      <c r="A121" s="47"/>
      <c r="B121" s="48"/>
      <c r="C121" s="48"/>
      <c r="D121" s="21"/>
      <c r="E121" s="22"/>
      <c r="F121" s="4"/>
      <c r="G121" s="4"/>
      <c r="H121" s="4"/>
      <c r="I121" s="4"/>
      <c r="J121" s="4"/>
    </row>
    <row r="122" spans="1:10" x14ac:dyDescent="0.2">
      <c r="A122" s="65" t="s">
        <v>7</v>
      </c>
      <c r="B122" s="65"/>
      <c r="C122" s="65"/>
      <c r="D122" s="65"/>
      <c r="E122" s="65"/>
      <c r="F122" s="4"/>
      <c r="G122" s="4"/>
      <c r="H122" s="4"/>
      <c r="I122" s="4"/>
      <c r="J122" s="4"/>
    </row>
    <row r="123" spans="1:10" x14ac:dyDescent="0.2">
      <c r="A123" s="47"/>
      <c r="B123" s="49"/>
      <c r="C123" s="49"/>
      <c r="D123" s="21"/>
      <c r="E123" s="22"/>
      <c r="F123" s="4"/>
      <c r="G123" s="4"/>
      <c r="H123" s="4"/>
      <c r="I123" s="4"/>
      <c r="J123" s="4"/>
    </row>
    <row r="124" spans="1:10" x14ac:dyDescent="0.2">
      <c r="A124" s="50" t="s">
        <v>70</v>
      </c>
      <c r="B124" s="25">
        <f>B126+B127+B125</f>
        <v>12598400</v>
      </c>
      <c r="C124" s="25">
        <f>C126+C127+C125</f>
        <v>12598400</v>
      </c>
      <c r="D124" s="25">
        <f>SUM(D125:D127)</f>
        <v>10240387</v>
      </c>
      <c r="E124" s="26">
        <f t="shared" ref="E124:E135" si="3">D124/C124*100</f>
        <v>81.283234378968757</v>
      </c>
      <c r="F124" s="4"/>
      <c r="G124" s="4"/>
      <c r="H124" s="4"/>
      <c r="I124" s="4"/>
      <c r="J124" s="4"/>
    </row>
    <row r="125" spans="1:10" x14ac:dyDescent="0.2">
      <c r="A125" s="51" t="s">
        <v>71</v>
      </c>
      <c r="B125" s="28">
        <v>396000</v>
      </c>
      <c r="C125" s="28">
        <v>396000</v>
      </c>
      <c r="D125" s="21">
        <f>8063296-D126</f>
        <v>233595</v>
      </c>
      <c r="E125" s="22">
        <f t="shared" si="3"/>
        <v>58.98863636363636</v>
      </c>
      <c r="F125" s="4"/>
      <c r="G125" s="4"/>
      <c r="H125" s="4"/>
      <c r="I125" s="4"/>
      <c r="J125" s="4"/>
    </row>
    <row r="126" spans="1:10" x14ac:dyDescent="0.2">
      <c r="A126" s="51" t="s">
        <v>72</v>
      </c>
      <c r="B126" s="52">
        <v>9524000</v>
      </c>
      <c r="C126" s="52">
        <v>9524000</v>
      </c>
      <c r="D126" s="21">
        <v>7829701</v>
      </c>
      <c r="E126" s="22">
        <f t="shared" si="3"/>
        <v>82.210216295674087</v>
      </c>
      <c r="F126" s="31"/>
      <c r="G126" s="4"/>
      <c r="H126" s="4"/>
      <c r="I126" s="4"/>
      <c r="J126" s="4"/>
    </row>
    <row r="127" spans="1:10" x14ac:dyDescent="0.2">
      <c r="A127" s="20" t="s">
        <v>64</v>
      </c>
      <c r="B127" s="53">
        <f>(B126+B125)*0.27</f>
        <v>2678400</v>
      </c>
      <c r="C127" s="53">
        <f>(C126+C125)*0.27</f>
        <v>2678400</v>
      </c>
      <c r="D127" s="21">
        <v>2177091</v>
      </c>
      <c r="E127" s="22">
        <f t="shared" si="3"/>
        <v>81.283266129032256</v>
      </c>
      <c r="F127" s="4"/>
      <c r="G127" s="4"/>
      <c r="H127" s="4"/>
      <c r="I127" s="4"/>
      <c r="J127" s="4"/>
    </row>
    <row r="128" spans="1:10" x14ac:dyDescent="0.2">
      <c r="A128" s="20"/>
      <c r="B128" s="53"/>
      <c r="C128" s="53"/>
      <c r="D128" s="21"/>
      <c r="E128" s="22"/>
      <c r="F128" s="4"/>
      <c r="G128" s="4"/>
      <c r="H128" s="4"/>
      <c r="I128" s="4"/>
      <c r="J128" s="4"/>
    </row>
    <row r="129" spans="1:10" x14ac:dyDescent="0.2">
      <c r="A129" s="50" t="s">
        <v>73</v>
      </c>
      <c r="B129" s="54">
        <f>B130</f>
        <v>5600000</v>
      </c>
      <c r="C129" s="54">
        <f>C130</f>
        <v>5620000</v>
      </c>
      <c r="D129" s="25">
        <f>SUM(D130:D131)</f>
        <v>6268272</v>
      </c>
      <c r="E129" s="26">
        <f t="shared" si="3"/>
        <v>111.53508896797153</v>
      </c>
      <c r="F129" s="4"/>
      <c r="G129" s="4"/>
      <c r="H129" s="4"/>
      <c r="I129" s="4"/>
      <c r="J129" s="4"/>
    </row>
    <row r="130" spans="1:10" x14ac:dyDescent="0.2">
      <c r="A130" s="34" t="s">
        <v>74</v>
      </c>
      <c r="B130" s="53">
        <v>5600000</v>
      </c>
      <c r="C130" s="53">
        <v>5620000</v>
      </c>
      <c r="D130" s="21">
        <v>5531000</v>
      </c>
      <c r="E130" s="22">
        <f t="shared" si="3"/>
        <v>98.416370106761562</v>
      </c>
      <c r="F130" s="4"/>
      <c r="G130" s="4"/>
      <c r="H130" s="4"/>
      <c r="I130" s="4"/>
      <c r="J130" s="4"/>
    </row>
    <row r="131" spans="1:10" x14ac:dyDescent="0.2">
      <c r="A131" s="34" t="s">
        <v>75</v>
      </c>
      <c r="B131" s="53"/>
      <c r="C131" s="53"/>
      <c r="D131" s="21">
        <v>737272</v>
      </c>
      <c r="E131" s="22"/>
      <c r="F131" s="4"/>
      <c r="G131" s="4"/>
      <c r="H131" s="4"/>
      <c r="I131" s="4"/>
      <c r="J131" s="4"/>
    </row>
    <row r="132" spans="1:10" x14ac:dyDescent="0.2">
      <c r="A132" s="34"/>
      <c r="B132" s="53"/>
      <c r="C132" s="53"/>
      <c r="D132" s="21"/>
      <c r="E132" s="22"/>
      <c r="F132" s="4"/>
      <c r="G132" s="4"/>
      <c r="H132" s="4"/>
      <c r="I132" s="4"/>
      <c r="J132" s="4"/>
    </row>
    <row r="133" spans="1:10" x14ac:dyDescent="0.2">
      <c r="A133" s="50" t="s">
        <v>76</v>
      </c>
      <c r="B133" s="54">
        <f>SUM(B134:B135)</f>
        <v>88900</v>
      </c>
      <c r="C133" s="54">
        <f>SUM(C134:C135)</f>
        <v>88900</v>
      </c>
      <c r="D133" s="25">
        <f>SUM(D134:D135)</f>
        <v>209365</v>
      </c>
      <c r="E133" s="26">
        <f t="shared" si="3"/>
        <v>235.50618672665914</v>
      </c>
      <c r="F133" s="4"/>
      <c r="G133" s="4"/>
      <c r="H133" s="4"/>
      <c r="I133" s="4"/>
      <c r="J133" s="4"/>
    </row>
    <row r="134" spans="1:10" x14ac:dyDescent="0.2">
      <c r="A134" s="55" t="s">
        <v>77</v>
      </c>
      <c r="B134" s="56">
        <v>70000</v>
      </c>
      <c r="C134" s="56">
        <v>70000</v>
      </c>
      <c r="D134" s="21">
        <f>164459+394</f>
        <v>164853</v>
      </c>
      <c r="E134" s="22">
        <f t="shared" si="3"/>
        <v>235.50428571428571</v>
      </c>
      <c r="F134" s="4"/>
      <c r="G134" s="4"/>
      <c r="H134" s="4"/>
      <c r="I134" s="4"/>
      <c r="J134" s="4"/>
    </row>
    <row r="135" spans="1:10" x14ac:dyDescent="0.2">
      <c r="A135" s="20" t="s">
        <v>64</v>
      </c>
      <c r="B135" s="56">
        <f>B134*0.27</f>
        <v>18900</v>
      </c>
      <c r="C135" s="56">
        <f>C134*0.27</f>
        <v>18900</v>
      </c>
      <c r="D135" s="21">
        <v>44512</v>
      </c>
      <c r="E135" s="22">
        <f t="shared" si="3"/>
        <v>235.51322751322749</v>
      </c>
      <c r="F135" s="4"/>
      <c r="G135" s="4"/>
      <c r="H135" s="4"/>
      <c r="I135" s="4"/>
      <c r="J135" s="4"/>
    </row>
    <row r="136" spans="1:10" x14ac:dyDescent="0.2">
      <c r="A136" s="20"/>
      <c r="B136" s="57"/>
      <c r="C136" s="58"/>
      <c r="D136" s="22"/>
      <c r="E136" s="22"/>
      <c r="F136" s="4"/>
      <c r="G136" s="4"/>
      <c r="H136" s="4"/>
      <c r="I136" s="4"/>
      <c r="J136" s="4"/>
    </row>
    <row r="137" spans="1:10" x14ac:dyDescent="0.2">
      <c r="A137" s="20"/>
      <c r="B137" s="59"/>
      <c r="C137" s="2"/>
      <c r="D137" s="22"/>
      <c r="E137" s="22"/>
      <c r="F137" s="4"/>
      <c r="G137" s="4"/>
      <c r="H137" s="4"/>
      <c r="I137" s="4"/>
      <c r="J137" s="4"/>
    </row>
    <row r="138" spans="1:10" x14ac:dyDescent="0.2">
      <c r="A138" s="20"/>
      <c r="B138" s="2"/>
      <c r="C138" s="2"/>
      <c r="D138" s="22"/>
      <c r="E138" s="22"/>
      <c r="F138" s="4"/>
      <c r="G138" s="4"/>
      <c r="H138" s="4"/>
      <c r="I138" s="4"/>
      <c r="J138" s="4"/>
    </row>
    <row r="139" spans="1:10" x14ac:dyDescent="0.2">
      <c r="A139" s="20"/>
      <c r="B139" s="2"/>
      <c r="C139" s="2"/>
      <c r="D139" s="22"/>
      <c r="E139" s="22"/>
      <c r="F139" s="4"/>
      <c r="G139" s="4"/>
      <c r="H139" s="4"/>
      <c r="I139" s="4"/>
      <c r="J139" s="4"/>
    </row>
    <row r="140" spans="1:10" x14ac:dyDescent="0.2">
      <c r="A140" s="20"/>
      <c r="B140" s="2"/>
      <c r="C140" s="2"/>
      <c r="D140" s="22"/>
      <c r="E140" s="22"/>
      <c r="F140" s="4"/>
      <c r="G140" s="4"/>
      <c r="H140" s="4"/>
      <c r="I140" s="4"/>
      <c r="J140" s="4"/>
    </row>
    <row r="141" spans="1:10" x14ac:dyDescent="0.2">
      <c r="A141" s="20"/>
      <c r="B141" s="2"/>
      <c r="C141" s="2"/>
      <c r="D141" s="22"/>
      <c r="E141" s="22"/>
      <c r="F141" s="4"/>
      <c r="G141" s="4"/>
      <c r="H141" s="4"/>
      <c r="I141" s="4"/>
      <c r="J141" s="4"/>
    </row>
    <row r="142" spans="1:10" x14ac:dyDescent="0.2">
      <c r="A142" s="20"/>
      <c r="B142" s="2"/>
      <c r="C142" s="2"/>
      <c r="D142" s="22"/>
      <c r="E142" s="22"/>
    </row>
    <row r="143" spans="1:10" x14ac:dyDescent="0.2">
      <c r="A143" s="20"/>
      <c r="B143" s="2"/>
      <c r="C143" s="2"/>
      <c r="D143" s="22"/>
      <c r="E143" s="22"/>
    </row>
    <row r="144" spans="1:10" x14ac:dyDescent="0.2">
      <c r="A144" s="20"/>
      <c r="B144" s="2"/>
      <c r="C144" s="2"/>
      <c r="D144" s="22"/>
      <c r="E144" s="22"/>
    </row>
    <row r="145" spans="1:5" x14ac:dyDescent="0.2">
      <c r="A145" s="20"/>
      <c r="B145" s="2"/>
      <c r="C145" s="2"/>
      <c r="D145" s="22"/>
      <c r="E145" s="22"/>
    </row>
    <row r="146" spans="1:5" x14ac:dyDescent="0.2">
      <c r="A146" s="20"/>
      <c r="B146" s="2"/>
      <c r="C146" s="2"/>
      <c r="D146" s="22"/>
      <c r="E146" s="22"/>
    </row>
    <row r="147" spans="1:5" x14ac:dyDescent="0.2">
      <c r="A147" s="60"/>
    </row>
  </sheetData>
  <mergeCells count="10">
    <mergeCell ref="A70:E70"/>
    <mergeCell ref="A79:E79"/>
    <mergeCell ref="A94:E94"/>
    <mergeCell ref="A122:E122"/>
    <mergeCell ref="A1:J1"/>
    <mergeCell ref="A3:E3"/>
    <mergeCell ref="B5:C5"/>
    <mergeCell ref="A9:E9"/>
    <mergeCell ref="A49:E49"/>
    <mergeCell ref="A57:E57"/>
  </mergeCells>
  <printOptions gridLines="1"/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2020-04-22T11:47:24Z</dcterms:created>
  <dcterms:modified xsi:type="dcterms:W3CDTF">2020-06-23T11:56:42Z</dcterms:modified>
</cp:coreProperties>
</file>