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95" windowWidth="12120" windowHeight="2640" tabRatio="803" activeTab="1"/>
  </bookViews>
  <sheets>
    <sheet name="önként2016." sheetId="1" r:id="rId1"/>
    <sheet name="kötelező2016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'kötelező2016.'!$A$1:$M$44</definedName>
    <definedName name="_xlnm.Print_Area" localSheetId="0">'önként2016.'!$A$1:$L$32</definedName>
  </definedNames>
  <calcPr fullCalcOnLoad="1"/>
</workbook>
</file>

<file path=xl/sharedStrings.xml><?xml version="1.0" encoding="utf-8"?>
<sst xmlns="http://schemas.openxmlformats.org/spreadsheetml/2006/main" count="95" uniqueCount="86">
  <si>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</si>
  <si>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</si>
  <si>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</si>
  <si>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</si>
  <si>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</si>
  <si>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</si>
  <si>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</si>
  <si>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</si>
  <si>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</si>
  <si>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</si>
  <si>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</si>
  <si>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</si>
  <si>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</si>
  <si>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</si>
  <si>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</si>
  <si>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</si>
  <si>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</si>
  <si>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</si>
  <si>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</si>
  <si>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</si>
  <si>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</si>
  <si>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</si>
  <si>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</si>
  <si>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</si>
  <si>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</si>
  <si>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</si>
  <si>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</si>
  <si>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</si>
  <si>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</si>
  <si>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</si>
  <si>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</si>
  <si>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</si>
  <si>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</si>
  <si>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</si>
  <si>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</si>
  <si>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</si>
  <si>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</si>
  <si>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</si>
  <si>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</si>
  <si>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</si>
  <si>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</si>
  <si>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</si>
  <si>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</si>
  <si>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</si>
  <si>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</si>
  <si>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</si>
  <si>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</si>
  <si>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</si>
  <si>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</si>
  <si>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</si>
  <si>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</si>
  <si>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</si>
  <si>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</si>
  <si>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</si>
  <si>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</si>
  <si>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</si>
  <si>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</si>
  <si>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</si>
  <si>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</si>
  <si>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</si>
  <si>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</si>
  <si>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</si>
  <si>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</si>
  <si>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</si>
  <si>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Kv.       maradvány</t>
  </si>
  <si>
    <t>Egészségügyi és Szoc. Biz. Kiad.</t>
  </si>
  <si>
    <t>Kulturális és tanácsnoki keret kiad.</t>
  </si>
  <si>
    <t xml:space="preserve">Állami támogatás </t>
  </si>
  <si>
    <t>2016. Működési költségvetés  -  Kötelezően előírt feladatkörök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</si>
  <si>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</si>
  <si>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</si>
  <si>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</si>
  <si>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</si>
  <si>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</si>
  <si>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</si>
  <si>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</si>
  <si>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</si>
  <si>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</si>
  <si>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2016. Működési költségvetés -  Önként vállalt feladatkörök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</si>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</sst>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121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125" style="1" customWidth="1"/>
    <col min="14" max="14" width="11.75390625" style="1" bestFit="1" customWidth="1"/>
    <col min="15" max="16384" width="9.125" style="1" customWidth="1"/>
  </cols>
  <sheetData>
    <row r="1" spans="1:12" ht="12.75">
      <c r="A1" s="56"/>
      <c r="B1" s="56"/>
      <c r="C1" s="56"/>
      <c r="D1" s="111"/>
      <c r="E1" s="56"/>
      <c r="F1" s="56"/>
      <c r="G1" s="56"/>
      <c r="H1" s="56"/>
      <c r="I1" s="56"/>
      <c r="J1" s="56"/>
      <c r="K1" s="125" t="s">
        <v>34</v>
      </c>
      <c r="L1" s="125"/>
    </row>
    <row r="2" spans="1:12" ht="12.75">
      <c r="A2" s="56"/>
      <c r="B2" s="56"/>
      <c r="C2" s="56"/>
      <c r="D2" s="111"/>
      <c r="E2" s="56"/>
      <c r="F2" s="56"/>
      <c r="G2" s="56"/>
      <c r="H2" s="56"/>
      <c r="I2" s="56"/>
      <c r="J2" s="56"/>
      <c r="K2" s="56"/>
      <c r="L2" s="56"/>
    </row>
    <row r="3" spans="1:12" ht="12.75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3.5" thickBot="1">
      <c r="A5" s="87"/>
      <c r="B5" s="87"/>
      <c r="C5" s="87"/>
      <c r="D5" s="112"/>
      <c r="E5" s="70"/>
      <c r="F5" s="71"/>
      <c r="G5" s="70"/>
      <c r="H5" s="71"/>
      <c r="I5" s="71"/>
      <c r="J5" s="71"/>
      <c r="K5" s="72"/>
      <c r="L5" s="81" t="s">
        <v>0</v>
      </c>
    </row>
    <row r="6" spans="1:12" ht="67.5" customHeight="1" thickBot="1">
      <c r="A6" s="57" t="s">
        <v>3</v>
      </c>
      <c r="B6" s="73" t="s">
        <v>79</v>
      </c>
      <c r="C6" s="73" t="s">
        <v>72</v>
      </c>
      <c r="D6" s="74" t="s">
        <v>80</v>
      </c>
      <c r="E6" s="73" t="s">
        <v>67</v>
      </c>
      <c r="F6" s="74" t="s">
        <v>81</v>
      </c>
      <c r="G6" s="73" t="s">
        <v>82</v>
      </c>
      <c r="H6" s="74" t="s">
        <v>83</v>
      </c>
      <c r="I6" s="74" t="s">
        <v>64</v>
      </c>
      <c r="J6" s="74" t="s">
        <v>51</v>
      </c>
      <c r="K6" s="75" t="s">
        <v>84</v>
      </c>
      <c r="L6" s="83" t="s">
        <v>85</v>
      </c>
    </row>
    <row r="7" spans="1:12" ht="12.75">
      <c r="A7" s="15" t="s">
        <v>21</v>
      </c>
      <c r="B7" s="16">
        <f>864773-265000-300000</f>
        <v>299773</v>
      </c>
      <c r="C7" s="16"/>
      <c r="D7" s="64">
        <f>SUM(C7/B7)*100</f>
        <v>0</v>
      </c>
      <c r="E7" s="17"/>
      <c r="F7" s="18">
        <f aca="true" t="shared" si="0" ref="F7:F17">SUM(E7/B7)*100</f>
        <v>0</v>
      </c>
      <c r="G7" s="17"/>
      <c r="H7" s="18">
        <f>SUM(G7/B7*100)</f>
        <v>0</v>
      </c>
      <c r="I7" s="17">
        <f>4330+4513+340+13774</f>
        <v>22957</v>
      </c>
      <c r="J7" s="18">
        <f>SUM(I7/B7*100)</f>
        <v>7.65812798350752</v>
      </c>
      <c r="K7" s="22">
        <f>SUM(B7-C7-E7-G7-I7)</f>
        <v>276816</v>
      </c>
      <c r="L7" s="19">
        <f>SUM(K7/B7)*100</f>
        <v>92.34187201649247</v>
      </c>
    </row>
    <row r="8" spans="1:15" ht="12.75">
      <c r="A8" s="15" t="s">
        <v>22</v>
      </c>
      <c r="B8" s="21">
        <f>3154087-'kötelező2016.'!C11</f>
        <v>1510115</v>
      </c>
      <c r="C8" s="21">
        <f>25+5080+13020+27843+22348+23432+14491+5085+15+98+333+7366+10+18434</f>
        <v>137580</v>
      </c>
      <c r="D8" s="113">
        <f>SUM(C8/B8)*100</f>
        <v>9.110564427212498</v>
      </c>
      <c r="E8" s="22"/>
      <c r="F8" s="23">
        <f t="shared" si="0"/>
        <v>0</v>
      </c>
      <c r="G8" s="22"/>
      <c r="H8" s="23">
        <f>SUM(G8/B8*100)</f>
        <v>0</v>
      </c>
      <c r="I8" s="22"/>
      <c r="J8" s="18">
        <f aca="true" t="shared" si="1" ref="J8:J29">SUM(I8/B8*100)</f>
        <v>0</v>
      </c>
      <c r="K8" s="22">
        <f aca="true" t="shared" si="2" ref="K8:K17">SUM(B8-C8-E8-G8-I8)</f>
        <v>1372535</v>
      </c>
      <c r="L8" s="24">
        <f>SUM(K8/B8)*100</f>
        <v>90.8894355727875</v>
      </c>
      <c r="N8" s="3"/>
      <c r="O8" s="3"/>
    </row>
    <row r="9" spans="1:15" ht="12.75">
      <c r="A9" s="15" t="s">
        <v>1</v>
      </c>
      <c r="B9" s="21">
        <v>100000</v>
      </c>
      <c r="C9" s="21"/>
      <c r="D9" s="113">
        <f>SUM(C9/B9)*100</f>
        <v>0</v>
      </c>
      <c r="E9" s="22"/>
      <c r="F9" s="23">
        <f t="shared" si="0"/>
        <v>0</v>
      </c>
      <c r="G9" s="22"/>
      <c r="H9" s="23">
        <f>SUM(G9/B9*100)</f>
        <v>0</v>
      </c>
      <c r="I9" s="22"/>
      <c r="J9" s="18">
        <f t="shared" si="1"/>
        <v>0</v>
      </c>
      <c r="K9" s="22">
        <f t="shared" si="2"/>
        <v>100000</v>
      </c>
      <c r="L9" s="24">
        <f>SUM(K9/B9)*100</f>
        <v>100</v>
      </c>
      <c r="O9" s="3"/>
    </row>
    <row r="10" spans="1:14" ht="12.75">
      <c r="A10" s="20" t="s">
        <v>26</v>
      </c>
      <c r="B10" s="21">
        <v>720843</v>
      </c>
      <c r="C10" s="21"/>
      <c r="D10" s="113">
        <f aca="true" t="shared" si="3" ref="D10:D18">SUM(C10/B10)*100</f>
        <v>0</v>
      </c>
      <c r="E10" s="22"/>
      <c r="F10" s="23">
        <f t="shared" si="0"/>
        <v>0</v>
      </c>
      <c r="G10" s="22"/>
      <c r="H10" s="23">
        <f aca="true" t="shared" si="4" ref="H10:H18">SUM(G10/B10*100)</f>
        <v>0</v>
      </c>
      <c r="I10" s="22"/>
      <c r="J10" s="18">
        <f t="shared" si="1"/>
        <v>0</v>
      </c>
      <c r="K10" s="22">
        <f t="shared" si="2"/>
        <v>720843</v>
      </c>
      <c r="L10" s="24">
        <f aca="true" t="shared" si="5" ref="L10:L18">SUM(K10/B10)*100</f>
        <v>100</v>
      </c>
      <c r="N10" s="3"/>
    </row>
    <row r="11" spans="1:12" ht="12.75">
      <c r="A11" s="20" t="s">
        <v>62</v>
      </c>
      <c r="B11" s="21">
        <f>305414-'kötelező2016.'!C12-B32</f>
        <v>234131</v>
      </c>
      <c r="C11" s="21"/>
      <c r="D11" s="113">
        <f t="shared" si="3"/>
        <v>0</v>
      </c>
      <c r="E11" s="22"/>
      <c r="F11" s="23">
        <f t="shared" si="0"/>
        <v>0</v>
      </c>
      <c r="G11" s="22"/>
      <c r="H11" s="23">
        <f t="shared" si="4"/>
        <v>0</v>
      </c>
      <c r="I11" s="22">
        <v>274</v>
      </c>
      <c r="J11" s="18">
        <f t="shared" si="1"/>
        <v>0.11702850113825165</v>
      </c>
      <c r="K11" s="22">
        <f t="shared" si="2"/>
        <v>233857</v>
      </c>
      <c r="L11" s="24">
        <f t="shared" si="5"/>
        <v>99.88297149886175</v>
      </c>
    </row>
    <row r="12" spans="1:12" ht="12.75">
      <c r="A12" s="20" t="s">
        <v>65</v>
      </c>
      <c r="B12" s="21">
        <v>907</v>
      </c>
      <c r="C12" s="21"/>
      <c r="D12" s="113">
        <f>SUM(C12/B12)*100</f>
        <v>0</v>
      </c>
      <c r="E12" s="22"/>
      <c r="F12" s="23">
        <f>SUM(E12/B12)*100</f>
        <v>0</v>
      </c>
      <c r="G12" s="22"/>
      <c r="H12" s="23">
        <f>SUM(G12/B12*100)</f>
        <v>0</v>
      </c>
      <c r="I12" s="22">
        <v>907</v>
      </c>
      <c r="J12" s="18">
        <f>SUM(I12/B12*100)</f>
        <v>100</v>
      </c>
      <c r="K12" s="22">
        <f>SUM(B12-C12-E12-G12-I12)</f>
        <v>0</v>
      </c>
      <c r="L12" s="24">
        <f>SUM(K12/B12)*100</f>
        <v>0</v>
      </c>
    </row>
    <row r="13" spans="1:12" ht="12.75">
      <c r="A13" s="20" t="s">
        <v>18</v>
      </c>
      <c r="B13" s="21">
        <f>396119-'kötelező2016.'!C10</f>
        <v>59744</v>
      </c>
      <c r="C13" s="21"/>
      <c r="D13" s="113">
        <f>SUM(C13/B13)*100</f>
        <v>0</v>
      </c>
      <c r="E13" s="22"/>
      <c r="F13" s="23">
        <f>SUM(E13/B13)*100</f>
        <v>0</v>
      </c>
      <c r="G13" s="22"/>
      <c r="H13" s="23">
        <f>SUM(G13/B13*100)</f>
        <v>0</v>
      </c>
      <c r="I13" s="22"/>
      <c r="J13" s="18">
        <f>SUM(I13/B13*100)</f>
        <v>0</v>
      </c>
      <c r="K13" s="22">
        <f>SUM(B13-C13-E13-G13-I13)</f>
        <v>59744</v>
      </c>
      <c r="L13" s="24">
        <f>SUM(K13/B13)*100</f>
        <v>100</v>
      </c>
    </row>
    <row r="14" spans="1:12" ht="12.75">
      <c r="A14" s="20" t="s">
        <v>66</v>
      </c>
      <c r="B14" s="21">
        <v>7835</v>
      </c>
      <c r="C14" s="21"/>
      <c r="D14" s="113">
        <f>SUM(C14/B14)*100</f>
        <v>0</v>
      </c>
      <c r="E14" s="22"/>
      <c r="F14" s="23">
        <f>SUM(E14/B14)*100</f>
        <v>0</v>
      </c>
      <c r="G14" s="22"/>
      <c r="H14" s="23">
        <f>SUM(G14/B14*100)</f>
        <v>0</v>
      </c>
      <c r="I14" s="22">
        <v>7835</v>
      </c>
      <c r="J14" s="18">
        <f>SUM(I14/B14*100)</f>
        <v>100</v>
      </c>
      <c r="K14" s="22">
        <f>SUM(B14-C14-E14-G14-I14)</f>
        <v>0</v>
      </c>
      <c r="L14" s="24">
        <f>SUM(K14/B14)*100</f>
        <v>0</v>
      </c>
    </row>
    <row r="15" spans="1:14" ht="12.75">
      <c r="A15" s="20" t="s">
        <v>2</v>
      </c>
      <c r="B15" s="21">
        <v>15000</v>
      </c>
      <c r="C15" s="21"/>
      <c r="D15" s="113">
        <f t="shared" si="3"/>
        <v>0</v>
      </c>
      <c r="E15" s="22"/>
      <c r="F15" s="23">
        <f t="shared" si="0"/>
        <v>0</v>
      </c>
      <c r="G15" s="22"/>
      <c r="H15" s="23">
        <f t="shared" si="4"/>
        <v>0</v>
      </c>
      <c r="I15" s="22"/>
      <c r="J15" s="18">
        <f t="shared" si="1"/>
        <v>0</v>
      </c>
      <c r="K15" s="22">
        <f t="shared" si="2"/>
        <v>15000</v>
      </c>
      <c r="L15" s="24">
        <f t="shared" si="5"/>
        <v>100</v>
      </c>
      <c r="N15" s="3"/>
    </row>
    <row r="16" spans="1:12" ht="12.75">
      <c r="A16" s="20" t="s">
        <v>27</v>
      </c>
      <c r="B16" s="21">
        <v>66180</v>
      </c>
      <c r="C16" s="21"/>
      <c r="D16" s="113">
        <f t="shared" si="3"/>
        <v>0</v>
      </c>
      <c r="E16" s="22"/>
      <c r="F16" s="23">
        <f t="shared" si="0"/>
        <v>0</v>
      </c>
      <c r="G16" s="22"/>
      <c r="H16" s="23">
        <f t="shared" si="4"/>
        <v>0</v>
      </c>
      <c r="I16" s="22"/>
      <c r="J16" s="18">
        <f t="shared" si="1"/>
        <v>0</v>
      </c>
      <c r="K16" s="22">
        <f t="shared" si="2"/>
        <v>66180</v>
      </c>
      <c r="L16" s="24">
        <f t="shared" si="5"/>
        <v>100</v>
      </c>
    </row>
    <row r="17" spans="1:14" ht="13.5" thickBot="1">
      <c r="A17" s="20" t="s">
        <v>28</v>
      </c>
      <c r="B17" s="21">
        <f>611599-'kötelező2016.'!C6</f>
        <v>526495</v>
      </c>
      <c r="C17" s="21"/>
      <c r="D17" s="113">
        <f t="shared" si="3"/>
        <v>0</v>
      </c>
      <c r="E17" s="22"/>
      <c r="F17" s="23">
        <f t="shared" si="0"/>
        <v>0</v>
      </c>
      <c r="G17" s="22"/>
      <c r="H17" s="23">
        <f t="shared" si="4"/>
        <v>0</v>
      </c>
      <c r="I17" s="22"/>
      <c r="J17" s="18">
        <f t="shared" si="1"/>
        <v>0</v>
      </c>
      <c r="K17" s="22">
        <f t="shared" si="2"/>
        <v>526495</v>
      </c>
      <c r="L17" s="24">
        <f t="shared" si="5"/>
        <v>100</v>
      </c>
      <c r="N17" s="3"/>
    </row>
    <row r="18" spans="1:16" s="45" customFormat="1" ht="13.5" thickBot="1">
      <c r="A18" s="40" t="s">
        <v>42</v>
      </c>
      <c r="B18" s="33">
        <f>SUM(B7:B17)</f>
        <v>3541023</v>
      </c>
      <c r="C18" s="33">
        <f>SUM(C7:C17)</f>
        <v>137580</v>
      </c>
      <c r="D18" s="114">
        <f t="shared" si="3"/>
        <v>3.8853178869496183</v>
      </c>
      <c r="E18" s="33">
        <f>SUM(E7:E17)</f>
        <v>0</v>
      </c>
      <c r="F18" s="85">
        <f>SUM(E18/B18*100)</f>
        <v>0</v>
      </c>
      <c r="G18" s="33">
        <f>SUM(G7:G17)</f>
        <v>0</v>
      </c>
      <c r="H18" s="41">
        <f t="shared" si="4"/>
        <v>0</v>
      </c>
      <c r="I18" s="33">
        <f>SUM(I7:I17)</f>
        <v>31973</v>
      </c>
      <c r="J18" s="41">
        <f t="shared" si="1"/>
        <v>0.9029311585945643</v>
      </c>
      <c r="K18" s="33">
        <f>SUM(K7:K17)</f>
        <v>3371470</v>
      </c>
      <c r="L18" s="61">
        <f t="shared" si="5"/>
        <v>95.21175095445582</v>
      </c>
      <c r="N18" s="86"/>
      <c r="P18" s="52"/>
    </row>
    <row r="19" spans="1:14" ht="12.75">
      <c r="A19" s="38" t="s">
        <v>23</v>
      </c>
      <c r="B19" s="16">
        <v>69694</v>
      </c>
      <c r="C19" s="16">
        <v>1728</v>
      </c>
      <c r="D19" s="64">
        <f aca="true" t="shared" si="6" ref="D19:D29">SUM(C19/B19)*100</f>
        <v>2.4794099922518438</v>
      </c>
      <c r="E19" s="39"/>
      <c r="F19" s="18">
        <f aca="true" t="shared" si="7" ref="F19:F29">SUM(E19/B19)*100</f>
        <v>0</v>
      </c>
      <c r="G19" s="39">
        <v>58100</v>
      </c>
      <c r="H19" s="18">
        <f aca="true" t="shared" si="8" ref="H19:H24">SUM(G19/B19*100)</f>
        <v>83.36442161448619</v>
      </c>
      <c r="I19" s="17"/>
      <c r="J19" s="18">
        <f t="shared" si="1"/>
        <v>0</v>
      </c>
      <c r="K19" s="17">
        <f aca="true" t="shared" si="9" ref="K19:K24">SUM(B19-C19-E19-G19-I19)</f>
        <v>9866</v>
      </c>
      <c r="L19" s="19">
        <f aca="true" t="shared" si="10" ref="L19:L27">SUM(K19/B19)*100</f>
        <v>14.156168393261973</v>
      </c>
      <c r="N19" s="86"/>
    </row>
    <row r="20" spans="1:14" ht="12.75">
      <c r="A20" s="25" t="s">
        <v>36</v>
      </c>
      <c r="B20" s="21">
        <v>788885</v>
      </c>
      <c r="C20" s="21">
        <v>50083</v>
      </c>
      <c r="D20" s="113">
        <f t="shared" si="6"/>
        <v>6.348580591594466</v>
      </c>
      <c r="E20" s="26"/>
      <c r="F20" s="23">
        <f t="shared" si="7"/>
        <v>0</v>
      </c>
      <c r="G20" s="26">
        <v>517838</v>
      </c>
      <c r="H20" s="23">
        <f t="shared" si="8"/>
        <v>65.64176020586017</v>
      </c>
      <c r="I20" s="17"/>
      <c r="J20" s="18">
        <f t="shared" si="1"/>
        <v>0</v>
      </c>
      <c r="K20" s="17">
        <f t="shared" si="9"/>
        <v>220964</v>
      </c>
      <c r="L20" s="24">
        <f t="shared" si="10"/>
        <v>28.009659202545368</v>
      </c>
      <c r="N20" s="86"/>
    </row>
    <row r="21" spans="1:14" ht="12.75">
      <c r="A21" s="25" t="s">
        <v>24</v>
      </c>
      <c r="B21" s="21">
        <v>109790</v>
      </c>
      <c r="C21" s="21">
        <v>8098</v>
      </c>
      <c r="D21" s="113">
        <f t="shared" si="6"/>
        <v>7.375899444393842</v>
      </c>
      <c r="E21" s="26"/>
      <c r="F21" s="23">
        <f t="shared" si="7"/>
        <v>0</v>
      </c>
      <c r="G21" s="26">
        <v>87155</v>
      </c>
      <c r="H21" s="23">
        <f t="shared" si="8"/>
        <v>79.38336824847437</v>
      </c>
      <c r="I21" s="17"/>
      <c r="J21" s="18">
        <f t="shared" si="1"/>
        <v>0</v>
      </c>
      <c r="K21" s="17">
        <f t="shared" si="9"/>
        <v>14537</v>
      </c>
      <c r="L21" s="24">
        <f t="shared" si="10"/>
        <v>13.240732307131797</v>
      </c>
      <c r="N21" s="86"/>
    </row>
    <row r="22" spans="1:14" ht="12.75">
      <c r="A22" s="25" t="s">
        <v>25</v>
      </c>
      <c r="B22" s="21">
        <v>56390</v>
      </c>
      <c r="C22" s="21">
        <v>9201</v>
      </c>
      <c r="D22" s="113">
        <f t="shared" si="6"/>
        <v>16.3167228231956</v>
      </c>
      <c r="E22" s="26"/>
      <c r="F22" s="23">
        <f t="shared" si="7"/>
        <v>0</v>
      </c>
      <c r="G22" s="26">
        <v>51989</v>
      </c>
      <c r="H22" s="23">
        <f t="shared" si="8"/>
        <v>92.19542472069516</v>
      </c>
      <c r="I22" s="17"/>
      <c r="J22" s="18">
        <f t="shared" si="1"/>
        <v>0</v>
      </c>
      <c r="K22" s="17">
        <f t="shared" si="9"/>
        <v>-4800</v>
      </c>
      <c r="L22" s="24">
        <f t="shared" si="10"/>
        <v>-8.51214754389076</v>
      </c>
      <c r="N22" s="86"/>
    </row>
    <row r="23" spans="1:14" ht="12.75">
      <c r="A23" s="25" t="s">
        <v>37</v>
      </c>
      <c r="B23" s="21">
        <v>38990</v>
      </c>
      <c r="C23" s="21">
        <v>38990</v>
      </c>
      <c r="D23" s="113">
        <f t="shared" si="6"/>
        <v>100</v>
      </c>
      <c r="E23" s="26"/>
      <c r="F23" s="23">
        <f t="shared" si="7"/>
        <v>0</v>
      </c>
      <c r="G23" s="26"/>
      <c r="H23" s="23">
        <f t="shared" si="8"/>
        <v>0</v>
      </c>
      <c r="I23" s="17"/>
      <c r="J23" s="18">
        <f t="shared" si="1"/>
        <v>0</v>
      </c>
      <c r="K23" s="17">
        <f t="shared" si="9"/>
        <v>0</v>
      </c>
      <c r="L23" s="24">
        <f t="shared" si="10"/>
        <v>0</v>
      </c>
      <c r="N23" s="86"/>
    </row>
    <row r="24" spans="1:14" ht="13.5" thickBot="1">
      <c r="A24" s="36" t="s">
        <v>38</v>
      </c>
      <c r="B24" s="28">
        <v>81679</v>
      </c>
      <c r="C24" s="28">
        <v>2403</v>
      </c>
      <c r="D24" s="115">
        <f t="shared" si="6"/>
        <v>2.9420046768447214</v>
      </c>
      <c r="E24" s="37"/>
      <c r="F24" s="30">
        <f t="shared" si="7"/>
        <v>0</v>
      </c>
      <c r="G24" s="37">
        <v>2551</v>
      </c>
      <c r="H24" s="30">
        <f t="shared" si="8"/>
        <v>3.1232018021768138</v>
      </c>
      <c r="I24" s="48"/>
      <c r="J24" s="18">
        <f t="shared" si="1"/>
        <v>0</v>
      </c>
      <c r="K24" s="17">
        <f t="shared" si="9"/>
        <v>76725</v>
      </c>
      <c r="L24" s="31">
        <f t="shared" si="10"/>
        <v>93.93479352097846</v>
      </c>
      <c r="N24" s="86"/>
    </row>
    <row r="25" spans="1:14" s="45" customFormat="1" ht="13.5" thickBot="1">
      <c r="A25" s="32" t="s">
        <v>46</v>
      </c>
      <c r="B25" s="33">
        <f>SUM(B19:B24)</f>
        <v>1145428</v>
      </c>
      <c r="C25" s="33">
        <f aca="true" t="shared" si="11" ref="C25:K25">SUM(C19:C24)</f>
        <v>110503</v>
      </c>
      <c r="D25" s="116">
        <f t="shared" si="6"/>
        <v>9.647310874188513</v>
      </c>
      <c r="E25" s="33">
        <f t="shared" si="11"/>
        <v>0</v>
      </c>
      <c r="F25" s="41">
        <f t="shared" si="7"/>
        <v>0</v>
      </c>
      <c r="G25" s="33">
        <f t="shared" si="11"/>
        <v>717633</v>
      </c>
      <c r="H25" s="41">
        <f t="shared" si="11"/>
        <v>323.7081765916927</v>
      </c>
      <c r="I25" s="33">
        <f>SUM(I19:I24)</f>
        <v>0</v>
      </c>
      <c r="J25" s="41">
        <f t="shared" si="1"/>
        <v>0</v>
      </c>
      <c r="K25" s="33">
        <f t="shared" si="11"/>
        <v>317292</v>
      </c>
      <c r="L25" s="61">
        <f t="shared" si="10"/>
        <v>27.700737191687296</v>
      </c>
      <c r="N25" s="86"/>
    </row>
    <row r="26" spans="1:14" s="93" customFormat="1" ht="12.75">
      <c r="A26" s="92" t="s">
        <v>59</v>
      </c>
      <c r="B26" s="47">
        <f>2267903-'kötelező2016.'!C25-'kötelező2016.'!C26</f>
        <v>76923</v>
      </c>
      <c r="C26" s="47">
        <v>1016</v>
      </c>
      <c r="D26" s="117">
        <f t="shared" si="6"/>
        <v>1.320801320801321</v>
      </c>
      <c r="E26" s="47"/>
      <c r="F26" s="49">
        <f t="shared" si="7"/>
        <v>0</v>
      </c>
      <c r="G26" s="47"/>
      <c r="H26" s="49">
        <f>SUM(G26/B26*100)</f>
        <v>0</v>
      </c>
      <c r="I26" s="47"/>
      <c r="J26" s="49">
        <f t="shared" si="1"/>
        <v>0</v>
      </c>
      <c r="K26" s="48">
        <f>SUM(B26-C26-E26-G26-I26)</f>
        <v>75907</v>
      </c>
      <c r="L26" s="50">
        <f t="shared" si="10"/>
        <v>98.67919867919868</v>
      </c>
      <c r="N26" s="86"/>
    </row>
    <row r="27" spans="1:14" ht="13.5" thickBot="1">
      <c r="A27" s="58" t="s">
        <v>39</v>
      </c>
      <c r="B27" s="34">
        <v>2550</v>
      </c>
      <c r="C27" s="34"/>
      <c r="D27" s="118">
        <f t="shared" si="6"/>
        <v>0</v>
      </c>
      <c r="E27" s="35"/>
      <c r="F27" s="59">
        <f t="shared" si="7"/>
        <v>0</v>
      </c>
      <c r="G27" s="35"/>
      <c r="H27" s="59">
        <f>SUM(G27/B27*100)</f>
        <v>0</v>
      </c>
      <c r="I27" s="35"/>
      <c r="J27" s="59">
        <f t="shared" si="1"/>
        <v>0</v>
      </c>
      <c r="K27" s="35">
        <f>SUM(B27-C27-E27-G27-I27)</f>
        <v>2550</v>
      </c>
      <c r="L27" s="60">
        <f t="shared" si="10"/>
        <v>100</v>
      </c>
      <c r="M27" s="3"/>
      <c r="N27" s="86"/>
    </row>
    <row r="28" spans="1:14" s="45" customFormat="1" ht="13.5" thickBot="1">
      <c r="A28" s="40" t="s">
        <v>43</v>
      </c>
      <c r="B28" s="33">
        <f>SUM(B26:B27)</f>
        <v>79473</v>
      </c>
      <c r="C28" s="33">
        <f aca="true" t="shared" si="12" ref="C28:L28">SUM(C27)</f>
        <v>0</v>
      </c>
      <c r="D28" s="116">
        <f t="shared" si="6"/>
        <v>0</v>
      </c>
      <c r="E28" s="33">
        <f t="shared" si="12"/>
        <v>0</v>
      </c>
      <c r="F28" s="41">
        <f t="shared" si="7"/>
        <v>0</v>
      </c>
      <c r="G28" s="33">
        <f t="shared" si="12"/>
        <v>0</v>
      </c>
      <c r="H28" s="41">
        <f t="shared" si="12"/>
        <v>0</v>
      </c>
      <c r="I28" s="33">
        <f>SUM(I27)</f>
        <v>0</v>
      </c>
      <c r="J28" s="41">
        <f t="shared" si="1"/>
        <v>0</v>
      </c>
      <c r="K28" s="33">
        <f>SUM(K26:K27)</f>
        <v>78457</v>
      </c>
      <c r="L28" s="61">
        <f t="shared" si="12"/>
        <v>100</v>
      </c>
      <c r="M28" s="52"/>
      <c r="N28" s="86"/>
    </row>
    <row r="29" spans="1:16" s="45" customFormat="1" ht="13.5" thickBot="1">
      <c r="A29" s="32" t="s">
        <v>20</v>
      </c>
      <c r="B29" s="33">
        <f>SUM(B28,B25,B18)</f>
        <v>4765924</v>
      </c>
      <c r="C29" s="33">
        <f>SUM(C28,C25,C18)</f>
        <v>248083</v>
      </c>
      <c r="D29" s="116">
        <f t="shared" si="6"/>
        <v>5.205349476827578</v>
      </c>
      <c r="E29" s="33">
        <f>SUM(E28,E25,E18)</f>
        <v>0</v>
      </c>
      <c r="F29" s="41">
        <f t="shared" si="7"/>
        <v>0</v>
      </c>
      <c r="G29" s="33">
        <f>SUM(G28,G25,G18)</f>
        <v>717633</v>
      </c>
      <c r="H29" s="41">
        <f>SUM(G29/B29*100)</f>
        <v>15.057583796972004</v>
      </c>
      <c r="I29" s="33">
        <f>SUM(I28,I25,I18)</f>
        <v>31973</v>
      </c>
      <c r="J29" s="41">
        <f t="shared" si="1"/>
        <v>0.6708667616185235</v>
      </c>
      <c r="K29" s="33">
        <f>SUM(K28,K25,K18)</f>
        <v>3767219</v>
      </c>
      <c r="L29" s="61">
        <f>SUM(K29/B29)*100</f>
        <v>79.04488195783232</v>
      </c>
      <c r="N29" s="86"/>
      <c r="O29" s="52"/>
      <c r="P29" s="52"/>
    </row>
    <row r="30" spans="3:11" ht="12.75">
      <c r="C30" s="6"/>
      <c r="D30" s="119"/>
      <c r="E30" s="3"/>
      <c r="F30" s="2"/>
      <c r="G30" s="3"/>
      <c r="H30" s="2"/>
      <c r="I30" s="2"/>
      <c r="J30" s="2"/>
      <c r="K30" s="6"/>
    </row>
    <row r="31" spans="1:7" s="3" customFormat="1" ht="13.5" thickBot="1">
      <c r="A31" s="97" t="s">
        <v>60</v>
      </c>
      <c r="D31" s="120"/>
      <c r="G31" s="76"/>
    </row>
    <row r="32" spans="1:12" s="3" customFormat="1" ht="13.5" thickBot="1">
      <c r="A32" s="94" t="s">
        <v>61</v>
      </c>
      <c r="B32" s="95">
        <v>36000</v>
      </c>
      <c r="C32" s="95">
        <v>60000</v>
      </c>
      <c r="D32" s="124">
        <f>SUM(C32/B32)*100</f>
        <v>166.66666666666669</v>
      </c>
      <c r="E32" s="95"/>
      <c r="F32" s="95">
        <f>SUM(E32/B32)*100</f>
        <v>0</v>
      </c>
      <c r="G32" s="96"/>
      <c r="H32" s="95">
        <f>SUM(G32/B32*100)</f>
        <v>0</v>
      </c>
      <c r="I32" s="95"/>
      <c r="J32" s="95">
        <f>SUM(I32/B32*100)</f>
        <v>0</v>
      </c>
      <c r="K32" s="95">
        <f>SUM(B32-C32-E32-G32-I32)</f>
        <v>-24000</v>
      </c>
      <c r="L32" s="123">
        <f>SUM(K32/B32)*100</f>
        <v>-66.66666666666666</v>
      </c>
    </row>
    <row r="33" spans="4:7" s="3" customFormat="1" ht="12.75">
      <c r="D33" s="120"/>
      <c r="G33" s="76"/>
    </row>
    <row r="35" spans="2:3" ht="12.75">
      <c r="B35" s="3"/>
      <c r="C35" s="3"/>
    </row>
  </sheetData>
  <sheetProtection/>
  <mergeCells count="2">
    <mergeCell ref="K1:L1"/>
    <mergeCell ref="A3:L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B22">
      <selection activeCell="O64" sqref="O6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88" customWidth="1"/>
    <col min="9" max="9" width="8.375" style="98" customWidth="1"/>
    <col min="10" max="10" width="9.75390625" style="5" customWidth="1"/>
    <col min="11" max="11" width="10.00390625" style="108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28" t="s">
        <v>33</v>
      </c>
      <c r="M1" s="128"/>
    </row>
    <row r="2" spans="2:13" ht="18" customHeight="1">
      <c r="B2" s="127" t="s">
        <v>68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2" customHeight="1" thickBot="1">
      <c r="B3" s="56"/>
      <c r="C3" s="76"/>
      <c r="D3" s="76"/>
      <c r="E3" s="77"/>
      <c r="F3" s="76"/>
      <c r="G3" s="78"/>
      <c r="H3" s="89"/>
      <c r="I3" s="99"/>
      <c r="J3" s="79"/>
      <c r="K3" s="109"/>
      <c r="L3" s="80"/>
      <c r="M3" s="81" t="s">
        <v>0</v>
      </c>
    </row>
    <row r="4" spans="2:13" s="84" customFormat="1" ht="51.75" customHeight="1" thickBot="1">
      <c r="B4" s="57" t="s">
        <v>3</v>
      </c>
      <c r="C4" s="73" t="s">
        <v>73</v>
      </c>
      <c r="D4" s="73" t="s">
        <v>72</v>
      </c>
      <c r="E4" s="74" t="s">
        <v>71</v>
      </c>
      <c r="F4" s="73" t="s">
        <v>70</v>
      </c>
      <c r="G4" s="82" t="s">
        <v>69</v>
      </c>
      <c r="H4" s="73" t="s">
        <v>74</v>
      </c>
      <c r="I4" s="82" t="s">
        <v>75</v>
      </c>
      <c r="J4" s="74" t="s">
        <v>63</v>
      </c>
      <c r="K4" s="74" t="s">
        <v>51</v>
      </c>
      <c r="L4" s="75" t="s">
        <v>76</v>
      </c>
      <c r="M4" s="83" t="s">
        <v>77</v>
      </c>
    </row>
    <row r="5" spans="2:13" ht="12" customHeight="1">
      <c r="B5" s="20" t="s">
        <v>40</v>
      </c>
      <c r="C5" s="21">
        <v>27285</v>
      </c>
      <c r="D5" s="22"/>
      <c r="E5" s="23">
        <f>SUM(D5/C5)*100</f>
        <v>0</v>
      </c>
      <c r="F5" s="22"/>
      <c r="G5" s="18">
        <f>SUM(F5/C5)*100</f>
        <v>0</v>
      </c>
      <c r="H5" s="22"/>
      <c r="I5" s="100">
        <f aca="true" t="shared" si="0" ref="I5:I20">SUM(H5/C5)*100</f>
        <v>0</v>
      </c>
      <c r="J5" s="17"/>
      <c r="K5" s="18">
        <f aca="true" t="shared" si="1" ref="K5:K20">SUM(J5/C5)*100</f>
        <v>0</v>
      </c>
      <c r="L5" s="17">
        <f aca="true" t="shared" si="2" ref="L5:L14">SUM(C5-D5-F5-H5-J5)</f>
        <v>27285</v>
      </c>
      <c r="M5" s="24">
        <f>SUM(L5/C5)*100</f>
        <v>100</v>
      </c>
    </row>
    <row r="6" spans="2:13" ht="12" customHeight="1">
      <c r="B6" s="20" t="s">
        <v>5</v>
      </c>
      <c r="C6" s="21">
        <v>85104</v>
      </c>
      <c r="D6" s="22"/>
      <c r="E6" s="23">
        <f>SUM(D6/C6)*100</f>
        <v>0</v>
      </c>
      <c r="F6" s="22"/>
      <c r="G6" s="18">
        <f>SUM(F6/C6)*100</f>
        <v>0</v>
      </c>
      <c r="H6" s="22"/>
      <c r="I6" s="100">
        <f t="shared" si="0"/>
        <v>0</v>
      </c>
      <c r="J6" s="17"/>
      <c r="K6" s="18">
        <f t="shared" si="1"/>
        <v>0</v>
      </c>
      <c r="L6" s="17">
        <f t="shared" si="2"/>
        <v>85104</v>
      </c>
      <c r="M6" s="24">
        <f>SUM(L6/C6)*100</f>
        <v>100</v>
      </c>
    </row>
    <row r="7" spans="2:13" ht="12" customHeight="1">
      <c r="B7" s="20" t="s">
        <v>6</v>
      </c>
      <c r="C7" s="21">
        <v>265000</v>
      </c>
      <c r="D7" s="22"/>
      <c r="E7" s="23">
        <f>SUM(D7/C7)*100</f>
        <v>0</v>
      </c>
      <c r="F7" s="22">
        <v>10561</v>
      </c>
      <c r="G7" s="18">
        <f>SUM(F7/C7)*100</f>
        <v>3.9852830188679245</v>
      </c>
      <c r="H7" s="22"/>
      <c r="I7" s="100">
        <f t="shared" si="0"/>
        <v>0</v>
      </c>
      <c r="J7" s="17"/>
      <c r="K7" s="18">
        <f t="shared" si="1"/>
        <v>0</v>
      </c>
      <c r="L7" s="17">
        <f t="shared" si="2"/>
        <v>254439</v>
      </c>
      <c r="M7" s="24">
        <f>SUM(L7/C7)*100</f>
        <v>96.01471698113208</v>
      </c>
    </row>
    <row r="8" spans="2:13" ht="12" customHeight="1">
      <c r="B8" s="20" t="s">
        <v>16</v>
      </c>
      <c r="C8" s="21">
        <v>148703</v>
      </c>
      <c r="D8" s="22"/>
      <c r="E8" s="23">
        <f aca="true" t="shared" si="3" ref="E8:E15">SUM(D8/C8)*100</f>
        <v>0</v>
      </c>
      <c r="F8" s="22"/>
      <c r="G8" s="23">
        <f aca="true" t="shared" si="4" ref="G8:G15">SUM(F8/C8)*100</f>
        <v>0</v>
      </c>
      <c r="H8" s="22"/>
      <c r="I8" s="100">
        <f t="shared" si="0"/>
        <v>0</v>
      </c>
      <c r="J8" s="17"/>
      <c r="K8" s="18">
        <f t="shared" si="1"/>
        <v>0</v>
      </c>
      <c r="L8" s="17">
        <f t="shared" si="2"/>
        <v>148703</v>
      </c>
      <c r="M8" s="24">
        <f aca="true" t="shared" si="5" ref="M8:M15">SUM(L8/C8)*100</f>
        <v>100</v>
      </c>
    </row>
    <row r="9" spans="2:13" ht="12" customHeight="1">
      <c r="B9" s="20" t="s">
        <v>17</v>
      </c>
      <c r="C9" s="21">
        <v>986027</v>
      </c>
      <c r="D9" s="22"/>
      <c r="E9" s="23">
        <f t="shared" si="3"/>
        <v>0</v>
      </c>
      <c r="F9" s="22"/>
      <c r="G9" s="23">
        <f t="shared" si="4"/>
        <v>0</v>
      </c>
      <c r="H9" s="22"/>
      <c r="I9" s="100">
        <f t="shared" si="0"/>
        <v>0</v>
      </c>
      <c r="J9" s="17">
        <v>191862</v>
      </c>
      <c r="K9" s="18">
        <f t="shared" si="1"/>
        <v>19.458087861691414</v>
      </c>
      <c r="L9" s="17">
        <f t="shared" si="2"/>
        <v>794165</v>
      </c>
      <c r="M9" s="24">
        <f t="shared" si="5"/>
        <v>80.54191213830859</v>
      </c>
    </row>
    <row r="10" spans="2:13" ht="12" customHeight="1">
      <c r="B10" s="20" t="s">
        <v>18</v>
      </c>
      <c r="C10" s="21">
        <v>336375</v>
      </c>
      <c r="D10" s="22"/>
      <c r="E10" s="23">
        <f t="shared" si="3"/>
        <v>0</v>
      </c>
      <c r="F10" s="22"/>
      <c r="G10" s="23">
        <f t="shared" si="4"/>
        <v>0</v>
      </c>
      <c r="H10" s="22"/>
      <c r="I10" s="100">
        <f t="shared" si="0"/>
        <v>0</v>
      </c>
      <c r="J10" s="17"/>
      <c r="K10" s="18">
        <f t="shared" si="1"/>
        <v>0</v>
      </c>
      <c r="L10" s="17">
        <f t="shared" si="2"/>
        <v>336375</v>
      </c>
      <c r="M10" s="24">
        <f t="shared" si="5"/>
        <v>100</v>
      </c>
    </row>
    <row r="11" spans="2:13" ht="12" customHeight="1">
      <c r="B11" s="20" t="s">
        <v>19</v>
      </c>
      <c r="C11" s="21">
        <f>1166277+477695</f>
        <v>1643972</v>
      </c>
      <c r="D11" s="22">
        <f>38857+301308+1594400</f>
        <v>1934565</v>
      </c>
      <c r="E11" s="23">
        <f t="shared" si="3"/>
        <v>117.67627429177625</v>
      </c>
      <c r="F11" s="22"/>
      <c r="G11" s="23">
        <f t="shared" si="4"/>
        <v>0</v>
      </c>
      <c r="H11" s="22"/>
      <c r="I11" s="100">
        <f t="shared" si="0"/>
        <v>0</v>
      </c>
      <c r="J11" s="17">
        <v>47556</v>
      </c>
      <c r="K11" s="18">
        <f t="shared" si="1"/>
        <v>2.892749998175151</v>
      </c>
      <c r="L11" s="17">
        <f>SUM(C11-D11-F11-H11-J11)</f>
        <v>-338149</v>
      </c>
      <c r="M11" s="24">
        <f t="shared" si="5"/>
        <v>-20.56902428995141</v>
      </c>
    </row>
    <row r="12" spans="2:13" ht="12" customHeight="1">
      <c r="B12" s="20" t="s">
        <v>62</v>
      </c>
      <c r="C12" s="28">
        <v>35283</v>
      </c>
      <c r="D12" s="29"/>
      <c r="E12" s="23">
        <f t="shared" si="3"/>
        <v>0</v>
      </c>
      <c r="F12" s="29"/>
      <c r="G12" s="23">
        <f t="shared" si="4"/>
        <v>0</v>
      </c>
      <c r="H12" s="29"/>
      <c r="I12" s="100">
        <f t="shared" si="0"/>
        <v>0</v>
      </c>
      <c r="J12" s="22"/>
      <c r="K12" s="18">
        <f t="shared" si="1"/>
        <v>0</v>
      </c>
      <c r="L12" s="17">
        <f>SUM(C12-D12-F12-H12-J12)</f>
        <v>35283</v>
      </c>
      <c r="M12" s="24">
        <f t="shared" si="5"/>
        <v>100</v>
      </c>
    </row>
    <row r="13" spans="2:13" ht="12" customHeight="1">
      <c r="B13" s="27" t="s">
        <v>56</v>
      </c>
      <c r="C13" s="28">
        <f>1094963+300000</f>
        <v>1394963</v>
      </c>
      <c r="D13" s="29">
        <v>2780822</v>
      </c>
      <c r="E13" s="30">
        <f t="shared" si="3"/>
        <v>199.34736620254444</v>
      </c>
      <c r="F13" s="29"/>
      <c r="G13" s="30">
        <f t="shared" si="4"/>
        <v>0</v>
      </c>
      <c r="H13" s="29"/>
      <c r="I13" s="100">
        <f t="shared" si="0"/>
        <v>0</v>
      </c>
      <c r="J13" s="48"/>
      <c r="K13" s="18">
        <f t="shared" si="1"/>
        <v>0</v>
      </c>
      <c r="L13" s="17">
        <f t="shared" si="2"/>
        <v>-1385859</v>
      </c>
      <c r="M13" s="31">
        <f t="shared" si="5"/>
        <v>-99.34736620254444</v>
      </c>
    </row>
    <row r="14" spans="2:13" ht="12" customHeight="1" thickBot="1">
      <c r="B14" s="27" t="s">
        <v>32</v>
      </c>
      <c r="C14" s="28">
        <v>447185</v>
      </c>
      <c r="D14" s="29">
        <v>38178</v>
      </c>
      <c r="E14" s="30">
        <f t="shared" si="3"/>
        <v>8.537406218902692</v>
      </c>
      <c r="F14" s="29">
        <v>46796</v>
      </c>
      <c r="G14" s="30">
        <f t="shared" si="4"/>
        <v>10.464572827800575</v>
      </c>
      <c r="H14" s="29"/>
      <c r="I14" s="101">
        <f t="shared" si="0"/>
        <v>0</v>
      </c>
      <c r="J14" s="29">
        <v>101</v>
      </c>
      <c r="K14" s="49">
        <f t="shared" si="1"/>
        <v>0.02258573073783781</v>
      </c>
      <c r="L14" s="48">
        <f t="shared" si="2"/>
        <v>362110</v>
      </c>
      <c r="M14" s="31">
        <f t="shared" si="5"/>
        <v>80.9754352225589</v>
      </c>
    </row>
    <row r="15" spans="2:13" s="45" customFormat="1" ht="12" customHeight="1" thickBot="1">
      <c r="B15" s="40" t="s">
        <v>42</v>
      </c>
      <c r="C15" s="33">
        <f>SUM(C5:C14)</f>
        <v>5369897</v>
      </c>
      <c r="D15" s="33">
        <f>SUM(D5:D14)</f>
        <v>4753565</v>
      </c>
      <c r="E15" s="85">
        <f t="shared" si="3"/>
        <v>88.52246141778883</v>
      </c>
      <c r="F15" s="33">
        <f>SUM(F5:F14)</f>
        <v>57357</v>
      </c>
      <c r="G15" s="85">
        <f t="shared" si="4"/>
        <v>1.068121045897156</v>
      </c>
      <c r="H15" s="33">
        <f>SUM(H5:H14)</f>
        <v>0</v>
      </c>
      <c r="I15" s="85">
        <f t="shared" si="0"/>
        <v>0</v>
      </c>
      <c r="J15" s="33">
        <f>SUM(J5:J14)</f>
        <v>239519</v>
      </c>
      <c r="K15" s="41">
        <f t="shared" si="1"/>
        <v>4.4604021268936815</v>
      </c>
      <c r="L15" s="33">
        <f>SUM(L5:L14)</f>
        <v>319456</v>
      </c>
      <c r="M15" s="91">
        <f t="shared" si="5"/>
        <v>5.94901540942033</v>
      </c>
    </row>
    <row r="16" spans="2:13" s="14" customFormat="1" ht="12" customHeight="1">
      <c r="B16" s="25" t="s">
        <v>15</v>
      </c>
      <c r="C16" s="21">
        <v>39452</v>
      </c>
      <c r="D16" s="26">
        <v>3720</v>
      </c>
      <c r="E16" s="23">
        <f aca="true" t="shared" si="6" ref="E16:E24">SUM(D16/C16)*100</f>
        <v>9.429179762749671</v>
      </c>
      <c r="F16" s="26"/>
      <c r="G16" s="62">
        <f aca="true" t="shared" si="7" ref="G16:G23">SUM(F16/C16)*100</f>
        <v>0</v>
      </c>
      <c r="H16" s="26"/>
      <c r="I16" s="102">
        <f t="shared" si="0"/>
        <v>0</v>
      </c>
      <c r="J16" s="39"/>
      <c r="K16" s="66">
        <f t="shared" si="1"/>
        <v>0</v>
      </c>
      <c r="L16" s="17">
        <f>SUM(C16-D16-F16-H16-J16)</f>
        <v>35732</v>
      </c>
      <c r="M16" s="24">
        <f aca="true" t="shared" si="8" ref="M16:M24">SUM(L16/C16)*100</f>
        <v>90.57082023725033</v>
      </c>
    </row>
    <row r="17" spans="2:13" s="14" customFormat="1" ht="12" customHeight="1">
      <c r="B17" s="25" t="s">
        <v>29</v>
      </c>
      <c r="C17" s="21">
        <v>32912</v>
      </c>
      <c r="D17" s="26">
        <v>750</v>
      </c>
      <c r="E17" s="23">
        <f t="shared" si="6"/>
        <v>2.278804083616918</v>
      </c>
      <c r="F17" s="26"/>
      <c r="G17" s="62">
        <f t="shared" si="7"/>
        <v>0</v>
      </c>
      <c r="H17" s="26">
        <v>12952</v>
      </c>
      <c r="I17" s="102">
        <f t="shared" si="0"/>
        <v>39.35342732134176</v>
      </c>
      <c r="J17" s="39"/>
      <c r="K17" s="66">
        <f t="shared" si="1"/>
        <v>0</v>
      </c>
      <c r="L17" s="17">
        <f>SUM(C17-D17-F17-H17-J17)</f>
        <v>19210</v>
      </c>
      <c r="M17" s="24">
        <f t="shared" si="8"/>
        <v>58.367768595041326</v>
      </c>
    </row>
    <row r="18" spans="2:13" s="14" customFormat="1" ht="12" customHeight="1">
      <c r="B18" s="25" t="s">
        <v>35</v>
      </c>
      <c r="C18" s="21">
        <v>65113</v>
      </c>
      <c r="D18" s="26"/>
      <c r="E18" s="23">
        <f t="shared" si="6"/>
        <v>0</v>
      </c>
      <c r="F18" s="26"/>
      <c r="G18" s="62">
        <f t="shared" si="7"/>
        <v>0</v>
      </c>
      <c r="H18" s="26">
        <v>36076</v>
      </c>
      <c r="I18" s="102">
        <f t="shared" si="0"/>
        <v>55.40521861993765</v>
      </c>
      <c r="J18" s="39"/>
      <c r="K18" s="66">
        <f t="shared" si="1"/>
        <v>0</v>
      </c>
      <c r="L18" s="17">
        <f>SUM(C18-D18-F18-H18-J18)</f>
        <v>29037</v>
      </c>
      <c r="M18" s="24">
        <f t="shared" si="8"/>
        <v>44.59478138006235</v>
      </c>
    </row>
    <row r="19" spans="2:13" s="14" customFormat="1" ht="12" customHeight="1">
      <c r="B19" s="25" t="s">
        <v>31</v>
      </c>
      <c r="C19" s="21">
        <v>20383</v>
      </c>
      <c r="D19" s="26"/>
      <c r="E19" s="23">
        <f t="shared" si="6"/>
        <v>0</v>
      </c>
      <c r="F19" s="26"/>
      <c r="G19" s="62">
        <f t="shared" si="7"/>
        <v>0</v>
      </c>
      <c r="H19" s="26">
        <v>13304</v>
      </c>
      <c r="I19" s="102">
        <f t="shared" si="0"/>
        <v>65.27007800618162</v>
      </c>
      <c r="J19" s="39"/>
      <c r="K19" s="66">
        <f t="shared" si="1"/>
        <v>0</v>
      </c>
      <c r="L19" s="17">
        <f>SUM(C19-D19-F19-H19-J19)</f>
        <v>7079</v>
      </c>
      <c r="M19" s="24">
        <f t="shared" si="8"/>
        <v>34.72992199381838</v>
      </c>
    </row>
    <row r="20" spans="2:13" s="14" customFormat="1" ht="12" customHeight="1" thickBot="1">
      <c r="B20" s="36" t="s">
        <v>30</v>
      </c>
      <c r="C20" s="28">
        <v>29872</v>
      </c>
      <c r="D20" s="37"/>
      <c r="E20" s="30">
        <f t="shared" si="6"/>
        <v>0</v>
      </c>
      <c r="F20" s="37"/>
      <c r="G20" s="63">
        <f t="shared" si="7"/>
        <v>0</v>
      </c>
      <c r="H20" s="37">
        <v>18091</v>
      </c>
      <c r="I20" s="102">
        <f t="shared" si="0"/>
        <v>60.561730048205675</v>
      </c>
      <c r="J20" s="122"/>
      <c r="K20" s="66">
        <f t="shared" si="1"/>
        <v>0</v>
      </c>
      <c r="L20" s="17">
        <f>SUM(C20-D20-F20-H20-J20)</f>
        <v>11781</v>
      </c>
      <c r="M20" s="31">
        <f t="shared" si="8"/>
        <v>39.438269951794325</v>
      </c>
    </row>
    <row r="21" spans="2:13" s="45" customFormat="1" ht="12" customHeight="1" thickBot="1">
      <c r="B21" s="40" t="s">
        <v>41</v>
      </c>
      <c r="C21" s="33">
        <f>SUM(C16:C20)</f>
        <v>187732</v>
      </c>
      <c r="D21" s="33">
        <f aca="true" t="shared" si="9" ref="D21:L21">SUM(D16:D20)</f>
        <v>4470</v>
      </c>
      <c r="E21" s="41">
        <f t="shared" si="6"/>
        <v>2.3810538427119514</v>
      </c>
      <c r="F21" s="33">
        <f t="shared" si="9"/>
        <v>0</v>
      </c>
      <c r="G21" s="41">
        <f t="shared" si="7"/>
        <v>0</v>
      </c>
      <c r="H21" s="33">
        <f t="shared" si="9"/>
        <v>80423</v>
      </c>
      <c r="I21" s="85">
        <f aca="true" t="shared" si="10" ref="I21:I38">SUM(H21/C21)*100</f>
        <v>42.83926022201862</v>
      </c>
      <c r="J21" s="33">
        <f>SUM(J16:J20)</f>
        <v>0</v>
      </c>
      <c r="K21" s="41">
        <f aca="true" t="shared" si="11" ref="K21:K38">SUM(J21/C21)*100</f>
        <v>0</v>
      </c>
      <c r="L21" s="33">
        <f t="shared" si="9"/>
        <v>102839</v>
      </c>
      <c r="M21" s="61">
        <f t="shared" si="8"/>
        <v>54.77968593526943</v>
      </c>
    </row>
    <row r="22" spans="2:13" ht="12" customHeight="1">
      <c r="B22" s="129" t="s">
        <v>53</v>
      </c>
      <c r="C22" s="130">
        <v>313095</v>
      </c>
      <c r="D22" s="131">
        <v>379000</v>
      </c>
      <c r="E22" s="132">
        <f t="shared" si="6"/>
        <v>121.0495217106629</v>
      </c>
      <c r="F22" s="131"/>
      <c r="G22" s="132">
        <f t="shared" si="7"/>
        <v>0</v>
      </c>
      <c r="H22" s="131"/>
      <c r="I22" s="133">
        <f>SUM(H22/C22)*100</f>
        <v>0</v>
      </c>
      <c r="J22" s="131">
        <v>8488</v>
      </c>
      <c r="K22" s="132">
        <f>SUM(J22/C22)*100</f>
        <v>2.7109982593142656</v>
      </c>
      <c r="L22" s="131">
        <f>SUM(C22-D22-F22-H22-J22)</f>
        <v>-74393</v>
      </c>
      <c r="M22" s="134">
        <f t="shared" si="8"/>
        <v>-23.760519969977164</v>
      </c>
    </row>
    <row r="23" spans="2:13" ht="12" customHeight="1" thickBot="1">
      <c r="B23" s="58" t="s">
        <v>54</v>
      </c>
      <c r="C23" s="34">
        <v>811361</v>
      </c>
      <c r="D23" s="35">
        <v>106000</v>
      </c>
      <c r="E23" s="59">
        <f t="shared" si="6"/>
        <v>13.064468220681052</v>
      </c>
      <c r="F23" s="35"/>
      <c r="G23" s="59">
        <f t="shared" si="7"/>
        <v>0</v>
      </c>
      <c r="H23" s="35"/>
      <c r="I23" s="103">
        <f>SUM(H23/C23)*100</f>
        <v>0</v>
      </c>
      <c r="J23" s="59">
        <v>12418</v>
      </c>
      <c r="K23" s="59">
        <f>SUM(J23/C23)*100</f>
        <v>1.530514777022805</v>
      </c>
      <c r="L23" s="35">
        <f>SUM(C23-D23-F23-H23-J23)</f>
        <v>692943</v>
      </c>
      <c r="M23" s="60">
        <f t="shared" si="8"/>
        <v>85.40501700229615</v>
      </c>
    </row>
    <row r="24" spans="2:13" ht="12" customHeight="1" thickBot="1">
      <c r="B24" s="40" t="s">
        <v>55</v>
      </c>
      <c r="C24" s="33">
        <f>SUM(C22:C23)</f>
        <v>1124456</v>
      </c>
      <c r="D24" s="33">
        <f>SUM(D22:D23)</f>
        <v>485000</v>
      </c>
      <c r="E24" s="85">
        <f t="shared" si="6"/>
        <v>43.1319678137695</v>
      </c>
      <c r="F24" s="33">
        <f aca="true" t="shared" si="12" ref="F24:L24">SUM(F22:F23)</f>
        <v>0</v>
      </c>
      <c r="G24" s="85">
        <f t="shared" si="12"/>
        <v>0</v>
      </c>
      <c r="H24" s="33">
        <f t="shared" si="12"/>
        <v>0</v>
      </c>
      <c r="I24" s="85">
        <f t="shared" si="12"/>
        <v>0</v>
      </c>
      <c r="J24" s="33">
        <f t="shared" si="12"/>
        <v>20906</v>
      </c>
      <c r="K24" s="41">
        <f t="shared" si="12"/>
        <v>4.2415130363370706</v>
      </c>
      <c r="L24" s="33">
        <f t="shared" si="12"/>
        <v>618550</v>
      </c>
      <c r="M24" s="91">
        <f t="shared" si="8"/>
        <v>55.008822043726035</v>
      </c>
    </row>
    <row r="25" spans="2:13" ht="12" customHeight="1">
      <c r="B25" s="46" t="s">
        <v>4</v>
      </c>
      <c r="C25" s="47">
        <f>2189980</f>
        <v>2189980</v>
      </c>
      <c r="D25" s="48">
        <f>67138-60000</f>
        <v>7138</v>
      </c>
      <c r="E25" s="49">
        <f aca="true" t="shared" si="13" ref="E25:E44">SUM(D25/C25)*100</f>
        <v>0.3259390496716865</v>
      </c>
      <c r="F25" s="48">
        <v>326325</v>
      </c>
      <c r="G25" s="49">
        <f aca="true" t="shared" si="14" ref="G25:G44">SUM(F25/C25)*100</f>
        <v>14.900821012064036</v>
      </c>
      <c r="H25" s="48"/>
      <c r="I25" s="101">
        <f t="shared" si="10"/>
        <v>0</v>
      </c>
      <c r="J25" s="48">
        <v>45532</v>
      </c>
      <c r="K25" s="49">
        <f t="shared" si="11"/>
        <v>2.0791057452579476</v>
      </c>
      <c r="L25" s="48">
        <f>SUM(C25-D25-F25-H25-J25)</f>
        <v>1810985</v>
      </c>
      <c r="M25" s="50">
        <f aca="true" t="shared" si="15" ref="M25:M44">SUM(L25/C25)*100</f>
        <v>82.69413419300633</v>
      </c>
    </row>
    <row r="26" spans="2:13" ht="12" customHeight="1">
      <c r="B26" s="20" t="s">
        <v>52</v>
      </c>
      <c r="C26" s="21">
        <v>1000</v>
      </c>
      <c r="D26" s="22"/>
      <c r="E26" s="23">
        <f t="shared" si="13"/>
        <v>0</v>
      </c>
      <c r="F26" s="22"/>
      <c r="G26" s="23">
        <f t="shared" si="14"/>
        <v>0</v>
      </c>
      <c r="H26" s="22"/>
      <c r="I26" s="104">
        <f t="shared" si="10"/>
        <v>0</v>
      </c>
      <c r="J26" s="22"/>
      <c r="K26" s="23">
        <f t="shared" si="11"/>
        <v>0</v>
      </c>
      <c r="L26" s="22">
        <f>SUM(C26-D26-F26-H26-J26)</f>
        <v>1000</v>
      </c>
      <c r="M26" s="24">
        <f t="shared" si="15"/>
        <v>100</v>
      </c>
    </row>
    <row r="27" spans="2:13" ht="12" customHeight="1" thickBot="1">
      <c r="B27" s="46" t="s">
        <v>57</v>
      </c>
      <c r="C27" s="47">
        <v>202387</v>
      </c>
      <c r="D27" s="48"/>
      <c r="E27" s="49">
        <f t="shared" si="13"/>
        <v>0</v>
      </c>
      <c r="F27" s="48"/>
      <c r="G27" s="49">
        <f t="shared" si="14"/>
        <v>0</v>
      </c>
      <c r="H27" s="48"/>
      <c r="I27" s="101">
        <f t="shared" si="10"/>
        <v>0</v>
      </c>
      <c r="J27" s="48"/>
      <c r="K27" s="49">
        <f t="shared" si="11"/>
        <v>0</v>
      </c>
      <c r="L27" s="48">
        <f>SUM(C27-D27-F27-H27-J27)</f>
        <v>202387</v>
      </c>
      <c r="M27" s="50">
        <f t="shared" si="15"/>
        <v>100</v>
      </c>
    </row>
    <row r="28" spans="2:13" ht="12" customHeight="1" thickBot="1">
      <c r="B28" s="40" t="s">
        <v>43</v>
      </c>
      <c r="C28" s="33">
        <f>SUM(C25:C27)</f>
        <v>2393367</v>
      </c>
      <c r="D28" s="33">
        <f>SUM(D25:D27)</f>
        <v>7138</v>
      </c>
      <c r="E28" s="41">
        <f t="shared" si="13"/>
        <v>0.2982409300370566</v>
      </c>
      <c r="F28" s="33">
        <f>SUM(F25:F27)</f>
        <v>326325</v>
      </c>
      <c r="G28" s="41">
        <f t="shared" si="14"/>
        <v>13.634557508313602</v>
      </c>
      <c r="H28" s="33">
        <f>SUM(H25:H27)</f>
        <v>0</v>
      </c>
      <c r="I28" s="85">
        <f t="shared" si="10"/>
        <v>0</v>
      </c>
      <c r="J28" s="33">
        <f>SUM(J25)</f>
        <v>45532</v>
      </c>
      <c r="K28" s="41">
        <f t="shared" si="11"/>
        <v>1.9024244923574196</v>
      </c>
      <c r="L28" s="33">
        <f>SUM(L25:L27)</f>
        <v>2014372</v>
      </c>
      <c r="M28" s="61">
        <f t="shared" si="15"/>
        <v>84.16477706929192</v>
      </c>
    </row>
    <row r="29" spans="2:13" ht="12" customHeight="1" thickBot="1">
      <c r="B29" s="46" t="s">
        <v>7</v>
      </c>
      <c r="C29" s="47">
        <v>173982</v>
      </c>
      <c r="D29" s="48">
        <v>4200</v>
      </c>
      <c r="E29" s="49">
        <f t="shared" si="13"/>
        <v>2.4140428320171052</v>
      </c>
      <c r="F29" s="48">
        <f>48422+4380</f>
        <v>52802</v>
      </c>
      <c r="G29" s="49">
        <f t="shared" si="14"/>
        <v>30.3491165752779</v>
      </c>
      <c r="H29" s="48"/>
      <c r="I29" s="101">
        <f t="shared" si="10"/>
        <v>0</v>
      </c>
      <c r="J29" s="48">
        <v>1888</v>
      </c>
      <c r="K29" s="49">
        <f t="shared" si="11"/>
        <v>1.085169730201975</v>
      </c>
      <c r="L29" s="48">
        <f>SUM(C29-D29-F29-H29-J29)</f>
        <v>115092</v>
      </c>
      <c r="M29" s="50">
        <f t="shared" si="15"/>
        <v>66.15167086250302</v>
      </c>
    </row>
    <row r="30" spans="2:13" ht="12" customHeight="1" thickBot="1">
      <c r="B30" s="40" t="s">
        <v>44</v>
      </c>
      <c r="C30" s="33">
        <f>SUM(C29)</f>
        <v>173982</v>
      </c>
      <c r="D30" s="42">
        <f>SUM(D29)</f>
        <v>4200</v>
      </c>
      <c r="E30" s="43">
        <f t="shared" si="13"/>
        <v>2.4140428320171052</v>
      </c>
      <c r="F30" s="42">
        <f>SUM(F29)</f>
        <v>52802</v>
      </c>
      <c r="G30" s="43">
        <f t="shared" si="14"/>
        <v>30.3491165752779</v>
      </c>
      <c r="H30" s="42">
        <f>SUM(H29)</f>
        <v>0</v>
      </c>
      <c r="I30" s="105">
        <f t="shared" si="10"/>
        <v>0</v>
      </c>
      <c r="J30" s="42">
        <f>SUM(J29)</f>
        <v>1888</v>
      </c>
      <c r="K30" s="43">
        <f t="shared" si="11"/>
        <v>1.085169730201975</v>
      </c>
      <c r="L30" s="42">
        <f>SUM(L29)</f>
        <v>115092</v>
      </c>
      <c r="M30" s="44">
        <f t="shared" si="15"/>
        <v>66.15167086250302</v>
      </c>
    </row>
    <row r="31" spans="2:13" ht="12" customHeight="1">
      <c r="B31" s="15" t="s">
        <v>8</v>
      </c>
      <c r="C31" s="16">
        <v>247553</v>
      </c>
      <c r="D31" s="17">
        <v>56300</v>
      </c>
      <c r="E31" s="18">
        <f t="shared" si="13"/>
        <v>22.742604613961454</v>
      </c>
      <c r="F31" s="17">
        <v>31065</v>
      </c>
      <c r="G31" s="18">
        <f t="shared" si="14"/>
        <v>12.548827927756884</v>
      </c>
      <c r="H31" s="17">
        <v>7070</v>
      </c>
      <c r="I31" s="100">
        <f t="shared" si="10"/>
        <v>2.8559540785205595</v>
      </c>
      <c r="J31" s="17">
        <v>6037</v>
      </c>
      <c r="K31" s="18">
        <f t="shared" si="11"/>
        <v>2.4386696990139485</v>
      </c>
      <c r="L31" s="17">
        <f>SUM(C31-D31-F31-H31-J31)</f>
        <v>147081</v>
      </c>
      <c r="M31" s="19">
        <f t="shared" si="15"/>
        <v>59.41394368074715</v>
      </c>
    </row>
    <row r="32" spans="2:13" ht="12" customHeight="1">
      <c r="B32" s="20" t="s">
        <v>9</v>
      </c>
      <c r="C32" s="21">
        <v>207625</v>
      </c>
      <c r="D32" s="22"/>
      <c r="E32" s="23">
        <f t="shared" si="13"/>
        <v>0</v>
      </c>
      <c r="F32" s="22">
        <v>12325</v>
      </c>
      <c r="G32" s="23">
        <f t="shared" si="14"/>
        <v>5.9361830222757375</v>
      </c>
      <c r="H32" s="22"/>
      <c r="I32" s="100">
        <f t="shared" si="10"/>
        <v>0</v>
      </c>
      <c r="J32" s="17"/>
      <c r="K32" s="18">
        <f t="shared" si="11"/>
        <v>0</v>
      </c>
      <c r="L32" s="17">
        <f aca="true" t="shared" si="16" ref="L32:L38">SUM(C32-D32-F32-H32-J32)</f>
        <v>195300</v>
      </c>
      <c r="M32" s="24">
        <f t="shared" si="15"/>
        <v>94.06381697772426</v>
      </c>
    </row>
    <row r="33" spans="2:13" ht="12" customHeight="1">
      <c r="B33" s="20" t="s">
        <v>10</v>
      </c>
      <c r="C33" s="21">
        <v>55899</v>
      </c>
      <c r="D33" s="22"/>
      <c r="E33" s="23">
        <f t="shared" si="13"/>
        <v>0</v>
      </c>
      <c r="F33" s="22">
        <f>10424+8960</f>
        <v>19384</v>
      </c>
      <c r="G33" s="23">
        <f t="shared" si="14"/>
        <v>34.67682785022988</v>
      </c>
      <c r="H33" s="22"/>
      <c r="I33" s="100">
        <f t="shared" si="10"/>
        <v>0</v>
      </c>
      <c r="J33" s="17"/>
      <c r="K33" s="18">
        <f t="shared" si="11"/>
        <v>0</v>
      </c>
      <c r="L33" s="17">
        <f t="shared" si="16"/>
        <v>36515</v>
      </c>
      <c r="M33" s="24">
        <f t="shared" si="15"/>
        <v>65.32317214977013</v>
      </c>
    </row>
    <row r="34" spans="2:13" ht="12" customHeight="1">
      <c r="B34" s="20" t="s">
        <v>11</v>
      </c>
      <c r="C34" s="21">
        <v>7986</v>
      </c>
      <c r="D34" s="22"/>
      <c r="E34" s="23">
        <f t="shared" si="13"/>
        <v>0</v>
      </c>
      <c r="F34" s="22">
        <v>27680</v>
      </c>
      <c r="G34" s="23">
        <f t="shared" si="14"/>
        <v>346.60656148259454</v>
      </c>
      <c r="H34" s="22"/>
      <c r="I34" s="100">
        <f t="shared" si="10"/>
        <v>0</v>
      </c>
      <c r="J34" s="17"/>
      <c r="K34" s="18">
        <f t="shared" si="11"/>
        <v>0</v>
      </c>
      <c r="L34" s="17">
        <f t="shared" si="16"/>
        <v>-19694</v>
      </c>
      <c r="M34" s="24">
        <f t="shared" si="15"/>
        <v>-246.60656148259451</v>
      </c>
    </row>
    <row r="35" spans="2:13" ht="12" customHeight="1">
      <c r="B35" s="20" t="s">
        <v>12</v>
      </c>
      <c r="C35" s="21">
        <v>8211</v>
      </c>
      <c r="D35" s="22"/>
      <c r="E35" s="23">
        <f t="shared" si="13"/>
        <v>0</v>
      </c>
      <c r="F35" s="22"/>
      <c r="G35" s="23">
        <f t="shared" si="14"/>
        <v>0</v>
      </c>
      <c r="H35" s="22"/>
      <c r="I35" s="100">
        <f t="shared" si="10"/>
        <v>0</v>
      </c>
      <c r="J35" s="17"/>
      <c r="K35" s="18">
        <f t="shared" si="11"/>
        <v>0</v>
      </c>
      <c r="L35" s="17">
        <f t="shared" si="16"/>
        <v>8211</v>
      </c>
      <c r="M35" s="24">
        <f t="shared" si="15"/>
        <v>100</v>
      </c>
    </row>
    <row r="36" spans="2:13" ht="12" customHeight="1">
      <c r="B36" s="20" t="s">
        <v>13</v>
      </c>
      <c r="C36" s="21">
        <f>183669-8211</f>
        <v>175458</v>
      </c>
      <c r="D36" s="22"/>
      <c r="E36" s="23">
        <f t="shared" si="13"/>
        <v>0</v>
      </c>
      <c r="F36" s="22">
        <f>6600+6600</f>
        <v>13200</v>
      </c>
      <c r="G36" s="23">
        <f t="shared" si="14"/>
        <v>7.523167937626099</v>
      </c>
      <c r="H36" s="22"/>
      <c r="I36" s="100">
        <f t="shared" si="10"/>
        <v>0</v>
      </c>
      <c r="J36" s="17"/>
      <c r="K36" s="18">
        <f t="shared" si="11"/>
        <v>0</v>
      </c>
      <c r="L36" s="17">
        <f t="shared" si="16"/>
        <v>162258</v>
      </c>
      <c r="M36" s="24">
        <f t="shared" si="15"/>
        <v>92.4768320623739</v>
      </c>
    </row>
    <row r="37" spans="2:13" ht="12" customHeight="1">
      <c r="B37" s="27" t="s">
        <v>58</v>
      </c>
      <c r="C37" s="28">
        <v>7986</v>
      </c>
      <c r="D37" s="29"/>
      <c r="E37" s="30">
        <f t="shared" si="13"/>
        <v>0</v>
      </c>
      <c r="F37" s="29"/>
      <c r="G37" s="23">
        <f t="shared" si="14"/>
        <v>0</v>
      </c>
      <c r="H37" s="29"/>
      <c r="I37" s="101">
        <f t="shared" si="10"/>
        <v>0</v>
      </c>
      <c r="J37" s="48"/>
      <c r="K37" s="49">
        <f t="shared" si="11"/>
        <v>0</v>
      </c>
      <c r="L37" s="17">
        <f t="shared" si="16"/>
        <v>7986</v>
      </c>
      <c r="M37" s="24">
        <f t="shared" si="15"/>
        <v>100</v>
      </c>
    </row>
    <row r="38" spans="2:13" ht="12" customHeight="1" thickBot="1">
      <c r="B38" s="58" t="s">
        <v>14</v>
      </c>
      <c r="C38" s="34">
        <v>23956</v>
      </c>
      <c r="D38" s="35"/>
      <c r="E38" s="59">
        <f t="shared" si="13"/>
        <v>0</v>
      </c>
      <c r="F38" s="35">
        <v>8150</v>
      </c>
      <c r="G38" s="59">
        <f t="shared" si="14"/>
        <v>34.0207046251461</v>
      </c>
      <c r="H38" s="35"/>
      <c r="I38" s="103">
        <f t="shared" si="10"/>
        <v>0</v>
      </c>
      <c r="J38" s="35"/>
      <c r="K38" s="59">
        <f t="shared" si="11"/>
        <v>0</v>
      </c>
      <c r="L38" s="35">
        <f t="shared" si="16"/>
        <v>15806</v>
      </c>
      <c r="M38" s="60">
        <f t="shared" si="15"/>
        <v>65.97929537485389</v>
      </c>
    </row>
    <row r="39" spans="2:13" s="45" customFormat="1" ht="12" customHeight="1" thickBot="1">
      <c r="B39" s="40" t="s">
        <v>45</v>
      </c>
      <c r="C39" s="33">
        <f>SUM(C31:C38)</f>
        <v>734674</v>
      </c>
      <c r="D39" s="42">
        <f>SUM(D31:D38)</f>
        <v>56300</v>
      </c>
      <c r="E39" s="43">
        <f t="shared" si="13"/>
        <v>7.663262889390396</v>
      </c>
      <c r="F39" s="42">
        <f>SUM(F31:F38)</f>
        <v>111804</v>
      </c>
      <c r="G39" s="43">
        <f t="shared" si="14"/>
        <v>15.218178402937902</v>
      </c>
      <c r="H39" s="42">
        <f>SUM(H31:H38)</f>
        <v>7070</v>
      </c>
      <c r="I39" s="105">
        <f aca="true" t="shared" si="17" ref="I39:I44">SUM(H39/C39)*100</f>
        <v>0.962331591971405</v>
      </c>
      <c r="J39" s="42">
        <f>SUM(J31:J38)</f>
        <v>6037</v>
      </c>
      <c r="K39" s="43">
        <f aca="true" t="shared" si="18" ref="K39:K44">SUM(J39/C39)*100</f>
        <v>0.8217250100044373</v>
      </c>
      <c r="L39" s="42">
        <f>SUM(L31:L38)</f>
        <v>553463</v>
      </c>
      <c r="M39" s="44">
        <f t="shared" si="15"/>
        <v>75.33450210569586</v>
      </c>
    </row>
    <row r="40" spans="2:13" s="45" customFormat="1" ht="12" customHeight="1" thickBot="1">
      <c r="B40" s="65" t="s">
        <v>47</v>
      </c>
      <c r="C40" s="51">
        <v>157613</v>
      </c>
      <c r="D40" s="53">
        <v>5020</v>
      </c>
      <c r="E40" s="54">
        <f t="shared" si="13"/>
        <v>3.1850164643779384</v>
      </c>
      <c r="F40" s="53">
        <v>93942</v>
      </c>
      <c r="G40" s="54">
        <f t="shared" si="14"/>
        <v>59.60295153318571</v>
      </c>
      <c r="H40" s="53"/>
      <c r="I40" s="106">
        <f t="shared" si="17"/>
        <v>0</v>
      </c>
      <c r="J40" s="53">
        <v>1816</v>
      </c>
      <c r="K40" s="43">
        <f t="shared" si="18"/>
        <v>1.1521892229701864</v>
      </c>
      <c r="L40" s="53">
        <f>SUM(C40-D40-F40-H40-J40)</f>
        <v>56835</v>
      </c>
      <c r="M40" s="55">
        <f t="shared" si="15"/>
        <v>36.05984277946616</v>
      </c>
    </row>
    <row r="41" spans="2:13" s="45" customFormat="1" ht="12" customHeight="1" thickBot="1">
      <c r="B41" s="40" t="s">
        <v>48</v>
      </c>
      <c r="C41" s="33">
        <v>92165</v>
      </c>
      <c r="D41" s="42">
        <v>3000</v>
      </c>
      <c r="E41" s="43">
        <f t="shared" si="13"/>
        <v>3.2550317365594315</v>
      </c>
      <c r="F41" s="42">
        <v>47842</v>
      </c>
      <c r="G41" s="43">
        <f t="shared" si="14"/>
        <v>51.909076113492105</v>
      </c>
      <c r="H41" s="42"/>
      <c r="I41" s="105">
        <f t="shared" si="17"/>
        <v>0</v>
      </c>
      <c r="J41" s="42">
        <v>1145</v>
      </c>
      <c r="K41" s="67">
        <f t="shared" si="18"/>
        <v>1.2423371127868497</v>
      </c>
      <c r="L41" s="69">
        <f>SUM(C41-D41-F41-H41-J41)</f>
        <v>40178</v>
      </c>
      <c r="M41" s="68">
        <f t="shared" si="15"/>
        <v>43.593555037161615</v>
      </c>
    </row>
    <row r="42" spans="2:13" s="45" customFormat="1" ht="12" customHeight="1" thickBot="1">
      <c r="B42" s="40" t="s">
        <v>49</v>
      </c>
      <c r="C42" s="33">
        <v>169380</v>
      </c>
      <c r="D42" s="42">
        <v>22500</v>
      </c>
      <c r="E42" s="43">
        <f t="shared" si="13"/>
        <v>13.283740701381507</v>
      </c>
      <c r="F42" s="42">
        <v>93430</v>
      </c>
      <c r="G42" s="43">
        <f t="shared" si="14"/>
        <v>55.15999527689219</v>
      </c>
      <c r="H42" s="42"/>
      <c r="I42" s="105">
        <f t="shared" si="17"/>
        <v>0</v>
      </c>
      <c r="J42" s="42">
        <v>1889</v>
      </c>
      <c r="K42" s="67">
        <f t="shared" si="18"/>
        <v>1.1152438304404297</v>
      </c>
      <c r="L42" s="69">
        <f>SUM(C42-D42-F42-H42-J42)</f>
        <v>51561</v>
      </c>
      <c r="M42" s="68">
        <f t="shared" si="15"/>
        <v>30.441020191285865</v>
      </c>
    </row>
    <row r="43" spans="2:13" s="45" customFormat="1" ht="12" customHeight="1" thickBot="1">
      <c r="B43" s="65" t="s">
        <v>50</v>
      </c>
      <c r="C43" s="51">
        <v>129668</v>
      </c>
      <c r="D43" s="53">
        <v>2350</v>
      </c>
      <c r="E43" s="54">
        <f t="shared" si="13"/>
        <v>1.8123206959311473</v>
      </c>
      <c r="F43" s="53">
        <v>78509</v>
      </c>
      <c r="G43" s="54">
        <f t="shared" si="14"/>
        <v>60.54616404972699</v>
      </c>
      <c r="H43" s="53"/>
      <c r="I43" s="106">
        <f t="shared" si="17"/>
        <v>0</v>
      </c>
      <c r="J43" s="53">
        <v>1548</v>
      </c>
      <c r="K43" s="43">
        <f t="shared" si="18"/>
        <v>1.1938180584261344</v>
      </c>
      <c r="L43" s="53">
        <f>SUM(C43-D43-F43-H43-J43)</f>
        <v>47261</v>
      </c>
      <c r="M43" s="55">
        <f t="shared" si="15"/>
        <v>36.44769719591572</v>
      </c>
    </row>
    <row r="44" spans="2:13" s="4" customFormat="1" ht="12" customHeight="1" thickBot="1">
      <c r="B44" s="32" t="s">
        <v>20</v>
      </c>
      <c r="C44" s="33">
        <f>SUM(C39,C30,C28,C21,C15,C40,C41,C42,C43,C24)</f>
        <v>10532934</v>
      </c>
      <c r="D44" s="33">
        <f>SUM(D39,D30,D28,D21,D15,D40,D41,D42,D43,D24)</f>
        <v>5343543</v>
      </c>
      <c r="E44" s="41">
        <f t="shared" si="13"/>
        <v>50.731761919328456</v>
      </c>
      <c r="F44" s="33">
        <f>SUM(F39,F30,F28,F21,F15,F40,F41,F42,F43,F24)</f>
        <v>862011</v>
      </c>
      <c r="G44" s="41">
        <f t="shared" si="14"/>
        <v>8.183958999458271</v>
      </c>
      <c r="H44" s="33">
        <f>SUM(H39,H30,H28,H21,H15,H40,H41,H42,H43)</f>
        <v>87493</v>
      </c>
      <c r="I44" s="85">
        <f t="shared" si="17"/>
        <v>0.830661238359606</v>
      </c>
      <c r="J44" s="33">
        <f>SUM(J39,J30,J28,J21,J15,J40,J41,J42,J43,J24)</f>
        <v>320280</v>
      </c>
      <c r="K44" s="43">
        <f t="shared" si="18"/>
        <v>3.0407481903902562</v>
      </c>
      <c r="L44" s="33">
        <f>SUM(L39,L30,L28,L21,L15,L40,L41,L42,L43,L24)</f>
        <v>3919607</v>
      </c>
      <c r="M44" s="61">
        <f t="shared" si="15"/>
        <v>37.212869652463404</v>
      </c>
    </row>
    <row r="45" spans="2:13" ht="12.75">
      <c r="B45" s="8"/>
      <c r="C45" s="9"/>
      <c r="D45" s="9"/>
      <c r="E45" s="13"/>
      <c r="F45" s="9"/>
      <c r="G45" s="10"/>
      <c r="H45" s="90"/>
      <c r="I45" s="107"/>
      <c r="J45" s="11"/>
      <c r="K45" s="110"/>
      <c r="L45" s="12"/>
      <c r="M45" s="8"/>
    </row>
  </sheetData>
  <sheetProtection/>
  <mergeCells count="2">
    <mergeCell ref="B2:M2"/>
    <mergeCell ref="L1:M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2015-12-02T14:28:00Z</cp:lastPrinted>
  <dcterms:created xsi:type="dcterms:W3CDTF">2009-02-04T11:37:44Z</dcterms:created>
  <dcterms:modified xsi:type="dcterms:W3CDTF">2016-01-14T11:56:58Z</dcterms:modified>
  <cp:category/>
  <cp:version/>
  <cp:contentType/>
  <cp:contentStatus/>
</cp:coreProperties>
</file>