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6"/>
  </bookViews>
  <sheets>
    <sheet name="A melléklet" sheetId="1" r:id="rId1"/>
    <sheet name="A2 melléklet" sheetId="2" r:id="rId2"/>
    <sheet name="1_sz_melléklet" sheetId="3" r:id="rId3"/>
    <sheet name="1_A_sz_melléklet" sheetId="4" r:id="rId4"/>
    <sheet name="1_B_MELLÉKLET" sheetId="5" r:id="rId5"/>
    <sheet name="2_sz_melléklete" sheetId="6" r:id="rId6"/>
    <sheet name="3.sz.melléket" sheetId="7" r:id="rId7"/>
    <sheet name="4. sz.melléklet Önkormányzat" sheetId="8" r:id="rId8"/>
    <sheet name="5. sz. melléklet Hivatal" sheetId="9" r:id="rId9"/>
    <sheet name="6. sz. melléklet Isaszegi Héts" sheetId="10" r:id="rId10"/>
    <sheet name="7. sz. melléklet Isaszegi Bóbi" sheetId="11" r:id="rId11"/>
    <sheet name="8. sz.mell. Isaszegi Humánszol" sheetId="12" r:id="rId12"/>
    <sheet name="9. sz. mellékletMűvelődési ház" sheetId="13" r:id="rId13"/>
    <sheet name="10. sz. melléklet Könyvtár" sheetId="14" r:id="rId14"/>
    <sheet name="11.sz. melléklet Isaszegi Város" sheetId="15" r:id="rId15"/>
    <sheet name="12.sz. melléklet" sheetId="16" r:id="rId16"/>
    <sheet name="Munka1" sheetId="17" r:id="rId17"/>
  </sheets>
  <definedNames>
    <definedName name="_xlnm.Print_Area" localSheetId="3">'1_A_sz_melléklet'!$A$1:$H$60</definedName>
    <definedName name="_xlnm.Print_Area" localSheetId="4">'1_B_MELLÉKLET'!$A$1:$H$42</definedName>
    <definedName name="_xlnm.Print_Area" localSheetId="2">'1_sz_melléklet'!$A$2:$H$82</definedName>
    <definedName name="_xlnm.Print_Area" localSheetId="15">'12.sz. melléklet'!$A$1:$G$24</definedName>
    <definedName name="_xlnm.Print_Area" localSheetId="5">'2_sz_melléklete'!$A$1:$M$56</definedName>
    <definedName name="_xlnm.Print_Area" localSheetId="6">'3.sz.melléket'!$A$2:$G$19</definedName>
    <definedName name="Excel_BuiltIn_Print_Area" localSheetId="2">'1_sz_melléklet'!$A$2:$I$82</definedName>
    <definedName name="Excel_BuiltIn_Print_Area" localSheetId="5">'2_sz_melléklete'!$A$1:$N$31</definedName>
    <definedName name="Excel_BuiltIn_Print_Area" localSheetId="15">'12.sz. melléklet'!$A$1:$F$24</definedName>
  </definedNames>
  <calcPr fullCalcOnLoad="1"/>
</workbook>
</file>

<file path=xl/sharedStrings.xml><?xml version="1.0" encoding="utf-8"?>
<sst xmlns="http://schemas.openxmlformats.org/spreadsheetml/2006/main" count="1381" uniqueCount="381">
  <si>
    <t>2016. III. rendeletmódosítás  tételeinek kimutatása</t>
  </si>
  <si>
    <t>adatok Eft-ban</t>
  </si>
  <si>
    <t>finanszírozott feladat</t>
  </si>
  <si>
    <t>testületi döntés</t>
  </si>
  <si>
    <t xml:space="preserve"> Általános tartalék</t>
  </si>
  <si>
    <t>Önkormányzat</t>
  </si>
  <si>
    <t xml:space="preserve">Bérkompenzáció </t>
  </si>
  <si>
    <t>Rendkívüli szociális támogatás</t>
  </si>
  <si>
    <t>köznevelési feladatok támogatása</t>
  </si>
  <si>
    <t>Szociális ágazati pótlék</t>
  </si>
  <si>
    <t>közcélú foglalkoztatás bér támogatására</t>
  </si>
  <si>
    <t>közcélú foglalkoztatás járulék támogatására</t>
  </si>
  <si>
    <t>közcélú foglalkoztatás egyéb költségek támogatására</t>
  </si>
  <si>
    <t>közcélú foglalkoztatás előző évi  támogatás csökkentése</t>
  </si>
  <si>
    <t>OEP-től védőnői szolgálat egyszeri finanszírozása</t>
  </si>
  <si>
    <t>OEP-től fogorvosi szolgálat egyszeri finanszírozása</t>
  </si>
  <si>
    <t>természetben nyújtott gyerekvédelmi támogatás</t>
  </si>
  <si>
    <t xml:space="preserve">iparűzési adó bevétel </t>
  </si>
  <si>
    <t xml:space="preserve">földterület vásárlás visszaigényelhető áfa </t>
  </si>
  <si>
    <t>Személyi kiadások:</t>
  </si>
  <si>
    <t>bérkompenzáció személyi kiadás</t>
  </si>
  <si>
    <t>képviselői tiszteletdíjról történő lemondás</t>
  </si>
  <si>
    <t>202,203/2016.(IX.21.) Kt. Határozat</t>
  </si>
  <si>
    <t>közcélú foglalkoztatás személyi kiadása</t>
  </si>
  <si>
    <t>közcélú foglalkoztatás előző évi szerződés teljesítése alapján</t>
  </si>
  <si>
    <t>védőnői szolgálat egyszeri finanszírozás</t>
  </si>
  <si>
    <t>Járulék kiadások:</t>
  </si>
  <si>
    <t>bérkompenzáció járulék kiadás</t>
  </si>
  <si>
    <t>közcélú foglalkoztatás járulék kiadása</t>
  </si>
  <si>
    <t>Dologi kiadások:</t>
  </si>
  <si>
    <t>intézmények nyári karbantartása</t>
  </si>
  <si>
    <t>161/2016.(V.25.) Kt. Határozat</t>
  </si>
  <si>
    <t>közcélúak dologi kiadásai</t>
  </si>
  <si>
    <t>Egyéb működési célú kiadások</t>
  </si>
  <si>
    <t>"Isaszeg Város kitűnő tanulója" díj dologi kiadása</t>
  </si>
  <si>
    <t>185/2016.(VII.11.) Kt. Határozat</t>
  </si>
  <si>
    <t>helyi adók túlfizetési kötelezettség csökkenése</t>
  </si>
  <si>
    <t>Támogatások:</t>
  </si>
  <si>
    <t>Isaszegi Múzeumbarátok Köre támogatás</t>
  </si>
  <si>
    <t>204/2016.(IX.21.) Kt. Határoz</t>
  </si>
  <si>
    <t>Ellátottak pénzbeli juttatásai:</t>
  </si>
  <si>
    <t>Ellátottak pénzbeli juttatásai: Települési lakhatási támogatás átcsoportosítása önkormányzatra</t>
  </si>
  <si>
    <t>Egyéb felhalmozási célú kiadások</t>
  </si>
  <si>
    <t>A KEHOP-5.2.9 pályázat előkészítési munkái</t>
  </si>
  <si>
    <t>99/2016.(IV.27.) Kt.határozat</t>
  </si>
  <si>
    <t>utak,hidak feladatellátásához szükséges gépek vásárlása</t>
  </si>
  <si>
    <t>118/2016.(IV.27.) Kt. Határozat</t>
  </si>
  <si>
    <t>Jókai Mór Városi Könyvtár és a Dózsa György Művelődési Otthon és Isaszegi Múzeumi Kiállítóhely épüleeténe, belső terének energetikai korszerűsítése, fejlesztése</t>
  </si>
  <si>
    <t>163/2016.(V.25.) Kt. Határozat</t>
  </si>
  <si>
    <t>Rákos-patak revitalizációja és fejlesztése</t>
  </si>
  <si>
    <t>193/2016.(IX.21.) Kt. Határozat</t>
  </si>
  <si>
    <t>traktor felújítás</t>
  </si>
  <si>
    <t>Isaszegi Humánszolgáltató Központ részére tárgyi eszköz vásárlása miatti előirányzat átcsoportosítás</t>
  </si>
  <si>
    <t>Polgármesteri Hivatal részére tárgyi eszköz vásárlása miatti előirányzat átcsoportosítás</t>
  </si>
  <si>
    <t>tárgyi eszköz vásárlás miatti előirányzat módosítás</t>
  </si>
  <si>
    <t>Hétszínvirág Óvoda részére tárgyi eszköz vásárlása miatti előirányzat átcsoportosítás</t>
  </si>
  <si>
    <t>Dózsa György Művelődési Otthon és Isaszegi Múzeumi Kiállítóhely részére tárgyi eszköz beszerzése</t>
  </si>
  <si>
    <t>Gyalogátkelőhely kialakítása Dózsa Gy. U.- Kossuth L. u. csomópontban</t>
  </si>
  <si>
    <t>119/2016.(IV.27.) Kt. Határozat</t>
  </si>
  <si>
    <t>OEP-től egyszeri fogorvosi finanszírozás eszközvásárlási előirányzata</t>
  </si>
  <si>
    <t>közcélú foglalkoztatottak felhalmozási kiadásai</t>
  </si>
  <si>
    <t>földterület vásárlás</t>
  </si>
  <si>
    <t>Finanszírozási kiadások</t>
  </si>
  <si>
    <t>irányító szervi támogatás</t>
  </si>
  <si>
    <t>Módosított működési tartalék összesen</t>
  </si>
  <si>
    <t>Felhalmozási tartalék</t>
  </si>
  <si>
    <t>Értékpapír beváltása</t>
  </si>
  <si>
    <t>Államkötvény vásárlása</t>
  </si>
  <si>
    <t>Madách utcai vízvezeték kiváltási munkái</t>
  </si>
  <si>
    <t>VEKOP-1.2.2.-2015. pályázati üzleti terv kiadása</t>
  </si>
  <si>
    <t>MLSZ Országos Pályaépítési Program pályázat önrésze</t>
  </si>
  <si>
    <t>49/2016. (III.23.) Kt. határozat</t>
  </si>
  <si>
    <t>Módosított felhalmozási tartalék összesen</t>
  </si>
  <si>
    <t>Tartalékok összesen</t>
  </si>
  <si>
    <t xml:space="preserve">Polgármesteri Hivatal </t>
  </si>
  <si>
    <t>Nemzetiségi önkormányzati választásra kapott összeg</t>
  </si>
  <si>
    <t>Népszavazás lebonyolítására kapott bevétel</t>
  </si>
  <si>
    <t>Nemzetiségi önkormányzati választás személyi kiadása</t>
  </si>
  <si>
    <t>Nemzetiségi önkormányzati választásra járulék összeg</t>
  </si>
  <si>
    <t>Népszavazás lebonyolításának személyi kiadásai</t>
  </si>
  <si>
    <t>Népszavazás lebonyolításának járulék kiadásai</t>
  </si>
  <si>
    <t>Népszavazás lebonyolításának dologi kiadásai</t>
  </si>
  <si>
    <t>Polgármesteri Hivatal részére tárgyi eszköz vásárlása miatti előirányzat átcsoportosítás dologiról</t>
  </si>
  <si>
    <t>rehabilitációs hozzájárulás dologi előirányzatról járulék előirányzat</t>
  </si>
  <si>
    <t>intézményfinanszírozás</t>
  </si>
  <si>
    <t>Művelődési ház</t>
  </si>
  <si>
    <t>nyári táborra önk.támogatás</t>
  </si>
  <si>
    <t>nyári táborra dologi kiadási előirányzat növelése</t>
  </si>
  <si>
    <t>dologi kiadási előirányzat csökkentése felhalmozási kiadás miatt</t>
  </si>
  <si>
    <t>Történelem és Társadalom Kutatásáért Közalapítvány pályázati támogatás</t>
  </si>
  <si>
    <t>pályázati támogatás dologi kiadása</t>
  </si>
  <si>
    <t>pályázati támogatás felhalmozási kiadása</t>
  </si>
  <si>
    <t>Bóbita Óvoda</t>
  </si>
  <si>
    <t>dologi kiadás előirányzat csökkentése tárgyi eszköz vásárlása miatt</t>
  </si>
  <si>
    <t>személyi juttatásból dologi előirányzatra</t>
  </si>
  <si>
    <t>Hétszínvirág óvoda</t>
  </si>
  <si>
    <t>tárgyi eszköz vásárlása miatt dologi előirányzat csökkentése</t>
  </si>
  <si>
    <t>Isaszegi Humánszolgáltató Központ</t>
  </si>
  <si>
    <t>szociális ágazati pótlék személyi kiadás</t>
  </si>
  <si>
    <t>szociális ágazati pótlék járulék kiadás</t>
  </si>
  <si>
    <t>nyári tábor támogatási bevétel</t>
  </si>
  <si>
    <t>nyári tábor dologi kiadásai</t>
  </si>
  <si>
    <t>működési célra átvett pénzeszköz</t>
  </si>
  <si>
    <t>támogatások</t>
  </si>
  <si>
    <t>Jókai Mór Könyvtár</t>
  </si>
  <si>
    <t>Közgyűjtemények Kollégiuma pályázat bevétel</t>
  </si>
  <si>
    <t>Közgyűjtemények Kollégiuma pályázat felhalmozási kiadás</t>
  </si>
  <si>
    <t>Dologi előirányzat csökkentése a pályázati önerő összegével</t>
  </si>
  <si>
    <t>működési célra átvett pénzeszköz / személyi jövedelemadó 1 %-a/</t>
  </si>
  <si>
    <t>szja 1%-a dologi előirányzata</t>
  </si>
  <si>
    <t>Isaszegi Városüzemeltető Szervezet</t>
  </si>
  <si>
    <t>Jókai Mór Városi Könyvtár és a Dózsa György Művelődési Otthon és Isaszegi Múzeumi Kiállítóhely épüleeténe, belső terének energetikai korszerűsítése, fejlesztésére dologi előirányzat csökkentése</t>
  </si>
  <si>
    <t>tárgyi eszköz beszerzése miatt felhalmozási kiadási  előirányzat növelése</t>
  </si>
  <si>
    <t>tárgyi eszköz beszerzése miatt dologi előirányzat csökkentése</t>
  </si>
  <si>
    <t>rehabilitációs hozzájárulás dologi előirányzatról járulék előirányzatra</t>
  </si>
  <si>
    <t xml:space="preserve"> </t>
  </si>
  <si>
    <t>Isaszeg Város  Önkormányzat 2016. évi bevételei és kiadásai</t>
  </si>
  <si>
    <t>adatok eFt-ban</t>
  </si>
  <si>
    <t>sorszám</t>
  </si>
  <si>
    <t>megnevezés</t>
  </si>
  <si>
    <t>2016. évi terv</t>
  </si>
  <si>
    <t>BEVÉTELEK</t>
  </si>
  <si>
    <t>2016. évi eddig módosított előirányzat</t>
  </si>
  <si>
    <t>rendeletmódosítás tételei</t>
  </si>
  <si>
    <t>2016. évi módosított előirányzat</t>
  </si>
  <si>
    <t>2016. háromnegyed éves teljesítés</t>
  </si>
  <si>
    <t>a teljesítés %-a</t>
  </si>
  <si>
    <t>I.</t>
  </si>
  <si>
    <t>Önkormányzat működési támogatásai</t>
  </si>
  <si>
    <t>Helyi önkormányzat működésének általános támogatása</t>
  </si>
  <si>
    <t>Települési önkormányzat egyes köznevelési feladatainak támogatása</t>
  </si>
  <si>
    <t>Települési önkormányzat szociális és gyermekjóléti feladatainak támogatása</t>
  </si>
  <si>
    <t>Települési önkormányzat kulturális feladatainak támogatása</t>
  </si>
  <si>
    <t>Működési célú központosított támogatások (szociális segély)</t>
  </si>
  <si>
    <t>Helyi önkormányzat kiegészítő támogatásai</t>
  </si>
  <si>
    <t>II.</t>
  </si>
  <si>
    <t>Működési célú támogatások államháztartáson belülről</t>
  </si>
  <si>
    <t>Egyéb működési célú támogatások államháztartáson belülről (mezőőr)</t>
  </si>
  <si>
    <t>Egyéb működési célú támogatások államháztartáson belülről (ÁROP)</t>
  </si>
  <si>
    <t>Egyéb működési célú támogatások államháztartáson belülről (OEP)</t>
  </si>
  <si>
    <t>Egyéb működési célú támogatások államháztartáson belülről (közcélú támogatás,gyermekvédelmi támogatás)</t>
  </si>
  <si>
    <t>III.</t>
  </si>
  <si>
    <t>Felhalmozási célú támogatások államháztartáson belülről</t>
  </si>
  <si>
    <t xml:space="preserve">Felhalmozási célú önkormányzati támogatások </t>
  </si>
  <si>
    <t>IV.</t>
  </si>
  <si>
    <t>Közhatalmi bevételek</t>
  </si>
  <si>
    <t>Vagyoni típusú adók: Építményadó,Épületek után fizetett idegenforgalmi adó, Magánszemélyek kommunális adója, Telekadó,Luxusadó, Cégautóadó, Közművezetékek adója.</t>
  </si>
  <si>
    <t>Gépjárműadók</t>
  </si>
  <si>
    <t>Talajterhelési díj</t>
  </si>
  <si>
    <t>Egyéb közhatalmi bevételek/ Igazgatási szolgáltatási díj, Ebrendészeti hozzájárulás, Környezetvédelmi bírság, Építésügyi bírság, Szabálysértési közigazgatási bírság helyi önkormányzatot megillető része</t>
  </si>
  <si>
    <t>V.</t>
  </si>
  <si>
    <t>Működési bevételek</t>
  </si>
  <si>
    <t>Áru és készletértékesítés, szolgáltatás, kiszámlázott áfa, tulajdonosi bevételek, ellátási díjak, kiszámlázott általános forgalmi adó</t>
  </si>
  <si>
    <t>Általános forgalmi adó visszatérítése</t>
  </si>
  <si>
    <t>Fordított áfa bevétel</t>
  </si>
  <si>
    <t>Kamatbevétel</t>
  </si>
  <si>
    <t>Egyéb működési bevételek</t>
  </si>
  <si>
    <t>VI.</t>
  </si>
  <si>
    <t>Felhalmozási bevételek</t>
  </si>
  <si>
    <t>Ingatlanok értékesítése</t>
  </si>
  <si>
    <t xml:space="preserve">Értékpapír </t>
  </si>
  <si>
    <t>VII.</t>
  </si>
  <si>
    <t>Működési célú átvett pénzeszközök</t>
  </si>
  <si>
    <t>Egyéb működési célú átvett pénzeszközök</t>
  </si>
  <si>
    <t>VIII.</t>
  </si>
  <si>
    <t>Felhalmozási célú átvett pénzeszközök</t>
  </si>
  <si>
    <t>Felhalmozási célú visszatérítendő támogatások, kölcsönök visszatérülése államháztartáson kívülről (kmk)</t>
  </si>
  <si>
    <t xml:space="preserve">Egyéb felhalmozási célú átvett pénzeszköz </t>
  </si>
  <si>
    <t>Költségvetési bevételek mindösszesen (I.-VIII.)</t>
  </si>
  <si>
    <t>IX.</t>
  </si>
  <si>
    <t xml:space="preserve">00. havi állami támogatás </t>
  </si>
  <si>
    <t>X.</t>
  </si>
  <si>
    <t>Előző év költségvetési maradványának működési célú igénybevétele</t>
  </si>
  <si>
    <t>XI.</t>
  </si>
  <si>
    <t>Előző év költségvetési maradványának felhalmozási célú igénybevétele</t>
  </si>
  <si>
    <t>Finanszírozási bevételek (IX.-XI.)</t>
  </si>
  <si>
    <t>Konszolidált bevétel</t>
  </si>
  <si>
    <t>Irányító szervi támogatások folyósítása (intézmény finanszírozás)</t>
  </si>
  <si>
    <t>BEVÉTELEK ÖSSZESEN</t>
  </si>
  <si>
    <t>KIADÁSOK</t>
  </si>
  <si>
    <t xml:space="preserve"> Működési költségvetés kiadásai </t>
  </si>
  <si>
    <t>Személyi  juttatások</t>
  </si>
  <si>
    <t>Munkaadókat terhelő járulékok és szociális hozzájárulási adó</t>
  </si>
  <si>
    <t>Dologi  kiadások</t>
  </si>
  <si>
    <t xml:space="preserve"> ebből: EU-s forrásból finanszírozott támogatással megvalósuló programok, projektek kiadásai </t>
  </si>
  <si>
    <t>ebből: kamatkiadás</t>
  </si>
  <si>
    <t>Ellátottak pénzbeli juttatásai</t>
  </si>
  <si>
    <t>ebből: tartalék</t>
  </si>
  <si>
    <t>ebből: egyéb működési célú támogatások államháztartáson belülre</t>
  </si>
  <si>
    <t>ebből: egyéb működési célú támogatások államháztartáson kívülre</t>
  </si>
  <si>
    <t>Elvonások, befizetések</t>
  </si>
  <si>
    <t xml:space="preserve">Felhalmozási költségvetés kiadásai </t>
  </si>
  <si>
    <t>Beruházási kiadások</t>
  </si>
  <si>
    <t>Ebből:EU-s forrásból finanszírozott, támogatással megvalósuló programok, projektek kiadásai</t>
  </si>
  <si>
    <t>Ebből:EU-s forrásból finanszírozott támogatással megvalósuló  projektek önkormányzati hozzájárulásának kiadásai</t>
  </si>
  <si>
    <t>Felújítások</t>
  </si>
  <si>
    <t xml:space="preserve">Egyéb felhalmozási célú kiadások </t>
  </si>
  <si>
    <t xml:space="preserve"> ebből: Felhalmozási célú pénzeszköz átadás államháztartáson belülre</t>
  </si>
  <si>
    <t>ebből: egyéb felhalmozási célú támogatások államháztartáson kívülre</t>
  </si>
  <si>
    <t xml:space="preserve">KÖLTSÉGVETÉSI KIADÁSOK ÖSSZESEN </t>
  </si>
  <si>
    <t>Államkötvény</t>
  </si>
  <si>
    <t>00. Havi állami előleg, lízingdíj</t>
  </si>
  <si>
    <t>KIADÁSOK ÖSSZESEN: (I.+II.+III.)</t>
  </si>
  <si>
    <t>Konszolidált kiadás</t>
  </si>
  <si>
    <t>Éves engedélyezett létszám előirányzat (fő)</t>
  </si>
  <si>
    <t>Közfoglalkoztatottak létszáma (fő)</t>
  </si>
  <si>
    <t>Egyéb működési célú támogatások államháztartáson belülről (közcélú támogatás)</t>
  </si>
  <si>
    <t>Költségvetési bevételek mindösszesen (I.-V)</t>
  </si>
  <si>
    <t>Finanszírozási bevételek (VI.-VII.)</t>
  </si>
  <si>
    <t>KIADÁSOK ÖSSZESEN: (I.+II.)</t>
  </si>
  <si>
    <t>Működési többlet/hiány</t>
  </si>
  <si>
    <t>Isaszeg Város  Önkormányzat 2015. évi bevételei és kiadásai</t>
  </si>
  <si>
    <t>Felhalmozási célú önkormányzati támogatások</t>
  </si>
  <si>
    <t>Értékpapír eladás</t>
  </si>
  <si>
    <t>Költségvetési bevételek mindösszesen (I.-III.)</t>
  </si>
  <si>
    <t>Finanszírozási bevételek (IV.-V.)</t>
  </si>
  <si>
    <t>Lízingdíj</t>
  </si>
  <si>
    <t>Felhalmozási többlet/hiány</t>
  </si>
  <si>
    <t>Isaszeg Város Önkormányzatának 2016. évi fejlesztési kiadási terve</t>
  </si>
  <si>
    <t>feladat megnevezése</t>
  </si>
  <si>
    <t>A 2016. évi terv saját forrása</t>
  </si>
  <si>
    <t>A 2016. évi terv pályázati bevétel, lakossági hozzájárulás</t>
  </si>
  <si>
    <t>saját forrás fedezete: pénzmaradvány, értékpapír</t>
  </si>
  <si>
    <t>Saját forrás fedezete 2016. évben befolyó felhalmozási  bevételből</t>
  </si>
  <si>
    <t>önrész fedezete hitel</t>
  </si>
  <si>
    <t>Polgármesteri Hivatal épület felújítás I. ütem (tető felújítás)</t>
  </si>
  <si>
    <t>Klapka György Általános Iskola és AMI épületgépészeti felújítás</t>
  </si>
  <si>
    <t>Bóbita óvoda pótmunkák költsége</t>
  </si>
  <si>
    <t>Bóbita óvoda konyha felújítás</t>
  </si>
  <si>
    <t>Sportpálya műfüves pálya</t>
  </si>
  <si>
    <t>Klapka György Általános Iskola és AMI sportpálya felújítás</t>
  </si>
  <si>
    <t>Bóbita óvoda gépészeti elektromos konyha felújítás</t>
  </si>
  <si>
    <t>Klapka György Általános Iskola konyha felújítás</t>
  </si>
  <si>
    <t>Gyalogosjárdák felújítása</t>
  </si>
  <si>
    <t>KEHOP-5.2.9 pályázat előkészítési munkái</t>
  </si>
  <si>
    <t>felújítások mindösszesen</t>
  </si>
  <si>
    <t>A.</t>
  </si>
  <si>
    <t>szellemi termékek vásárlása mindösszesen</t>
  </si>
  <si>
    <t>Iparterületi ingatlanok vásárlása</t>
  </si>
  <si>
    <t>B.</t>
  </si>
  <si>
    <t>földterület, telek vásárlás</t>
  </si>
  <si>
    <t>C.</t>
  </si>
  <si>
    <t>épületek vásárlása, létesítése</t>
  </si>
  <si>
    <t>Csapadékvíz elvezetési terv készítése</t>
  </si>
  <si>
    <t>Csapadékvíz elvezető rendszer rekonstrukció I.ütem</t>
  </si>
  <si>
    <t>Bóbita óvoda padló hőszigetelés és padlóburkolat csere</t>
  </si>
  <si>
    <t>Klapka György Általános Iskola és AMI homlokzati nyílászárók cseréje és külső hőszigetelése</t>
  </si>
  <si>
    <t>Panoráma kamera kiépítés Szoborhegy</t>
  </si>
  <si>
    <t>Hivatal mögötti terület SZT-4 szabályozási terv végrehajtás I. üteme(kisajátítási terv, értékbecslések)</t>
  </si>
  <si>
    <t>Belterületi szilárd burkolatú utak javítása</t>
  </si>
  <si>
    <t>Városközpont kialakítás koncepcióterv</t>
  </si>
  <si>
    <t>Belterületi útépítések</t>
  </si>
  <si>
    <t>Damjanich János Általános Iskola ebédlő</t>
  </si>
  <si>
    <t xml:space="preserve">gyalogátkelőhely kialakítása Dózsa Gy.u.-Kossuth L.u. </t>
  </si>
  <si>
    <t>Madách utcai vízvezeték kiváltás</t>
  </si>
  <si>
    <t>üzleti infrastruktúra fejlesztése</t>
  </si>
  <si>
    <t xml:space="preserve">műfüves pálya </t>
  </si>
  <si>
    <t>Jókai Mór Városi Könyvtár és Dózsa György Művelődési Otthon korszerűsítése</t>
  </si>
  <si>
    <t>D.</t>
  </si>
  <si>
    <t>egyéb építmények, vásárlása, létesítése</t>
  </si>
  <si>
    <t>közcélú foglalkoztatottak részére egyéb gépek beszerzése</t>
  </si>
  <si>
    <t>utak, hidak feladatellátásához szükséges gépek vásárlása</t>
  </si>
  <si>
    <t>fogorvosi szolgálat részére eszközök vásárlása</t>
  </si>
  <si>
    <t>kisértékű tárgyi eszköz beszerzése</t>
  </si>
  <si>
    <t>E.</t>
  </si>
  <si>
    <t>egyéb gépek,berendezés, felszerelés</t>
  </si>
  <si>
    <t>Beruházások mindösszesen (A..+E)</t>
  </si>
  <si>
    <t>Környezetvédelmi Alap felhasználása</t>
  </si>
  <si>
    <t>Felhalmozási célra átadott pénzeszközök</t>
  </si>
  <si>
    <t>FELHALMOZÁSI KIADÁSOK MINDÖSSZESEN (I.+II.+III.)</t>
  </si>
  <si>
    <t xml:space="preserve">FELHALMOZÁSI CÉLÚ KIADÁSOK MINDÖSSZESEN </t>
  </si>
  <si>
    <t>Isaszeg Város Önkormányzat 2016. évi tartaléka</t>
  </si>
  <si>
    <t>ezer Ft-ban</t>
  </si>
  <si>
    <t>feladat</t>
  </si>
  <si>
    <t>2016. évi előirányzat</t>
  </si>
  <si>
    <t>az átcsoportosítás jogát gyakorolja</t>
  </si>
  <si>
    <t>1.</t>
  </si>
  <si>
    <t>Működési tartalék</t>
  </si>
  <si>
    <t>Képviselő-testület</t>
  </si>
  <si>
    <t>általános tartalék</t>
  </si>
  <si>
    <t>2.</t>
  </si>
  <si>
    <t>Környezetvédelmi Alap</t>
  </si>
  <si>
    <t>pályázati tartalék: -ebből : több önkormányzat összefogásával megvalósuló pályázati terv Rákos-patak revitalizáció, kerékpárút pályázati terv Isaszegre jutó becsült költséghányad: 500 e Ft.</t>
  </si>
  <si>
    <t>Összesen (1-2)</t>
  </si>
  <si>
    <t>4. melléklet a /2016. (XI.23.) önkormányzati rendelethez</t>
  </si>
  <si>
    <t>01</t>
  </si>
  <si>
    <t>Isaszeg Város Önkormányzat</t>
  </si>
  <si>
    <t>--------</t>
  </si>
  <si>
    <t>Ezer forintban !</t>
  </si>
  <si>
    <t>Előirányzat-csoport, kiemelt előirányzat megnevezése</t>
  </si>
  <si>
    <t>Előirányzat</t>
  </si>
  <si>
    <t>Bevételek</t>
  </si>
  <si>
    <t>2016. évi eredeti előirányzat</t>
  </si>
  <si>
    <t>Ingatlanok értékesítése, egyéb tárgyi eszközök értékesítése</t>
  </si>
  <si>
    <t>Egyéb működési célra átvett pénzeszközök</t>
  </si>
  <si>
    <t>Felhalmozási célú visszatérítendő támogatások, kölcsönök visszatérülése államháztartáson kívülről (kmk, munkáltatói)</t>
  </si>
  <si>
    <t>Egyéb felhalmozási célú átvett pénzeszköz (beruházások pályázati támogatásai, LTP, csatorna hozzájárulás, úthozzájárulás)</t>
  </si>
  <si>
    <t>00.havi állami</t>
  </si>
  <si>
    <t>Kiadások</t>
  </si>
  <si>
    <t xml:space="preserve"> ebből: EU-s forrásból finanszírozott támogatással megvalósuló programok, projektek kiadásai ( ÁROP)</t>
  </si>
  <si>
    <t xml:space="preserve"> Ebből:EU-s forrásból finanszírozott támogatással megvalósuló programok, projektek kiadásai</t>
  </si>
  <si>
    <t>Ebből:EU-s forrásból finansz. támogatással megv. pr., projektek önk. hozzájárulásának kiadásai</t>
  </si>
  <si>
    <t>konszolidált kiadás</t>
  </si>
  <si>
    <t>cafeteria</t>
  </si>
  <si>
    <t>létszám</t>
  </si>
  <si>
    <t xml:space="preserve">mezőőr </t>
  </si>
  <si>
    <t>járulék ( a 95.800 Ft/fő/év  után 35,7 %)</t>
  </si>
  <si>
    <t>2</t>
  </si>
  <si>
    <t>polgármester, alpolgármester</t>
  </si>
  <si>
    <t>járulék ( a 147.384 Ft/fő/év  után 35,7 %)</t>
  </si>
  <si>
    <t>Védőnői szolgálat</t>
  </si>
  <si>
    <t>4</t>
  </si>
  <si>
    <t>Fogorvosi szolgálat</t>
  </si>
  <si>
    <t>járulék ( a 72.000 Ft/fő/év  után 35,7 %)</t>
  </si>
  <si>
    <t>Összesen</t>
  </si>
  <si>
    <t>Önkormányzat összes személyi jellegű kifizetéséből a cafeteria személyi előirányzata</t>
  </si>
  <si>
    <t>Önkormányzat összes személyi jellegű kifizetéséből a cafeteria járulék előirányzata</t>
  </si>
  <si>
    <t>5. melléklet a /2016. (XI.23.) önkormányzati rendelethez</t>
  </si>
  <si>
    <t xml:space="preserve">Isaszegi Polgármesteri Hivatal </t>
  </si>
  <si>
    <t>02</t>
  </si>
  <si>
    <t>Igazgatási feladatok</t>
  </si>
  <si>
    <t>Felhalmozási célú önkormányzati támogatások (vis maior)</t>
  </si>
  <si>
    <t>Egyéb tárgyi eszköz értékesítés</t>
  </si>
  <si>
    <t>Egyéb felhalmozási célú átvett pénzeszköz (LTP)</t>
  </si>
  <si>
    <t>Irányító szervi támogatás</t>
  </si>
  <si>
    <t>Hitel-,kölcsöntörlesztés államháztartáson kívülre</t>
  </si>
  <si>
    <t>Köztisztviselő (31 fő*147384 Ft/fő/év)</t>
  </si>
  <si>
    <t>Járulék (  35,7 %)</t>
  </si>
  <si>
    <t>összesen</t>
  </si>
  <si>
    <t>6. melléklet a  /2016. (XI.23.) önkormányzati rendelethez</t>
  </si>
  <si>
    <t>Költségvetési szerv I.</t>
  </si>
  <si>
    <t>03</t>
  </si>
  <si>
    <t>Isaszegi Hétszínvirág Óvoda</t>
  </si>
  <si>
    <t>közalkalmazottak részére (6000Ft/hó 12 hóra)</t>
  </si>
  <si>
    <t>járulék</t>
  </si>
  <si>
    <t>7. melléklet a  /2016. (XI.23.) önkormányzati rendelethez</t>
  </si>
  <si>
    <t>04</t>
  </si>
  <si>
    <t>Isaszegi Bóbita Óvoda</t>
  </si>
  <si>
    <t>8. melléklet a /2016. (XI.23.) önkormányzati rendelethez</t>
  </si>
  <si>
    <t>05</t>
  </si>
  <si>
    <t xml:space="preserve">Egyéb működési célú támogatások államháztartáson belülről </t>
  </si>
  <si>
    <t>közalkalmazottak részére (6000Ft/hó  12 hóra)</t>
  </si>
  <si>
    <t>9. melléklet a /2016. (XI.23.) önkormányzati rendelethez</t>
  </si>
  <si>
    <t>06</t>
  </si>
  <si>
    <t>Dózsa György Művelődési Otthon és Isaszegi Múzeumi Kiállítóhely</t>
  </si>
  <si>
    <t>Egyéb működési célú támogatások államháztartáson belülről</t>
  </si>
  <si>
    <t>10. melléklet a  /2016. (XI.23.) önkormányzati rendelethez</t>
  </si>
  <si>
    <t>07</t>
  </si>
  <si>
    <t>Jókai Mór Városi Könyvtár</t>
  </si>
  <si>
    <t>11. melléklet a /2016. (XI.23.) önkormányzati rendelethez</t>
  </si>
  <si>
    <t>08</t>
  </si>
  <si>
    <t>Isaszegi Gazdasági Ellátó Szervezet</t>
  </si>
  <si>
    <t>2 fő részére 147384 Ft/fő/év</t>
  </si>
  <si>
    <t>2 fő mezőőr részére  95800  Ft/fő/év</t>
  </si>
  <si>
    <t>13</t>
  </si>
  <si>
    <t>13 fő közalkalmazott részére 95800 Ft/fő/év</t>
  </si>
  <si>
    <t>34 fő közalkalmazott részére 72000 Ft/fő/év</t>
  </si>
  <si>
    <t>IGESZ összes személyi jellegű kifizetéséből a cafeteria személyi előirányzata</t>
  </si>
  <si>
    <t>IGESZ összes személyi jellegű kifizetéséből a cafeteria járulék előirányzata</t>
  </si>
  <si>
    <t>Támogatások részletezése 2016. év</t>
  </si>
  <si>
    <t xml:space="preserve">       </t>
  </si>
  <si>
    <t>Megnevezés</t>
  </si>
  <si>
    <t>2016.</t>
  </si>
  <si>
    <t>Nyugdíjas klubok</t>
  </si>
  <si>
    <t>Sportkör</t>
  </si>
  <si>
    <t>Turisztikai célok támogatása</t>
  </si>
  <si>
    <t>Ceglédi Mozgássérültek Egyesülete</t>
  </si>
  <si>
    <t>Szociális és Egészségügyi Bizottság</t>
  </si>
  <si>
    <t>Nyári táborozás</t>
  </si>
  <si>
    <t>Magyar Hagyományőrzők Világszövetsége</t>
  </si>
  <si>
    <t>Civil szervezetek támogatása</t>
  </si>
  <si>
    <t>Kultúrális, Közművelődési és Sport Bizottság</t>
  </si>
  <si>
    <t>Pénzügyi, Jogi, Ügyrendi, Vagyonnyilatkozati és összeférhetetlenséget Kezelő Bizottság</t>
  </si>
  <si>
    <t>Polgárőrség</t>
  </si>
  <si>
    <t>Rendőrség támogatása</t>
  </si>
  <si>
    <t>Polgármesteri keret</t>
  </si>
  <si>
    <t>Gödöllő-Vác Térségi Vízgazdálkodási Társulat</t>
  </si>
  <si>
    <t>Nyugdíjas Vasutasok Szervezete</t>
  </si>
  <si>
    <t>Születés Hete</t>
  </si>
  <si>
    <t>Gyermekekért Oktatási Nevelési Alapítvány</t>
  </si>
  <si>
    <t xml:space="preserve">    Összesen: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</si>
</sst>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_-* #,##0.00\ _F_t_-;\-* #,##0.00\ _F_t_-;_-* \-??\ _F_t_-;_-@_-"/>
    <numFmt numFmtId="166" formatCode="\ #,##0.00&quot;       &quot;;\-#,##0.00&quot;       &quot;;&quot; -&quot;#&quot;       &quot;;@\ "/>
    <numFmt numFmtId="167" formatCode="#,##0"/>
    <numFmt numFmtId="168" formatCode="\ #,##0&quot;     &quot;;\-#,##0&quot;     &quot;;&quot; -&quot;#&quot;     &quot;;@\ "/>
    <numFmt numFmtId="169" formatCode="0"/>
    <numFmt numFmtId="170" formatCode="#,###"/>
    <numFmt numFmtId="171" formatCode="0%"/>
    <numFmt numFmtId="172" formatCode="0.0%"/>
    <numFmt numFmtId="173" formatCode="@"/>
    <numFmt numFmtId="174" formatCode="#,###.00"/>
    <numFmt numFmtId="175" formatCode="0.00%"/>
    <numFmt numFmtId="176" formatCode="MMM\ D/"/>
    <numFmt numFmtId="177" formatCode="\ #,##0&quot;       &quot;;\-#,##0&quot;       &quot;;&quot; -&quot;#&quot;       &quot;;@\ "/>
    <numFmt numFmtId="178" formatCode="0.00"/>
    <numFmt numFmtId="179" formatCode="#,##0.00"/>
    <numFmt numFmtId="180" formatCode="YYYY\-MM\-DD"/>
    <numFmt numFmtId="181" formatCode="#,##0.0"/>
  </numFmts>
  <fonts count="31">
    <font>
      <sz val="10"/>
      <name val="Arial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14"/>
      <name val="Arial"/>
      <family val="2"/>
    </font>
    <font>
      <b/>
      <sz val="14"/>
      <color indexed="8"/>
      <name val="Arial CE"/>
      <family val="2"/>
    </font>
    <font>
      <i/>
      <sz val="14"/>
      <name val="Arial"/>
      <family val="2"/>
    </font>
    <font>
      <b/>
      <sz val="15"/>
      <color indexed="8"/>
      <name val="Arial CE"/>
      <family val="2"/>
    </font>
    <font>
      <sz val="14"/>
      <color indexed="8"/>
      <name val="Arial"/>
      <family val="2"/>
    </font>
    <font>
      <sz val="14"/>
      <color indexed="8"/>
      <name val="Arial CE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Times New Roman"/>
      <family val="1"/>
    </font>
    <font>
      <b/>
      <i/>
      <sz val="16"/>
      <name val="Arial"/>
      <family val="2"/>
    </font>
    <font>
      <b/>
      <sz val="16"/>
      <color indexed="8"/>
      <name val="Arial CE"/>
      <family val="2"/>
    </font>
    <font>
      <sz val="13"/>
      <name val="Arial"/>
      <family val="2"/>
    </font>
    <font>
      <b/>
      <i/>
      <sz val="18"/>
      <name val="Arial"/>
      <family val="2"/>
    </font>
    <font>
      <b/>
      <sz val="18"/>
      <color indexed="8"/>
      <name val="Arial CE"/>
      <family val="2"/>
    </font>
    <font>
      <b/>
      <i/>
      <sz val="14"/>
      <color indexed="8"/>
      <name val="Arial CE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3"/>
      <color indexed="8"/>
      <name val="Arial"/>
      <family val="2"/>
    </font>
    <font>
      <b/>
      <i/>
      <sz val="14"/>
      <name val="Arial"/>
      <family val="2"/>
    </font>
    <font>
      <sz val="14"/>
      <name val="Times New Roman CE"/>
      <family val="1"/>
    </font>
    <font>
      <b/>
      <sz val="14"/>
      <name val="Times New Roman CE"/>
      <family val="1"/>
    </font>
    <font>
      <i/>
      <sz val="14"/>
      <name val="Times New Roman CE"/>
      <family val="1"/>
    </font>
    <font>
      <b/>
      <sz val="14"/>
      <color indexed="8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2" fillId="0" borderId="0">
      <alignment/>
      <protection/>
    </xf>
  </cellStyleXfs>
  <cellXfs count="365">
    <xf numFmtId="164" fontId="0" fillId="0" borderId="0" xfId="0" applyAlignment="1">
      <alignment/>
    </xf>
    <xf numFmtId="164" fontId="3" fillId="0" borderId="1" xfId="0" applyFont="1" applyBorder="1" applyAlignment="1">
      <alignment/>
    </xf>
    <xf numFmtId="167" fontId="4" fillId="0" borderId="1" xfId="0" applyNumberFormat="1" applyFont="1" applyFill="1" applyBorder="1" applyAlignment="1">
      <alignment horizontal="center" vertical="center" wrapText="1"/>
    </xf>
    <xf numFmtId="164" fontId="3" fillId="0" borderId="0" xfId="0" applyFont="1" applyAlignment="1">
      <alignment/>
    </xf>
    <xf numFmtId="167" fontId="4" fillId="0" borderId="1" xfId="0" applyNumberFormat="1" applyFont="1" applyFill="1" applyBorder="1" applyAlignment="1">
      <alignment horizontal="justify" vertical="center" wrapText="1"/>
    </xf>
    <xf numFmtId="167" fontId="4" fillId="0" borderId="1" xfId="0" applyNumberFormat="1" applyFont="1" applyFill="1" applyBorder="1" applyAlignment="1">
      <alignment/>
    </xf>
    <xf numFmtId="164" fontId="5" fillId="0" borderId="1" xfId="0" applyFont="1" applyBorder="1" applyAlignment="1">
      <alignment wrapText="1"/>
    </xf>
    <xf numFmtId="168" fontId="4" fillId="0" borderId="1" xfId="15" applyNumberFormat="1" applyFont="1" applyFill="1" applyBorder="1" applyAlignment="1" applyProtection="1">
      <alignment horizontal="center"/>
      <protection/>
    </xf>
    <xf numFmtId="169" fontId="4" fillId="0" borderId="1" xfId="15" applyNumberFormat="1" applyFont="1" applyFill="1" applyBorder="1" applyAlignment="1" applyProtection="1">
      <alignment horizontal="center"/>
      <protection/>
    </xf>
    <xf numFmtId="167" fontId="6" fillId="0" borderId="1" xfId="0" applyNumberFormat="1" applyFont="1" applyFill="1" applyBorder="1" applyAlignment="1">
      <alignment horizontal="justify" vertical="center" wrapText="1"/>
    </xf>
    <xf numFmtId="168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164" fontId="7" fillId="0" borderId="1" xfId="0" applyFont="1" applyBorder="1" applyAlignment="1">
      <alignment/>
    </xf>
    <xf numFmtId="164" fontId="3" fillId="0" borderId="1" xfId="0" applyFont="1" applyBorder="1" applyAlignment="1">
      <alignment wrapText="1"/>
    </xf>
    <xf numFmtId="168" fontId="8" fillId="0" borderId="1" xfId="15" applyNumberFormat="1" applyFont="1" applyFill="1" applyBorder="1" applyAlignment="1" applyProtection="1">
      <alignment horizontal="center"/>
      <protection/>
    </xf>
    <xf numFmtId="164" fontId="9" fillId="0" borderId="1" xfId="0" applyFont="1" applyBorder="1" applyAlignment="1">
      <alignment/>
    </xf>
    <xf numFmtId="164" fontId="3" fillId="0" borderId="2" xfId="0" applyFont="1" applyBorder="1" applyAlignment="1">
      <alignment wrapText="1"/>
    </xf>
    <xf numFmtId="168" fontId="8" fillId="0" borderId="2" xfId="15" applyNumberFormat="1" applyFont="1" applyFill="1" applyBorder="1" applyAlignment="1" applyProtection="1">
      <alignment horizontal="center"/>
      <protection/>
    </xf>
    <xf numFmtId="164" fontId="0" fillId="0" borderId="1" xfId="0" applyBorder="1" applyAlignment="1">
      <alignment/>
    </xf>
    <xf numFmtId="164" fontId="3" fillId="0" borderId="1" xfId="0" applyFont="1" applyBorder="1" applyAlignment="1">
      <alignment horizontal="center"/>
    </xf>
    <xf numFmtId="164" fontId="10" fillId="0" borderId="1" xfId="0" applyFont="1" applyBorder="1" applyAlignment="1">
      <alignment wrapText="1"/>
    </xf>
    <xf numFmtId="164" fontId="3" fillId="0" borderId="1" xfId="0" applyFont="1" applyFill="1" applyBorder="1" applyAlignment="1">
      <alignment horizontal="center" vertical="center" wrapText="1"/>
    </xf>
    <xf numFmtId="164" fontId="10" fillId="0" borderId="1" xfId="28" applyFont="1" applyFill="1" applyBorder="1" applyAlignment="1" applyProtection="1">
      <alignment horizontal="left" vertical="center" wrapText="1"/>
      <protection/>
    </xf>
    <xf numFmtId="164" fontId="3" fillId="0" borderId="1" xfId="28" applyFont="1" applyFill="1" applyBorder="1" applyAlignment="1" applyProtection="1">
      <alignment horizontal="left" vertical="center" wrapText="1"/>
      <protection/>
    </xf>
    <xf numFmtId="164" fontId="3" fillId="0" borderId="3" xfId="0" applyFont="1" applyFill="1" applyBorder="1" applyAlignment="1">
      <alignment wrapText="1"/>
    </xf>
    <xf numFmtId="168" fontId="8" fillId="0" borderId="3" xfId="15" applyNumberFormat="1" applyFont="1" applyFill="1" applyBorder="1" applyAlignment="1" applyProtection="1">
      <alignment horizontal="center"/>
      <protection/>
    </xf>
    <xf numFmtId="167" fontId="11" fillId="0" borderId="2" xfId="0" applyNumberFormat="1" applyFont="1" applyBorder="1" applyAlignment="1">
      <alignment/>
    </xf>
    <xf numFmtId="164" fontId="12" fillId="8" borderId="1" xfId="0" applyFont="1" applyFill="1" applyBorder="1" applyAlignment="1">
      <alignment/>
    </xf>
    <xf numFmtId="164" fontId="5" fillId="8" borderId="1" xfId="0" applyFont="1" applyFill="1" applyBorder="1" applyAlignment="1">
      <alignment wrapText="1"/>
    </xf>
    <xf numFmtId="168" fontId="13" fillId="8" borderId="1" xfId="15" applyNumberFormat="1" applyFont="1" applyFill="1" applyBorder="1" applyAlignment="1" applyProtection="1">
      <alignment horizontal="center"/>
      <protection/>
    </xf>
    <xf numFmtId="164" fontId="14" fillId="0" borderId="0" xfId="0" applyFont="1" applyAlignment="1">
      <alignment/>
    </xf>
    <xf numFmtId="168" fontId="12" fillId="8" borderId="1" xfId="0" applyNumberFormat="1" applyFont="1" applyFill="1" applyBorder="1" applyAlignment="1">
      <alignment horizontal="center" wrapText="1"/>
    </xf>
    <xf numFmtId="164" fontId="15" fillId="8" borderId="1" xfId="0" applyFont="1" applyFill="1" applyBorder="1" applyAlignment="1">
      <alignment/>
    </xf>
    <xf numFmtId="168" fontId="16" fillId="8" borderId="1" xfId="15" applyNumberFormat="1" applyFont="1" applyFill="1" applyBorder="1" applyAlignment="1" applyProtection="1">
      <alignment horizontal="center"/>
      <protection/>
    </xf>
    <xf numFmtId="167" fontId="17" fillId="0" borderId="1" xfId="0" applyNumberFormat="1" applyFont="1" applyFill="1" applyBorder="1" applyAlignment="1">
      <alignment horizontal="center" vertical="center" wrapText="1"/>
    </xf>
    <xf numFmtId="167" fontId="17" fillId="0" borderId="1" xfId="0" applyNumberFormat="1" applyFont="1" applyFill="1" applyBorder="1" applyAlignment="1">
      <alignment horizontal="justify" vertical="center" wrapText="1"/>
    </xf>
    <xf numFmtId="164" fontId="10" fillId="0" borderId="1" xfId="0" applyFont="1" applyBorder="1" applyAlignment="1">
      <alignment/>
    </xf>
    <xf numFmtId="164" fontId="3" fillId="0" borderId="1" xfId="0" applyFont="1" applyFill="1" applyBorder="1" applyAlignment="1">
      <alignment vertical="center" wrapText="1"/>
    </xf>
    <xf numFmtId="170" fontId="3" fillId="0" borderId="1" xfId="0" applyNumberFormat="1" applyFont="1" applyBorder="1" applyAlignment="1">
      <alignment/>
    </xf>
    <xf numFmtId="164" fontId="10" fillId="0" borderId="1" xfId="0" applyFont="1" applyBorder="1" applyAlignment="1">
      <alignment horizontal="left" wrapText="1"/>
    </xf>
    <xf numFmtId="164" fontId="3" fillId="0" borderId="1" xfId="0" applyFont="1" applyBorder="1" applyAlignment="1">
      <alignment horizontal="left" wrapText="1"/>
    </xf>
    <xf numFmtId="170" fontId="3" fillId="0" borderId="1" xfId="0" applyNumberFormat="1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vertical="center" wrapText="1"/>
    </xf>
    <xf numFmtId="164" fontId="3" fillId="0" borderId="1" xfId="28" applyFont="1" applyFill="1" applyBorder="1" applyAlignment="1" applyProtection="1">
      <alignment vertical="center" wrapText="1"/>
      <protection/>
    </xf>
    <xf numFmtId="170" fontId="3" fillId="0" borderId="0" xfId="0" applyNumberFormat="1" applyFont="1" applyAlignment="1">
      <alignment/>
    </xf>
    <xf numFmtId="164" fontId="5" fillId="0" borderId="1" xfId="0" applyFont="1" applyFill="1" applyBorder="1" applyAlignment="1">
      <alignment vertical="center" wrapText="1"/>
    </xf>
    <xf numFmtId="164" fontId="3" fillId="0" borderId="3" xfId="0" applyFont="1" applyFill="1" applyBorder="1" applyAlignment="1">
      <alignment vertical="center" wrapText="1"/>
    </xf>
    <xf numFmtId="170" fontId="5" fillId="0" borderId="1" xfId="0" applyNumberFormat="1" applyFont="1" applyBorder="1" applyAlignment="1">
      <alignment wrapText="1"/>
    </xf>
    <xf numFmtId="164" fontId="18" fillId="0" borderId="0" xfId="0" applyFont="1" applyAlignment="1">
      <alignment/>
    </xf>
    <xf numFmtId="169" fontId="18" fillId="0" borderId="0" xfId="0" applyNumberFormat="1" applyFont="1" applyAlignment="1">
      <alignment/>
    </xf>
    <xf numFmtId="164" fontId="19" fillId="0" borderId="0" xfId="0" applyFont="1" applyAlignment="1">
      <alignment horizontal="center"/>
    </xf>
    <xf numFmtId="164" fontId="19" fillId="0" borderId="0" xfId="0" applyFont="1" applyBorder="1" applyAlignment="1">
      <alignment horizontal="center"/>
    </xf>
    <xf numFmtId="164" fontId="20" fillId="0" borderId="0" xfId="0" applyFont="1" applyAlignment="1">
      <alignment/>
    </xf>
    <xf numFmtId="169" fontId="20" fillId="0" borderId="0" xfId="0" applyNumberFormat="1" applyFont="1" applyAlignment="1">
      <alignment/>
    </xf>
    <xf numFmtId="164" fontId="20" fillId="0" borderId="1" xfId="0" applyFont="1" applyBorder="1" applyAlignment="1">
      <alignment horizontal="center" vertical="center"/>
    </xf>
    <xf numFmtId="169" fontId="19" fillId="0" borderId="1" xfId="0" applyNumberFormat="1" applyFont="1" applyBorder="1" applyAlignment="1">
      <alignment horizontal="center" vertical="center" wrapText="1"/>
    </xf>
    <xf numFmtId="164" fontId="20" fillId="0" borderId="4" xfId="0" applyFont="1" applyBorder="1" applyAlignment="1">
      <alignment horizontal="center" vertical="center"/>
    </xf>
    <xf numFmtId="164" fontId="20" fillId="0" borderId="5" xfId="0" applyFont="1" applyBorder="1" applyAlignment="1">
      <alignment/>
    </xf>
    <xf numFmtId="164" fontId="20" fillId="0" borderId="6" xfId="0" applyFont="1" applyBorder="1" applyAlignment="1">
      <alignment/>
    </xf>
    <xf numFmtId="164" fontId="20" fillId="0" borderId="1" xfId="0" applyFont="1" applyBorder="1" applyAlignment="1">
      <alignment/>
    </xf>
    <xf numFmtId="164" fontId="19" fillId="0" borderId="1" xfId="0" applyFont="1" applyBorder="1" applyAlignment="1">
      <alignment/>
    </xf>
    <xf numFmtId="169" fontId="19" fillId="0" borderId="1" xfId="0" applyNumberFormat="1" applyFont="1" applyBorder="1" applyAlignment="1">
      <alignment/>
    </xf>
    <xf numFmtId="164" fontId="21" fillId="0" borderId="1" xfId="0" applyFont="1" applyBorder="1" applyAlignment="1">
      <alignment wrapText="1"/>
    </xf>
    <xf numFmtId="164" fontId="22" fillId="0" borderId="1" xfId="0" applyFont="1" applyBorder="1" applyAlignment="1">
      <alignment wrapText="1"/>
    </xf>
    <xf numFmtId="164" fontId="21" fillId="0" borderId="4" xfId="0" applyFont="1" applyBorder="1" applyAlignment="1">
      <alignment wrapText="1"/>
    </xf>
    <xf numFmtId="164" fontId="21" fillId="0" borderId="7" xfId="0" applyFont="1" applyBorder="1" applyAlignment="1">
      <alignment wrapText="1"/>
    </xf>
    <xf numFmtId="164" fontId="23" fillId="9" borderId="1" xfId="0" applyFont="1" applyFill="1" applyBorder="1" applyAlignment="1" applyProtection="1">
      <alignment horizontal="center" vertical="center" wrapText="1"/>
      <protection/>
    </xf>
    <xf numFmtId="164" fontId="23" fillId="9" borderId="1" xfId="0" applyFont="1" applyFill="1" applyBorder="1" applyAlignment="1" applyProtection="1">
      <alignment horizontal="left" vertical="center" wrapText="1" indent="1"/>
      <protection/>
    </xf>
    <xf numFmtId="170" fontId="23" fillId="9" borderId="1" xfId="0" applyNumberFormat="1" applyFont="1" applyFill="1" applyBorder="1" applyAlignment="1" applyProtection="1">
      <alignment vertical="center" wrapText="1"/>
      <protection/>
    </xf>
    <xf numFmtId="170" fontId="23" fillId="9" borderId="4" xfId="0" applyNumberFormat="1" applyFont="1" applyFill="1" applyBorder="1" applyAlignment="1" applyProtection="1">
      <alignment vertical="center" wrapText="1"/>
      <protection/>
    </xf>
    <xf numFmtId="171" fontId="10" fillId="9" borderId="4" xfId="19" applyFont="1" applyFill="1" applyBorder="1" applyAlignment="1" applyProtection="1">
      <alignment vertical="center" wrapText="1"/>
      <protection/>
    </xf>
    <xf numFmtId="164" fontId="12" fillId="0" borderId="1" xfId="0" applyFont="1" applyFill="1" applyBorder="1" applyAlignment="1" applyProtection="1">
      <alignment horizontal="center" vertical="center" wrapText="1"/>
      <protection/>
    </xf>
    <xf numFmtId="164" fontId="18" fillId="0" borderId="1" xfId="0" applyFont="1" applyFill="1" applyBorder="1" applyAlignment="1" applyProtection="1">
      <alignment horizontal="left" vertical="center" wrapText="1" indent="1"/>
      <protection/>
    </xf>
    <xf numFmtId="170" fontId="18" fillId="0" borderId="1" xfId="0" applyNumberFormat="1" applyFont="1" applyFill="1" applyBorder="1" applyAlignment="1" applyProtection="1">
      <alignment vertical="center" wrapText="1"/>
      <protection/>
    </xf>
    <xf numFmtId="170" fontId="18" fillId="0" borderId="4" xfId="0" applyNumberFormat="1" applyFont="1" applyFill="1" applyBorder="1" applyAlignment="1" applyProtection="1">
      <alignment vertical="center" wrapText="1"/>
      <protection/>
    </xf>
    <xf numFmtId="172" fontId="18" fillId="0" borderId="4" xfId="19" applyNumberFormat="1" applyFont="1" applyFill="1" applyBorder="1" applyAlignment="1" applyProtection="1">
      <alignment vertical="center" wrapText="1"/>
      <protection/>
    </xf>
    <xf numFmtId="173" fontId="23" fillId="0" borderId="1" xfId="0" applyNumberFormat="1" applyFont="1" applyFill="1" applyBorder="1" applyAlignment="1" applyProtection="1">
      <alignment horizontal="center" vertical="center" wrapText="1"/>
      <protection/>
    </xf>
    <xf numFmtId="173" fontId="23" fillId="9" borderId="1" xfId="0" applyNumberFormat="1" applyFont="1" applyFill="1" applyBorder="1" applyAlignment="1" applyProtection="1">
      <alignment horizontal="center" vertical="center" wrapText="1"/>
      <protection/>
    </xf>
    <xf numFmtId="172" fontId="23" fillId="9" borderId="4" xfId="19" applyNumberFormat="1" applyFont="1" applyFill="1" applyBorder="1" applyAlignment="1" applyProtection="1">
      <alignment vertical="center" wrapText="1"/>
      <protection/>
    </xf>
    <xf numFmtId="164" fontId="23" fillId="9" borderId="1" xfId="28" applyFont="1" applyFill="1" applyBorder="1" applyAlignment="1" applyProtection="1">
      <alignment horizontal="left" vertical="center" wrapText="1" indent="1"/>
      <protection/>
    </xf>
    <xf numFmtId="173" fontId="18" fillId="0" borderId="1" xfId="0" applyNumberFormat="1" applyFont="1" applyFill="1" applyBorder="1" applyAlignment="1" applyProtection="1">
      <alignment horizontal="center" vertical="center" wrapText="1"/>
      <protection/>
    </xf>
    <xf numFmtId="164" fontId="18" fillId="0" borderId="3" xfId="28" applyFont="1" applyFill="1" applyBorder="1" applyAlignment="1" applyProtection="1">
      <alignment horizontal="left" vertical="center" wrapText="1" indent="1"/>
      <protection/>
    </xf>
    <xf numFmtId="170" fontId="23" fillId="0" borderId="1" xfId="0" applyNumberFormat="1" applyFont="1" applyFill="1" applyBorder="1" applyAlignment="1" applyProtection="1">
      <alignment vertical="center" wrapText="1"/>
      <protection/>
    </xf>
    <xf numFmtId="164" fontId="18" fillId="0" borderId="1" xfId="28" applyFont="1" applyFill="1" applyBorder="1" applyAlignment="1" applyProtection="1">
      <alignment horizontal="left" vertical="center" wrapText="1" indent="1"/>
      <protection/>
    </xf>
    <xf numFmtId="173" fontId="18" fillId="0" borderId="2" xfId="0" applyNumberFormat="1" applyFont="1" applyFill="1" applyBorder="1" applyAlignment="1" applyProtection="1">
      <alignment horizontal="center" vertical="center" wrapText="1"/>
      <protection/>
    </xf>
    <xf numFmtId="164" fontId="23" fillId="9" borderId="8" xfId="28" applyFont="1" applyFill="1" applyBorder="1" applyAlignment="1" applyProtection="1">
      <alignment horizontal="left" vertical="center" wrapText="1" indent="1"/>
      <protection/>
    </xf>
    <xf numFmtId="164" fontId="23" fillId="0" borderId="1" xfId="28" applyFont="1" applyFill="1" applyBorder="1" applyAlignment="1" applyProtection="1">
      <alignment horizontal="left" vertical="center" wrapText="1" indent="1"/>
      <protection/>
    </xf>
    <xf numFmtId="173" fontId="23" fillId="9" borderId="1" xfId="28" applyNumberFormat="1" applyFont="1" applyFill="1" applyBorder="1" applyAlignment="1" applyProtection="1">
      <alignment horizontal="center" vertical="center" wrapText="1"/>
      <protection/>
    </xf>
    <xf numFmtId="173" fontId="18" fillId="0" borderId="1" xfId="28" applyNumberFormat="1" applyFont="1" applyFill="1" applyBorder="1" applyAlignment="1" applyProtection="1">
      <alignment horizontal="left" vertical="center" wrapText="1" indent="1"/>
      <protection/>
    </xf>
    <xf numFmtId="173" fontId="18" fillId="9" borderId="1" xfId="28" applyNumberFormat="1" applyFont="1" applyFill="1" applyBorder="1" applyAlignment="1" applyProtection="1">
      <alignment horizontal="left" vertical="center" wrapText="1" indent="1"/>
      <protection/>
    </xf>
    <xf numFmtId="164" fontId="24" fillId="10" borderId="0" xfId="0" applyFont="1" applyFill="1" applyAlignment="1">
      <alignment/>
    </xf>
    <xf numFmtId="167" fontId="19" fillId="0" borderId="0" xfId="0" applyNumberFormat="1" applyFont="1" applyFill="1" applyBorder="1" applyAlignment="1">
      <alignment/>
    </xf>
    <xf numFmtId="167" fontId="19" fillId="0" borderId="0" xfId="0" applyNumberFormat="1" applyFont="1" applyBorder="1" applyAlignment="1">
      <alignment/>
    </xf>
    <xf numFmtId="164" fontId="23" fillId="11" borderId="0" xfId="0" applyFont="1" applyFill="1" applyAlignment="1">
      <alignment/>
    </xf>
    <xf numFmtId="173" fontId="18" fillId="0" borderId="8" xfId="28" applyNumberFormat="1" applyFont="1" applyFill="1" applyBorder="1" applyAlignment="1" applyProtection="1">
      <alignment horizontal="left" vertical="center" wrapText="1" indent="1"/>
      <protection/>
    </xf>
    <xf numFmtId="164" fontId="18" fillId="0" borderId="8" xfId="28" applyFont="1" applyFill="1" applyBorder="1" applyAlignment="1" applyProtection="1">
      <alignment horizontal="left" vertical="center" wrapText="1" indent="1"/>
      <protection/>
    </xf>
    <xf numFmtId="170" fontId="18" fillId="0" borderId="1" xfId="0" applyNumberFormat="1" applyFont="1" applyFill="1" applyBorder="1" applyAlignment="1" applyProtection="1">
      <alignment vertical="center" wrapText="1"/>
      <protection locked="0"/>
    </xf>
    <xf numFmtId="170" fontId="18" fillId="0" borderId="4" xfId="0" applyNumberFormat="1" applyFont="1" applyFill="1" applyBorder="1" applyAlignment="1" applyProtection="1">
      <alignment vertical="center" wrapText="1"/>
      <protection locked="0"/>
    </xf>
    <xf numFmtId="172" fontId="23" fillId="0" borderId="4" xfId="19" applyNumberFormat="1" applyFont="1" applyFill="1" applyBorder="1" applyAlignment="1" applyProtection="1">
      <alignment vertical="center" wrapText="1"/>
      <protection/>
    </xf>
    <xf numFmtId="164" fontId="18" fillId="0" borderId="1" xfId="28" applyFont="1" applyFill="1" applyBorder="1" applyAlignment="1" applyProtection="1">
      <alignment horizontal="left" vertical="center" wrapText="1" indent="6"/>
      <protection/>
    </xf>
    <xf numFmtId="170" fontId="18" fillId="0" borderId="1" xfId="0" applyNumberFormat="1" applyFont="1" applyFill="1" applyBorder="1" applyAlignment="1" applyProtection="1">
      <alignment vertical="center" wrapText="1"/>
      <protection/>
    </xf>
    <xf numFmtId="170" fontId="3" fillId="0" borderId="1" xfId="0" applyNumberFormat="1" applyFont="1" applyFill="1" applyBorder="1" applyAlignment="1" applyProtection="1">
      <alignment vertical="center" wrapText="1"/>
      <protection locked="0"/>
    </xf>
    <xf numFmtId="170" fontId="23" fillId="9" borderId="1" xfId="0" applyNumberFormat="1" applyFont="1" applyFill="1" applyBorder="1" applyAlignment="1" applyProtection="1">
      <alignment vertical="center" wrapText="1"/>
      <protection locked="0"/>
    </xf>
    <xf numFmtId="170" fontId="23" fillId="9" borderId="4" xfId="0" applyNumberFormat="1" applyFont="1" applyFill="1" applyBorder="1" applyAlignment="1" applyProtection="1">
      <alignment vertical="center" wrapText="1"/>
      <protection locked="0"/>
    </xf>
    <xf numFmtId="170" fontId="18" fillId="0" borderId="4" xfId="0" applyNumberFormat="1" applyFont="1" applyFill="1" applyBorder="1" applyAlignment="1" applyProtection="1">
      <alignment vertical="center" wrapText="1"/>
      <protection/>
    </xf>
    <xf numFmtId="164" fontId="18" fillId="0" borderId="1" xfId="0" applyFont="1" applyBorder="1" applyAlignment="1">
      <alignment/>
    </xf>
    <xf numFmtId="164" fontId="20" fillId="0" borderId="4" xfId="0" applyFont="1" applyBorder="1" applyAlignment="1">
      <alignment/>
    </xf>
    <xf numFmtId="164" fontId="18" fillId="0" borderId="0" xfId="0" applyFont="1" applyAlignment="1">
      <alignment/>
    </xf>
    <xf numFmtId="164" fontId="20" fillId="0" borderId="1" xfId="0" applyNumberFormat="1" applyFont="1" applyBorder="1" applyAlignment="1">
      <alignment/>
    </xf>
    <xf numFmtId="164" fontId="18" fillId="0" borderId="4" xfId="0" applyFont="1" applyBorder="1" applyAlignment="1">
      <alignment/>
    </xf>
    <xf numFmtId="164" fontId="12" fillId="0" borderId="1" xfId="28" applyFont="1" applyFill="1" applyBorder="1" applyAlignment="1" applyProtection="1">
      <alignment horizontal="left" vertical="center" wrapText="1" indent="1"/>
      <protection/>
    </xf>
    <xf numFmtId="170" fontId="23" fillId="0" borderId="1" xfId="0" applyNumberFormat="1" applyFont="1" applyFill="1" applyBorder="1" applyAlignment="1" applyProtection="1">
      <alignment vertical="center" wrapText="1"/>
      <protection locked="0"/>
    </xf>
    <xf numFmtId="170" fontId="23" fillId="0" borderId="4" xfId="0" applyNumberFormat="1" applyFont="1" applyFill="1" applyBorder="1" applyAlignment="1" applyProtection="1">
      <alignment vertical="center" wrapText="1"/>
      <protection locked="0"/>
    </xf>
    <xf numFmtId="170" fontId="23" fillId="0" borderId="1" xfId="0" applyNumberFormat="1" applyFont="1" applyFill="1" applyBorder="1" applyAlignment="1" applyProtection="1">
      <alignment vertical="center" wrapText="1"/>
      <protection locked="0"/>
    </xf>
    <xf numFmtId="170" fontId="18" fillId="0" borderId="1" xfId="0" applyNumberFormat="1" applyFont="1" applyFill="1" applyBorder="1" applyAlignment="1" applyProtection="1">
      <alignment vertical="center" wrapText="1"/>
      <protection locked="0"/>
    </xf>
    <xf numFmtId="170" fontId="18" fillId="0" borderId="4" xfId="0" applyNumberFormat="1" applyFont="1" applyFill="1" applyBorder="1" applyAlignment="1" applyProtection="1">
      <alignment vertical="center" wrapText="1"/>
      <protection locked="0"/>
    </xf>
    <xf numFmtId="164" fontId="18" fillId="0" borderId="1" xfId="0" applyFont="1" applyFill="1" applyBorder="1" applyAlignment="1" applyProtection="1">
      <alignment horizontal="center" vertical="center" wrapText="1"/>
      <protection/>
    </xf>
    <xf numFmtId="164" fontId="23" fillId="0" borderId="1" xfId="0" applyFont="1" applyFill="1" applyBorder="1" applyAlignment="1" applyProtection="1">
      <alignment horizontal="left" vertical="center" wrapText="1" indent="1"/>
      <protection/>
    </xf>
    <xf numFmtId="170" fontId="23" fillId="0" borderId="4" xfId="0" applyNumberFormat="1" applyFont="1" applyFill="1" applyBorder="1" applyAlignment="1" applyProtection="1">
      <alignment vertical="center" wrapText="1"/>
      <protection locked="0"/>
    </xf>
    <xf numFmtId="164" fontId="18" fillId="0" borderId="0" xfId="0" applyFont="1" applyFill="1" applyAlignment="1" applyProtection="1">
      <alignment vertical="center" wrapText="1"/>
      <protection/>
    </xf>
    <xf numFmtId="164" fontId="23" fillId="0" borderId="0" xfId="0" applyFont="1" applyFill="1" applyAlignment="1" applyProtection="1">
      <alignment vertical="center" wrapText="1"/>
      <protection/>
    </xf>
    <xf numFmtId="164" fontId="18" fillId="0" borderId="9" xfId="0" applyFont="1" applyFill="1" applyBorder="1" applyAlignment="1" applyProtection="1">
      <alignment vertical="center" wrapText="1"/>
      <protection/>
    </xf>
    <xf numFmtId="164" fontId="23" fillId="0" borderId="1" xfId="0" applyFont="1" applyFill="1" applyBorder="1" applyAlignment="1" applyProtection="1">
      <alignment horizontal="left" vertical="center"/>
      <protection/>
    </xf>
    <xf numFmtId="174" fontId="23" fillId="0" borderId="1" xfId="0" applyNumberFormat="1" applyFont="1" applyFill="1" applyBorder="1" applyAlignment="1" applyProtection="1">
      <alignment vertical="center" wrapText="1"/>
      <protection locked="0"/>
    </xf>
    <xf numFmtId="174" fontId="23" fillId="0" borderId="4" xfId="0" applyNumberFormat="1" applyFont="1" applyFill="1" applyBorder="1" applyAlignment="1" applyProtection="1">
      <alignment vertical="center" wrapText="1"/>
      <protection locked="0"/>
    </xf>
    <xf numFmtId="164" fontId="21" fillId="0" borderId="10" xfId="0" applyFont="1" applyBorder="1" applyAlignment="1">
      <alignment wrapText="1"/>
    </xf>
    <xf numFmtId="164" fontId="21" fillId="0" borderId="11" xfId="0" applyFont="1" applyBorder="1" applyAlignment="1">
      <alignment wrapText="1"/>
    </xf>
    <xf numFmtId="172" fontId="23" fillId="9" borderId="1" xfId="19" applyNumberFormat="1" applyFont="1" applyFill="1" applyBorder="1" applyAlignment="1" applyProtection="1">
      <alignment vertical="center" wrapText="1"/>
      <protection/>
    </xf>
    <xf numFmtId="172" fontId="18" fillId="0" borderId="1" xfId="19" applyNumberFormat="1" applyFont="1" applyFill="1" applyBorder="1" applyAlignment="1" applyProtection="1">
      <alignment vertical="center" wrapText="1"/>
      <protection/>
    </xf>
    <xf numFmtId="172" fontId="18" fillId="9" borderId="1" xfId="19" applyNumberFormat="1" applyFont="1" applyFill="1" applyBorder="1" applyAlignment="1" applyProtection="1">
      <alignment vertical="center" wrapText="1"/>
      <protection/>
    </xf>
    <xf numFmtId="164" fontId="20" fillId="0" borderId="0" xfId="0" applyFont="1" applyBorder="1" applyAlignment="1">
      <alignment/>
    </xf>
    <xf numFmtId="164" fontId="25" fillId="0" borderId="2" xfId="0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 wrapText="1"/>
    </xf>
    <xf numFmtId="164" fontId="21" fillId="0" borderId="5" xfId="0" applyFont="1" applyBorder="1" applyAlignment="1">
      <alignment wrapText="1"/>
    </xf>
    <xf numFmtId="164" fontId="21" fillId="0" borderId="6" xfId="0" applyFont="1" applyBorder="1" applyAlignment="1">
      <alignment wrapText="1"/>
    </xf>
    <xf numFmtId="172" fontId="10" fillId="9" borderId="4" xfId="19" applyNumberFormat="1" applyFont="1" applyFill="1" applyBorder="1" applyAlignment="1" applyProtection="1">
      <alignment vertical="center" wrapText="1"/>
      <protection/>
    </xf>
    <xf numFmtId="172" fontId="3" fillId="0" borderId="4" xfId="19" applyNumberFormat="1" applyFont="1" applyFill="1" applyBorder="1" applyAlignment="1" applyProtection="1">
      <alignment vertical="center" wrapText="1"/>
      <protection locked="0"/>
    </xf>
    <xf numFmtId="172" fontId="10" fillId="8" borderId="4" xfId="19" applyNumberFormat="1" applyFont="1" applyFill="1" applyBorder="1" applyAlignment="1" applyProtection="1">
      <alignment vertical="center" wrapText="1"/>
      <protection locked="0"/>
    </xf>
    <xf numFmtId="164" fontId="18" fillId="0" borderId="7" xfId="0" applyFont="1" applyBorder="1" applyAlignment="1">
      <alignment/>
    </xf>
    <xf numFmtId="164" fontId="18" fillId="0" borderId="12" xfId="0" applyFont="1" applyBorder="1" applyAlignment="1">
      <alignment/>
    </xf>
    <xf numFmtId="164" fontId="18" fillId="0" borderId="13" xfId="0" applyFont="1" applyBorder="1" applyAlignment="1">
      <alignment/>
    </xf>
    <xf numFmtId="164" fontId="3" fillId="0" borderId="0" xfId="0" applyFont="1" applyAlignment="1">
      <alignment/>
    </xf>
    <xf numFmtId="169" fontId="3" fillId="0" borderId="0" xfId="0" applyNumberFormat="1" applyFont="1" applyAlignment="1">
      <alignment/>
    </xf>
    <xf numFmtId="164" fontId="9" fillId="0" borderId="0" xfId="0" applyFont="1" applyAlignment="1">
      <alignment horizontal="center"/>
    </xf>
    <xf numFmtId="164" fontId="9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9" fontId="7" fillId="0" borderId="0" xfId="0" applyNumberFormat="1" applyFont="1" applyAlignment="1">
      <alignment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9" fontId="9" fillId="0" borderId="1" xfId="0" applyNumberFormat="1" applyFont="1" applyBorder="1" applyAlignment="1">
      <alignment/>
    </xf>
    <xf numFmtId="173" fontId="10" fillId="9" borderId="1" xfId="0" applyNumberFormat="1" applyFont="1" applyFill="1" applyBorder="1" applyAlignment="1" applyProtection="1">
      <alignment horizontal="center" vertical="center" wrapText="1"/>
      <protection/>
    </xf>
    <xf numFmtId="175" fontId="0" fillId="9" borderId="1" xfId="19" applyNumberFormat="1" applyFill="1" applyBorder="1" applyAlignment="1" applyProtection="1">
      <alignment vertical="center" wrapText="1"/>
      <protection/>
    </xf>
    <xf numFmtId="173" fontId="3" fillId="0" borderId="1" xfId="0" applyNumberFormat="1" applyFont="1" applyFill="1" applyBorder="1" applyAlignment="1" applyProtection="1">
      <alignment horizontal="center" vertical="center" wrapText="1"/>
      <protection/>
    </xf>
    <xf numFmtId="166" fontId="0" fillId="0" borderId="1" xfId="15" applyFill="1" applyBorder="1" applyAlignment="1" applyProtection="1">
      <alignment vertical="center" wrapText="1"/>
      <protection/>
    </xf>
    <xf numFmtId="171" fontId="10" fillId="9" borderId="1" xfId="19" applyFont="1" applyFill="1" applyBorder="1" applyAlignment="1" applyProtection="1">
      <alignment vertical="center" wrapText="1"/>
      <protection/>
    </xf>
    <xf numFmtId="173" fontId="3" fillId="0" borderId="2" xfId="0" applyNumberFormat="1" applyFont="1" applyFill="1" applyBorder="1" applyAlignment="1" applyProtection="1">
      <alignment horizontal="center" vertical="center" wrapText="1"/>
      <protection/>
    </xf>
    <xf numFmtId="164" fontId="10" fillId="0" borderId="1" xfId="28" applyFont="1" applyFill="1" applyBorder="1" applyAlignment="1" applyProtection="1">
      <alignment horizontal="left" vertical="center" wrapText="1" indent="1"/>
      <protection/>
    </xf>
    <xf numFmtId="173" fontId="10" fillId="9" borderId="1" xfId="28" applyNumberFormat="1" applyFont="1" applyFill="1" applyBorder="1" applyAlignment="1" applyProtection="1">
      <alignment horizontal="center" vertical="center" wrapText="1"/>
      <protection/>
    </xf>
    <xf numFmtId="173" fontId="3" fillId="0" borderId="1" xfId="28" applyNumberFormat="1" applyFont="1" applyFill="1" applyBorder="1" applyAlignment="1" applyProtection="1">
      <alignment horizontal="left" vertical="center" wrapText="1" indent="1"/>
      <protection/>
    </xf>
    <xf numFmtId="171" fontId="10" fillId="0" borderId="1" xfId="19" applyFont="1" applyFill="1" applyBorder="1" applyAlignment="1" applyProtection="1">
      <alignment vertical="center" wrapText="1"/>
      <protection/>
    </xf>
    <xf numFmtId="170" fontId="18" fillId="9" borderId="1" xfId="0" applyNumberFormat="1" applyFont="1" applyFill="1" applyBorder="1" applyAlignment="1" applyProtection="1">
      <alignment vertical="center" wrapText="1"/>
      <protection/>
    </xf>
    <xf numFmtId="167" fontId="9" fillId="0" borderId="0" xfId="0" applyNumberFormat="1" applyFont="1" applyBorder="1" applyAlignment="1">
      <alignment/>
    </xf>
    <xf numFmtId="164" fontId="7" fillId="0" borderId="0" xfId="0" applyFont="1" applyBorder="1" applyAlignment="1">
      <alignment/>
    </xf>
    <xf numFmtId="167" fontId="9" fillId="0" borderId="1" xfId="0" applyNumberFormat="1" applyFont="1" applyBorder="1" applyAlignment="1">
      <alignment horizontal="center" vertical="center" wrapText="1"/>
    </xf>
    <xf numFmtId="164" fontId="10" fillId="9" borderId="1" xfId="28" applyFont="1" applyFill="1" applyBorder="1" applyAlignment="1" applyProtection="1">
      <alignment horizontal="left" vertical="center" wrapText="1" indent="1"/>
      <protection/>
    </xf>
    <xf numFmtId="164" fontId="23" fillId="9" borderId="1" xfId="28" applyFont="1" applyFill="1" applyBorder="1" applyAlignment="1" applyProtection="1">
      <alignment horizontal="left" vertical="center" wrapText="1" indent="1"/>
      <protection/>
    </xf>
    <xf numFmtId="170" fontId="23" fillId="9" borderId="1" xfId="0" applyNumberFormat="1" applyFont="1" applyFill="1" applyBorder="1" applyAlignment="1" applyProtection="1">
      <alignment vertical="center" wrapText="1"/>
      <protection locked="0"/>
    </xf>
    <xf numFmtId="170" fontId="23" fillId="9" borderId="4" xfId="0" applyNumberFormat="1" applyFont="1" applyFill="1" applyBorder="1" applyAlignment="1" applyProtection="1">
      <alignment vertical="center" wrapText="1"/>
      <protection locked="0"/>
    </xf>
    <xf numFmtId="172" fontId="18" fillId="9" borderId="4" xfId="19" applyNumberFormat="1" applyFont="1" applyFill="1" applyBorder="1" applyAlignment="1" applyProtection="1">
      <alignment vertical="center" wrapText="1"/>
      <protection locked="0"/>
    </xf>
    <xf numFmtId="173" fontId="3" fillId="0" borderId="8" xfId="28" applyNumberFormat="1" applyFont="1" applyFill="1" applyBorder="1" applyAlignment="1" applyProtection="1">
      <alignment horizontal="left" vertical="center" wrapText="1" indent="1"/>
      <protection/>
    </xf>
    <xf numFmtId="172" fontId="18" fillId="0" borderId="4" xfId="19" applyNumberFormat="1" applyFont="1" applyFill="1" applyBorder="1" applyAlignment="1" applyProtection="1">
      <alignment vertical="center" wrapText="1"/>
      <protection locked="0"/>
    </xf>
    <xf numFmtId="164" fontId="18" fillId="0" borderId="1" xfId="28" applyFont="1" applyFill="1" applyBorder="1" applyAlignment="1" applyProtection="1">
      <alignment horizontal="left" vertical="center" wrapText="1" indent="6"/>
      <protection/>
    </xf>
    <xf numFmtId="164" fontId="18" fillId="0" borderId="1" xfId="28" applyFont="1" applyFill="1" applyBorder="1" applyAlignment="1" applyProtection="1">
      <alignment horizontal="left" vertical="center" wrapText="1" indent="1"/>
      <protection/>
    </xf>
    <xf numFmtId="164" fontId="12" fillId="0" borderId="1" xfId="28" applyFont="1" applyFill="1" applyBorder="1" applyAlignment="1" applyProtection="1">
      <alignment horizontal="left" vertical="center" wrapText="1" indent="1"/>
      <protection/>
    </xf>
    <xf numFmtId="164" fontId="18" fillId="0" borderId="8" xfId="28" applyFont="1" applyFill="1" applyBorder="1" applyAlignment="1" applyProtection="1">
      <alignment horizontal="left" vertical="center" wrapText="1" indent="1"/>
      <protection/>
    </xf>
    <xf numFmtId="164" fontId="3" fillId="0" borderId="1" xfId="0" applyFont="1" applyFill="1" applyBorder="1" applyAlignment="1" applyProtection="1">
      <alignment horizontal="center" vertical="center" wrapText="1"/>
      <protection/>
    </xf>
    <xf numFmtId="164" fontId="23" fillId="0" borderId="1" xfId="0" applyFont="1" applyFill="1" applyBorder="1" applyAlignment="1" applyProtection="1">
      <alignment horizontal="left" vertical="center" wrapText="1" indent="1"/>
      <protection/>
    </xf>
    <xf numFmtId="164" fontId="3" fillId="0" borderId="0" xfId="0" applyFont="1" applyFill="1" applyAlignment="1" applyProtection="1">
      <alignment vertical="center" wrapText="1"/>
      <protection/>
    </xf>
    <xf numFmtId="164" fontId="18" fillId="0" borderId="0" xfId="0" applyFont="1" applyFill="1" applyAlignment="1" applyProtection="1">
      <alignment vertical="center" wrapText="1"/>
      <protection/>
    </xf>
    <xf numFmtId="164" fontId="3" fillId="0" borderId="1" xfId="0" applyFont="1" applyBorder="1" applyAlignment="1">
      <alignment/>
    </xf>
    <xf numFmtId="164" fontId="3" fillId="0" borderId="7" xfId="0" applyFont="1" applyBorder="1" applyAlignment="1">
      <alignment/>
    </xf>
    <xf numFmtId="164" fontId="3" fillId="0" borderId="9" xfId="0" applyFont="1" applyFill="1" applyBorder="1" applyAlignment="1" applyProtection="1">
      <alignment vertical="center" wrapText="1"/>
      <protection/>
    </xf>
    <xf numFmtId="164" fontId="23" fillId="0" borderId="1" xfId="0" applyFont="1" applyFill="1" applyBorder="1" applyAlignment="1" applyProtection="1">
      <alignment horizontal="left" vertical="center"/>
      <protection/>
    </xf>
    <xf numFmtId="164" fontId="3" fillId="0" borderId="12" xfId="0" applyFont="1" applyBorder="1" applyAlignment="1">
      <alignment/>
    </xf>
    <xf numFmtId="164" fontId="3" fillId="0" borderId="13" xfId="0" applyFont="1" applyBorder="1" applyAlignment="1">
      <alignment/>
    </xf>
    <xf numFmtId="164" fontId="10" fillId="0" borderId="2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4" xfId="0" applyFont="1" applyFill="1" applyBorder="1" applyAlignment="1">
      <alignment horizontal="center" vertical="center" wrapText="1"/>
    </xf>
    <xf numFmtId="176" fontId="10" fillId="9" borderId="1" xfId="0" applyNumberFormat="1" applyFont="1" applyFill="1" applyBorder="1" applyAlignment="1">
      <alignment horizontal="left"/>
    </xf>
    <xf numFmtId="168" fontId="3" fillId="0" borderId="1" xfId="21" applyNumberFormat="1" applyFont="1" applyFill="1" applyBorder="1" applyAlignment="1" applyProtection="1">
      <alignment/>
      <protection/>
    </xf>
    <xf numFmtId="171" fontId="3" fillId="0" borderId="1" xfId="19" applyFont="1" applyFill="1" applyBorder="1" applyAlignment="1" applyProtection="1">
      <alignment/>
      <protection/>
    </xf>
    <xf numFmtId="164" fontId="3" fillId="0" borderId="4" xfId="0" applyFont="1" applyBorder="1" applyAlignment="1">
      <alignment/>
    </xf>
    <xf numFmtId="176" fontId="3" fillId="0" borderId="1" xfId="0" applyNumberFormat="1" applyFont="1" applyBorder="1" applyAlignment="1">
      <alignment horizontal="left"/>
    </xf>
    <xf numFmtId="164" fontId="0" fillId="0" borderId="0" xfId="0" applyFont="1" applyAlignment="1">
      <alignment/>
    </xf>
    <xf numFmtId="164" fontId="10" fillId="9" borderId="0" xfId="0" applyFont="1" applyFill="1" applyAlignment="1">
      <alignment/>
    </xf>
    <xf numFmtId="176" fontId="3" fillId="0" borderId="0" xfId="0" applyNumberFormat="1" applyFont="1" applyBorder="1" applyAlignment="1">
      <alignment horizontal="left"/>
    </xf>
    <xf numFmtId="168" fontId="10" fillId="0" borderId="1" xfId="0" applyNumberFormat="1" applyFont="1" applyBorder="1" applyAlignment="1">
      <alignment/>
    </xf>
    <xf numFmtId="168" fontId="10" fillId="0" borderId="4" xfId="0" applyNumberFormat="1" applyFont="1" applyBorder="1" applyAlignment="1">
      <alignment/>
    </xf>
    <xf numFmtId="164" fontId="10" fillId="0" borderId="0" xfId="0" applyFont="1" applyAlignment="1">
      <alignment/>
    </xf>
    <xf numFmtId="164" fontId="10" fillId="9" borderId="1" xfId="0" applyFont="1" applyFill="1" applyBorder="1" applyAlignment="1">
      <alignment/>
    </xf>
    <xf numFmtId="168" fontId="10" fillId="9" borderId="1" xfId="21" applyNumberFormat="1" applyFont="1" applyFill="1" applyBorder="1" applyAlignment="1" applyProtection="1">
      <alignment/>
      <protection/>
    </xf>
    <xf numFmtId="171" fontId="10" fillId="9" borderId="1" xfId="19" applyFont="1" applyFill="1" applyBorder="1" applyAlignment="1" applyProtection="1">
      <alignment/>
      <protection/>
    </xf>
    <xf numFmtId="168" fontId="26" fillId="0" borderId="1" xfId="21" applyNumberFormat="1" applyFont="1" applyFill="1" applyBorder="1" applyAlignment="1" applyProtection="1">
      <alignment/>
      <protection/>
    </xf>
    <xf numFmtId="168" fontId="26" fillId="0" borderId="4" xfId="21" applyNumberFormat="1" applyFont="1" applyFill="1" applyBorder="1" applyAlignment="1" applyProtection="1">
      <alignment/>
      <protection/>
    </xf>
    <xf numFmtId="176" fontId="10" fillId="0" borderId="1" xfId="0" applyNumberFormat="1" applyFont="1" applyBorder="1" applyAlignment="1">
      <alignment horizontal="left"/>
    </xf>
    <xf numFmtId="164" fontId="26" fillId="0" borderId="1" xfId="0" applyFont="1" applyBorder="1" applyAlignment="1">
      <alignment/>
    </xf>
    <xf numFmtId="168" fontId="10" fillId="0" borderId="1" xfId="21" applyNumberFormat="1" applyFont="1" applyFill="1" applyBorder="1" applyAlignment="1" applyProtection="1">
      <alignment/>
      <protection/>
    </xf>
    <xf numFmtId="164" fontId="26" fillId="0" borderId="0" xfId="0" applyFont="1" applyAlignment="1">
      <alignment/>
    </xf>
    <xf numFmtId="164" fontId="26" fillId="0" borderId="1" xfId="0" applyFont="1" applyBorder="1" applyAlignment="1">
      <alignment wrapText="1"/>
    </xf>
    <xf numFmtId="168" fontId="3" fillId="0" borderId="1" xfId="0" applyNumberFormat="1" applyFont="1" applyBorder="1" applyAlignment="1">
      <alignment/>
    </xf>
    <xf numFmtId="168" fontId="3" fillId="0" borderId="0" xfId="21" applyNumberFormat="1" applyFont="1" applyFill="1" applyBorder="1" applyAlignment="1" applyProtection="1">
      <alignment/>
      <protection/>
    </xf>
    <xf numFmtId="176" fontId="26" fillId="0" borderId="1" xfId="0" applyNumberFormat="1" applyFont="1" applyBorder="1" applyAlignment="1">
      <alignment horizontal="left"/>
    </xf>
    <xf numFmtId="164" fontId="26" fillId="9" borderId="0" xfId="0" applyFont="1" applyFill="1" applyAlignment="1">
      <alignment/>
    </xf>
    <xf numFmtId="176" fontId="10" fillId="0" borderId="1" xfId="0" applyNumberFormat="1" applyFont="1" applyFill="1" applyBorder="1" applyAlignment="1">
      <alignment horizontal="left"/>
    </xf>
    <xf numFmtId="164" fontId="3" fillId="0" borderId="1" xfId="0" applyFont="1" applyFill="1" applyBorder="1" applyAlignment="1">
      <alignment/>
    </xf>
    <xf numFmtId="177" fontId="3" fillId="0" borderId="1" xfId="15" applyNumberFormat="1" applyFont="1" applyFill="1" applyBorder="1" applyAlignment="1" applyProtection="1">
      <alignment/>
      <protection/>
    </xf>
    <xf numFmtId="164" fontId="26" fillId="0" borderId="1" xfId="0" applyFont="1" applyFill="1" applyBorder="1" applyAlignment="1">
      <alignment/>
    </xf>
    <xf numFmtId="164" fontId="26" fillId="0" borderId="0" xfId="0" applyFont="1" applyFill="1" applyAlignment="1">
      <alignment/>
    </xf>
    <xf numFmtId="168" fontId="26" fillId="9" borderId="1" xfId="21" applyNumberFormat="1" applyFont="1" applyFill="1" applyBorder="1" applyAlignment="1" applyProtection="1">
      <alignment/>
      <protection/>
    </xf>
    <xf numFmtId="164" fontId="10" fillId="9" borderId="1" xfId="0" applyFont="1" applyFill="1" applyBorder="1" applyAlignment="1">
      <alignment wrapText="1"/>
    </xf>
    <xf numFmtId="168" fontId="10" fillId="12" borderId="1" xfId="21" applyNumberFormat="1" applyFont="1" applyFill="1" applyBorder="1" applyAlignment="1" applyProtection="1">
      <alignment wrapText="1"/>
      <protection/>
    </xf>
    <xf numFmtId="168" fontId="10" fillId="12" borderId="1" xfId="21" applyNumberFormat="1" applyFont="1" applyFill="1" applyBorder="1" applyAlignment="1" applyProtection="1">
      <alignment/>
      <protection/>
    </xf>
    <xf numFmtId="171" fontId="10" fillId="12" borderId="1" xfId="19" applyFont="1" applyFill="1" applyBorder="1" applyAlignment="1" applyProtection="1">
      <alignment/>
      <protection/>
    </xf>
    <xf numFmtId="167" fontId="3" fillId="0" borderId="1" xfId="0" applyNumberFormat="1" applyFont="1" applyBorder="1" applyAlignment="1">
      <alignment horizontal="center"/>
    </xf>
    <xf numFmtId="164" fontId="3" fillId="13" borderId="1" xfId="0" applyFont="1" applyFill="1" applyBorder="1" applyAlignment="1">
      <alignment/>
    </xf>
    <xf numFmtId="164" fontId="10" fillId="13" borderId="1" xfId="0" applyFont="1" applyFill="1" applyBorder="1" applyAlignment="1">
      <alignment wrapText="1"/>
    </xf>
    <xf numFmtId="168" fontId="10" fillId="13" borderId="1" xfId="0" applyNumberFormat="1" applyFont="1" applyFill="1" applyBorder="1" applyAlignment="1">
      <alignment/>
    </xf>
    <xf numFmtId="171" fontId="10" fillId="13" borderId="1" xfId="19" applyFont="1" applyFill="1" applyBorder="1" applyAlignment="1" applyProtection="1">
      <alignment/>
      <protection/>
    </xf>
    <xf numFmtId="164" fontId="9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/>
    </xf>
    <xf numFmtId="164" fontId="9" fillId="0" borderId="0" xfId="0" applyFont="1" applyFill="1" applyBorder="1" applyAlignment="1">
      <alignment horizontal="center"/>
    </xf>
    <xf numFmtId="164" fontId="9" fillId="0" borderId="0" xfId="0" applyFont="1" applyAlignment="1">
      <alignment horizontal="center"/>
    </xf>
    <xf numFmtId="164" fontId="7" fillId="0" borderId="0" xfId="0" applyFont="1" applyFill="1" applyAlignment="1">
      <alignment/>
    </xf>
    <xf numFmtId="164" fontId="7" fillId="0" borderId="14" xfId="0" applyFont="1" applyFill="1" applyBorder="1" applyAlignment="1">
      <alignment horizontal="right"/>
    </xf>
    <xf numFmtId="164" fontId="7" fillId="0" borderId="1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21" fillId="0" borderId="1" xfId="0" applyFont="1" applyFill="1" applyBorder="1" applyAlignment="1">
      <alignment wrapText="1"/>
    </xf>
    <xf numFmtId="164" fontId="22" fillId="0" borderId="1" xfId="0" applyFont="1" applyFill="1" applyBorder="1" applyAlignment="1">
      <alignment wrapText="1"/>
    </xf>
    <xf numFmtId="164" fontId="7" fillId="0" borderId="1" xfId="0" applyFont="1" applyFill="1" applyBorder="1" applyAlignment="1">
      <alignment horizontal="center"/>
    </xf>
    <xf numFmtId="164" fontId="9" fillId="0" borderId="1" xfId="0" applyFont="1" applyFill="1" applyBorder="1" applyAlignment="1">
      <alignment/>
    </xf>
    <xf numFmtId="169" fontId="9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/>
    </xf>
    <xf numFmtId="164" fontId="3" fillId="0" borderId="0" xfId="0" applyFont="1" applyFill="1" applyAlignment="1">
      <alignment/>
    </xf>
    <xf numFmtId="164" fontId="3" fillId="0" borderId="1" xfId="0" applyFont="1" applyFill="1" applyBorder="1" applyAlignment="1">
      <alignment horizontal="center"/>
    </xf>
    <xf numFmtId="169" fontId="7" fillId="0" borderId="1" xfId="0" applyNumberFormat="1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10" fillId="0" borderId="0" xfId="0" applyFont="1" applyFill="1" applyAlignment="1">
      <alignment horizontal="center"/>
    </xf>
    <xf numFmtId="170" fontId="10" fillId="0" borderId="0" xfId="0" applyNumberFormat="1" applyFont="1" applyFill="1" applyAlignment="1">
      <alignment horizontal="center"/>
    </xf>
    <xf numFmtId="178" fontId="3" fillId="0" borderId="1" xfId="0" applyNumberFormat="1" applyFont="1" applyFill="1" applyBorder="1" applyAlignment="1">
      <alignment wrapText="1"/>
    </xf>
    <xf numFmtId="164" fontId="7" fillId="0" borderId="1" xfId="0" applyFont="1" applyFill="1" applyBorder="1" applyAlignment="1">
      <alignment wrapText="1"/>
    </xf>
    <xf numFmtId="164" fontId="9" fillId="0" borderId="1" xfId="0" applyFont="1" applyFill="1" applyBorder="1" applyAlignment="1">
      <alignment horizontal="center"/>
    </xf>
    <xf numFmtId="164" fontId="3" fillId="0" borderId="0" xfId="0" applyFont="1" applyFill="1" applyAlignment="1">
      <alignment vertical="center" wrapText="1"/>
    </xf>
    <xf numFmtId="170" fontId="27" fillId="0" borderId="0" xfId="0" applyNumberFormat="1" applyFont="1" applyFill="1" applyAlignment="1">
      <alignment vertical="center" wrapText="1"/>
    </xf>
    <xf numFmtId="170" fontId="3" fillId="0" borderId="0" xfId="0" applyNumberFormat="1" applyFont="1" applyFill="1" applyAlignment="1" applyProtection="1">
      <alignment vertical="center" wrapText="1"/>
      <protection/>
    </xf>
    <xf numFmtId="164" fontId="3" fillId="0" borderId="0" xfId="0" applyFont="1" applyAlignment="1" applyProtection="1">
      <alignment horizontal="right" vertical="top"/>
      <protection locked="0"/>
    </xf>
    <xf numFmtId="164" fontId="28" fillId="0" borderId="0" xfId="0" applyFont="1" applyFill="1" applyAlignment="1">
      <alignment vertical="center"/>
    </xf>
    <xf numFmtId="164" fontId="10" fillId="0" borderId="1" xfId="0" applyFont="1" applyFill="1" applyBorder="1" applyAlignment="1" applyProtection="1">
      <alignment horizontal="center" vertical="center" wrapText="1"/>
      <protection/>
    </xf>
    <xf numFmtId="164" fontId="10" fillId="0" borderId="1" xfId="0" applyFont="1" applyFill="1" applyBorder="1" applyAlignment="1" applyProtection="1">
      <alignment horizontal="center" vertical="center"/>
      <protection locked="0"/>
    </xf>
    <xf numFmtId="164" fontId="10" fillId="0" borderId="1" xfId="0" applyFont="1" applyFill="1" applyBorder="1" applyAlignment="1" applyProtection="1">
      <alignment horizontal="right" vertical="center"/>
      <protection/>
    </xf>
    <xf numFmtId="164" fontId="10" fillId="0" borderId="15" xfId="0" applyFont="1" applyFill="1" applyBorder="1" applyAlignment="1" applyProtection="1">
      <alignment vertical="center"/>
      <protection/>
    </xf>
    <xf numFmtId="164" fontId="10" fillId="0" borderId="16" xfId="0" applyFont="1" applyFill="1" applyBorder="1" applyAlignment="1" applyProtection="1">
      <alignment horizontal="center" vertical="center"/>
      <protection locked="0"/>
    </xf>
    <xf numFmtId="164" fontId="10" fillId="0" borderId="0" xfId="0" applyFont="1" applyFill="1" applyAlignment="1" applyProtection="1">
      <alignment vertical="center"/>
      <protection/>
    </xf>
    <xf numFmtId="164" fontId="26" fillId="0" borderId="0" xfId="0" applyFont="1" applyFill="1" applyAlignment="1" applyProtection="1">
      <alignment horizontal="right"/>
      <protection/>
    </xf>
    <xf numFmtId="164" fontId="10" fillId="0" borderId="2" xfId="0" applyFont="1" applyFill="1" applyBorder="1" applyAlignment="1" applyProtection="1">
      <alignment horizontal="center" vertical="center" wrapText="1"/>
      <protection/>
    </xf>
    <xf numFmtId="164" fontId="28" fillId="0" borderId="0" xfId="0" applyFont="1" applyFill="1" applyAlignment="1">
      <alignment horizontal="center" vertical="center" wrapText="1"/>
    </xf>
    <xf numFmtId="164" fontId="10" fillId="0" borderId="17" xfId="0" applyFont="1" applyFill="1" applyBorder="1" applyAlignment="1" applyProtection="1">
      <alignment horizontal="center" vertical="center" wrapText="1"/>
      <protection/>
    </xf>
    <xf numFmtId="170" fontId="10" fillId="0" borderId="1" xfId="0" applyNumberFormat="1" applyFont="1" applyFill="1" applyBorder="1" applyAlignment="1" applyProtection="1">
      <alignment horizontal="center" vertical="center" wrapText="1"/>
      <protection/>
    </xf>
    <xf numFmtId="164" fontId="10" fillId="0" borderId="1" xfId="0" applyFont="1" applyFill="1" applyBorder="1" applyAlignment="1" applyProtection="1">
      <alignment vertical="center" wrapText="1"/>
      <protection/>
    </xf>
    <xf numFmtId="170" fontId="10" fillId="0" borderId="1" xfId="0" applyNumberFormat="1" applyFont="1" applyFill="1" applyBorder="1" applyAlignment="1" applyProtection="1">
      <alignment vertical="center" wrapText="1"/>
      <protection/>
    </xf>
    <xf numFmtId="172" fontId="23" fillId="0" borderId="1" xfId="19" applyNumberFormat="1" applyFont="1" applyFill="1" applyBorder="1" applyAlignment="1" applyProtection="1">
      <alignment vertical="center" wrapText="1"/>
      <protection/>
    </xf>
    <xf numFmtId="164" fontId="29" fillId="0" borderId="0" xfId="0" applyFont="1" applyFill="1" applyAlignment="1">
      <alignment vertical="center" wrapText="1"/>
    </xf>
    <xf numFmtId="164" fontId="26" fillId="0" borderId="1" xfId="0" applyFont="1" applyFill="1" applyBorder="1" applyAlignment="1" applyProtection="1">
      <alignment horizontal="center" vertical="center" wrapText="1"/>
      <protection/>
    </xf>
    <xf numFmtId="164" fontId="3" fillId="0" borderId="1" xfId="0" applyFont="1" applyFill="1" applyBorder="1" applyAlignment="1" applyProtection="1">
      <alignment vertical="center" wrapText="1"/>
      <protection/>
    </xf>
    <xf numFmtId="170" fontId="3" fillId="0" borderId="1" xfId="0" applyNumberFormat="1" applyFont="1" applyFill="1" applyBorder="1" applyAlignment="1" applyProtection="1">
      <alignment vertical="center" wrapText="1"/>
      <protection/>
    </xf>
    <xf numFmtId="164" fontId="27" fillId="0" borderId="0" xfId="0" applyFont="1" applyFill="1" applyAlignment="1">
      <alignment vertical="center" wrapText="1"/>
    </xf>
    <xf numFmtId="164" fontId="27" fillId="0" borderId="1" xfId="0" applyFont="1" applyFill="1" applyBorder="1" applyAlignment="1">
      <alignment vertical="center" wrapText="1"/>
    </xf>
    <xf numFmtId="170" fontId="10" fillId="0" borderId="1" xfId="0" applyNumberFormat="1" applyFont="1" applyFill="1" applyBorder="1" applyAlignment="1" applyProtection="1">
      <alignment vertical="center" wrapText="1"/>
      <protection locked="0"/>
    </xf>
    <xf numFmtId="164" fontId="10" fillId="0" borderId="1" xfId="28" applyFont="1" applyFill="1" applyBorder="1" applyAlignment="1" applyProtection="1">
      <alignment vertical="center" wrapText="1"/>
      <protection/>
    </xf>
    <xf numFmtId="164" fontId="29" fillId="0" borderId="1" xfId="0" applyFont="1" applyFill="1" applyBorder="1" applyAlignment="1">
      <alignment vertical="center" wrapText="1"/>
    </xf>
    <xf numFmtId="164" fontId="3" fillId="0" borderId="3" xfId="28" applyFont="1" applyFill="1" applyBorder="1" applyAlignment="1" applyProtection="1">
      <alignment vertical="center" wrapText="1"/>
      <protection/>
    </xf>
    <xf numFmtId="173" fontId="10" fillId="0" borderId="1" xfId="0" applyNumberFormat="1" applyFont="1" applyFill="1" applyBorder="1" applyAlignment="1" applyProtection="1">
      <alignment horizontal="center" vertical="center" wrapText="1"/>
      <protection/>
    </xf>
    <xf numFmtId="164" fontId="10" fillId="0" borderId="8" xfId="28" applyFont="1" applyFill="1" applyBorder="1" applyAlignment="1" applyProtection="1">
      <alignment vertical="center" wrapText="1"/>
      <protection/>
    </xf>
    <xf numFmtId="173" fontId="10" fillId="0" borderId="1" xfId="28" applyNumberFormat="1" applyFont="1" applyFill="1" applyBorder="1" applyAlignment="1" applyProtection="1">
      <alignment horizontal="center" vertical="center" wrapText="1"/>
      <protection/>
    </xf>
    <xf numFmtId="164" fontId="28" fillId="0" borderId="1" xfId="0" applyFont="1" applyFill="1" applyBorder="1" applyAlignment="1">
      <alignment vertical="center" wrapText="1"/>
    </xf>
    <xf numFmtId="167" fontId="27" fillId="0" borderId="1" xfId="0" applyNumberFormat="1" applyFont="1" applyFill="1" applyBorder="1" applyAlignment="1">
      <alignment vertical="center" wrapText="1"/>
    </xf>
    <xf numFmtId="164" fontId="3" fillId="0" borderId="0" xfId="0" applyFont="1" applyFill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 applyProtection="1">
      <alignment horizontal="left" vertical="center" wrapText="1" indent="1"/>
      <protection/>
    </xf>
    <xf numFmtId="170" fontId="10" fillId="0" borderId="0" xfId="0" applyNumberFormat="1" applyFont="1" applyFill="1" applyBorder="1" applyAlignment="1" applyProtection="1">
      <alignment vertical="center" wrapText="1"/>
      <protection/>
    </xf>
    <xf numFmtId="164" fontId="10" fillId="0" borderId="9" xfId="0" applyFont="1" applyFill="1" applyBorder="1" applyAlignment="1" applyProtection="1">
      <alignment horizontal="center" vertical="center" wrapText="1"/>
      <protection/>
    </xf>
    <xf numFmtId="164" fontId="3" fillId="0" borderId="8" xfId="28" applyFont="1" applyFill="1" applyBorder="1" applyAlignment="1" applyProtection="1">
      <alignment horizontal="left" vertical="center" wrapText="1"/>
      <protection/>
    </xf>
    <xf numFmtId="164" fontId="3" fillId="0" borderId="1" xfId="28" applyFont="1" applyFill="1" applyBorder="1" applyAlignment="1" applyProtection="1">
      <alignment horizontal="left"/>
      <protection/>
    </xf>
    <xf numFmtId="164" fontId="3" fillId="0" borderId="8" xfId="28" applyFont="1" applyFill="1" applyBorder="1" applyAlignment="1" applyProtection="1">
      <alignment horizontal="left" vertical="center" wrapText="1" indent="1"/>
      <protection/>
    </xf>
    <xf numFmtId="176" fontId="3" fillId="0" borderId="0" xfId="0" applyNumberFormat="1" applyFont="1" applyFill="1" applyAlignment="1">
      <alignment vertical="center" wrapText="1"/>
    </xf>
    <xf numFmtId="164" fontId="3" fillId="0" borderId="0" xfId="0" applyFont="1" applyFill="1" applyAlignment="1">
      <alignment horizontal="left" vertical="center" wrapText="1"/>
    </xf>
    <xf numFmtId="164" fontId="26" fillId="0" borderId="1" xfId="28" applyFont="1" applyFill="1" applyBorder="1" applyAlignment="1" applyProtection="1">
      <alignment horizontal="left" vertical="center" wrapText="1"/>
      <protection/>
    </xf>
    <xf numFmtId="170" fontId="26" fillId="0" borderId="1" xfId="0" applyNumberFormat="1" applyFont="1" applyFill="1" applyBorder="1" applyAlignment="1" applyProtection="1">
      <alignment vertical="center" wrapText="1"/>
      <protection/>
    </xf>
    <xf numFmtId="164" fontId="10" fillId="0" borderId="1" xfId="0" applyFont="1" applyFill="1" applyBorder="1" applyAlignment="1" applyProtection="1">
      <alignment horizontal="left" vertical="center" wrapText="1"/>
      <protection/>
    </xf>
    <xf numFmtId="164" fontId="3" fillId="0" borderId="0" xfId="0" applyFont="1" applyFill="1" applyAlignment="1" applyProtection="1">
      <alignment horizontal="left" vertical="center" wrapText="1"/>
      <protection/>
    </xf>
    <xf numFmtId="164" fontId="10" fillId="0" borderId="1" xfId="0" applyFont="1" applyFill="1" applyBorder="1" applyAlignment="1" applyProtection="1">
      <alignment horizontal="left" vertical="center"/>
      <protection/>
    </xf>
    <xf numFmtId="179" fontId="1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74" fontId="10" fillId="0" borderId="1" xfId="0" applyNumberFormat="1" applyFont="1" applyFill="1" applyBorder="1" applyAlignment="1" applyProtection="1">
      <alignment vertical="center" wrapText="1"/>
      <protection/>
    </xf>
    <xf numFmtId="164" fontId="3" fillId="0" borderId="12" xfId="0" applyFont="1" applyFill="1" applyBorder="1" applyAlignment="1">
      <alignment vertical="center" wrapText="1"/>
    </xf>
    <xf numFmtId="169" fontId="3" fillId="0" borderId="0" xfId="0" applyNumberFormat="1" applyFont="1" applyFill="1" applyAlignment="1">
      <alignment vertical="center" wrapText="1"/>
    </xf>
    <xf numFmtId="180" fontId="3" fillId="0" borderId="0" xfId="0" applyNumberFormat="1" applyFont="1" applyFill="1" applyAlignment="1">
      <alignment horizontal="right" vertical="center" wrapText="1"/>
    </xf>
    <xf numFmtId="164" fontId="3" fillId="0" borderId="0" xfId="0" applyFont="1" applyFill="1" applyAlignment="1">
      <alignment horizontal="right" vertical="center" wrapText="1"/>
    </xf>
    <xf numFmtId="164" fontId="10" fillId="0" borderId="0" xfId="0" applyFont="1" applyFill="1" applyAlignment="1">
      <alignment vertical="center" wrapText="1"/>
    </xf>
    <xf numFmtId="164" fontId="10" fillId="0" borderId="0" xfId="0" applyFont="1" applyFill="1" applyAlignment="1">
      <alignment horizontal="left" vertical="center" wrapText="1"/>
    </xf>
    <xf numFmtId="169" fontId="10" fillId="0" borderId="0" xfId="0" applyNumberFormat="1" applyFont="1" applyFill="1" applyAlignment="1">
      <alignment vertical="center" wrapText="1"/>
    </xf>
    <xf numFmtId="170" fontId="3" fillId="0" borderId="0" xfId="0" applyNumberFormat="1" applyFont="1" applyFill="1" applyAlignment="1" applyProtection="1">
      <alignment vertical="center" wrapText="1"/>
      <protection locked="0"/>
    </xf>
    <xf numFmtId="170" fontId="3" fillId="0" borderId="0" xfId="0" applyNumberFormat="1" applyFont="1" applyFill="1" applyAlignment="1">
      <alignment vertical="center" wrapText="1"/>
    </xf>
    <xf numFmtId="173" fontId="10" fillId="0" borderId="1" xfId="0" applyNumberFormat="1" applyFont="1" applyFill="1" applyBorder="1" applyAlignment="1" applyProtection="1">
      <alignment horizontal="right" vertical="center"/>
      <protection locked="0"/>
    </xf>
    <xf numFmtId="164" fontId="5" fillId="0" borderId="0" xfId="0" applyFont="1" applyFill="1" applyAlignment="1">
      <alignment vertical="center" wrapText="1"/>
    </xf>
    <xf numFmtId="164" fontId="10" fillId="0" borderId="0" xfId="0" applyFont="1" applyFill="1" applyAlignment="1">
      <alignment vertical="center"/>
    </xf>
    <xf numFmtId="173" fontId="10" fillId="0" borderId="16" xfId="0" applyNumberFormat="1" applyFont="1" applyFill="1" applyBorder="1" applyAlignment="1" applyProtection="1">
      <alignment horizontal="right" vertical="center"/>
      <protection locked="0"/>
    </xf>
    <xf numFmtId="164" fontId="10" fillId="0" borderId="0" xfId="0" applyFont="1" applyFill="1" applyAlignment="1">
      <alignment horizontal="center" vertical="center" wrapText="1"/>
    </xf>
    <xf numFmtId="164" fontId="21" fillId="0" borderId="18" xfId="0" applyFont="1" applyBorder="1" applyAlignment="1">
      <alignment wrapText="1"/>
    </xf>
    <xf numFmtId="170" fontId="10" fillId="0" borderId="4" xfId="0" applyNumberFormat="1" applyFont="1" applyFill="1" applyBorder="1" applyAlignment="1" applyProtection="1">
      <alignment vertical="center" wrapText="1"/>
      <protection/>
    </xf>
    <xf numFmtId="164" fontId="5" fillId="0" borderId="7" xfId="0" applyFont="1" applyFill="1" applyBorder="1" applyAlignment="1">
      <alignment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3" fillId="0" borderId="7" xfId="0" applyFont="1" applyFill="1" applyBorder="1" applyAlignment="1">
      <alignment vertical="center" wrapText="1"/>
    </xf>
    <xf numFmtId="164" fontId="10" fillId="0" borderId="1" xfId="0" applyFont="1" applyFill="1" applyBorder="1" applyAlignment="1">
      <alignment vertical="center" wrapText="1"/>
    </xf>
    <xf numFmtId="170" fontId="10" fillId="0" borderId="4" xfId="0" applyNumberFormat="1" applyFont="1" applyFill="1" applyBorder="1" applyAlignment="1" applyProtection="1">
      <alignment vertical="center" wrapText="1"/>
      <protection locked="0"/>
    </xf>
    <xf numFmtId="172" fontId="10" fillId="0" borderId="4" xfId="19" applyNumberFormat="1" applyFont="1" applyFill="1" applyBorder="1" applyAlignment="1" applyProtection="1">
      <alignment vertical="center" wrapText="1"/>
      <protection locked="0"/>
    </xf>
    <xf numFmtId="172" fontId="0" fillId="0" borderId="4" xfId="19" applyNumberFormat="1" applyFill="1" applyBorder="1" applyAlignment="1" applyProtection="1">
      <alignment vertical="center" wrapText="1"/>
      <protection locked="0"/>
    </xf>
    <xf numFmtId="170" fontId="10" fillId="0" borderId="1" xfId="0" applyNumberFormat="1" applyFont="1" applyFill="1" applyBorder="1" applyAlignment="1">
      <alignment vertical="center" wrapText="1"/>
    </xf>
    <xf numFmtId="172" fontId="10" fillId="0" borderId="4" xfId="19" applyNumberFormat="1" applyFont="1" applyFill="1" applyBorder="1" applyAlignment="1" applyProtection="1">
      <alignment vertical="center" wrapText="1"/>
      <protection/>
    </xf>
    <xf numFmtId="170" fontId="3" fillId="0" borderId="4" xfId="0" applyNumberFormat="1" applyFont="1" applyFill="1" applyBorder="1" applyAlignment="1" applyProtection="1">
      <alignment vertical="center" wrapText="1"/>
      <protection/>
    </xf>
    <xf numFmtId="172" fontId="3" fillId="0" borderId="4" xfId="19" applyNumberFormat="1" applyFont="1" applyFill="1" applyBorder="1" applyAlignment="1" applyProtection="1">
      <alignment vertical="center" wrapText="1"/>
      <protection/>
    </xf>
    <xf numFmtId="164" fontId="3" fillId="0" borderId="0" xfId="0" applyFont="1" applyAlignment="1">
      <alignment horizontal="left"/>
    </xf>
    <xf numFmtId="172" fontId="3" fillId="0" borderId="1" xfId="19" applyNumberFormat="1" applyFont="1" applyFill="1" applyBorder="1" applyAlignment="1" applyProtection="1">
      <alignment vertical="center" wrapText="1"/>
      <protection/>
    </xf>
    <xf numFmtId="164" fontId="5" fillId="0" borderId="19" xfId="0" applyFont="1" applyFill="1" applyBorder="1" applyAlignment="1">
      <alignment vertical="center" wrapText="1"/>
    </xf>
    <xf numFmtId="164" fontId="5" fillId="0" borderId="4" xfId="0" applyFont="1" applyFill="1" applyBorder="1" applyAlignment="1">
      <alignment vertical="center" wrapText="1"/>
    </xf>
    <xf numFmtId="170" fontId="3" fillId="0" borderId="4" xfId="0" applyNumberFormat="1" applyFont="1" applyFill="1" applyBorder="1" applyAlignment="1" applyProtection="1">
      <alignment vertical="center" wrapText="1"/>
      <protection locked="0"/>
    </xf>
    <xf numFmtId="164" fontId="3" fillId="0" borderId="19" xfId="0" applyFont="1" applyFill="1" applyBorder="1" applyAlignment="1">
      <alignment vertical="center" wrapText="1"/>
    </xf>
    <xf numFmtId="164" fontId="3" fillId="0" borderId="4" xfId="0" applyFont="1" applyFill="1" applyBorder="1" applyAlignment="1">
      <alignment vertical="center" wrapText="1"/>
    </xf>
    <xf numFmtId="164" fontId="10" fillId="0" borderId="4" xfId="0" applyFont="1" applyFill="1" applyBorder="1" applyAlignment="1">
      <alignment horizontal="center" vertical="center" wrapText="1"/>
    </xf>
    <xf numFmtId="164" fontId="10" fillId="0" borderId="19" xfId="0" applyFont="1" applyFill="1" applyBorder="1" applyAlignment="1">
      <alignment horizontal="center" vertical="center" wrapText="1"/>
    </xf>
    <xf numFmtId="164" fontId="3" fillId="0" borderId="20" xfId="0" applyFont="1" applyFill="1" applyBorder="1" applyAlignment="1">
      <alignment vertical="center" wrapText="1"/>
    </xf>
    <xf numFmtId="164" fontId="3" fillId="0" borderId="21" xfId="0" applyFont="1" applyFill="1" applyBorder="1" applyAlignment="1">
      <alignment vertical="center" wrapText="1"/>
    </xf>
    <xf numFmtId="172" fontId="10" fillId="0" borderId="1" xfId="19" applyNumberFormat="1" applyFont="1" applyFill="1" applyBorder="1" applyAlignment="1" applyProtection="1">
      <alignment vertical="center" wrapText="1"/>
      <protection/>
    </xf>
    <xf numFmtId="170" fontId="3" fillId="0" borderId="4" xfId="0" applyNumberFormat="1" applyFont="1" applyFill="1" applyBorder="1" applyAlignment="1">
      <alignment vertical="center" wrapText="1"/>
    </xf>
    <xf numFmtId="170" fontId="10" fillId="0" borderId="4" xfId="0" applyNumberFormat="1" applyFont="1" applyFill="1" applyBorder="1" applyAlignment="1">
      <alignment vertical="center" wrapText="1"/>
    </xf>
    <xf numFmtId="164" fontId="3" fillId="0" borderId="13" xfId="0" applyFont="1" applyFill="1" applyBorder="1" applyAlignment="1">
      <alignment vertical="center" wrapText="1"/>
    </xf>
    <xf numFmtId="174" fontId="10" fillId="0" borderId="1" xfId="0" applyNumberFormat="1" applyFont="1" applyFill="1" applyBorder="1" applyAlignment="1" applyProtection="1">
      <alignment vertical="center" wrapText="1"/>
      <protection locked="0"/>
    </xf>
    <xf numFmtId="172" fontId="10" fillId="0" borderId="1" xfId="19" applyNumberFormat="1" applyFont="1" applyFill="1" applyBorder="1" applyAlignment="1" applyProtection="1">
      <alignment vertical="center" wrapText="1"/>
      <protection locked="0"/>
    </xf>
    <xf numFmtId="172" fontId="3" fillId="0" borderId="1" xfId="19" applyNumberFormat="1" applyFont="1" applyFill="1" applyBorder="1" applyAlignment="1" applyProtection="1">
      <alignment vertical="center" wrapText="1"/>
      <protection locked="0"/>
    </xf>
    <xf numFmtId="177" fontId="10" fillId="0" borderId="1" xfId="15" applyNumberFormat="1" applyFont="1" applyFill="1" applyBorder="1" applyAlignment="1" applyProtection="1">
      <alignment vertical="center" wrapText="1"/>
      <protection/>
    </xf>
    <xf numFmtId="177" fontId="10" fillId="0" borderId="4" xfId="15" applyNumberFormat="1" applyFont="1" applyFill="1" applyBorder="1" applyAlignment="1" applyProtection="1">
      <alignment vertical="center" wrapText="1"/>
      <protection/>
    </xf>
    <xf numFmtId="164" fontId="3" fillId="0" borderId="1" xfId="0" applyFont="1" applyFill="1" applyBorder="1" applyAlignment="1">
      <alignment horizontal="right" vertical="center" wrapText="1"/>
    </xf>
    <xf numFmtId="170" fontId="26" fillId="0" borderId="1" xfId="0" applyNumberFormat="1" applyFont="1" applyFill="1" applyBorder="1" applyAlignment="1">
      <alignment vertical="center" wrapText="1"/>
    </xf>
    <xf numFmtId="179" fontId="3" fillId="0" borderId="0" xfId="0" applyNumberFormat="1" applyFont="1" applyFill="1" applyAlignment="1">
      <alignment vertical="center" wrapText="1"/>
    </xf>
    <xf numFmtId="170" fontId="10" fillId="0" borderId="12" xfId="0" applyNumberFormat="1" applyFont="1" applyFill="1" applyBorder="1" applyAlignment="1">
      <alignment vertical="center" wrapText="1"/>
    </xf>
    <xf numFmtId="167" fontId="11" fillId="0" borderId="0" xfId="0" applyNumberFormat="1" applyFont="1" applyBorder="1" applyAlignment="1">
      <alignment horizontal="center"/>
    </xf>
    <xf numFmtId="167" fontId="11" fillId="0" borderId="0" xfId="0" applyNumberFormat="1" applyFont="1" applyAlignment="1">
      <alignment/>
    </xf>
    <xf numFmtId="167" fontId="11" fillId="0" borderId="0" xfId="0" applyNumberFormat="1" applyFont="1" applyBorder="1" applyAlignment="1">
      <alignment/>
    </xf>
    <xf numFmtId="167" fontId="3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7" fontId="11" fillId="0" borderId="1" xfId="0" applyNumberFormat="1" applyFont="1" applyBorder="1" applyAlignment="1">
      <alignment/>
    </xf>
    <xf numFmtId="167" fontId="11" fillId="0" borderId="1" xfId="0" applyNumberFormat="1" applyFont="1" applyBorder="1" applyAlignment="1">
      <alignment wrapText="1"/>
    </xf>
    <xf numFmtId="167" fontId="30" fillId="0" borderId="1" xfId="0" applyNumberFormat="1" applyFont="1" applyBorder="1" applyAlignment="1">
      <alignment/>
    </xf>
    <xf numFmtId="181" fontId="30" fillId="0" borderId="1" xfId="0" applyNumberFormat="1" applyFont="1" applyBorder="1" applyAlignment="1">
      <alignment/>
    </xf>
    <xf numFmtId="164" fontId="7" fillId="0" borderId="0" xfId="0" applyFont="1" applyFill="1" applyBorder="1" applyAlignment="1">
      <alignment/>
    </xf>
    <xf numFmtId="164" fontId="3" fillId="0" borderId="17" xfId="0" applyFont="1" applyFill="1" applyBorder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zres 2" xfId="20"/>
    <cellStyle name="Ezres_Munka1" xfId="21"/>
    <cellStyle name="Jelölőszín (1)" xfId="22"/>
    <cellStyle name="Jelölőszín (2)" xfId="23"/>
    <cellStyle name="Jelölőszín (3)" xfId="24"/>
    <cellStyle name="Jelölőszín (4)" xfId="25"/>
    <cellStyle name="Jelölőszín (5)" xfId="26"/>
    <cellStyle name="Jelölőszín (6)" xfId="27"/>
    <cellStyle name="Normál_KVRENMUNKA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zoomScale="50" zoomScaleNormal="60" zoomScaleSheetLayoutView="50" workbookViewId="0" topLeftCell="A61">
      <selection activeCell="A64" sqref="A64"/>
    </sheetView>
  </sheetViews>
  <sheetFormatPr defaultColWidth="9.140625" defaultRowHeight="12.75"/>
  <cols>
    <col min="2" max="2" width="116.421875" style="0" customWidth="1"/>
    <col min="3" max="3" width="37.57421875" style="0" customWidth="1"/>
    <col min="4" max="4" width="24.00390625" style="0" customWidth="1"/>
    <col min="5" max="5" width="15.8515625" style="0" customWidth="1"/>
    <col min="6" max="6" width="10.00390625" style="0" customWidth="1"/>
    <col min="9" max="9" width="11.00390625" style="0" customWidth="1"/>
    <col min="10" max="10" width="10.00390625" style="0" customWidth="1"/>
  </cols>
  <sheetData>
    <row r="1" spans="1:5" ht="51.75" customHeight="1">
      <c r="A1" s="1"/>
      <c r="B1" s="2" t="s">
        <v>0</v>
      </c>
      <c r="C1" s="2"/>
      <c r="D1" s="2" t="s">
        <v>1</v>
      </c>
      <c r="E1" s="3"/>
    </row>
    <row r="2" spans="1:5" ht="18">
      <c r="A2" s="1"/>
      <c r="B2" s="4" t="s">
        <v>2</v>
      </c>
      <c r="C2" s="5" t="s">
        <v>3</v>
      </c>
      <c r="D2" s="5"/>
      <c r="E2" s="3"/>
    </row>
    <row r="3" spans="1:5" ht="18.75">
      <c r="A3" s="1"/>
      <c r="B3" s="4" t="s">
        <v>4</v>
      </c>
      <c r="C3" s="6"/>
      <c r="D3" s="7">
        <v>25902</v>
      </c>
      <c r="E3" s="3"/>
    </row>
    <row r="4" spans="1:5" ht="18.75">
      <c r="A4" s="1"/>
      <c r="B4" s="4"/>
      <c r="C4" s="6"/>
      <c r="D4" s="8"/>
      <c r="E4" s="3"/>
    </row>
    <row r="5" spans="1:6" ht="22.5" customHeight="1">
      <c r="A5" s="1"/>
      <c r="B5" s="9" t="s">
        <v>5</v>
      </c>
      <c r="C5" s="6"/>
      <c r="D5" s="7"/>
      <c r="E5" s="10"/>
      <c r="F5" s="11"/>
    </row>
    <row r="6" spans="1:6" ht="22.5" customHeight="1">
      <c r="A6" s="1"/>
      <c r="B6" s="9"/>
      <c r="C6" s="6"/>
      <c r="D6" s="7"/>
      <c r="E6" s="10"/>
      <c r="F6" s="11"/>
    </row>
    <row r="7" spans="1:6" ht="22.5" customHeight="1">
      <c r="A7" s="1"/>
      <c r="B7" s="12" t="s">
        <v>6</v>
      </c>
      <c r="C7" s="13"/>
      <c r="D7" s="14">
        <v>2741</v>
      </c>
      <c r="E7" s="10"/>
      <c r="F7" s="11"/>
    </row>
    <row r="8" spans="1:6" ht="22.5" customHeight="1">
      <c r="A8" s="1"/>
      <c r="B8" s="13" t="s">
        <v>7</v>
      </c>
      <c r="C8" s="6"/>
      <c r="D8" s="14">
        <v>1788</v>
      </c>
      <c r="E8" s="10"/>
      <c r="F8" s="11"/>
    </row>
    <row r="9" spans="1:6" ht="22.5" customHeight="1">
      <c r="A9" s="1"/>
      <c r="B9" s="13" t="s">
        <v>8</v>
      </c>
      <c r="C9" s="13"/>
      <c r="D9" s="14">
        <v>-4485</v>
      </c>
      <c r="E9" s="10"/>
      <c r="F9" s="11"/>
    </row>
    <row r="10" spans="1:6" ht="22.5" customHeight="1">
      <c r="A10" s="1"/>
      <c r="B10" s="13" t="s">
        <v>9</v>
      </c>
      <c r="C10" s="6"/>
      <c r="D10" s="14">
        <v>1963</v>
      </c>
      <c r="E10" s="10"/>
      <c r="F10" s="11"/>
    </row>
    <row r="11" spans="1:6" ht="22.5" customHeight="1">
      <c r="A11" s="1"/>
      <c r="B11" s="13" t="s">
        <v>10</v>
      </c>
      <c r="C11" s="6"/>
      <c r="D11" s="14">
        <v>18087</v>
      </c>
      <c r="E11" s="10"/>
      <c r="F11" s="11"/>
    </row>
    <row r="12" spans="1:6" ht="22.5" customHeight="1">
      <c r="A12" s="1"/>
      <c r="B12" s="13" t="s">
        <v>11</v>
      </c>
      <c r="C12" s="6"/>
      <c r="D12" s="14">
        <v>2671</v>
      </c>
      <c r="E12" s="10"/>
      <c r="F12" s="11"/>
    </row>
    <row r="13" spans="1:6" ht="22.5" customHeight="1">
      <c r="A13" s="1"/>
      <c r="B13" s="13" t="s">
        <v>12</v>
      </c>
      <c r="C13" s="6"/>
      <c r="D13" s="14">
        <v>3231</v>
      </c>
      <c r="E13" s="10"/>
      <c r="F13" s="11"/>
    </row>
    <row r="14" spans="1:6" ht="22.5" customHeight="1">
      <c r="A14" s="1"/>
      <c r="B14" s="13" t="s">
        <v>13</v>
      </c>
      <c r="C14" s="6"/>
      <c r="D14" s="14">
        <v>-15509</v>
      </c>
      <c r="E14" s="10"/>
      <c r="F14" s="11"/>
    </row>
    <row r="15" spans="1:6" ht="22.5" customHeight="1">
      <c r="A15" s="1"/>
      <c r="B15" s="13" t="s">
        <v>14</v>
      </c>
      <c r="C15" s="6"/>
      <c r="D15" s="14">
        <v>1375</v>
      </c>
      <c r="E15" s="10"/>
      <c r="F15" s="11"/>
    </row>
    <row r="16" spans="1:6" ht="22.5" customHeight="1">
      <c r="A16" s="1"/>
      <c r="B16" s="13" t="s">
        <v>15</v>
      </c>
      <c r="C16" s="6"/>
      <c r="D16" s="14">
        <v>1066</v>
      </c>
      <c r="E16" s="10"/>
      <c r="F16" s="11"/>
    </row>
    <row r="17" spans="1:6" ht="22.5" customHeight="1">
      <c r="A17" s="1"/>
      <c r="B17" s="13" t="s">
        <v>16</v>
      </c>
      <c r="C17" s="6"/>
      <c r="D17" s="14">
        <v>2361</v>
      </c>
      <c r="E17" s="10"/>
      <c r="F17" s="11"/>
    </row>
    <row r="18" spans="1:6" ht="22.5" customHeight="1">
      <c r="A18" s="1"/>
      <c r="B18" s="13" t="s">
        <v>17</v>
      </c>
      <c r="C18" s="6"/>
      <c r="D18" s="14">
        <v>15000</v>
      </c>
      <c r="E18" s="10"/>
      <c r="F18" s="11"/>
    </row>
    <row r="19" spans="1:6" ht="22.5" customHeight="1">
      <c r="A19" s="1"/>
      <c r="B19" s="13" t="s">
        <v>18</v>
      </c>
      <c r="C19" s="6"/>
      <c r="D19" s="14">
        <v>7547</v>
      </c>
      <c r="E19" s="10"/>
      <c r="F19" s="11"/>
    </row>
    <row r="20" spans="1:6" ht="22.5" customHeight="1">
      <c r="A20" s="1"/>
      <c r="B20" s="13"/>
      <c r="C20" s="6"/>
      <c r="D20" s="14"/>
      <c r="E20" s="10"/>
      <c r="F20" s="11"/>
    </row>
    <row r="21" spans="1:5" ht="18">
      <c r="A21" s="1"/>
      <c r="B21" s="15" t="s">
        <v>19</v>
      </c>
      <c r="C21" s="13"/>
      <c r="D21" s="7"/>
      <c r="E21" s="10"/>
    </row>
    <row r="22" spans="1:5" ht="18">
      <c r="A22" s="1"/>
      <c r="B22" s="13" t="s">
        <v>20</v>
      </c>
      <c r="C22" s="13"/>
      <c r="D22" s="14">
        <v>-379</v>
      </c>
      <c r="E22" s="10"/>
    </row>
    <row r="23" spans="1:5" ht="36">
      <c r="A23" s="1"/>
      <c r="B23" s="13" t="s">
        <v>21</v>
      </c>
      <c r="C23" s="13" t="s">
        <v>22</v>
      </c>
      <c r="D23" s="14">
        <v>64</v>
      </c>
      <c r="E23" s="10"/>
    </row>
    <row r="24" spans="1:5" ht="18">
      <c r="A24" s="1"/>
      <c r="B24" s="13" t="s">
        <v>23</v>
      </c>
      <c r="C24" s="13"/>
      <c r="D24" s="14">
        <v>-19039</v>
      </c>
      <c r="E24" s="10"/>
    </row>
    <row r="25" spans="1:5" ht="18">
      <c r="A25" s="1"/>
      <c r="B25" s="16" t="s">
        <v>24</v>
      </c>
      <c r="D25" s="17">
        <v>15243</v>
      </c>
      <c r="E25" s="10"/>
    </row>
    <row r="26" spans="1:5" ht="18">
      <c r="A26" s="1"/>
      <c r="B26" s="1" t="s">
        <v>25</v>
      </c>
      <c r="C26" s="18"/>
      <c r="D26" s="19">
        <v>-1082</v>
      </c>
      <c r="E26" s="10"/>
    </row>
    <row r="27" spans="1:5" ht="18">
      <c r="A27" s="1"/>
      <c r="B27" s="13"/>
      <c r="C27" s="13"/>
      <c r="D27" s="14"/>
      <c r="E27" s="10"/>
    </row>
    <row r="28" spans="1:5" ht="18">
      <c r="A28" s="1"/>
      <c r="B28" s="15" t="s">
        <v>26</v>
      </c>
      <c r="C28" s="13"/>
      <c r="D28" s="7"/>
      <c r="E28" s="10"/>
    </row>
    <row r="29" spans="1:5" ht="18">
      <c r="A29" s="1"/>
      <c r="B29" s="13" t="s">
        <v>27</v>
      </c>
      <c r="C29" s="13"/>
      <c r="D29" s="14">
        <v>-102</v>
      </c>
      <c r="E29" s="10"/>
    </row>
    <row r="30" spans="1:5" ht="18">
      <c r="A30" s="1"/>
      <c r="B30" s="1" t="s">
        <v>25</v>
      </c>
      <c r="C30" s="13"/>
      <c r="D30" s="14">
        <v>-292</v>
      </c>
      <c r="E30" s="10"/>
    </row>
    <row r="31" spans="1:5" ht="18">
      <c r="A31" s="1"/>
      <c r="B31" s="13" t="s">
        <v>28</v>
      </c>
      <c r="C31" s="13"/>
      <c r="D31" s="14">
        <v>-2812</v>
      </c>
      <c r="E31" s="10"/>
    </row>
    <row r="32" spans="1:5" ht="18">
      <c r="A32" s="1"/>
      <c r="B32" s="13" t="s">
        <v>24</v>
      </c>
      <c r="C32" s="13"/>
      <c r="D32" s="14">
        <v>2013</v>
      </c>
      <c r="E32" s="10"/>
    </row>
    <row r="33" spans="1:5" ht="18">
      <c r="A33" s="1"/>
      <c r="B33" s="13"/>
      <c r="C33" s="13"/>
      <c r="D33" s="14"/>
      <c r="E33" s="10"/>
    </row>
    <row r="34" spans="1:5" ht="18">
      <c r="A34" s="1"/>
      <c r="B34" s="20" t="s">
        <v>29</v>
      </c>
      <c r="C34" s="13"/>
      <c r="D34" s="7"/>
      <c r="E34" s="10"/>
    </row>
    <row r="35" spans="1:5" ht="37.5">
      <c r="A35" s="1"/>
      <c r="B35" s="13" t="s">
        <v>30</v>
      </c>
      <c r="C35" s="6" t="s">
        <v>31</v>
      </c>
      <c r="D35" s="21">
        <v>-1154</v>
      </c>
      <c r="E35" s="10"/>
    </row>
    <row r="36" spans="1:5" ht="18.75">
      <c r="A36" s="1"/>
      <c r="B36" s="13" t="s">
        <v>32</v>
      </c>
      <c r="C36" s="6"/>
      <c r="D36" s="21">
        <v>-1830</v>
      </c>
      <c r="E36" s="10"/>
    </row>
    <row r="37" spans="1:5" ht="18.75">
      <c r="A37" s="1"/>
      <c r="B37" s="13"/>
      <c r="C37" s="6"/>
      <c r="D37" s="14"/>
      <c r="E37" s="10"/>
    </row>
    <row r="38" spans="1:5" ht="18">
      <c r="A38" s="1"/>
      <c r="B38" s="20" t="s">
        <v>33</v>
      </c>
      <c r="C38" s="13"/>
      <c r="D38" s="7"/>
      <c r="E38" s="10"/>
    </row>
    <row r="39" spans="1:5" ht="36">
      <c r="A39" s="1"/>
      <c r="B39" s="13" t="s">
        <v>34</v>
      </c>
      <c r="C39" s="13" t="s">
        <v>35</v>
      </c>
      <c r="D39" s="14">
        <v>-60</v>
      </c>
      <c r="E39" s="10"/>
    </row>
    <row r="40" spans="1:5" ht="18">
      <c r="A40" s="1"/>
      <c r="B40" s="13" t="s">
        <v>36</v>
      </c>
      <c r="C40" s="13"/>
      <c r="D40" s="14">
        <v>3441</v>
      </c>
      <c r="E40" s="10"/>
    </row>
    <row r="41" spans="1:5" ht="18">
      <c r="A41" s="1"/>
      <c r="B41" s="13"/>
      <c r="C41" s="13"/>
      <c r="D41" s="14"/>
      <c r="E41" s="10"/>
    </row>
    <row r="42" spans="1:5" ht="18">
      <c r="A42" s="1"/>
      <c r="B42" s="20" t="s">
        <v>37</v>
      </c>
      <c r="C42" s="13"/>
      <c r="D42" s="7"/>
      <c r="E42" s="10"/>
    </row>
    <row r="43" spans="1:5" ht="36">
      <c r="A43" s="1"/>
      <c r="B43" s="13" t="s">
        <v>38</v>
      </c>
      <c r="C43" s="13" t="s">
        <v>39</v>
      </c>
      <c r="D43" s="14">
        <v>-64</v>
      </c>
      <c r="E43" s="10"/>
    </row>
    <row r="44" spans="1:5" ht="18">
      <c r="A44" s="1"/>
      <c r="B44" s="13"/>
      <c r="C44" s="13"/>
      <c r="D44" s="14"/>
      <c r="E44" s="10"/>
    </row>
    <row r="45" spans="1:5" ht="18">
      <c r="A45" s="1"/>
      <c r="B45" s="20" t="s">
        <v>40</v>
      </c>
      <c r="C45" s="13"/>
      <c r="D45" s="7"/>
      <c r="E45" s="10"/>
    </row>
    <row r="46" spans="1:5" ht="36.75">
      <c r="A46" s="1"/>
      <c r="B46" s="13" t="s">
        <v>41</v>
      </c>
      <c r="C46" s="6"/>
      <c r="D46" s="14">
        <v>-1500</v>
      </c>
      <c r="E46" s="10"/>
    </row>
    <row r="47" spans="1:5" ht="18.75">
      <c r="A47" s="1"/>
      <c r="B47" s="13" t="s">
        <v>16</v>
      </c>
      <c r="C47" s="6"/>
      <c r="D47" s="14">
        <v>-2361</v>
      </c>
      <c r="E47" s="10"/>
    </row>
    <row r="48" spans="1:5" ht="18">
      <c r="A48" s="1"/>
      <c r="B48" s="13"/>
      <c r="C48" s="13"/>
      <c r="D48" s="7"/>
      <c r="E48" s="10"/>
    </row>
    <row r="49" spans="1:5" ht="18.75">
      <c r="A49" s="1"/>
      <c r="B49" s="22" t="s">
        <v>42</v>
      </c>
      <c r="C49" s="6"/>
      <c r="D49" s="7"/>
      <c r="E49" s="10"/>
    </row>
    <row r="50" spans="1:5" ht="37.5">
      <c r="A50" s="1"/>
      <c r="B50" s="23" t="s">
        <v>43</v>
      </c>
      <c r="C50" s="6" t="s">
        <v>44</v>
      </c>
      <c r="D50" s="14">
        <v>-9779</v>
      </c>
      <c r="E50" s="10"/>
    </row>
    <row r="51" spans="1:5" ht="37.5">
      <c r="A51" s="1"/>
      <c r="B51" s="13" t="s">
        <v>45</v>
      </c>
      <c r="C51" s="6" t="s">
        <v>46</v>
      </c>
      <c r="D51" s="14">
        <v>-2286</v>
      </c>
      <c r="E51" s="10"/>
    </row>
    <row r="52" spans="1:5" ht="37.5">
      <c r="A52" s="1"/>
      <c r="B52" s="13" t="s">
        <v>47</v>
      </c>
      <c r="C52" s="6" t="s">
        <v>48</v>
      </c>
      <c r="D52" s="14">
        <v>-3000</v>
      </c>
      <c r="E52" s="10"/>
    </row>
    <row r="53" spans="1:5" ht="37.5">
      <c r="A53" s="1"/>
      <c r="B53" s="13" t="s">
        <v>49</v>
      </c>
      <c r="C53" s="6" t="s">
        <v>50</v>
      </c>
      <c r="D53" s="14">
        <v>-2250</v>
      </c>
      <c r="E53" s="10"/>
    </row>
    <row r="54" spans="1:5" ht="18">
      <c r="A54" s="1"/>
      <c r="B54" s="24" t="s">
        <v>51</v>
      </c>
      <c r="D54" s="25">
        <v>-741</v>
      </c>
      <c r="E54" s="10"/>
    </row>
    <row r="55" spans="1:5" ht="36">
      <c r="A55" s="1"/>
      <c r="B55" s="23" t="s">
        <v>52</v>
      </c>
      <c r="C55" s="6"/>
      <c r="D55" s="14">
        <v>-40</v>
      </c>
      <c r="E55" s="10"/>
    </row>
    <row r="56" spans="1:5" ht="18.75">
      <c r="A56" s="1"/>
      <c r="B56" s="23" t="s">
        <v>53</v>
      </c>
      <c r="C56" s="6"/>
      <c r="D56" s="14">
        <v>-1015</v>
      </c>
      <c r="E56" s="10"/>
    </row>
    <row r="57" spans="1:5" ht="18.75">
      <c r="A57" s="1"/>
      <c r="B57" s="23" t="s">
        <v>54</v>
      </c>
      <c r="C57" s="6"/>
      <c r="D57" s="14">
        <v>-3728</v>
      </c>
      <c r="E57" s="10"/>
    </row>
    <row r="58" spans="1:5" ht="18">
      <c r="A58" s="1"/>
      <c r="B58" s="23" t="s">
        <v>55</v>
      </c>
      <c r="C58" s="13"/>
      <c r="D58" s="14">
        <v>-170</v>
      </c>
      <c r="E58" s="10"/>
    </row>
    <row r="59" spans="1:5" ht="36">
      <c r="A59" s="1"/>
      <c r="B59" s="23" t="s">
        <v>56</v>
      </c>
      <c r="C59" s="13"/>
      <c r="D59" s="14">
        <v>-534</v>
      </c>
      <c r="E59" s="10"/>
    </row>
    <row r="60" spans="1:5" ht="36">
      <c r="A60" s="1"/>
      <c r="B60" s="23" t="s">
        <v>57</v>
      </c>
      <c r="C60" s="13" t="s">
        <v>58</v>
      </c>
      <c r="D60" s="14">
        <v>-497</v>
      </c>
      <c r="E60" s="10"/>
    </row>
    <row r="61" spans="1:5" ht="18">
      <c r="A61" s="1"/>
      <c r="B61" s="23" t="s">
        <v>59</v>
      </c>
      <c r="C61" s="13"/>
      <c r="D61" s="14">
        <v>-1066</v>
      </c>
      <c r="E61" s="10"/>
    </row>
    <row r="62" spans="1:5" ht="18">
      <c r="A62" s="1"/>
      <c r="B62" s="13" t="s">
        <v>60</v>
      </c>
      <c r="C62" s="13"/>
      <c r="D62" s="7">
        <v>-1401</v>
      </c>
      <c r="E62" s="10"/>
    </row>
    <row r="63" spans="1:5" ht="18">
      <c r="A63" s="1"/>
      <c r="B63" s="13" t="s">
        <v>61</v>
      </c>
      <c r="C63" s="13"/>
      <c r="D63" s="7">
        <v>-24305</v>
      </c>
      <c r="E63" s="10"/>
    </row>
    <row r="64" spans="1:5" ht="18">
      <c r="A64" s="1"/>
      <c r="B64" s="13"/>
      <c r="C64" s="13"/>
      <c r="D64" s="7"/>
      <c r="E64" s="10"/>
    </row>
    <row r="65" spans="1:5" ht="18">
      <c r="A65" s="1"/>
      <c r="B65" s="15" t="s">
        <v>62</v>
      </c>
      <c r="C65" s="13"/>
      <c r="D65" s="7"/>
      <c r="E65" s="10"/>
    </row>
    <row r="66" spans="1:5" ht="18">
      <c r="A66" s="1"/>
      <c r="B66" s="13"/>
      <c r="C66" s="13"/>
      <c r="D66" s="7"/>
      <c r="E66" s="10"/>
    </row>
    <row r="67" spans="1:5" ht="18">
      <c r="A67" s="1"/>
      <c r="B67" s="12" t="s">
        <v>63</v>
      </c>
      <c r="C67" s="13"/>
      <c r="D67" s="14">
        <f>'4. sz.melléklet Önkormányzat'!E78*-1</f>
        <v>3587</v>
      </c>
      <c r="E67" s="10"/>
    </row>
    <row r="68" spans="1:5" ht="18">
      <c r="A68" s="1"/>
      <c r="B68" s="12"/>
      <c r="C68" s="13"/>
      <c r="D68" s="14"/>
      <c r="E68" s="10"/>
    </row>
    <row r="69" spans="1:5" ht="18.75">
      <c r="A69" s="1"/>
      <c r="B69" s="26"/>
      <c r="C69" s="6"/>
      <c r="D69" s="7"/>
      <c r="E69" s="3"/>
    </row>
    <row r="70" spans="1:5" ht="35.25" customHeight="1">
      <c r="A70" s="1"/>
      <c r="B70" s="27" t="s">
        <v>64</v>
      </c>
      <c r="C70" s="28"/>
      <c r="D70" s="29">
        <f>SUM('A melléklet'!D3:D69)</f>
        <v>6599</v>
      </c>
      <c r="E70" s="3">
        <f>'A melléklet'!D70-'A melléklet'!D3</f>
        <v>-19303</v>
      </c>
    </row>
    <row r="71" spans="1:7" ht="18.75">
      <c r="A71" s="1"/>
      <c r="B71" s="12"/>
      <c r="C71" s="6"/>
      <c r="D71" s="7"/>
      <c r="E71" s="3"/>
      <c r="G71" s="30"/>
    </row>
    <row r="72" spans="1:5" ht="18.75">
      <c r="A72" s="1"/>
      <c r="B72" s="1"/>
      <c r="C72" s="6"/>
      <c r="D72" s="7"/>
      <c r="E72" s="3"/>
    </row>
    <row r="73" spans="1:5" ht="20.25">
      <c r="A73" s="1"/>
      <c r="B73" s="27" t="s">
        <v>65</v>
      </c>
      <c r="C73" s="28"/>
      <c r="D73" s="29">
        <v>394</v>
      </c>
      <c r="E73" s="3"/>
    </row>
    <row r="74" spans="1:5" ht="18.75">
      <c r="A74" s="1"/>
      <c r="B74" s="13" t="s">
        <v>66</v>
      </c>
      <c r="C74" s="6"/>
      <c r="D74" s="14">
        <v>72700</v>
      </c>
      <c r="E74" s="3"/>
    </row>
    <row r="75" spans="1:5" ht="18">
      <c r="A75" s="1"/>
      <c r="B75" s="13" t="s">
        <v>67</v>
      </c>
      <c r="C75" s="13"/>
      <c r="D75" s="7">
        <v>-22700</v>
      </c>
      <c r="E75" s="3"/>
    </row>
    <row r="76" spans="1:5" ht="18">
      <c r="A76" s="1"/>
      <c r="B76" s="13" t="s">
        <v>68</v>
      </c>
      <c r="C76" s="13"/>
      <c r="D76" s="7">
        <v>-3322</v>
      </c>
      <c r="E76" s="3"/>
    </row>
    <row r="77" spans="1:5" ht="18">
      <c r="A77" s="1"/>
      <c r="B77" s="13" t="s">
        <v>69</v>
      </c>
      <c r="C77" s="13"/>
      <c r="D77" s="7">
        <v>-1440</v>
      </c>
      <c r="E77" s="3"/>
    </row>
    <row r="78" spans="1:5" ht="36">
      <c r="A78" s="1"/>
      <c r="B78" s="13" t="s">
        <v>70</v>
      </c>
      <c r="C78" s="13" t="s">
        <v>71</v>
      </c>
      <c r="D78" s="21">
        <v>-6886</v>
      </c>
      <c r="E78" s="3"/>
    </row>
    <row r="79" spans="1:5" ht="18.75">
      <c r="A79" s="1"/>
      <c r="B79" s="6"/>
      <c r="C79" s="6"/>
      <c r="D79" s="21"/>
      <c r="E79" s="3"/>
    </row>
    <row r="80" spans="1:5" ht="18">
      <c r="A80" s="1"/>
      <c r="B80" s="13"/>
      <c r="C80" s="13"/>
      <c r="D80" s="13"/>
      <c r="E80" s="3"/>
    </row>
    <row r="81" spans="1:5" ht="20.25">
      <c r="A81" s="1"/>
      <c r="B81" s="27" t="s">
        <v>72</v>
      </c>
      <c r="C81" s="28"/>
      <c r="D81" s="31">
        <f>SUM(D73:D79)</f>
        <v>38746</v>
      </c>
      <c r="E81" s="10">
        <f>D81-D73</f>
        <v>38352</v>
      </c>
    </row>
    <row r="82" spans="1:10" ht="23.25">
      <c r="A82" s="1"/>
      <c r="B82" s="32" t="s">
        <v>73</v>
      </c>
      <c r="C82" s="27"/>
      <c r="D82" s="33">
        <f>'A melléklet'!D70+'A melléklet'!D81</f>
        <v>45345</v>
      </c>
      <c r="E82" s="10"/>
      <c r="F82" s="11"/>
      <c r="G82" s="11"/>
      <c r="H82" s="11"/>
      <c r="I82" s="11"/>
      <c r="J82" s="11"/>
    </row>
  </sheetData>
  <sheetProtection selectLockedCells="1" selectUnlockedCells="1"/>
  <printOptions/>
  <pageMargins left="0.7875" right="0.7875" top="1.0527777777777778" bottom="1.1916666666666667" header="0.7875" footer="0.7875"/>
  <pageSetup horizontalDpi="300" verticalDpi="300" orientation="portrait" paperSize="9" scale="37"/>
  <headerFooter alignWithMargins="0">
    <oddHeader>&amp;C&amp;"Times New Roman,Normál"&amp;12&amp;A</oddHeader>
    <oddFooter>&amp;C&amp;"Times New Roman,Normál"&amp;12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90"/>
  <sheetViews>
    <sheetView view="pageBreakPreview" zoomScale="50" zoomScaleNormal="60" zoomScaleSheetLayoutView="50" workbookViewId="0" topLeftCell="A37">
      <selection activeCell="G47" sqref="G47"/>
    </sheetView>
  </sheetViews>
  <sheetFormatPr defaultColWidth="9.140625" defaultRowHeight="12.75"/>
  <cols>
    <col min="1" max="1" width="10.00390625" style="253" customWidth="1"/>
    <col min="2" max="2" width="61.7109375" style="253" customWidth="1"/>
    <col min="3" max="3" width="21.421875" style="253" customWidth="1"/>
    <col min="4" max="5" width="22.00390625" style="253" customWidth="1"/>
    <col min="6" max="6" width="13.28125" style="253" customWidth="1"/>
    <col min="7" max="7" width="10.8515625" style="253" customWidth="1"/>
    <col min="8" max="8" width="12.57421875" style="253" customWidth="1"/>
    <col min="9" max="254" width="9.140625" style="253" customWidth="1"/>
  </cols>
  <sheetData>
    <row r="1" spans="1:4" s="311" customFormat="1" ht="21" customHeight="1">
      <c r="A1" s="255"/>
      <c r="B1" s="310"/>
      <c r="C1" s="256" t="s">
        <v>329</v>
      </c>
      <c r="D1" s="256"/>
    </row>
    <row r="2" spans="1:4" s="314" customFormat="1" ht="25.5" customHeight="1">
      <c r="A2" s="258"/>
      <c r="B2" s="259" t="s">
        <v>330</v>
      </c>
      <c r="C2" s="312" t="s">
        <v>331</v>
      </c>
      <c r="D2" s="312"/>
    </row>
    <row r="3" spans="1:4" s="314" customFormat="1" ht="18">
      <c r="A3" s="261"/>
      <c r="B3" s="259" t="s">
        <v>332</v>
      </c>
      <c r="C3" s="315"/>
      <c r="D3" s="315"/>
    </row>
    <row r="4" spans="1:4" s="314" customFormat="1" ht="15.75" customHeight="1">
      <c r="A4" s="263"/>
      <c r="B4" s="263"/>
      <c r="C4" s="264" t="s">
        <v>288</v>
      </c>
      <c r="D4" s="264"/>
    </row>
    <row r="5" spans="1:4" ht="36">
      <c r="A5" s="258"/>
      <c r="B5" s="265" t="s">
        <v>289</v>
      </c>
      <c r="C5" s="265" t="s">
        <v>290</v>
      </c>
      <c r="D5" s="265"/>
    </row>
    <row r="6" spans="1:6" s="316" customFormat="1" ht="19.5" customHeight="1">
      <c r="A6" s="258"/>
      <c r="B6" s="258"/>
      <c r="C6" s="258"/>
      <c r="D6" s="258"/>
      <c r="E6" s="54"/>
      <c r="F6" s="54"/>
    </row>
    <row r="7" spans="1:8" s="316" customFormat="1" ht="96" customHeight="1">
      <c r="A7" s="267"/>
      <c r="B7" s="267" t="s">
        <v>291</v>
      </c>
      <c r="C7" s="268" t="s">
        <v>292</v>
      </c>
      <c r="D7" s="62" t="s">
        <v>122</v>
      </c>
      <c r="E7" s="63" t="s">
        <v>123</v>
      </c>
      <c r="F7" s="64" t="s">
        <v>124</v>
      </c>
      <c r="G7" s="125" t="s">
        <v>125</v>
      </c>
      <c r="H7" s="126" t="s">
        <v>126</v>
      </c>
    </row>
    <row r="8" spans="1:8" s="313" customFormat="1" ht="18.75">
      <c r="A8" s="258" t="s">
        <v>127</v>
      </c>
      <c r="B8" s="269" t="s">
        <v>128</v>
      </c>
      <c r="C8" s="270">
        <f>'6. sz. melléklet Isaszegi Héts'!C9+'6. sz. melléklet Isaszegi Héts'!C10+'6. sz. melléklet Isaszegi Héts'!C11+'6. sz. melléklet Isaszegi Héts'!C12+'6. sz. melléklet Isaszegi Héts'!C13+'6. sz. melléklet Isaszegi Héts'!C14</f>
        <v>0</v>
      </c>
      <c r="D8" s="270"/>
      <c r="E8" s="270">
        <f>'6. sz. melléklet Isaszegi Héts'!E9+'6. sz. melléklet Isaszegi Héts'!E10+'6. sz. melléklet Isaszegi Héts'!E11+'6. sz. melléklet Isaszegi Héts'!E12+'6. sz. melléklet Isaszegi Héts'!E13+'6. sz. melléklet Isaszegi Héts'!E14</f>
        <v>0</v>
      </c>
      <c r="F8" s="318">
        <f>'6. sz. melléklet Isaszegi Héts'!F9+'6. sz. melléklet Isaszegi Héts'!F10+'6. sz. melléklet Isaszegi Héts'!F11+'6. sz. melléklet Isaszegi Héts'!F12+'6. sz. melléklet Isaszegi Héts'!F13+'6. sz. melléklet Isaszegi Héts'!F14</f>
        <v>0</v>
      </c>
      <c r="G8" s="45"/>
      <c r="H8" s="332"/>
    </row>
    <row r="9" spans="1:8" s="313" customFormat="1" ht="36">
      <c r="A9" s="273"/>
      <c r="B9" s="274" t="s">
        <v>129</v>
      </c>
      <c r="C9" s="270"/>
      <c r="D9" s="270"/>
      <c r="E9" s="45"/>
      <c r="F9" s="333"/>
      <c r="G9" s="45"/>
      <c r="H9" s="332"/>
    </row>
    <row r="10" spans="1:8" s="313" customFormat="1" ht="36">
      <c r="A10" s="153"/>
      <c r="B10" s="274" t="s">
        <v>130</v>
      </c>
      <c r="C10" s="101"/>
      <c r="D10" s="101"/>
      <c r="E10" s="45"/>
      <c r="F10" s="333"/>
      <c r="G10" s="45"/>
      <c r="H10" s="332"/>
    </row>
    <row r="11" spans="1:8" s="313" customFormat="1" ht="36">
      <c r="A11" s="153"/>
      <c r="B11" s="274" t="s">
        <v>131</v>
      </c>
      <c r="C11" s="101"/>
      <c r="D11" s="101"/>
      <c r="E11" s="45"/>
      <c r="F11" s="333"/>
      <c r="G11" s="45"/>
      <c r="H11" s="332"/>
    </row>
    <row r="12" spans="1:8" s="313" customFormat="1" ht="36">
      <c r="A12" s="153"/>
      <c r="B12" s="274" t="s">
        <v>132</v>
      </c>
      <c r="C12" s="101"/>
      <c r="D12" s="101"/>
      <c r="E12" s="45"/>
      <c r="F12" s="333"/>
      <c r="G12" s="45"/>
      <c r="H12" s="332"/>
    </row>
    <row r="13" spans="1:8" s="313" customFormat="1" ht="36">
      <c r="A13" s="153"/>
      <c r="B13" s="274" t="s">
        <v>133</v>
      </c>
      <c r="C13" s="101"/>
      <c r="D13" s="101"/>
      <c r="E13" s="45"/>
      <c r="F13" s="333"/>
      <c r="G13" s="45"/>
      <c r="H13" s="332"/>
    </row>
    <row r="14" spans="1:8" s="313" customFormat="1" ht="18.75">
      <c r="A14" s="153"/>
      <c r="B14" s="274" t="s">
        <v>134</v>
      </c>
      <c r="C14" s="101"/>
      <c r="D14" s="101"/>
      <c r="E14" s="45"/>
      <c r="F14" s="333"/>
      <c r="G14" s="45"/>
      <c r="H14" s="332"/>
    </row>
    <row r="15" spans="1:8" ht="36">
      <c r="A15" s="153" t="s">
        <v>135</v>
      </c>
      <c r="B15" s="269" t="s">
        <v>136</v>
      </c>
      <c r="C15" s="101">
        <f>'6. sz. melléklet Isaszegi Héts'!C16+'6. sz. melléklet Isaszegi Héts'!C17+'6. sz. melléklet Isaszegi Héts'!C18+'6. sz. melléklet Isaszegi Héts'!C19</f>
        <v>0</v>
      </c>
      <c r="D15" s="101"/>
      <c r="E15" s="101">
        <f>'6. sz. melléklet Isaszegi Héts'!E16+'6. sz. melléklet Isaszegi Héts'!E17+'6. sz. melléklet Isaszegi Héts'!E18+'6. sz. melléklet Isaszegi Héts'!E19</f>
        <v>0</v>
      </c>
      <c r="F15" s="334">
        <f>'6. sz. melléklet Isaszegi Héts'!F16+'6. sz. melléklet Isaszegi Héts'!F17+'6. sz. melléklet Isaszegi Héts'!F18+'6. sz. melléklet Isaszegi Héts'!F19</f>
        <v>0</v>
      </c>
      <c r="G15" s="37"/>
      <c r="H15" s="335"/>
    </row>
    <row r="16" spans="1:8" ht="36">
      <c r="A16" s="273"/>
      <c r="B16" s="274" t="s">
        <v>137</v>
      </c>
      <c r="C16" s="270"/>
      <c r="D16" s="270"/>
      <c r="E16" s="37"/>
      <c r="F16" s="336"/>
      <c r="G16" s="37"/>
      <c r="H16" s="335"/>
    </row>
    <row r="17" spans="1:8" s="313" customFormat="1" ht="36">
      <c r="A17" s="153"/>
      <c r="B17" s="274" t="s">
        <v>138</v>
      </c>
      <c r="C17" s="101"/>
      <c r="D17" s="101"/>
      <c r="E17" s="45"/>
      <c r="F17" s="333"/>
      <c r="G17" s="45"/>
      <c r="H17" s="332"/>
    </row>
    <row r="18" spans="1:8" ht="36">
      <c r="A18" s="153"/>
      <c r="B18" s="274" t="s">
        <v>139</v>
      </c>
      <c r="C18" s="101"/>
      <c r="D18" s="101"/>
      <c r="E18" s="37"/>
      <c r="F18" s="336"/>
      <c r="G18" s="37"/>
      <c r="H18" s="335"/>
    </row>
    <row r="19" spans="1:8" ht="36">
      <c r="A19" s="153"/>
      <c r="B19" s="274" t="s">
        <v>206</v>
      </c>
      <c r="C19" s="101"/>
      <c r="D19" s="101"/>
      <c r="E19" s="37"/>
      <c r="F19" s="336"/>
      <c r="G19" s="37"/>
      <c r="H19" s="335"/>
    </row>
    <row r="20" spans="1:8" ht="36">
      <c r="A20" s="153" t="s">
        <v>141</v>
      </c>
      <c r="B20" s="279" t="s">
        <v>142</v>
      </c>
      <c r="C20" s="101">
        <f>'6. sz. melléklet Isaszegi Héts'!C21</f>
        <v>0</v>
      </c>
      <c r="D20" s="101"/>
      <c r="E20" s="101">
        <f>'6. sz. melléklet Isaszegi Héts'!E21</f>
        <v>0</v>
      </c>
      <c r="F20" s="334">
        <f>'6. sz. melléklet Isaszegi Héts'!F21</f>
        <v>0</v>
      </c>
      <c r="G20" s="37"/>
      <c r="H20" s="335"/>
    </row>
    <row r="21" spans="1:8" ht="36">
      <c r="A21" s="153"/>
      <c r="B21" s="281" t="s">
        <v>321</v>
      </c>
      <c r="C21" s="101"/>
      <c r="D21" s="101"/>
      <c r="E21" s="37"/>
      <c r="F21" s="336"/>
      <c r="G21" s="37"/>
      <c r="H21" s="335"/>
    </row>
    <row r="22" spans="1:8" ht="18">
      <c r="A22" s="282" t="s">
        <v>144</v>
      </c>
      <c r="B22" s="279" t="s">
        <v>145</v>
      </c>
      <c r="C22" s="101">
        <f>'6. sz. melléklet Isaszegi Héts'!C23+'6. sz. melléklet Isaszegi Héts'!C24+'6. sz. melléklet Isaszegi Héts'!C25+'6. sz. melléklet Isaszegi Héts'!C26</f>
        <v>0</v>
      </c>
      <c r="D22" s="101"/>
      <c r="E22" s="101">
        <f>'6. sz. melléklet Isaszegi Héts'!E23+'6. sz. melléklet Isaszegi Héts'!E24+'6. sz. melléklet Isaszegi Héts'!E25+'6. sz. melléklet Isaszegi Héts'!E26</f>
        <v>0</v>
      </c>
      <c r="F22" s="334">
        <f>'6. sz. melléklet Isaszegi Héts'!F23+'6. sz. melléklet Isaszegi Héts'!F24+'6. sz. melléklet Isaszegi Héts'!F25+'6. sz. melléklet Isaszegi Héts'!F26</f>
        <v>0</v>
      </c>
      <c r="G22" s="37"/>
      <c r="H22" s="335"/>
    </row>
    <row r="23" spans="1:8" s="313" customFormat="1" ht="90">
      <c r="A23" s="153"/>
      <c r="B23" s="43" t="s">
        <v>146</v>
      </c>
      <c r="C23" s="101"/>
      <c r="D23" s="101"/>
      <c r="E23" s="45"/>
      <c r="F23" s="333"/>
      <c r="G23" s="45"/>
      <c r="H23" s="332"/>
    </row>
    <row r="24" spans="1:8" s="313" customFormat="1" ht="18.75">
      <c r="A24" s="156"/>
      <c r="B24" s="43" t="s">
        <v>147</v>
      </c>
      <c r="C24" s="101"/>
      <c r="D24" s="101"/>
      <c r="E24" s="45"/>
      <c r="F24" s="333"/>
      <c r="G24" s="45"/>
      <c r="H24" s="332"/>
    </row>
    <row r="25" spans="1:8" s="313" customFormat="1" ht="18.75">
      <c r="A25" s="153"/>
      <c r="B25" s="43" t="s">
        <v>148</v>
      </c>
      <c r="C25" s="278"/>
      <c r="D25" s="278"/>
      <c r="E25" s="45"/>
      <c r="F25" s="333"/>
      <c r="G25" s="45"/>
      <c r="H25" s="332"/>
    </row>
    <row r="26" spans="1:8" s="313" customFormat="1" ht="90">
      <c r="A26" s="273"/>
      <c r="B26" s="43" t="s">
        <v>149</v>
      </c>
      <c r="C26" s="270"/>
      <c r="D26" s="270"/>
      <c r="E26" s="37"/>
      <c r="F26" s="336"/>
      <c r="G26" s="45"/>
      <c r="H26" s="332"/>
    </row>
    <row r="27" spans="1:8" ht="18">
      <c r="A27" s="282" t="s">
        <v>150</v>
      </c>
      <c r="B27" s="283" t="s">
        <v>151</v>
      </c>
      <c r="C27" s="101">
        <f>'6. sz. melléklet Isaszegi Héts'!C28+'6. sz. melléklet Isaszegi Héts'!C29+'6. sz. melléklet Isaszegi Héts'!C30+'6. sz. melléklet Isaszegi Héts'!C31+'6. sz. melléklet Isaszegi Héts'!C32</f>
        <v>0</v>
      </c>
      <c r="D27" s="101"/>
      <c r="E27" s="101">
        <f>'6. sz. melléklet Isaszegi Héts'!E28+'6. sz. melléklet Isaszegi Héts'!E29+'6. sz. melléklet Isaszegi Héts'!E30+'6. sz. melléklet Isaszegi Héts'!E31+'6. sz. melléklet Isaszegi Héts'!E32</f>
        <v>0</v>
      </c>
      <c r="F27" s="334">
        <f>'6. sz. melléklet Isaszegi Héts'!F28+'6. sz. melléklet Isaszegi Héts'!F29+'6. sz. melléklet Isaszegi Héts'!F30+'6. sz. melléklet Isaszegi Héts'!F31+'6. sz. melléklet Isaszegi Héts'!F32</f>
        <v>0</v>
      </c>
      <c r="G27" s="37"/>
      <c r="H27" s="335"/>
    </row>
    <row r="28" spans="1:8" ht="54">
      <c r="A28" s="153"/>
      <c r="B28" s="274" t="s">
        <v>152</v>
      </c>
      <c r="C28" s="194"/>
      <c r="D28" s="194"/>
      <c r="E28" s="21"/>
      <c r="F28" s="337"/>
      <c r="G28" s="37"/>
      <c r="H28" s="335"/>
    </row>
    <row r="29" spans="1:8" ht="15" customHeight="1">
      <c r="A29" s="153"/>
      <c r="B29" s="274" t="s">
        <v>153</v>
      </c>
      <c r="C29" s="101"/>
      <c r="D29" s="101"/>
      <c r="E29" s="45"/>
      <c r="F29" s="333"/>
      <c r="G29" s="37"/>
      <c r="H29" s="335"/>
    </row>
    <row r="30" spans="1:8" ht="18">
      <c r="A30" s="153"/>
      <c r="B30" s="274" t="s">
        <v>154</v>
      </c>
      <c r="C30" s="101"/>
      <c r="D30" s="101"/>
      <c r="E30" s="37"/>
      <c r="F30" s="336"/>
      <c r="G30" s="37"/>
      <c r="H30" s="335"/>
    </row>
    <row r="31" spans="1:8" s="316" customFormat="1" ht="18">
      <c r="A31" s="153"/>
      <c r="B31" s="274" t="s">
        <v>155</v>
      </c>
      <c r="C31" s="101"/>
      <c r="D31" s="101"/>
      <c r="E31" s="37"/>
      <c r="F31" s="336"/>
      <c r="G31" s="320"/>
      <c r="H31" s="338"/>
    </row>
    <row r="32" spans="1:8" s="313" customFormat="1" ht="18.75">
      <c r="A32" s="153"/>
      <c r="B32" s="274" t="s">
        <v>156</v>
      </c>
      <c r="C32" s="101"/>
      <c r="D32" s="101"/>
      <c r="E32" s="37"/>
      <c r="F32" s="336"/>
      <c r="G32" s="45"/>
      <c r="H32" s="332"/>
    </row>
    <row r="33" spans="1:8" ht="18">
      <c r="A33" s="282" t="s">
        <v>157</v>
      </c>
      <c r="B33" s="279" t="s">
        <v>158</v>
      </c>
      <c r="C33" s="101">
        <f>'6. sz. melléklet Isaszegi Héts'!C34+'6. sz. melléklet Isaszegi Héts'!C35</f>
        <v>0</v>
      </c>
      <c r="D33" s="101"/>
      <c r="E33" s="37"/>
      <c r="F33" s="336"/>
      <c r="G33" s="37"/>
      <c r="H33" s="335"/>
    </row>
    <row r="34" spans="1:8" ht="18">
      <c r="A34" s="156"/>
      <c r="B34" s="274" t="s">
        <v>159</v>
      </c>
      <c r="C34" s="101"/>
      <c r="D34" s="101"/>
      <c r="E34" s="37"/>
      <c r="F34" s="336"/>
      <c r="G34" s="37"/>
      <c r="H34" s="335"/>
    </row>
    <row r="35" spans="1:8" ht="18">
      <c r="A35" s="157"/>
      <c r="B35" s="274" t="s">
        <v>322</v>
      </c>
      <c r="C35" s="270"/>
      <c r="D35" s="270"/>
      <c r="E35" s="37"/>
      <c r="F35" s="336"/>
      <c r="G35" s="37"/>
      <c r="H35" s="335"/>
    </row>
    <row r="36" spans="1:8" ht="18">
      <c r="A36" s="284" t="s">
        <v>161</v>
      </c>
      <c r="B36" s="279" t="s">
        <v>162</v>
      </c>
      <c r="C36" s="275">
        <f>'6. sz. melléklet Isaszegi Héts'!C37</f>
        <v>0</v>
      </c>
      <c r="D36" s="275"/>
      <c r="E36" s="275">
        <f>'6. sz. melléklet Isaszegi Héts'!E37</f>
        <v>0</v>
      </c>
      <c r="F36" s="328">
        <f>'6. sz. melléklet Isaszegi Héts'!F37</f>
        <v>0</v>
      </c>
      <c r="G36" s="37"/>
      <c r="H36" s="335"/>
    </row>
    <row r="37" spans="1:8" ht="18">
      <c r="A37" s="159"/>
      <c r="B37" s="274" t="s">
        <v>294</v>
      </c>
      <c r="C37" s="101"/>
      <c r="D37" s="101"/>
      <c r="E37" s="37"/>
      <c r="F37" s="336"/>
      <c r="G37" s="37"/>
      <c r="H37" s="335"/>
    </row>
    <row r="38" spans="1:8" ht="18">
      <c r="A38" s="284" t="s">
        <v>164</v>
      </c>
      <c r="B38" s="279" t="s">
        <v>165</v>
      </c>
      <c r="C38" s="101">
        <f>'6. sz. melléklet Isaszegi Héts'!C39+'6. sz. melléklet Isaszegi Héts'!C40</f>
        <v>0</v>
      </c>
      <c r="D38" s="101"/>
      <c r="E38" s="101">
        <f>'6. sz. melléklet Isaszegi Héts'!E39+'6. sz. melléklet Isaszegi Héts'!E40</f>
        <v>0</v>
      </c>
      <c r="F38" s="334">
        <f>'6. sz. melléklet Isaszegi Héts'!F39+'6. sz. melléklet Isaszegi Héts'!F40</f>
        <v>0</v>
      </c>
      <c r="G38" s="37"/>
      <c r="H38" s="335"/>
    </row>
    <row r="39" spans="1:8" s="313" customFormat="1" ht="54">
      <c r="A39" s="159"/>
      <c r="B39" s="43" t="s">
        <v>295</v>
      </c>
      <c r="C39" s="101"/>
      <c r="D39" s="101"/>
      <c r="E39" s="45"/>
      <c r="F39" s="333"/>
      <c r="G39" s="45"/>
      <c r="H39" s="332"/>
    </row>
    <row r="40" spans="1:8" ht="36">
      <c r="A40" s="159"/>
      <c r="B40" s="43" t="s">
        <v>323</v>
      </c>
      <c r="C40" s="101"/>
      <c r="D40" s="101"/>
      <c r="E40" s="37"/>
      <c r="F40" s="336"/>
      <c r="G40" s="37"/>
      <c r="H40" s="335"/>
    </row>
    <row r="41" spans="1:8" ht="43.5" customHeight="1">
      <c r="A41" s="159"/>
      <c r="B41" s="279" t="s">
        <v>168</v>
      </c>
      <c r="C41" s="101">
        <f>'6. sz. melléklet Isaszegi Héts'!C8+'6. sz. melléklet Isaszegi Héts'!C15+'6. sz. melléklet Isaszegi Héts'!C20+'6. sz. melléklet Isaszegi Héts'!C22+'6. sz. melléklet Isaszegi Héts'!C27+'6. sz. melléklet Isaszegi Héts'!C33+'6. sz. melléklet Isaszegi Héts'!C36+'6. sz. melléklet Isaszegi Héts'!C38</f>
        <v>0</v>
      </c>
      <c r="D41" s="101"/>
      <c r="E41" s="101">
        <f>'6. sz. melléklet Isaszegi Héts'!E8+'6. sz. melléklet Isaszegi Héts'!E15+'6. sz. melléklet Isaszegi Héts'!E20+'6. sz. melléklet Isaszegi Héts'!E22+'6. sz. melléklet Isaszegi Héts'!E27+'6. sz. melléklet Isaszegi Héts'!E33+'6. sz. melléklet Isaszegi Héts'!E36+'6. sz. melléklet Isaszegi Héts'!E38</f>
        <v>0</v>
      </c>
      <c r="F41" s="334">
        <f>'6. sz. melléklet Isaszegi Héts'!F8+'6. sz. melléklet Isaszegi Héts'!F15+'6. sz. melléklet Isaszegi Héts'!F20+'6. sz. melléklet Isaszegi Héts'!F22+'6. sz. melléklet Isaszegi Héts'!F27+'6. sz. melléklet Isaszegi Héts'!F33+'6. sz. melléklet Isaszegi Héts'!F36+'6. sz. melléklet Isaszegi Héts'!F38</f>
        <v>0</v>
      </c>
      <c r="G41" s="37"/>
      <c r="H41" s="335"/>
    </row>
    <row r="42" spans="1:8" ht="18">
      <c r="A42" s="284" t="s">
        <v>169</v>
      </c>
      <c r="B42" s="279" t="s">
        <v>324</v>
      </c>
      <c r="C42" s="270">
        <f>'6. sz. melléklet Isaszegi Héts'!C77-'6. sz. melléklet Isaszegi Héts'!C41</f>
        <v>118079</v>
      </c>
      <c r="D42" s="270">
        <v>117772</v>
      </c>
      <c r="E42" s="270">
        <f>'6. sz. melléklet Isaszegi Héts'!E77-'6. sz. melléklet Isaszegi Héts'!E41-'6. sz. melléklet Isaszegi Héts'!E43</f>
        <v>-109</v>
      </c>
      <c r="F42" s="318">
        <f>'6. sz. melléklet Isaszegi Héts'!D42+'6. sz. melléklet Isaszegi Héts'!E42</f>
        <v>117663</v>
      </c>
      <c r="G42" s="318">
        <v>82849</v>
      </c>
      <c r="H42" s="327">
        <f aca="true" t="shared" si="0" ref="H42:H43">G42/F42</f>
        <v>0.7041210915920892</v>
      </c>
    </row>
    <row r="43" spans="1:8" ht="36">
      <c r="A43" s="284" t="s">
        <v>171</v>
      </c>
      <c r="B43" s="279" t="s">
        <v>172</v>
      </c>
      <c r="C43" s="101"/>
      <c r="D43" s="101">
        <v>513</v>
      </c>
      <c r="E43" s="37"/>
      <c r="F43" s="318">
        <f>'6. sz. melléklet Isaszegi Héts'!D43+'6. sz. melléklet Isaszegi Héts'!E43</f>
        <v>513</v>
      </c>
      <c r="G43" s="322">
        <v>513</v>
      </c>
      <c r="H43" s="329">
        <f t="shared" si="0"/>
        <v>1</v>
      </c>
    </row>
    <row r="44" spans="1:8" ht="36">
      <c r="A44" s="284" t="s">
        <v>173</v>
      </c>
      <c r="B44" s="279" t="s">
        <v>174</v>
      </c>
      <c r="C44" s="101"/>
      <c r="D44" s="101"/>
      <c r="E44" s="37"/>
      <c r="F44" s="318">
        <f>'6. sz. melléklet Isaszegi Héts'!D44+'6. sz. melléklet Isaszegi Héts'!E44</f>
        <v>0</v>
      </c>
      <c r="G44" s="37"/>
      <c r="H44" s="329"/>
    </row>
    <row r="45" spans="1:8" ht="18">
      <c r="A45" s="159"/>
      <c r="B45" s="279" t="s">
        <v>175</v>
      </c>
      <c r="C45" s="278">
        <f>'6. sz. melléklet Isaszegi Héts'!C42+'6. sz. melléklet Isaszegi Héts'!C43+'6. sz. melléklet Isaszegi Héts'!C44</f>
        <v>118079</v>
      </c>
      <c r="D45" s="278">
        <f>'6. sz. melléklet Isaszegi Héts'!D42+'6. sz. melléklet Isaszegi Héts'!D43+'6. sz. melléklet Isaszegi Héts'!D44</f>
        <v>118285</v>
      </c>
      <c r="E45" s="278">
        <f>'6. sz. melléklet Isaszegi Héts'!E42+'6. sz. melléklet Isaszegi Héts'!E43+'6. sz. melléklet Isaszegi Héts'!E44</f>
        <v>-109</v>
      </c>
      <c r="F45" s="278">
        <f>'6. sz. melléklet Isaszegi Héts'!F42+'6. sz. melléklet Isaszegi Héts'!F43+'6. sz. melléklet Isaszegi Héts'!F44</f>
        <v>118176</v>
      </c>
      <c r="G45" s="318">
        <f>G42+G43</f>
        <v>83362</v>
      </c>
      <c r="H45" s="327">
        <f aca="true" t="shared" si="1" ref="H45:H46">G45/F45</f>
        <v>0.7054054968860005</v>
      </c>
    </row>
    <row r="46" spans="1:8" ht="15" customHeight="1">
      <c r="A46" s="159"/>
      <c r="B46" s="269" t="s">
        <v>178</v>
      </c>
      <c r="C46" s="278">
        <f>'6. sz. melléklet Isaszegi Héts'!C41+'6. sz. melléklet Isaszegi Héts'!C45</f>
        <v>118079</v>
      </c>
      <c r="D46" s="278">
        <f>'6. sz. melléklet Isaszegi Héts'!D41+'6. sz. melléklet Isaszegi Héts'!D45</f>
        <v>118285</v>
      </c>
      <c r="E46" s="278">
        <f>'6. sz. melléklet Isaszegi Héts'!E41+'6. sz. melléklet Isaszegi Héts'!E45</f>
        <v>-109</v>
      </c>
      <c r="F46" s="318">
        <f>'6. sz. melléklet Isaszegi Héts'!D46+'6. sz. melléklet Isaszegi Héts'!E46</f>
        <v>118176</v>
      </c>
      <c r="G46" s="318">
        <f>F27+G45</f>
        <v>83362</v>
      </c>
      <c r="H46" s="327">
        <f t="shared" si="1"/>
        <v>0.7054054968860005</v>
      </c>
    </row>
    <row r="47" spans="1:8" ht="14.25" customHeight="1">
      <c r="A47" s="287"/>
      <c r="B47" s="288"/>
      <c r="C47" s="289"/>
      <c r="D47" s="289"/>
      <c r="G47" s="339"/>
      <c r="H47" s="340"/>
    </row>
    <row r="48" spans="1:6" ht="21.75">
      <c r="A48" s="178"/>
      <c r="B48" s="178"/>
      <c r="C48" s="274"/>
      <c r="D48" s="274"/>
      <c r="E48" s="54"/>
      <c r="F48" s="54"/>
    </row>
    <row r="49" spans="1:8" ht="78" customHeight="1">
      <c r="A49" s="290"/>
      <c r="B49" s="290" t="s">
        <v>298</v>
      </c>
      <c r="C49" s="268" t="s">
        <v>292</v>
      </c>
      <c r="D49" s="62" t="s">
        <v>122</v>
      </c>
      <c r="E49" s="63" t="s">
        <v>123</v>
      </c>
      <c r="F49" s="62" t="s">
        <v>124</v>
      </c>
      <c r="G49" s="133" t="s">
        <v>125</v>
      </c>
      <c r="H49" s="134" t="s">
        <v>126</v>
      </c>
    </row>
    <row r="50" spans="1:8" ht="18">
      <c r="A50" s="157" t="s">
        <v>127</v>
      </c>
      <c r="B50" s="22" t="s">
        <v>180</v>
      </c>
      <c r="C50" s="270">
        <f>'6. sz. melléklet Isaszegi Héts'!C51+'6. sz. melléklet Isaszegi Héts'!C52+'6. sz. melléklet Isaszegi Héts'!C53+'6. sz. melléklet Isaszegi Héts'!C56+'6. sz. melléklet Isaszegi Héts'!C57</f>
        <v>118079</v>
      </c>
      <c r="D50" s="270">
        <f>'6. sz. melléklet Isaszegi Héts'!D51+'6. sz. melléklet Isaszegi Héts'!D52+'6. sz. melléklet Isaszegi Héts'!D53+'6. sz. melléklet Isaszegi Héts'!D56+'6. sz. melléklet Isaszegi Héts'!D57</f>
        <v>118285</v>
      </c>
      <c r="E50" s="270">
        <f>'6. sz. melléklet Isaszegi Héts'!E51+'6. sz. melléklet Isaszegi Héts'!E52+'6. sz. melléklet Isaszegi Héts'!E53+'6. sz. melléklet Isaszegi Héts'!E56+'6. sz. melléklet Isaszegi Héts'!E57</f>
        <v>-109</v>
      </c>
      <c r="F50" s="270">
        <f>'6. sz. melléklet Isaszegi Héts'!F51+'6. sz. melléklet Isaszegi Héts'!F52+'6. sz. melléklet Isaszegi Héts'!F53+'6. sz. melléklet Isaszegi Héts'!F56+'6. sz. melléklet Isaszegi Héts'!F57</f>
        <v>118176</v>
      </c>
      <c r="G50" s="270">
        <f>'6. sz. melléklet Isaszegi Héts'!G51+'6. sz. melléklet Isaszegi Héts'!G52+'6. sz. melléklet Isaszegi Héts'!G53+'6. sz. melléklet Isaszegi Héts'!G56+'6. sz. melléklet Isaszegi Héts'!G57</f>
        <v>81834</v>
      </c>
      <c r="H50" s="341">
        <f aca="true" t="shared" si="2" ref="H50:H53">G50/F50</f>
        <v>0.6924756295694557</v>
      </c>
    </row>
    <row r="51" spans="1:8" ht="18">
      <c r="A51" s="170"/>
      <c r="B51" s="291" t="s">
        <v>181</v>
      </c>
      <c r="C51" s="101">
        <v>86168</v>
      </c>
      <c r="D51" s="101">
        <v>86343</v>
      </c>
      <c r="E51" s="101">
        <v>48</v>
      </c>
      <c r="F51" s="101">
        <f>'6. sz. melléklet Isaszegi Héts'!D51+'6. sz. melléklet Isaszegi Héts'!E51</f>
        <v>86391</v>
      </c>
      <c r="G51" s="101">
        <v>58988</v>
      </c>
      <c r="H51" s="331">
        <f t="shared" si="2"/>
        <v>0.6828026067530183</v>
      </c>
    </row>
    <row r="52" spans="1:8" ht="36">
      <c r="A52" s="159"/>
      <c r="B52" s="23" t="s">
        <v>182</v>
      </c>
      <c r="C52" s="101">
        <v>23910</v>
      </c>
      <c r="D52" s="101">
        <v>23958</v>
      </c>
      <c r="E52" s="101">
        <v>13</v>
      </c>
      <c r="F52" s="101">
        <f>'6. sz. melléklet Isaszegi Héts'!D52+'6. sz. melléklet Isaszegi Héts'!E52</f>
        <v>23971</v>
      </c>
      <c r="G52" s="101">
        <v>17894</v>
      </c>
      <c r="H52" s="331">
        <f t="shared" si="2"/>
        <v>0.7464853364482082</v>
      </c>
    </row>
    <row r="53" spans="1:8" ht="18">
      <c r="A53" s="159"/>
      <c r="B53" s="23" t="s">
        <v>183</v>
      </c>
      <c r="C53" s="101">
        <v>8001</v>
      </c>
      <c r="D53" s="101">
        <v>7984</v>
      </c>
      <c r="E53" s="101">
        <v>-170</v>
      </c>
      <c r="F53" s="101">
        <f>'6. sz. melléklet Isaszegi Héts'!D53+'6. sz. melléklet Isaszegi Héts'!E53</f>
        <v>7814</v>
      </c>
      <c r="G53" s="101">
        <v>4952</v>
      </c>
      <c r="H53" s="331">
        <f t="shared" si="2"/>
        <v>0.6337343230099821</v>
      </c>
    </row>
    <row r="54" spans="1:8" ht="54">
      <c r="A54" s="159"/>
      <c r="B54" s="23" t="s">
        <v>299</v>
      </c>
      <c r="C54" s="101"/>
      <c r="D54" s="101"/>
      <c r="E54" s="37"/>
      <c r="F54" s="37"/>
      <c r="G54" s="37"/>
      <c r="H54" s="331"/>
    </row>
    <row r="55" spans="1:8" ht="18">
      <c r="A55" s="159"/>
      <c r="B55" s="23" t="s">
        <v>185</v>
      </c>
      <c r="C55" s="101"/>
      <c r="D55" s="101"/>
      <c r="E55" s="37"/>
      <c r="F55" s="37"/>
      <c r="G55" s="37"/>
      <c r="H55" s="331"/>
    </row>
    <row r="56" spans="1:8" ht="18">
      <c r="A56" s="159"/>
      <c r="B56" s="23" t="s">
        <v>186</v>
      </c>
      <c r="C56" s="101"/>
      <c r="D56" s="101"/>
      <c r="E56" s="37"/>
      <c r="F56" s="37"/>
      <c r="G56" s="37"/>
      <c r="H56" s="331"/>
    </row>
    <row r="57" spans="1:8" ht="18">
      <c r="A57" s="159"/>
      <c r="B57" s="23" t="s">
        <v>33</v>
      </c>
      <c r="C57" s="101">
        <f>SUM('6. sz. melléklet Isaszegi Héts'!C58:C61)</f>
        <v>0</v>
      </c>
      <c r="D57" s="101"/>
      <c r="E57" s="37"/>
      <c r="F57" s="37"/>
      <c r="G57" s="37"/>
      <c r="H57" s="331"/>
    </row>
    <row r="58" spans="1:8" ht="18">
      <c r="A58" s="159"/>
      <c r="B58" s="23" t="s">
        <v>187</v>
      </c>
      <c r="C58" s="101"/>
      <c r="D58" s="101"/>
      <c r="E58" s="37"/>
      <c r="F58" s="37"/>
      <c r="G58" s="37"/>
      <c r="H58" s="331"/>
    </row>
    <row r="59" spans="1:8" ht="36">
      <c r="A59" s="159"/>
      <c r="B59" s="23" t="s">
        <v>188</v>
      </c>
      <c r="C59" s="101"/>
      <c r="D59" s="101"/>
      <c r="E59" s="37"/>
      <c r="F59" s="37"/>
      <c r="G59" s="37"/>
      <c r="H59" s="331"/>
    </row>
    <row r="60" spans="1:8" ht="36">
      <c r="A60" s="159"/>
      <c r="B60" s="23" t="s">
        <v>189</v>
      </c>
      <c r="C60" s="101"/>
      <c r="D60" s="101"/>
      <c r="E60" s="37"/>
      <c r="F60" s="37"/>
      <c r="G60" s="37"/>
      <c r="H60" s="331"/>
    </row>
    <row r="61" spans="1:8" ht="18">
      <c r="A61" s="159"/>
      <c r="B61" s="292"/>
      <c r="C61" s="101"/>
      <c r="D61" s="101"/>
      <c r="E61" s="37"/>
      <c r="F61" s="37"/>
      <c r="G61" s="37"/>
      <c r="H61" s="331"/>
    </row>
    <row r="62" spans="1:8" ht="18">
      <c r="A62" s="157" t="s">
        <v>135</v>
      </c>
      <c r="B62" s="22" t="s">
        <v>191</v>
      </c>
      <c r="C62" s="270">
        <f>'6. sz. melléklet Isaszegi Héts'!C63+'6. sz. melléklet Isaszegi Héts'!C66+'6. sz. melléklet Isaszegi Héts'!C67+'6. sz. melléklet Isaszegi Héts'!C70</f>
        <v>0</v>
      </c>
      <c r="D62" s="270"/>
      <c r="E62" s="270">
        <f>'6. sz. melléklet Isaszegi Héts'!E63+'6. sz. melléklet Isaszegi Héts'!E66+'6. sz. melléklet Isaszegi Héts'!E67+'6. sz. melléklet Isaszegi Héts'!E70</f>
        <v>0</v>
      </c>
      <c r="F62" s="270">
        <f>'6. sz. melléklet Isaszegi Héts'!F63+'6. sz. melléklet Isaszegi Héts'!F66+'6. sz. melléklet Isaszegi Héts'!F67+'6. sz. melléklet Isaszegi Héts'!F70</f>
        <v>0</v>
      </c>
      <c r="G62" s="37"/>
      <c r="H62" s="331"/>
    </row>
    <row r="63" spans="1:8" ht="18">
      <c r="A63" s="170"/>
      <c r="B63" s="293" t="s">
        <v>192</v>
      </c>
      <c r="C63" s="101"/>
      <c r="D63" s="101"/>
      <c r="E63" s="37"/>
      <c r="F63" s="37"/>
      <c r="G63" s="37"/>
      <c r="H63" s="331"/>
    </row>
    <row r="64" spans="1:8" ht="54">
      <c r="A64" s="170"/>
      <c r="B64" s="23" t="s">
        <v>300</v>
      </c>
      <c r="C64" s="101"/>
      <c r="D64" s="101"/>
      <c r="E64" s="37"/>
      <c r="F64" s="37"/>
      <c r="G64" s="37"/>
      <c r="H64" s="331"/>
    </row>
    <row r="65" spans="1:8" ht="54">
      <c r="A65" s="170"/>
      <c r="B65" s="23" t="s">
        <v>301</v>
      </c>
      <c r="C65" s="101"/>
      <c r="D65" s="101"/>
      <c r="E65" s="37"/>
      <c r="F65" s="37"/>
      <c r="G65" s="37"/>
      <c r="H65" s="331"/>
    </row>
    <row r="66" spans="1:8" ht="18">
      <c r="A66" s="159"/>
      <c r="B66" s="23" t="s">
        <v>195</v>
      </c>
      <c r="C66" s="101"/>
      <c r="D66" s="101"/>
      <c r="E66" s="37"/>
      <c r="F66" s="37"/>
      <c r="G66" s="37"/>
      <c r="H66" s="331"/>
    </row>
    <row r="67" spans="1:8" ht="18">
      <c r="A67" s="159"/>
      <c r="B67" s="23" t="s">
        <v>42</v>
      </c>
      <c r="C67" s="101"/>
      <c r="D67" s="101"/>
      <c r="E67" s="37"/>
      <c r="F67" s="37"/>
      <c r="G67" s="37"/>
      <c r="H67" s="331"/>
    </row>
    <row r="68" spans="1:8" ht="36">
      <c r="A68" s="159"/>
      <c r="B68" s="23" t="s">
        <v>197</v>
      </c>
      <c r="C68" s="101"/>
      <c r="D68" s="101"/>
      <c r="E68" s="37"/>
      <c r="F68" s="37"/>
      <c r="G68" s="37"/>
      <c r="H68" s="331"/>
    </row>
    <row r="69" spans="1:8" ht="36">
      <c r="A69" s="159"/>
      <c r="B69" s="23" t="s">
        <v>198</v>
      </c>
      <c r="C69" s="101"/>
      <c r="D69" s="101"/>
      <c r="E69" s="37"/>
      <c r="F69" s="37"/>
      <c r="G69" s="37"/>
      <c r="H69" s="331"/>
    </row>
    <row r="70" spans="1:8" ht="18">
      <c r="A70" s="159"/>
      <c r="B70" s="23" t="s">
        <v>65</v>
      </c>
      <c r="C70" s="101"/>
      <c r="D70" s="101"/>
      <c r="E70" s="37"/>
      <c r="F70" s="37"/>
      <c r="G70" s="37"/>
      <c r="H70" s="331"/>
    </row>
    <row r="71" spans="1:8" ht="18">
      <c r="A71" s="3"/>
      <c r="B71" s="330"/>
      <c r="C71" s="1"/>
      <c r="D71" s="1"/>
      <c r="E71" s="37"/>
      <c r="F71" s="37"/>
      <c r="G71" s="37"/>
      <c r="H71" s="331"/>
    </row>
    <row r="72" spans="1:8" ht="18.75">
      <c r="A72" s="157"/>
      <c r="B72" s="296" t="s">
        <v>199</v>
      </c>
      <c r="C72" s="270">
        <f>'6. sz. melléklet Isaszegi Héts'!C50+'6. sz. melléklet Isaszegi Héts'!C62</f>
        <v>118079</v>
      </c>
      <c r="D72" s="270">
        <f>'6. sz. melléklet Isaszegi Héts'!D50+'6. sz. melléklet Isaszegi Héts'!D62</f>
        <v>118285</v>
      </c>
      <c r="E72" s="270">
        <f>'6. sz. melléklet Isaszegi Héts'!E50+'6. sz. melléklet Isaszegi Héts'!E62</f>
        <v>-109</v>
      </c>
      <c r="F72" s="270">
        <f>'6. sz. melléklet Isaszegi Héts'!F50+'6. sz. melléklet Isaszegi Héts'!F62</f>
        <v>118176</v>
      </c>
      <c r="G72" s="270">
        <f>'6. sz. melléklet Isaszegi Héts'!G50+'6. sz. melléklet Isaszegi Héts'!G62</f>
        <v>81834</v>
      </c>
      <c r="H72" s="341">
        <f>G72/F72</f>
        <v>0.6924756295694557</v>
      </c>
    </row>
    <row r="73" spans="1:8" ht="18.75">
      <c r="A73" s="157"/>
      <c r="B73" s="296"/>
      <c r="C73" s="297"/>
      <c r="D73" s="297"/>
      <c r="E73" s="37"/>
      <c r="F73" s="37"/>
      <c r="G73" s="37"/>
      <c r="H73" s="331"/>
    </row>
    <row r="74" spans="1:8" ht="18">
      <c r="A74" s="157" t="s">
        <v>141</v>
      </c>
      <c r="B74" s="22" t="s">
        <v>62</v>
      </c>
      <c r="C74" s="270">
        <f>'6. sz. melléklet Isaszegi Héts'!C75+'6. sz. melléklet Isaszegi Héts'!C76</f>
        <v>0</v>
      </c>
      <c r="D74" s="270"/>
      <c r="E74" s="37"/>
      <c r="F74" s="37"/>
      <c r="G74" s="37"/>
      <c r="H74" s="331"/>
    </row>
    <row r="75" spans="1:8" ht="18">
      <c r="A75" s="170"/>
      <c r="B75" s="291" t="s">
        <v>325</v>
      </c>
      <c r="C75" s="270"/>
      <c r="D75" s="270"/>
      <c r="E75" s="37"/>
      <c r="F75" s="37"/>
      <c r="G75" s="37"/>
      <c r="H75" s="331"/>
    </row>
    <row r="76" spans="1:8" ht="36">
      <c r="A76" s="159"/>
      <c r="B76" s="291" t="s">
        <v>177</v>
      </c>
      <c r="C76" s="278"/>
      <c r="D76" s="278"/>
      <c r="E76" s="37"/>
      <c r="F76" s="37"/>
      <c r="G76" s="37"/>
      <c r="H76" s="331"/>
    </row>
    <row r="77" spans="1:8" ht="18">
      <c r="A77" s="176"/>
      <c r="B77" s="298" t="s">
        <v>202</v>
      </c>
      <c r="C77" s="270">
        <f>'6. sz. melléklet Isaszegi Héts'!C50+'6. sz. melléklet Isaszegi Héts'!C62+'6. sz. melléklet Isaszegi Héts'!C74</f>
        <v>118079</v>
      </c>
      <c r="D77" s="270">
        <f>'6. sz. melléklet Isaszegi Héts'!D50+'6. sz. melléklet Isaszegi Héts'!D62+'6. sz. melléklet Isaszegi Héts'!D74</f>
        <v>118285</v>
      </c>
      <c r="E77" s="270">
        <f>'6. sz. melléklet Isaszegi Héts'!E50+'6. sz. melléklet Isaszegi Héts'!E62+'6. sz. melléklet Isaszegi Héts'!E74</f>
        <v>-109</v>
      </c>
      <c r="F77" s="270">
        <f>'6. sz. melléklet Isaszegi Héts'!F50+'6. sz. melléklet Isaszegi Héts'!F62+'6. sz. melléklet Isaszegi Héts'!F74</f>
        <v>118176</v>
      </c>
      <c r="G77" s="270">
        <f>'6. sz. melléklet Isaszegi Héts'!G50+'6. sz. melléklet Isaszegi Héts'!G62+'6. sz. melléklet Isaszegi Héts'!G74</f>
        <v>81834</v>
      </c>
      <c r="H77" s="341">
        <f>G77/F77</f>
        <v>0.6924756295694557</v>
      </c>
    </row>
    <row r="78" spans="1:8" ht="18">
      <c r="A78" s="178"/>
      <c r="B78" s="299"/>
      <c r="C78" s="274"/>
      <c r="D78" s="274"/>
      <c r="E78" s="37"/>
      <c r="F78" s="37"/>
      <c r="G78" s="37"/>
      <c r="H78" s="331"/>
    </row>
    <row r="79" spans="1:8" ht="18">
      <c r="A79" s="182"/>
      <c r="B79" s="300" t="s">
        <v>204</v>
      </c>
      <c r="C79" s="301">
        <v>28.5</v>
      </c>
      <c r="D79" s="301">
        <v>28.5</v>
      </c>
      <c r="E79" s="301"/>
      <c r="F79" s="301">
        <v>28.5</v>
      </c>
      <c r="G79" s="37"/>
      <c r="H79" s="341">
        <f>G79/F79</f>
        <v>0</v>
      </c>
    </row>
    <row r="80" spans="1:8" ht="18">
      <c r="A80" s="182"/>
      <c r="B80" s="300" t="s">
        <v>205</v>
      </c>
      <c r="C80" s="301">
        <v>0</v>
      </c>
      <c r="D80" s="301">
        <v>0</v>
      </c>
      <c r="E80" s="301"/>
      <c r="F80" s="301">
        <v>0</v>
      </c>
      <c r="G80" s="37"/>
      <c r="H80" s="341"/>
    </row>
    <row r="85" spans="2:3" ht="18">
      <c r="B85" s="295" t="s">
        <v>303</v>
      </c>
      <c r="C85" s="253" t="s">
        <v>117</v>
      </c>
    </row>
    <row r="86" spans="1:2" ht="36">
      <c r="A86" s="253" t="s">
        <v>304</v>
      </c>
      <c r="B86" s="295"/>
    </row>
    <row r="87" spans="1:3" ht="18">
      <c r="A87" s="253">
        <v>11.5</v>
      </c>
      <c r="B87" s="253" t="s">
        <v>333</v>
      </c>
      <c r="C87" s="253">
        <f>11.5*6*12</f>
        <v>828</v>
      </c>
    </row>
    <row r="88" spans="2:4" ht="18">
      <c r="B88" s="253" t="s">
        <v>334</v>
      </c>
      <c r="C88" s="304">
        <f>'6. sz. melléklet Isaszegi Héts'!C87*0.357</f>
        <v>295.596</v>
      </c>
      <c r="D88" s="304"/>
    </row>
    <row r="90" spans="2:4" ht="18">
      <c r="B90" s="307" t="s">
        <v>328</v>
      </c>
      <c r="C90" s="309">
        <f>SUM('6. sz. melléklet Isaszegi Héts'!C87:C89)</f>
        <v>1123.596</v>
      </c>
      <c r="D90" s="309"/>
    </row>
  </sheetData>
  <sheetProtection selectLockedCells="1" selectUnlockedCells="1"/>
  <mergeCells count="2">
    <mergeCell ref="E6:F6"/>
    <mergeCell ref="E48:F48"/>
  </mergeCells>
  <printOptions/>
  <pageMargins left="0.75" right="0.75" top="1" bottom="1" header="0.5118055555555555" footer="0.5118055555555555"/>
  <pageSetup horizontalDpi="300" verticalDpi="300" orientation="portrait" paperSize="9" scale="48"/>
  <rowBreaks count="1" manualBreakCount="1">
    <brk id="4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88"/>
  <sheetViews>
    <sheetView view="pageBreakPreview" zoomScale="50" zoomScaleNormal="60" zoomScaleSheetLayoutView="50" workbookViewId="0" topLeftCell="A34">
      <selection activeCell="H80" sqref="H80"/>
    </sheetView>
  </sheetViews>
  <sheetFormatPr defaultColWidth="9.140625" defaultRowHeight="12.75"/>
  <cols>
    <col min="1" max="1" width="10.421875" style="253" customWidth="1"/>
    <col min="2" max="2" width="61.7109375" style="253" customWidth="1"/>
    <col min="3" max="3" width="21.421875" style="253" customWidth="1"/>
    <col min="4" max="5" width="15.8515625" style="253" customWidth="1"/>
    <col min="6" max="6" width="13.8515625" style="253" customWidth="1"/>
    <col min="7" max="7" width="12.57421875" style="253" customWidth="1"/>
    <col min="8" max="8" width="11.7109375" style="253" customWidth="1"/>
    <col min="9" max="254" width="9.140625" style="253" customWidth="1"/>
  </cols>
  <sheetData>
    <row r="1" spans="1:4" s="311" customFormat="1" ht="21" customHeight="1">
      <c r="A1" s="255"/>
      <c r="B1" s="310"/>
      <c r="C1" s="256" t="s">
        <v>335</v>
      </c>
      <c r="D1" s="256"/>
    </row>
    <row r="2" spans="1:4" s="314" customFormat="1" ht="25.5" customHeight="1">
      <c r="A2" s="258"/>
      <c r="B2" s="259" t="s">
        <v>330</v>
      </c>
      <c r="C2" s="312" t="s">
        <v>336</v>
      </c>
      <c r="D2" s="312"/>
    </row>
    <row r="3" spans="1:4" s="314" customFormat="1" ht="18">
      <c r="A3" s="261"/>
      <c r="B3" s="259" t="s">
        <v>337</v>
      </c>
      <c r="C3" s="315"/>
      <c r="D3" s="315"/>
    </row>
    <row r="4" spans="1:4" s="314" customFormat="1" ht="15.75" customHeight="1">
      <c r="A4" s="263"/>
      <c r="B4" s="263"/>
      <c r="C4" s="264" t="s">
        <v>288</v>
      </c>
      <c r="D4" s="264"/>
    </row>
    <row r="5" spans="1:4" ht="36">
      <c r="A5" s="258"/>
      <c r="B5" s="265" t="s">
        <v>289</v>
      </c>
      <c r="C5" s="265" t="s">
        <v>290</v>
      </c>
      <c r="D5" s="265"/>
    </row>
    <row r="6" spans="1:6" s="316" customFormat="1" ht="12.75" customHeight="1">
      <c r="A6" s="258"/>
      <c r="B6" s="258"/>
      <c r="C6" s="258"/>
      <c r="D6" s="258"/>
      <c r="E6" s="54"/>
      <c r="F6" s="54"/>
    </row>
    <row r="7" spans="1:8" s="316" customFormat="1" ht="105" customHeight="1">
      <c r="A7" s="267"/>
      <c r="B7" s="267" t="s">
        <v>291</v>
      </c>
      <c r="C7" s="268" t="s">
        <v>292</v>
      </c>
      <c r="D7" s="62" t="s">
        <v>122</v>
      </c>
      <c r="E7" s="63" t="s">
        <v>123</v>
      </c>
      <c r="F7" s="64" t="s">
        <v>124</v>
      </c>
      <c r="G7" s="125" t="s">
        <v>125</v>
      </c>
      <c r="H7" s="317" t="s">
        <v>126</v>
      </c>
    </row>
    <row r="8" spans="1:8" s="313" customFormat="1" ht="18.75">
      <c r="A8" s="258" t="s">
        <v>127</v>
      </c>
      <c r="B8" s="269" t="s">
        <v>128</v>
      </c>
      <c r="C8" s="270">
        <f>'7. sz. melléklet Isaszegi Bóbi'!C9+'7. sz. melléklet Isaszegi Bóbi'!C10+'7. sz. melléklet Isaszegi Bóbi'!C11+'7. sz. melléklet Isaszegi Bóbi'!C12+'7. sz. melléklet Isaszegi Bóbi'!C13+'7. sz. melléklet Isaszegi Bóbi'!C14</f>
        <v>0</v>
      </c>
      <c r="D8" s="270"/>
      <c r="E8" s="270">
        <f>'7. sz. melléklet Isaszegi Bóbi'!E9+'7. sz. melléklet Isaszegi Bóbi'!E10+'7. sz. melléklet Isaszegi Bóbi'!E11+'7. sz. melléklet Isaszegi Bóbi'!E12+'7. sz. melléklet Isaszegi Bóbi'!E13+'7. sz. melléklet Isaszegi Bóbi'!E14</f>
        <v>0</v>
      </c>
      <c r="F8" s="318">
        <f>'7. sz. melléklet Isaszegi Bóbi'!F9+'7. sz. melléklet Isaszegi Bóbi'!F10+'7. sz. melléklet Isaszegi Bóbi'!F11+'7. sz. melléklet Isaszegi Bóbi'!F12+'7. sz. melléklet Isaszegi Bóbi'!F13+'7. sz. melléklet Isaszegi Bóbi'!F14</f>
        <v>0</v>
      </c>
      <c r="G8" s="45"/>
      <c r="H8" s="319"/>
    </row>
    <row r="9" spans="1:8" s="313" customFormat="1" ht="36">
      <c r="A9" s="273"/>
      <c r="B9" s="274" t="s">
        <v>129</v>
      </c>
      <c r="C9" s="270"/>
      <c r="D9" s="270"/>
      <c r="E9" s="45"/>
      <c r="F9" s="333"/>
      <c r="G9" s="45"/>
      <c r="H9" s="319"/>
    </row>
    <row r="10" spans="1:8" s="313" customFormat="1" ht="36">
      <c r="A10" s="153"/>
      <c r="B10" s="274" t="s">
        <v>130</v>
      </c>
      <c r="C10" s="101"/>
      <c r="D10" s="101"/>
      <c r="E10" s="45"/>
      <c r="F10" s="333"/>
      <c r="G10" s="45"/>
      <c r="H10" s="319"/>
    </row>
    <row r="11" spans="1:8" s="313" customFormat="1" ht="36">
      <c r="A11" s="153"/>
      <c r="B11" s="274" t="s">
        <v>131</v>
      </c>
      <c r="C11" s="101"/>
      <c r="D11" s="101"/>
      <c r="E11" s="45"/>
      <c r="F11" s="333"/>
      <c r="G11" s="45"/>
      <c r="H11" s="319"/>
    </row>
    <row r="12" spans="1:8" s="313" customFormat="1" ht="36">
      <c r="A12" s="153"/>
      <c r="B12" s="274" t="s">
        <v>132</v>
      </c>
      <c r="C12" s="101"/>
      <c r="D12" s="101"/>
      <c r="E12" s="45"/>
      <c r="F12" s="333"/>
      <c r="G12" s="45"/>
      <c r="H12" s="319"/>
    </row>
    <row r="13" spans="1:8" s="313" customFormat="1" ht="36">
      <c r="A13" s="153"/>
      <c r="B13" s="274" t="s">
        <v>133</v>
      </c>
      <c r="C13" s="101"/>
      <c r="D13" s="101"/>
      <c r="E13" s="45"/>
      <c r="F13" s="333"/>
      <c r="G13" s="45"/>
      <c r="H13" s="319"/>
    </row>
    <row r="14" spans="1:8" s="313" customFormat="1" ht="18.75">
      <c r="A14" s="153"/>
      <c r="B14" s="274" t="s">
        <v>134</v>
      </c>
      <c r="C14" s="101"/>
      <c r="D14" s="101"/>
      <c r="E14" s="45"/>
      <c r="F14" s="333"/>
      <c r="G14" s="45"/>
      <c r="H14" s="319"/>
    </row>
    <row r="15" spans="1:8" ht="36">
      <c r="A15" s="153" t="s">
        <v>135</v>
      </c>
      <c r="B15" s="269" t="s">
        <v>136</v>
      </c>
      <c r="C15" s="101">
        <f>'7. sz. melléklet Isaszegi Bóbi'!C16+'7. sz. melléklet Isaszegi Bóbi'!C17+'7. sz. melléklet Isaszegi Bóbi'!C18+'7. sz. melléklet Isaszegi Bóbi'!C19</f>
        <v>0</v>
      </c>
      <c r="D15" s="101"/>
      <c r="E15" s="101">
        <f>'7. sz. melléklet Isaszegi Bóbi'!E16+'7. sz. melléklet Isaszegi Bóbi'!E17+'7. sz. melléklet Isaszegi Bóbi'!E18+'7. sz. melléklet Isaszegi Bóbi'!E19</f>
        <v>0</v>
      </c>
      <c r="F15" s="334">
        <f>'7. sz. melléklet Isaszegi Bóbi'!F16+'7. sz. melléklet Isaszegi Bóbi'!F17+'7. sz. melléklet Isaszegi Bóbi'!F18+'7. sz. melléklet Isaszegi Bóbi'!F19</f>
        <v>0</v>
      </c>
      <c r="G15" s="37"/>
      <c r="H15" s="321"/>
    </row>
    <row r="16" spans="1:8" ht="36">
      <c r="A16" s="273"/>
      <c r="B16" s="274" t="s">
        <v>137</v>
      </c>
      <c r="C16" s="270"/>
      <c r="D16" s="270"/>
      <c r="E16" s="37"/>
      <c r="F16" s="336"/>
      <c r="G16" s="37"/>
      <c r="H16" s="321"/>
    </row>
    <row r="17" spans="1:8" s="313" customFormat="1" ht="36">
      <c r="A17" s="153"/>
      <c r="B17" s="274" t="s">
        <v>138</v>
      </c>
      <c r="C17" s="101"/>
      <c r="D17" s="101"/>
      <c r="E17" s="45"/>
      <c r="F17" s="333"/>
      <c r="G17" s="45"/>
      <c r="H17" s="319"/>
    </row>
    <row r="18" spans="1:8" ht="36">
      <c r="A18" s="153"/>
      <c r="B18" s="274" t="s">
        <v>139</v>
      </c>
      <c r="C18" s="101"/>
      <c r="D18" s="101"/>
      <c r="E18" s="37"/>
      <c r="F18" s="336"/>
      <c r="G18" s="37"/>
      <c r="H18" s="321"/>
    </row>
    <row r="19" spans="1:8" ht="36">
      <c r="A19" s="153"/>
      <c r="B19" s="274" t="s">
        <v>206</v>
      </c>
      <c r="C19" s="101"/>
      <c r="D19" s="101"/>
      <c r="E19" s="37"/>
      <c r="F19" s="336"/>
      <c r="G19" s="37"/>
      <c r="H19" s="321"/>
    </row>
    <row r="20" spans="1:8" ht="36">
      <c r="A20" s="153" t="s">
        <v>141</v>
      </c>
      <c r="B20" s="279" t="s">
        <v>142</v>
      </c>
      <c r="C20" s="101">
        <f>'7. sz. melléklet Isaszegi Bóbi'!C21</f>
        <v>0</v>
      </c>
      <c r="D20" s="101"/>
      <c r="E20" s="101">
        <f>'7. sz. melléklet Isaszegi Bóbi'!E21</f>
        <v>0</v>
      </c>
      <c r="F20" s="334">
        <f>'7. sz. melléklet Isaszegi Bóbi'!F21</f>
        <v>0</v>
      </c>
      <c r="G20" s="37"/>
      <c r="H20" s="321"/>
    </row>
    <row r="21" spans="1:8" ht="36">
      <c r="A21" s="153"/>
      <c r="B21" s="281" t="s">
        <v>321</v>
      </c>
      <c r="C21" s="101"/>
      <c r="D21" s="101"/>
      <c r="E21" s="37"/>
      <c r="F21" s="336"/>
      <c r="G21" s="37"/>
      <c r="H21" s="321"/>
    </row>
    <row r="22" spans="1:8" ht="18">
      <c r="A22" s="282" t="s">
        <v>144</v>
      </c>
      <c r="B22" s="279" t="s">
        <v>145</v>
      </c>
      <c r="C22" s="101">
        <f>'7. sz. melléklet Isaszegi Bóbi'!C23+'7. sz. melléklet Isaszegi Bóbi'!C24+'7. sz. melléklet Isaszegi Bóbi'!C25+'7. sz. melléklet Isaszegi Bóbi'!C26</f>
        <v>0</v>
      </c>
      <c r="D22" s="101"/>
      <c r="E22" s="101">
        <f>'7. sz. melléklet Isaszegi Bóbi'!E23+'7. sz. melléklet Isaszegi Bóbi'!E24+'7. sz. melléklet Isaszegi Bóbi'!E25+'7. sz. melléklet Isaszegi Bóbi'!E26</f>
        <v>0</v>
      </c>
      <c r="F22" s="334">
        <f>'7. sz. melléklet Isaszegi Bóbi'!F23+'7. sz. melléklet Isaszegi Bóbi'!F24+'7. sz. melléklet Isaszegi Bóbi'!F25+'7. sz. melléklet Isaszegi Bóbi'!F26</f>
        <v>0</v>
      </c>
      <c r="G22" s="37"/>
      <c r="H22" s="321"/>
    </row>
    <row r="23" spans="1:8" s="313" customFormat="1" ht="90">
      <c r="A23" s="153"/>
      <c r="B23" s="43" t="s">
        <v>146</v>
      </c>
      <c r="C23" s="101"/>
      <c r="D23" s="101"/>
      <c r="E23" s="37"/>
      <c r="F23" s="336"/>
      <c r="G23" s="45"/>
      <c r="H23" s="319"/>
    </row>
    <row r="24" spans="1:8" s="313" customFormat="1" ht="18.75">
      <c r="A24" s="156"/>
      <c r="B24" s="43" t="s">
        <v>147</v>
      </c>
      <c r="C24" s="101"/>
      <c r="D24" s="101"/>
      <c r="E24" s="37"/>
      <c r="F24" s="336"/>
      <c r="G24" s="45"/>
      <c r="H24" s="319"/>
    </row>
    <row r="25" spans="1:8" s="313" customFormat="1" ht="18.75">
      <c r="A25" s="153"/>
      <c r="B25" s="43" t="s">
        <v>148</v>
      </c>
      <c r="C25" s="278"/>
      <c r="D25" s="278"/>
      <c r="E25" s="320"/>
      <c r="F25" s="337"/>
      <c r="G25" s="45"/>
      <c r="H25" s="319"/>
    </row>
    <row r="26" spans="1:8" s="313" customFormat="1" ht="90">
      <c r="A26" s="273"/>
      <c r="B26" s="43" t="s">
        <v>149</v>
      </c>
      <c r="C26" s="270"/>
      <c r="D26" s="270"/>
      <c r="E26" s="45"/>
      <c r="F26" s="333"/>
      <c r="G26" s="45"/>
      <c r="H26" s="319"/>
    </row>
    <row r="27" spans="1:8" ht="18">
      <c r="A27" s="282" t="s">
        <v>150</v>
      </c>
      <c r="B27" s="283" t="s">
        <v>151</v>
      </c>
      <c r="C27" s="278">
        <f>'7. sz. melléklet Isaszegi Bóbi'!C28+'7. sz. melléklet Isaszegi Bóbi'!C29+'7. sz. melléklet Isaszegi Bóbi'!C30+'7. sz. melléklet Isaszegi Bóbi'!C31+'7. sz. melléklet Isaszegi Bóbi'!C32</f>
        <v>74</v>
      </c>
      <c r="D27" s="278">
        <f>'7. sz. melléklet Isaszegi Bóbi'!D28+'7. sz. melléklet Isaszegi Bóbi'!D29+'7. sz. melléklet Isaszegi Bóbi'!D30+'7. sz. melléklet Isaszegi Bóbi'!D31+'7. sz. melléklet Isaszegi Bóbi'!D32</f>
        <v>74</v>
      </c>
      <c r="E27" s="278">
        <f>'7. sz. melléklet Isaszegi Bóbi'!E28+'7. sz. melléklet Isaszegi Bóbi'!E29+'7. sz. melléklet Isaszegi Bóbi'!E30+'7. sz. melléklet Isaszegi Bóbi'!E31+'7. sz. melléklet Isaszegi Bóbi'!E32</f>
        <v>0</v>
      </c>
      <c r="F27" s="323">
        <f>'7. sz. melléklet Isaszegi Bóbi'!F28+'7. sz. melléklet Isaszegi Bóbi'!F29+'7. sz. melléklet Isaszegi Bóbi'!F30+'7. sz. melléklet Isaszegi Bóbi'!F31+'7. sz. melléklet Isaszegi Bóbi'!F32</f>
        <v>74</v>
      </c>
      <c r="G27" s="323">
        <f>'7. sz. melléklet Isaszegi Bóbi'!G28+'7. sz. melléklet Isaszegi Bóbi'!G29+'7. sz. melléklet Isaszegi Bóbi'!G30+'7. sz. melléklet Isaszegi Bóbi'!G31+'7. sz. melléklet Isaszegi Bóbi'!G32</f>
        <v>0</v>
      </c>
      <c r="H27" s="324">
        <f aca="true" t="shared" si="0" ref="H27:H28">G27/F27</f>
        <v>0</v>
      </c>
    </row>
    <row r="28" spans="1:8" ht="54">
      <c r="A28" s="153"/>
      <c r="B28" s="274" t="s">
        <v>152</v>
      </c>
      <c r="C28" s="101">
        <v>74</v>
      </c>
      <c r="D28" s="101">
        <v>74</v>
      </c>
      <c r="E28" s="37"/>
      <c r="F28" s="342">
        <f aca="true" t="shared" si="1" ref="F28:F46">D28+E28</f>
        <v>74</v>
      </c>
      <c r="G28" s="37"/>
      <c r="H28" s="136">
        <f t="shared" si="0"/>
        <v>0</v>
      </c>
    </row>
    <row r="29" spans="1:8" ht="18">
      <c r="A29" s="153"/>
      <c r="B29" s="274" t="s">
        <v>153</v>
      </c>
      <c r="C29" s="101"/>
      <c r="D29" s="101"/>
      <c r="E29" s="37"/>
      <c r="F29" s="342">
        <f t="shared" si="1"/>
        <v>0</v>
      </c>
      <c r="G29" s="37"/>
      <c r="H29" s="136"/>
    </row>
    <row r="30" spans="1:8" ht="18">
      <c r="A30" s="153"/>
      <c r="B30" s="274" t="s">
        <v>154</v>
      </c>
      <c r="C30" s="101"/>
      <c r="D30" s="101"/>
      <c r="E30" s="37"/>
      <c r="F30" s="342">
        <f t="shared" si="1"/>
        <v>0</v>
      </c>
      <c r="G30" s="37"/>
      <c r="H30" s="136"/>
    </row>
    <row r="31" spans="1:8" s="316" customFormat="1" ht="16.5" customHeight="1">
      <c r="A31" s="153"/>
      <c r="B31" s="274" t="s">
        <v>155</v>
      </c>
      <c r="C31" s="101"/>
      <c r="D31" s="101"/>
      <c r="E31" s="37"/>
      <c r="F31" s="342">
        <f t="shared" si="1"/>
        <v>0</v>
      </c>
      <c r="G31" s="320"/>
      <c r="H31" s="136"/>
    </row>
    <row r="32" spans="1:8" s="313" customFormat="1" ht="18.75">
      <c r="A32" s="153"/>
      <c r="B32" s="274" t="s">
        <v>156</v>
      </c>
      <c r="C32" s="101"/>
      <c r="D32" s="101"/>
      <c r="E32" s="37"/>
      <c r="F32" s="342">
        <f t="shared" si="1"/>
        <v>0</v>
      </c>
      <c r="G32" s="45"/>
      <c r="H32" s="136"/>
    </row>
    <row r="33" spans="1:8" ht="18">
      <c r="A33" s="282" t="s">
        <v>157</v>
      </c>
      <c r="B33" s="279" t="s">
        <v>158</v>
      </c>
      <c r="C33" s="101">
        <f>'7. sz. melléklet Isaszegi Bóbi'!C34+'7. sz. melléklet Isaszegi Bóbi'!C35</f>
        <v>0</v>
      </c>
      <c r="D33" s="101"/>
      <c r="E33" s="101">
        <f>'7. sz. melléklet Isaszegi Bóbi'!E34+'7. sz. melléklet Isaszegi Bóbi'!E35</f>
        <v>0</v>
      </c>
      <c r="F33" s="342">
        <f t="shared" si="1"/>
        <v>0</v>
      </c>
      <c r="G33" s="37"/>
      <c r="H33" s="136"/>
    </row>
    <row r="34" spans="1:8" ht="18">
      <c r="A34" s="156"/>
      <c r="B34" s="274" t="s">
        <v>159</v>
      </c>
      <c r="C34" s="101"/>
      <c r="D34" s="101"/>
      <c r="E34" s="37"/>
      <c r="F34" s="342">
        <f t="shared" si="1"/>
        <v>0</v>
      </c>
      <c r="G34" s="37"/>
      <c r="H34" s="136"/>
    </row>
    <row r="35" spans="1:8" ht="18">
      <c r="A35" s="157"/>
      <c r="B35" s="274" t="s">
        <v>322</v>
      </c>
      <c r="C35" s="270"/>
      <c r="D35" s="270"/>
      <c r="E35" s="37"/>
      <c r="F35" s="342">
        <f t="shared" si="1"/>
        <v>0</v>
      </c>
      <c r="G35" s="37"/>
      <c r="H35" s="136"/>
    </row>
    <row r="36" spans="1:8" ht="18">
      <c r="A36" s="284" t="s">
        <v>161</v>
      </c>
      <c r="B36" s="279" t="s">
        <v>162</v>
      </c>
      <c r="C36" s="275">
        <f>'7. sz. melléklet Isaszegi Bóbi'!C37</f>
        <v>0</v>
      </c>
      <c r="D36" s="275"/>
      <c r="E36" s="275">
        <f>'7. sz. melléklet Isaszegi Bóbi'!E37</f>
        <v>0</v>
      </c>
      <c r="F36" s="342">
        <f t="shared" si="1"/>
        <v>0</v>
      </c>
      <c r="G36" s="37"/>
      <c r="H36" s="136"/>
    </row>
    <row r="37" spans="1:8" ht="18.75">
      <c r="A37" s="159"/>
      <c r="B37" s="274" t="s">
        <v>294</v>
      </c>
      <c r="C37" s="101"/>
      <c r="D37" s="101"/>
      <c r="E37" s="45"/>
      <c r="F37" s="342">
        <f t="shared" si="1"/>
        <v>0</v>
      </c>
      <c r="G37" s="37"/>
      <c r="H37" s="136"/>
    </row>
    <row r="38" spans="1:8" ht="18">
      <c r="A38" s="284" t="s">
        <v>164</v>
      </c>
      <c r="B38" s="279" t="s">
        <v>165</v>
      </c>
      <c r="C38" s="101">
        <f>'7. sz. melléklet Isaszegi Bóbi'!C39+'7. sz. melléklet Isaszegi Bóbi'!C40</f>
        <v>0</v>
      </c>
      <c r="D38" s="101"/>
      <c r="E38" s="101">
        <f>'7. sz. melléklet Isaszegi Bóbi'!E39+'7. sz. melléklet Isaszegi Bóbi'!E40</f>
        <v>0</v>
      </c>
      <c r="F38" s="342">
        <f t="shared" si="1"/>
        <v>0</v>
      </c>
      <c r="G38" s="37"/>
      <c r="H38" s="136"/>
    </row>
    <row r="39" spans="1:8" s="313" customFormat="1" ht="54">
      <c r="A39" s="159"/>
      <c r="B39" s="43" t="s">
        <v>295</v>
      </c>
      <c r="C39" s="101"/>
      <c r="D39" s="101"/>
      <c r="E39" s="37"/>
      <c r="F39" s="342">
        <f t="shared" si="1"/>
        <v>0</v>
      </c>
      <c r="G39" s="45"/>
      <c r="H39" s="136"/>
    </row>
    <row r="40" spans="1:8" ht="36">
      <c r="A40" s="159"/>
      <c r="B40" s="43" t="s">
        <v>323</v>
      </c>
      <c r="C40" s="101"/>
      <c r="D40" s="101"/>
      <c r="E40" s="37"/>
      <c r="F40" s="342">
        <f t="shared" si="1"/>
        <v>0</v>
      </c>
      <c r="G40" s="37"/>
      <c r="H40" s="136"/>
    </row>
    <row r="41" spans="1:8" ht="28.5" customHeight="1">
      <c r="A41" s="159"/>
      <c r="B41" s="279" t="s">
        <v>168</v>
      </c>
      <c r="C41" s="101">
        <f>'7. sz. melléklet Isaszegi Bóbi'!C8+'7. sz. melléklet Isaszegi Bóbi'!C15+'7. sz. melléklet Isaszegi Bóbi'!C20+'7. sz. melléklet Isaszegi Bóbi'!C22+'7. sz. melléklet Isaszegi Bóbi'!C27+'7. sz. melléklet Isaszegi Bóbi'!C33+'7. sz. melléklet Isaszegi Bóbi'!C36+'7. sz. melléklet Isaszegi Bóbi'!C38</f>
        <v>74</v>
      </c>
      <c r="D41" s="101">
        <f>'7. sz. melléklet Isaszegi Bóbi'!D8+'7. sz. melléklet Isaszegi Bóbi'!D15+'7. sz. melléklet Isaszegi Bóbi'!D20+'7. sz. melléklet Isaszegi Bóbi'!D22+'7. sz. melléklet Isaszegi Bóbi'!D27+'7. sz. melléklet Isaszegi Bóbi'!D33+'7. sz. melléklet Isaszegi Bóbi'!D36+'7. sz. melléklet Isaszegi Bóbi'!D38</f>
        <v>74</v>
      </c>
      <c r="E41" s="101">
        <f>'7. sz. melléklet Isaszegi Bóbi'!E8+'7. sz. melléklet Isaszegi Bóbi'!E15+'7. sz. melléklet Isaszegi Bóbi'!E20+'7. sz. melléklet Isaszegi Bóbi'!E22+'7. sz. melléklet Isaszegi Bóbi'!E27+'7. sz. melléklet Isaszegi Bóbi'!E33+'7. sz. melléklet Isaszegi Bóbi'!E36+'7. sz. melléklet Isaszegi Bóbi'!E38</f>
        <v>0</v>
      </c>
      <c r="F41" s="342">
        <f t="shared" si="1"/>
        <v>74</v>
      </c>
      <c r="G41" s="37"/>
      <c r="H41" s="136">
        <f aca="true" t="shared" si="2" ref="H41:H43">G41/F41</f>
        <v>0</v>
      </c>
    </row>
    <row r="42" spans="1:8" ht="18">
      <c r="A42" s="284" t="s">
        <v>169</v>
      </c>
      <c r="B42" s="279" t="s">
        <v>324</v>
      </c>
      <c r="C42" s="270">
        <f>'7. sz. melléklet Isaszegi Bóbi'!C77-'7. sz. melléklet Isaszegi Bóbi'!C41</f>
        <v>68344</v>
      </c>
      <c r="D42" s="270">
        <v>68330</v>
      </c>
      <c r="E42" s="270">
        <f>'7. sz. melléklet Isaszegi Bóbi'!E77-'7. sz. melléklet Isaszegi Bóbi'!E41-'7. sz. melléklet Isaszegi Bóbi'!E43</f>
        <v>97</v>
      </c>
      <c r="F42" s="343">
        <f t="shared" si="1"/>
        <v>68427</v>
      </c>
      <c r="G42" s="318">
        <v>46208</v>
      </c>
      <c r="H42" s="324">
        <f t="shared" si="2"/>
        <v>0.6752889941105119</v>
      </c>
    </row>
    <row r="43" spans="1:8" ht="36">
      <c r="A43" s="284" t="s">
        <v>171</v>
      </c>
      <c r="B43" s="279" t="s">
        <v>172</v>
      </c>
      <c r="C43" s="101"/>
      <c r="D43" s="101">
        <v>60</v>
      </c>
      <c r="E43" s="37"/>
      <c r="F43" s="342">
        <f t="shared" si="1"/>
        <v>60</v>
      </c>
      <c r="G43" s="37">
        <v>60</v>
      </c>
      <c r="H43" s="136">
        <f t="shared" si="2"/>
        <v>1</v>
      </c>
    </row>
    <row r="44" spans="1:8" ht="36">
      <c r="A44" s="284" t="s">
        <v>173</v>
      </c>
      <c r="B44" s="279" t="s">
        <v>174</v>
      </c>
      <c r="C44" s="101"/>
      <c r="D44" s="101"/>
      <c r="E44" s="37"/>
      <c r="F44" s="342">
        <f t="shared" si="1"/>
        <v>0</v>
      </c>
      <c r="G44" s="37"/>
      <c r="H44" s="136"/>
    </row>
    <row r="45" spans="1:8" ht="18">
      <c r="A45" s="159"/>
      <c r="B45" s="279" t="s">
        <v>175</v>
      </c>
      <c r="C45" s="278">
        <f>'7. sz. melléklet Isaszegi Bóbi'!C42+'7. sz. melléklet Isaszegi Bóbi'!C43+'7. sz. melléklet Isaszegi Bóbi'!C44</f>
        <v>68344</v>
      </c>
      <c r="D45" s="278">
        <f>'7. sz. melléklet Isaszegi Bóbi'!D42+'7. sz. melléklet Isaszegi Bóbi'!D43+'7. sz. melléklet Isaszegi Bóbi'!D44</f>
        <v>68390</v>
      </c>
      <c r="E45" s="278">
        <f>'7. sz. melléklet Isaszegi Bóbi'!E42+'7. sz. melléklet Isaszegi Bóbi'!E43+'7. sz. melléklet Isaszegi Bóbi'!E44</f>
        <v>97</v>
      </c>
      <c r="F45" s="343">
        <f t="shared" si="1"/>
        <v>68487</v>
      </c>
      <c r="G45" s="323">
        <f>'7. sz. melléklet Isaszegi Bóbi'!G42+'7. sz. melléklet Isaszegi Bóbi'!G43+'7. sz. melléklet Isaszegi Bóbi'!G44</f>
        <v>46268</v>
      </c>
      <c r="H45" s="324">
        <f aca="true" t="shared" si="3" ref="H45:H46">G45/F45</f>
        <v>0.6755734664972914</v>
      </c>
    </row>
    <row r="46" spans="1:8" ht="18">
      <c r="A46" s="159"/>
      <c r="B46" s="269" t="s">
        <v>178</v>
      </c>
      <c r="C46" s="278">
        <f>'7. sz. melléklet Isaszegi Bóbi'!C41+'7. sz. melléklet Isaszegi Bóbi'!C45</f>
        <v>68418</v>
      </c>
      <c r="D46" s="278">
        <f>'7. sz. melléklet Isaszegi Bóbi'!D41+'7. sz. melléklet Isaszegi Bóbi'!D45</f>
        <v>68464</v>
      </c>
      <c r="E46" s="278">
        <f>'7. sz. melléklet Isaszegi Bóbi'!E41+'7. sz. melléklet Isaszegi Bóbi'!E45</f>
        <v>97</v>
      </c>
      <c r="F46" s="343">
        <f t="shared" si="1"/>
        <v>68561</v>
      </c>
      <c r="G46" s="323">
        <f>'7. sz. melléklet Isaszegi Bóbi'!G41+'7. sz. melléklet Isaszegi Bóbi'!G45</f>
        <v>46268</v>
      </c>
      <c r="H46" s="324">
        <f t="shared" si="3"/>
        <v>0.6748442992371757</v>
      </c>
    </row>
    <row r="47" spans="1:8" ht="14.25" customHeight="1">
      <c r="A47" s="287"/>
      <c r="B47" s="288"/>
      <c r="C47" s="289"/>
      <c r="D47" s="289"/>
      <c r="E47" s="316"/>
      <c r="F47" s="316"/>
      <c r="G47" s="303"/>
      <c r="H47" s="344"/>
    </row>
    <row r="48" spans="1:6" ht="21">
      <c r="A48" s="178"/>
      <c r="B48" s="178"/>
      <c r="C48" s="274"/>
      <c r="D48" s="274"/>
      <c r="E48" s="54"/>
      <c r="F48" s="54"/>
    </row>
    <row r="49" spans="1:8" ht="105" customHeight="1">
      <c r="A49" s="290"/>
      <c r="B49" s="290" t="s">
        <v>298</v>
      </c>
      <c r="C49" s="268" t="s">
        <v>292</v>
      </c>
      <c r="D49" s="62" t="s">
        <v>122</v>
      </c>
      <c r="E49" s="63" t="s">
        <v>123</v>
      </c>
      <c r="F49" s="62" t="s">
        <v>124</v>
      </c>
      <c r="G49" s="133" t="s">
        <v>125</v>
      </c>
      <c r="H49" s="134" t="s">
        <v>126</v>
      </c>
    </row>
    <row r="50" spans="1:8" ht="18">
      <c r="A50" s="157" t="s">
        <v>127</v>
      </c>
      <c r="B50" s="22" t="s">
        <v>180</v>
      </c>
      <c r="C50" s="270">
        <f>'7. sz. melléklet Isaszegi Bóbi'!C51+'7. sz. melléklet Isaszegi Bóbi'!C52+'7. sz. melléklet Isaszegi Bóbi'!C53+'7. sz. melléklet Isaszegi Bóbi'!C56+'7. sz. melléklet Isaszegi Bóbi'!C57</f>
        <v>68418</v>
      </c>
      <c r="D50" s="270">
        <f>'7. sz. melléklet Isaszegi Bóbi'!D51+'7. sz. melléklet Isaszegi Bóbi'!D52+'7. sz. melléklet Isaszegi Bóbi'!D53+'7. sz. melléklet Isaszegi Bóbi'!D56+'7. sz. melléklet Isaszegi Bóbi'!D57</f>
        <v>68464</v>
      </c>
      <c r="E50" s="270">
        <f>'7. sz. melléklet Isaszegi Bóbi'!E51+'7. sz. melléklet Isaszegi Bóbi'!E52+'7. sz. melléklet Isaszegi Bóbi'!E53+'7. sz. melléklet Isaszegi Bóbi'!E56+'7. sz. melléklet Isaszegi Bóbi'!E57</f>
        <v>97</v>
      </c>
      <c r="F50" s="270">
        <f>'7. sz. melléklet Isaszegi Bóbi'!F51+'7. sz. melléklet Isaszegi Bóbi'!F52+'7. sz. melléklet Isaszegi Bóbi'!F53+'7. sz. melléklet Isaszegi Bóbi'!F56+'7. sz. melléklet Isaszegi Bóbi'!F57</f>
        <v>68561</v>
      </c>
      <c r="G50" s="270">
        <f>'7. sz. melléklet Isaszegi Bóbi'!G51+'7. sz. melléklet Isaszegi Bóbi'!G52+'7. sz. melléklet Isaszegi Bóbi'!G53+'7. sz. melléklet Isaszegi Bóbi'!G56+'7. sz. melléklet Isaszegi Bóbi'!G57</f>
        <v>45995</v>
      </c>
      <c r="H50" s="341">
        <f aca="true" t="shared" si="4" ref="H50:H53">G50/F50</f>
        <v>0.6708624436633072</v>
      </c>
    </row>
    <row r="51" spans="1:8" ht="18">
      <c r="A51" s="170"/>
      <c r="B51" s="291" t="s">
        <v>181</v>
      </c>
      <c r="C51" s="101">
        <v>48729</v>
      </c>
      <c r="D51" s="101">
        <v>48851</v>
      </c>
      <c r="E51" s="101">
        <f>76-249</f>
        <v>-173</v>
      </c>
      <c r="F51" s="101">
        <f>'7. sz. melléklet Isaszegi Bóbi'!D51+'7. sz. melléklet Isaszegi Bóbi'!E51</f>
        <v>48678</v>
      </c>
      <c r="G51" s="101">
        <v>32281</v>
      </c>
      <c r="H51" s="331">
        <f t="shared" si="4"/>
        <v>0.6631537861046057</v>
      </c>
    </row>
    <row r="52" spans="1:8" ht="36">
      <c r="A52" s="159"/>
      <c r="B52" s="23" t="s">
        <v>182</v>
      </c>
      <c r="C52" s="101">
        <v>13421</v>
      </c>
      <c r="D52" s="101">
        <v>13454</v>
      </c>
      <c r="E52" s="101">
        <f>21</f>
        <v>21</v>
      </c>
      <c r="F52" s="101">
        <f>'7. sz. melléklet Isaszegi Bóbi'!D52+'7. sz. melléklet Isaszegi Bóbi'!E52</f>
        <v>13475</v>
      </c>
      <c r="G52" s="101">
        <v>9181</v>
      </c>
      <c r="H52" s="331">
        <f t="shared" si="4"/>
        <v>0.6813358070500928</v>
      </c>
    </row>
    <row r="53" spans="1:8" ht="18">
      <c r="A53" s="159"/>
      <c r="B53" s="23" t="s">
        <v>183</v>
      </c>
      <c r="C53" s="101">
        <v>6268</v>
      </c>
      <c r="D53" s="101">
        <v>6159</v>
      </c>
      <c r="E53" s="101">
        <v>249</v>
      </c>
      <c r="F53" s="101">
        <f>'7. sz. melléklet Isaszegi Bóbi'!D53+'7. sz. melléklet Isaszegi Bóbi'!E53</f>
        <v>6408</v>
      </c>
      <c r="G53" s="101">
        <v>4533</v>
      </c>
      <c r="H53" s="331">
        <f t="shared" si="4"/>
        <v>0.7073970037453183</v>
      </c>
    </row>
    <row r="54" spans="1:8" ht="54">
      <c r="A54" s="159"/>
      <c r="B54" s="23" t="s">
        <v>299</v>
      </c>
      <c r="C54" s="101"/>
      <c r="D54" s="101"/>
      <c r="E54" s="37"/>
      <c r="F54" s="101">
        <f>'7. sz. melléklet Isaszegi Bóbi'!D54+'7. sz. melléklet Isaszegi Bóbi'!E54</f>
        <v>0</v>
      </c>
      <c r="G54" s="37"/>
      <c r="H54" s="331"/>
    </row>
    <row r="55" spans="1:8" ht="18">
      <c r="A55" s="159"/>
      <c r="B55" s="23" t="s">
        <v>185</v>
      </c>
      <c r="C55" s="101"/>
      <c r="D55" s="101"/>
      <c r="E55" s="37"/>
      <c r="F55" s="101">
        <f>'7. sz. melléklet Isaszegi Bóbi'!D55+'7. sz. melléklet Isaszegi Bóbi'!E55</f>
        <v>0</v>
      </c>
      <c r="G55" s="37"/>
      <c r="H55" s="331"/>
    </row>
    <row r="56" spans="1:8" ht="18">
      <c r="A56" s="159"/>
      <c r="B56" s="23" t="s">
        <v>186</v>
      </c>
      <c r="C56" s="101"/>
      <c r="D56" s="101"/>
      <c r="E56" s="37"/>
      <c r="F56" s="101">
        <f>'7. sz. melléklet Isaszegi Bóbi'!D56+'7. sz. melléklet Isaszegi Bóbi'!E56</f>
        <v>0</v>
      </c>
      <c r="G56" s="37"/>
      <c r="H56" s="331"/>
    </row>
    <row r="57" spans="1:8" ht="18">
      <c r="A57" s="159"/>
      <c r="B57" s="23" t="s">
        <v>33</v>
      </c>
      <c r="C57" s="101">
        <f>SUM('7. sz. melléklet Isaszegi Bóbi'!C58:C61)</f>
        <v>0</v>
      </c>
      <c r="D57" s="101"/>
      <c r="E57" s="37"/>
      <c r="F57" s="101">
        <f>'7. sz. melléklet Isaszegi Bóbi'!D57+'7. sz. melléklet Isaszegi Bóbi'!E57</f>
        <v>0</v>
      </c>
      <c r="G57" s="37"/>
      <c r="H57" s="331"/>
    </row>
    <row r="58" spans="1:8" ht="18">
      <c r="A58" s="159"/>
      <c r="B58" s="23" t="s">
        <v>187</v>
      </c>
      <c r="C58" s="101"/>
      <c r="D58" s="101"/>
      <c r="E58" s="37"/>
      <c r="F58" s="101">
        <f>'7. sz. melléklet Isaszegi Bóbi'!D58+'7. sz. melléklet Isaszegi Bóbi'!E58</f>
        <v>0</v>
      </c>
      <c r="G58" s="37"/>
      <c r="H58" s="331"/>
    </row>
    <row r="59" spans="1:8" ht="36">
      <c r="A59" s="159"/>
      <c r="B59" s="23" t="s">
        <v>188</v>
      </c>
      <c r="C59" s="101"/>
      <c r="D59" s="101"/>
      <c r="E59" s="37"/>
      <c r="F59" s="101">
        <f>'7. sz. melléklet Isaszegi Bóbi'!D59+'7. sz. melléklet Isaszegi Bóbi'!E59</f>
        <v>0</v>
      </c>
      <c r="G59" s="37"/>
      <c r="H59" s="331"/>
    </row>
    <row r="60" spans="1:8" ht="36">
      <c r="A60" s="159"/>
      <c r="B60" s="23" t="s">
        <v>189</v>
      </c>
      <c r="C60" s="101"/>
      <c r="D60" s="101"/>
      <c r="E60" s="37"/>
      <c r="F60" s="101">
        <f>'7. sz. melléklet Isaszegi Bóbi'!D60+'7. sz. melléklet Isaszegi Bóbi'!E60</f>
        <v>0</v>
      </c>
      <c r="G60" s="37"/>
      <c r="H60" s="331"/>
    </row>
    <row r="61" spans="1:8" ht="18">
      <c r="A61" s="159"/>
      <c r="B61" s="292"/>
      <c r="C61" s="101"/>
      <c r="D61" s="101"/>
      <c r="E61" s="37"/>
      <c r="F61" s="101">
        <f>'7. sz. melléklet Isaszegi Bóbi'!D61+'7. sz. melléklet Isaszegi Bóbi'!E61</f>
        <v>0</v>
      </c>
      <c r="G61" s="37"/>
      <c r="H61" s="331"/>
    </row>
    <row r="62" spans="1:8" ht="18">
      <c r="A62" s="157" t="s">
        <v>135</v>
      </c>
      <c r="B62" s="22" t="s">
        <v>191</v>
      </c>
      <c r="C62" s="270">
        <f>'7. sz. melléklet Isaszegi Bóbi'!C63+'7. sz. melléklet Isaszegi Bóbi'!C66+'7. sz. melléklet Isaszegi Bóbi'!C67+'7. sz. melléklet Isaszegi Bóbi'!C70</f>
        <v>0</v>
      </c>
      <c r="D62" s="270"/>
      <c r="E62" s="270">
        <f>'7. sz. melléklet Isaszegi Bóbi'!E63+'7. sz. melléklet Isaszegi Bóbi'!E66+'7. sz. melléklet Isaszegi Bóbi'!E67+'7. sz. melléklet Isaszegi Bóbi'!E70</f>
        <v>0</v>
      </c>
      <c r="F62" s="101">
        <f>'7. sz. melléklet Isaszegi Bóbi'!D62+'7. sz. melléklet Isaszegi Bóbi'!E62</f>
        <v>0</v>
      </c>
      <c r="G62" s="37"/>
      <c r="H62" s="331"/>
    </row>
    <row r="63" spans="1:8" ht="18">
      <c r="A63" s="170"/>
      <c r="B63" s="293" t="s">
        <v>192</v>
      </c>
      <c r="C63" s="101"/>
      <c r="D63" s="101"/>
      <c r="E63" s="37"/>
      <c r="F63" s="101">
        <f>'7. sz. melléklet Isaszegi Bóbi'!D63+'7. sz. melléklet Isaszegi Bóbi'!E63</f>
        <v>0</v>
      </c>
      <c r="G63" s="37"/>
      <c r="H63" s="331"/>
    </row>
    <row r="64" spans="1:8" ht="54">
      <c r="A64" s="170"/>
      <c r="B64" s="23" t="s">
        <v>300</v>
      </c>
      <c r="C64" s="101"/>
      <c r="D64" s="101"/>
      <c r="E64" s="37"/>
      <c r="F64" s="101">
        <f>'7. sz. melléklet Isaszegi Bóbi'!D64+'7. sz. melléklet Isaszegi Bóbi'!E64</f>
        <v>0</v>
      </c>
      <c r="G64" s="37"/>
      <c r="H64" s="331"/>
    </row>
    <row r="65" spans="1:8" ht="54">
      <c r="A65" s="170"/>
      <c r="B65" s="23" t="s">
        <v>301</v>
      </c>
      <c r="C65" s="101"/>
      <c r="D65" s="101"/>
      <c r="E65" s="37"/>
      <c r="F65" s="101">
        <f>'7. sz. melléklet Isaszegi Bóbi'!D65+'7. sz. melléklet Isaszegi Bóbi'!E65</f>
        <v>0</v>
      </c>
      <c r="G65" s="37"/>
      <c r="H65" s="331"/>
    </row>
    <row r="66" spans="1:8" ht="18">
      <c r="A66" s="159"/>
      <c r="B66" s="23" t="s">
        <v>195</v>
      </c>
      <c r="C66" s="101"/>
      <c r="D66" s="101"/>
      <c r="E66" s="37"/>
      <c r="F66" s="101">
        <f>'7. sz. melléklet Isaszegi Bóbi'!D66+'7. sz. melléklet Isaszegi Bóbi'!E66</f>
        <v>0</v>
      </c>
      <c r="G66" s="37"/>
      <c r="H66" s="331"/>
    </row>
    <row r="67" spans="1:8" ht="18">
      <c r="A67" s="159"/>
      <c r="B67" s="23" t="s">
        <v>42</v>
      </c>
      <c r="C67" s="101"/>
      <c r="D67" s="101"/>
      <c r="E67" s="37"/>
      <c r="F67" s="101">
        <f>'7. sz. melléklet Isaszegi Bóbi'!D67+'7. sz. melléklet Isaszegi Bóbi'!E67</f>
        <v>0</v>
      </c>
      <c r="G67" s="37"/>
      <c r="H67" s="331"/>
    </row>
    <row r="68" spans="1:8" ht="36">
      <c r="A68" s="159"/>
      <c r="B68" s="23" t="s">
        <v>197</v>
      </c>
      <c r="C68" s="101"/>
      <c r="D68" s="101"/>
      <c r="E68" s="37"/>
      <c r="F68" s="101">
        <f>'7. sz. melléklet Isaszegi Bóbi'!D68+'7. sz. melléklet Isaszegi Bóbi'!E68</f>
        <v>0</v>
      </c>
      <c r="G68" s="37"/>
      <c r="H68" s="331"/>
    </row>
    <row r="69" spans="1:8" ht="36">
      <c r="A69" s="159"/>
      <c r="B69" s="23" t="s">
        <v>198</v>
      </c>
      <c r="C69" s="101"/>
      <c r="D69" s="101"/>
      <c r="E69" s="37"/>
      <c r="F69" s="101">
        <f>'7. sz. melléklet Isaszegi Bóbi'!D69+'7. sz. melléklet Isaszegi Bóbi'!E69</f>
        <v>0</v>
      </c>
      <c r="G69" s="37"/>
      <c r="H69" s="331"/>
    </row>
    <row r="70" spans="1:8" ht="18">
      <c r="A70" s="159"/>
      <c r="B70" s="23" t="s">
        <v>65</v>
      </c>
      <c r="C70" s="101"/>
      <c r="D70" s="101"/>
      <c r="E70" s="37"/>
      <c r="F70" s="101">
        <f>'7. sz. melléklet Isaszegi Bóbi'!D70+'7. sz. melléklet Isaszegi Bóbi'!E70</f>
        <v>0</v>
      </c>
      <c r="G70" s="37"/>
      <c r="H70" s="331"/>
    </row>
    <row r="71" spans="1:8" ht="18">
      <c r="A71" s="3"/>
      <c r="B71" s="330"/>
      <c r="C71" s="1"/>
      <c r="D71" s="1"/>
      <c r="E71" s="37"/>
      <c r="F71" s="101">
        <f>'7. sz. melléklet Isaszegi Bóbi'!D71+'7. sz. melléklet Isaszegi Bóbi'!E71</f>
        <v>0</v>
      </c>
      <c r="G71" s="37"/>
      <c r="H71" s="331"/>
    </row>
    <row r="72" spans="1:8" ht="18.75">
      <c r="A72" s="157"/>
      <c r="B72" s="296" t="s">
        <v>199</v>
      </c>
      <c r="C72" s="270">
        <f>'7. sz. melléklet Isaszegi Bóbi'!C50+'7. sz. melléklet Isaszegi Bóbi'!C62</f>
        <v>68418</v>
      </c>
      <c r="D72" s="270">
        <f>'7. sz. melléklet Isaszegi Bóbi'!D50+'7. sz. melléklet Isaszegi Bóbi'!D62</f>
        <v>68464</v>
      </c>
      <c r="E72" s="270">
        <f>'7. sz. melléklet Isaszegi Bóbi'!E50+'7. sz. melléklet Isaszegi Bóbi'!E62</f>
        <v>97</v>
      </c>
      <c r="F72" s="278">
        <f>'7. sz. melléklet Isaszegi Bóbi'!D72+'7. sz. melléklet Isaszegi Bóbi'!E72</f>
        <v>68561</v>
      </c>
      <c r="G72" s="270">
        <f>'7. sz. melléklet Isaszegi Bóbi'!G50+'7. sz. melléklet Isaszegi Bóbi'!G62</f>
        <v>45995</v>
      </c>
      <c r="H72" s="341">
        <f>G72/F72</f>
        <v>0.6708624436633072</v>
      </c>
    </row>
    <row r="73" spans="1:8" ht="18.75">
      <c r="A73" s="157"/>
      <c r="B73" s="296"/>
      <c r="C73" s="297"/>
      <c r="D73" s="297"/>
      <c r="E73" s="37"/>
      <c r="F73" s="101">
        <f>'7. sz. melléklet Isaszegi Bóbi'!D73+'7. sz. melléklet Isaszegi Bóbi'!E73</f>
        <v>0</v>
      </c>
      <c r="G73" s="37"/>
      <c r="H73" s="331"/>
    </row>
    <row r="74" spans="1:8" ht="18">
      <c r="A74" s="157" t="s">
        <v>141</v>
      </c>
      <c r="B74" s="22" t="s">
        <v>62</v>
      </c>
      <c r="C74" s="270">
        <f>'7. sz. melléklet Isaszegi Bóbi'!C75+'7. sz. melléklet Isaszegi Bóbi'!C76</f>
        <v>0</v>
      </c>
      <c r="D74" s="270"/>
      <c r="E74" s="37"/>
      <c r="F74" s="101">
        <f>'7. sz. melléklet Isaszegi Bóbi'!D74+'7. sz. melléklet Isaszegi Bóbi'!E74</f>
        <v>0</v>
      </c>
      <c r="G74" s="37"/>
      <c r="H74" s="331"/>
    </row>
    <row r="75" spans="1:8" ht="18">
      <c r="A75" s="170"/>
      <c r="B75" s="291" t="s">
        <v>325</v>
      </c>
      <c r="C75" s="270"/>
      <c r="D75" s="270"/>
      <c r="E75" s="37"/>
      <c r="F75" s="101">
        <f>'7. sz. melléklet Isaszegi Bóbi'!D75+'7. sz. melléklet Isaszegi Bóbi'!E75</f>
        <v>0</v>
      </c>
      <c r="G75" s="37"/>
      <c r="H75" s="331"/>
    </row>
    <row r="76" spans="1:8" ht="36">
      <c r="A76" s="159"/>
      <c r="B76" s="291" t="s">
        <v>177</v>
      </c>
      <c r="C76" s="278"/>
      <c r="D76" s="278"/>
      <c r="E76" s="37"/>
      <c r="F76" s="101">
        <f>'7. sz. melléklet Isaszegi Bóbi'!D76+'7. sz. melléklet Isaszegi Bóbi'!E76</f>
        <v>0</v>
      </c>
      <c r="G76" s="37"/>
      <c r="H76" s="331"/>
    </row>
    <row r="77" spans="1:8" ht="18">
      <c r="A77" s="176"/>
      <c r="B77" s="298" t="s">
        <v>202</v>
      </c>
      <c r="C77" s="270">
        <f>'7. sz. melléklet Isaszegi Bóbi'!C50+'7. sz. melléklet Isaszegi Bóbi'!C62+'7. sz. melléklet Isaszegi Bóbi'!C74</f>
        <v>68418</v>
      </c>
      <c r="D77" s="270">
        <f>'7. sz. melléklet Isaszegi Bóbi'!D50+'7. sz. melléklet Isaszegi Bóbi'!D62+'7. sz. melléklet Isaszegi Bóbi'!D74</f>
        <v>68464</v>
      </c>
      <c r="E77" s="270">
        <f>'7. sz. melléklet Isaszegi Bóbi'!E50+'7. sz. melléklet Isaszegi Bóbi'!E62+'7. sz. melléklet Isaszegi Bóbi'!E74</f>
        <v>97</v>
      </c>
      <c r="F77" s="278">
        <f>'7. sz. melléklet Isaszegi Bóbi'!D77+'7. sz. melléklet Isaszegi Bóbi'!E77</f>
        <v>68561</v>
      </c>
      <c r="G77" s="270">
        <f>'7. sz. melléklet Isaszegi Bóbi'!G50+'7. sz. melléklet Isaszegi Bóbi'!G62+'7. sz. melléklet Isaszegi Bóbi'!G74</f>
        <v>45995</v>
      </c>
      <c r="H77" s="341">
        <f>G77/F77</f>
        <v>0.6708624436633072</v>
      </c>
    </row>
    <row r="78" spans="1:8" ht="18">
      <c r="A78" s="178"/>
      <c r="B78" s="299"/>
      <c r="C78" s="274"/>
      <c r="D78" s="274"/>
      <c r="E78" s="37"/>
      <c r="F78" s="101">
        <f>'7. sz. melléklet Isaszegi Bóbi'!D78+'7. sz. melléklet Isaszegi Bóbi'!E78</f>
        <v>0</v>
      </c>
      <c r="G78" s="37"/>
      <c r="H78" s="331"/>
    </row>
    <row r="79" spans="1:8" ht="18">
      <c r="A79" s="182"/>
      <c r="B79" s="300" t="s">
        <v>204</v>
      </c>
      <c r="C79" s="301">
        <v>17.5</v>
      </c>
      <c r="D79" s="301">
        <v>17.5</v>
      </c>
      <c r="E79"/>
      <c r="F79" s="345">
        <f>'7. sz. melléklet Isaszegi Bóbi'!D79+'7. sz. melléklet Isaszegi Bóbi'!E79</f>
        <v>17.5</v>
      </c>
      <c r="G79" s="37"/>
      <c r="H79" s="341">
        <f>G79/F79</f>
        <v>0</v>
      </c>
    </row>
    <row r="80" spans="1:8" ht="18">
      <c r="A80" s="182"/>
      <c r="B80" s="300" t="s">
        <v>205</v>
      </c>
      <c r="C80" s="301">
        <v>0</v>
      </c>
      <c r="D80" s="301">
        <v>0</v>
      </c>
      <c r="E80" s="301"/>
      <c r="F80" s="345">
        <f>'7. sz. melléklet Isaszegi Bóbi'!D80+'7. sz. melléklet Isaszegi Bóbi'!E80</f>
        <v>0</v>
      </c>
      <c r="G80" s="37"/>
      <c r="H80" s="331"/>
    </row>
    <row r="81" spans="3:4" ht="18">
      <c r="C81" s="301"/>
      <c r="D81" s="301"/>
    </row>
    <row r="83" spans="2:3" ht="18">
      <c r="B83" s="295" t="s">
        <v>303</v>
      </c>
      <c r="C83" s="253" t="s">
        <v>117</v>
      </c>
    </row>
    <row r="84" spans="1:2" ht="36">
      <c r="A84" s="253" t="s">
        <v>304</v>
      </c>
      <c r="B84" s="295"/>
    </row>
    <row r="85" spans="1:3" ht="18">
      <c r="A85" s="253">
        <v>7.5</v>
      </c>
      <c r="B85" s="253" t="s">
        <v>333</v>
      </c>
      <c r="C85" s="253">
        <f>7.5*6000*12/1000</f>
        <v>540</v>
      </c>
    </row>
    <row r="86" spans="2:4" ht="18">
      <c r="B86" s="253" t="s">
        <v>334</v>
      </c>
      <c r="C86" s="304">
        <f>'7. sz. melléklet Isaszegi Bóbi'!C85*0.357</f>
        <v>192.78</v>
      </c>
      <c r="D86" s="304"/>
    </row>
    <row r="88" spans="2:4" ht="18">
      <c r="B88" s="307" t="s">
        <v>328</v>
      </c>
      <c r="C88" s="309">
        <f>SUM('7. sz. melléklet Isaszegi Bóbi'!C85:C87)</f>
        <v>732.78</v>
      </c>
      <c r="D88" s="309"/>
    </row>
  </sheetData>
  <sheetProtection selectLockedCells="1" selectUnlockedCells="1"/>
  <mergeCells count="2">
    <mergeCell ref="E6:F6"/>
    <mergeCell ref="E48:F48"/>
  </mergeCells>
  <printOptions/>
  <pageMargins left="0.75" right="0.75" top="1" bottom="1" header="0.5118055555555555" footer="0.5118055555555555"/>
  <pageSetup horizontalDpi="300" verticalDpi="300" orientation="portrait" paperSize="9" scale="48"/>
  <rowBreaks count="1" manualBreakCount="1">
    <brk id="4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88"/>
  <sheetViews>
    <sheetView view="pageBreakPreview" zoomScale="50" zoomScaleNormal="60" zoomScaleSheetLayoutView="50" workbookViewId="0" topLeftCell="A37">
      <selection activeCell="G37" sqref="G37"/>
    </sheetView>
  </sheetViews>
  <sheetFormatPr defaultColWidth="9.140625" defaultRowHeight="12.75"/>
  <cols>
    <col min="1" max="1" width="9.421875" style="253" customWidth="1"/>
    <col min="2" max="2" width="61.7109375" style="253" customWidth="1"/>
    <col min="3" max="3" width="21.421875" style="253" customWidth="1"/>
    <col min="4" max="5" width="15.140625" style="253" customWidth="1"/>
    <col min="6" max="6" width="20.140625" style="253" customWidth="1"/>
    <col min="7" max="7" width="13.421875" style="253" customWidth="1"/>
    <col min="8" max="8" width="12.8515625" style="253" customWidth="1"/>
    <col min="9" max="254" width="9.140625" style="253" customWidth="1"/>
  </cols>
  <sheetData>
    <row r="1" spans="1:4" s="311" customFormat="1" ht="21" customHeight="1">
      <c r="A1" s="255"/>
      <c r="B1" s="310"/>
      <c r="C1" s="256" t="s">
        <v>338</v>
      </c>
      <c r="D1" s="256"/>
    </row>
    <row r="2" spans="1:4" s="314" customFormat="1" ht="25.5" customHeight="1">
      <c r="A2" s="258"/>
      <c r="B2" s="259" t="s">
        <v>330</v>
      </c>
      <c r="C2" s="312" t="s">
        <v>339</v>
      </c>
      <c r="D2" s="312"/>
    </row>
    <row r="3" spans="1:4" s="314" customFormat="1" ht="18">
      <c r="A3" s="261"/>
      <c r="B3" s="259" t="s">
        <v>97</v>
      </c>
      <c r="C3" s="315"/>
      <c r="D3" s="315"/>
    </row>
    <row r="4" spans="1:4" s="314" customFormat="1" ht="15.75" customHeight="1">
      <c r="A4" s="263"/>
      <c r="B4" s="263"/>
      <c r="C4" s="264" t="s">
        <v>288</v>
      </c>
      <c r="D4" s="264"/>
    </row>
    <row r="5" spans="1:4" ht="36">
      <c r="A5" s="258"/>
      <c r="B5" s="265" t="s">
        <v>289</v>
      </c>
      <c r="C5" s="265" t="s">
        <v>290</v>
      </c>
      <c r="D5" s="265"/>
    </row>
    <row r="6" spans="1:6" s="316" customFormat="1" ht="12.75" customHeight="1">
      <c r="A6" s="258"/>
      <c r="B6" s="258"/>
      <c r="C6" s="258"/>
      <c r="D6" s="258"/>
      <c r="E6" s="54"/>
      <c r="F6" s="54"/>
    </row>
    <row r="7" spans="1:8" s="316" customFormat="1" ht="60">
      <c r="A7" s="267"/>
      <c r="B7" s="267" t="s">
        <v>291</v>
      </c>
      <c r="C7" s="268"/>
      <c r="D7" s="62" t="s">
        <v>122</v>
      </c>
      <c r="E7" s="63" t="s">
        <v>123</v>
      </c>
      <c r="F7" s="62" t="s">
        <v>124</v>
      </c>
      <c r="G7" s="133" t="s">
        <v>125</v>
      </c>
      <c r="H7" s="134" t="s">
        <v>126</v>
      </c>
    </row>
    <row r="8" spans="1:8" s="313" customFormat="1" ht="18.75">
      <c r="A8" s="258" t="s">
        <v>127</v>
      </c>
      <c r="B8" s="269" t="s">
        <v>128</v>
      </c>
      <c r="C8" s="270">
        <f>'8. sz.mell. Isaszegi Humánszol'!C9+'8. sz.mell. Isaszegi Humánszol'!C10+'8. sz.mell. Isaszegi Humánszol'!C11+'8. sz.mell. Isaszegi Humánszol'!C12+'8. sz.mell. Isaszegi Humánszol'!C13+'8. sz.mell. Isaszegi Humánszol'!C14</f>
        <v>0</v>
      </c>
      <c r="D8" s="270"/>
      <c r="E8" s="270">
        <f>'8. sz.mell. Isaszegi Humánszol'!E9+'8. sz.mell. Isaszegi Humánszol'!E10+'8. sz.mell. Isaszegi Humánszol'!E11+'8. sz.mell. Isaszegi Humánszol'!E12+'8. sz.mell. Isaszegi Humánszol'!E13+'8. sz.mell. Isaszegi Humánszol'!E14</f>
        <v>0</v>
      </c>
      <c r="F8" s="270">
        <f>'8. sz.mell. Isaszegi Humánszol'!F9+'8. sz.mell. Isaszegi Humánszol'!F10+'8. sz.mell. Isaszegi Humánszol'!F11+'8. sz.mell. Isaszegi Humánszol'!F12+'8. sz.mell. Isaszegi Humánszol'!F13+'8. sz.mell. Isaszegi Humánszol'!F14</f>
        <v>0</v>
      </c>
      <c r="G8" s="45"/>
      <c r="H8" s="319"/>
    </row>
    <row r="9" spans="1:8" s="313" customFormat="1" ht="36">
      <c r="A9" s="273"/>
      <c r="B9" s="274" t="s">
        <v>129</v>
      </c>
      <c r="C9" s="270"/>
      <c r="D9" s="270"/>
      <c r="E9" s="45"/>
      <c r="F9" s="45"/>
      <c r="G9" s="45"/>
      <c r="H9" s="319"/>
    </row>
    <row r="10" spans="1:8" s="313" customFormat="1" ht="36">
      <c r="A10" s="153"/>
      <c r="B10" s="274" t="s">
        <v>130</v>
      </c>
      <c r="C10" s="101"/>
      <c r="D10" s="101"/>
      <c r="E10" s="45"/>
      <c r="F10" s="45"/>
      <c r="G10" s="45"/>
      <c r="H10" s="319"/>
    </row>
    <row r="11" spans="1:8" s="313" customFormat="1" ht="36">
      <c r="A11" s="153"/>
      <c r="B11" s="274" t="s">
        <v>131</v>
      </c>
      <c r="C11" s="101"/>
      <c r="D11" s="101"/>
      <c r="E11" s="45"/>
      <c r="F11" s="45"/>
      <c r="G11" s="45"/>
      <c r="H11" s="319"/>
    </row>
    <row r="12" spans="1:8" s="313" customFormat="1" ht="36">
      <c r="A12" s="153"/>
      <c r="B12" s="274" t="s">
        <v>132</v>
      </c>
      <c r="C12" s="101"/>
      <c r="D12" s="101"/>
      <c r="E12" s="45"/>
      <c r="F12" s="45"/>
      <c r="G12" s="45"/>
      <c r="H12" s="319"/>
    </row>
    <row r="13" spans="1:8" s="313" customFormat="1" ht="36">
      <c r="A13" s="153"/>
      <c r="B13" s="274" t="s">
        <v>133</v>
      </c>
      <c r="C13" s="101"/>
      <c r="D13" s="101"/>
      <c r="E13" s="45"/>
      <c r="F13" s="45"/>
      <c r="G13" s="45"/>
      <c r="H13" s="319"/>
    </row>
    <row r="14" spans="1:8" s="313" customFormat="1" ht="18.75">
      <c r="A14" s="153"/>
      <c r="B14" s="274" t="s">
        <v>134</v>
      </c>
      <c r="C14" s="101"/>
      <c r="D14" s="101"/>
      <c r="E14" s="37"/>
      <c r="F14" s="37"/>
      <c r="G14" s="45"/>
      <c r="H14" s="319"/>
    </row>
    <row r="15" spans="1:8" ht="36">
      <c r="A15" s="153" t="s">
        <v>135</v>
      </c>
      <c r="B15" s="269" t="s">
        <v>136</v>
      </c>
      <c r="C15" s="101">
        <f>'8. sz.mell. Isaszegi Humánszol'!C16+'8. sz.mell. Isaszegi Humánszol'!C17+'8. sz.mell. Isaszegi Humánszol'!C18+'8. sz.mell. Isaszegi Humánszol'!C19</f>
        <v>0</v>
      </c>
      <c r="D15" s="101"/>
      <c r="E15" s="101">
        <f>'8. sz.mell. Isaszegi Humánszol'!E16+'8. sz.mell. Isaszegi Humánszol'!E17+'8. sz.mell. Isaszegi Humánszol'!E18+'8. sz.mell. Isaszegi Humánszol'!E19</f>
        <v>373</v>
      </c>
      <c r="F15" s="101">
        <f>'8. sz.mell. Isaszegi Humánszol'!F16+'8. sz.mell. Isaszegi Humánszol'!F17+'8. sz.mell. Isaszegi Humánszol'!F18+'8. sz.mell. Isaszegi Humánszol'!F19</f>
        <v>373</v>
      </c>
      <c r="G15" s="37">
        <v>373</v>
      </c>
      <c r="H15" s="321"/>
    </row>
    <row r="16" spans="1:8" ht="36">
      <c r="A16" s="273"/>
      <c r="B16" s="274" t="s">
        <v>340</v>
      </c>
      <c r="C16" s="270"/>
      <c r="D16" s="270"/>
      <c r="E16" s="45">
        <v>373</v>
      </c>
      <c r="F16" s="45">
        <v>373</v>
      </c>
      <c r="G16" s="37">
        <v>373</v>
      </c>
      <c r="H16" s="321"/>
    </row>
    <row r="17" spans="1:8" s="313" customFormat="1" ht="36">
      <c r="A17" s="153"/>
      <c r="B17" s="274" t="s">
        <v>138</v>
      </c>
      <c r="C17" s="101"/>
      <c r="D17" s="101"/>
      <c r="E17" s="37"/>
      <c r="F17" s="37"/>
      <c r="G17" s="45"/>
      <c r="H17" s="319"/>
    </row>
    <row r="18" spans="1:8" ht="36">
      <c r="A18" s="153"/>
      <c r="B18" s="274" t="s">
        <v>139</v>
      </c>
      <c r="C18" s="101"/>
      <c r="D18" s="101"/>
      <c r="E18" s="37"/>
      <c r="F18" s="37"/>
      <c r="G18" s="37"/>
      <c r="H18" s="321"/>
    </row>
    <row r="19" spans="1:8" ht="36">
      <c r="A19" s="153"/>
      <c r="B19" s="274" t="s">
        <v>206</v>
      </c>
      <c r="C19" s="101"/>
      <c r="D19" s="101"/>
      <c r="E19" s="45"/>
      <c r="F19" s="45"/>
      <c r="G19" s="37"/>
      <c r="H19" s="321"/>
    </row>
    <row r="20" spans="1:8" ht="36">
      <c r="A20" s="153" t="s">
        <v>141</v>
      </c>
      <c r="B20" s="279" t="s">
        <v>142</v>
      </c>
      <c r="C20" s="101">
        <f>'8. sz.mell. Isaszegi Humánszol'!C21</f>
        <v>0</v>
      </c>
      <c r="D20" s="101"/>
      <c r="E20" s="101">
        <f>'8. sz.mell. Isaszegi Humánszol'!E21</f>
        <v>0</v>
      </c>
      <c r="F20" s="101">
        <f>'8. sz.mell. Isaszegi Humánszol'!F21</f>
        <v>0</v>
      </c>
      <c r="G20" s="45"/>
      <c r="H20" s="321"/>
    </row>
    <row r="21" spans="1:8" ht="36">
      <c r="A21" s="153"/>
      <c r="B21" s="281" t="s">
        <v>321</v>
      </c>
      <c r="C21" s="101"/>
      <c r="D21" s="101"/>
      <c r="E21" s="37"/>
      <c r="F21" s="37"/>
      <c r="G21" s="37"/>
      <c r="H21" s="321"/>
    </row>
    <row r="22" spans="1:8" ht="18">
      <c r="A22" s="282" t="s">
        <v>144</v>
      </c>
      <c r="B22" s="279" t="s">
        <v>145</v>
      </c>
      <c r="C22" s="101">
        <f>'8. sz.mell. Isaszegi Humánszol'!C23+'8. sz.mell. Isaszegi Humánszol'!C24+'8. sz.mell. Isaszegi Humánszol'!C25+'8. sz.mell. Isaszegi Humánszol'!C26</f>
        <v>0</v>
      </c>
      <c r="D22" s="101"/>
      <c r="E22" s="101">
        <f>'8. sz.mell. Isaszegi Humánszol'!E23+'8. sz.mell. Isaszegi Humánszol'!E24+'8. sz.mell. Isaszegi Humánszol'!E25+'8. sz.mell. Isaszegi Humánszol'!E26</f>
        <v>0</v>
      </c>
      <c r="F22" s="101">
        <f>'8. sz.mell. Isaszegi Humánszol'!F23+'8. sz.mell. Isaszegi Humánszol'!F24+'8. sz.mell. Isaszegi Humánszol'!F25+'8. sz.mell. Isaszegi Humánszol'!F26</f>
        <v>0</v>
      </c>
      <c r="G22" s="37"/>
      <c r="H22" s="321"/>
    </row>
    <row r="23" spans="1:8" s="313" customFormat="1" ht="90">
      <c r="A23" s="153"/>
      <c r="B23" s="43" t="s">
        <v>146</v>
      </c>
      <c r="C23" s="101"/>
      <c r="D23" s="101"/>
      <c r="E23" s="37"/>
      <c r="F23" s="37"/>
      <c r="G23" s="37"/>
      <c r="H23" s="319"/>
    </row>
    <row r="24" spans="1:8" s="313" customFormat="1" ht="18.75">
      <c r="A24" s="156"/>
      <c r="B24" s="43" t="s">
        <v>147</v>
      </c>
      <c r="C24" s="101"/>
      <c r="D24" s="101"/>
      <c r="E24" s="37"/>
      <c r="F24" s="37"/>
      <c r="G24" s="37"/>
      <c r="H24" s="319"/>
    </row>
    <row r="25" spans="1:8" s="313" customFormat="1" ht="18.75">
      <c r="A25" s="153"/>
      <c r="B25" s="43" t="s">
        <v>148</v>
      </c>
      <c r="C25" s="278"/>
      <c r="D25" s="278"/>
      <c r="E25" s="37"/>
      <c r="F25" s="37"/>
      <c r="G25" s="37"/>
      <c r="H25" s="319"/>
    </row>
    <row r="26" spans="1:8" s="313" customFormat="1" ht="90">
      <c r="A26" s="273"/>
      <c r="B26" s="43" t="s">
        <v>149</v>
      </c>
      <c r="C26" s="270"/>
      <c r="D26" s="270"/>
      <c r="E26" s="37"/>
      <c r="F26" s="37"/>
      <c r="G26" s="37"/>
      <c r="H26" s="319"/>
    </row>
    <row r="27" spans="1:8" ht="18">
      <c r="A27" s="282" t="s">
        <v>150</v>
      </c>
      <c r="B27" s="283" t="s">
        <v>151</v>
      </c>
      <c r="C27" s="278">
        <f>'8. sz.mell. Isaszegi Humánszol'!C28+'8. sz.mell. Isaszegi Humánszol'!C29+'8. sz.mell. Isaszegi Humánszol'!C30+'8. sz.mell. Isaszegi Humánszol'!C31+'8. sz.mell. Isaszegi Humánszol'!C32</f>
        <v>508</v>
      </c>
      <c r="D27" s="278">
        <f>'8. sz.mell. Isaszegi Humánszol'!D28+'8. sz.mell. Isaszegi Humánszol'!D29+'8. sz.mell. Isaszegi Humánszol'!D30+'8. sz.mell. Isaszegi Humánszol'!D31+'8. sz.mell. Isaszegi Humánszol'!D32</f>
        <v>508</v>
      </c>
      <c r="E27" s="278">
        <f>'8. sz.mell. Isaszegi Humánszol'!E28+'8. sz.mell. Isaszegi Humánszol'!E29+'8. sz.mell. Isaszegi Humánszol'!E30+'8. sz.mell. Isaszegi Humánszol'!E31+'8. sz.mell. Isaszegi Humánszol'!E32</f>
        <v>0</v>
      </c>
      <c r="F27" s="278">
        <f>'8. sz.mell. Isaszegi Humánszol'!F28+'8. sz.mell. Isaszegi Humánszol'!F29+'8. sz.mell. Isaszegi Humánszol'!F30+'8. sz.mell. Isaszegi Humánszol'!F31+'8. sz.mell. Isaszegi Humánszol'!F32</f>
        <v>508</v>
      </c>
      <c r="G27" s="278">
        <f>'8. sz.mell. Isaszegi Humánszol'!G28+'8. sz.mell. Isaszegi Humánszol'!G29+'8. sz.mell. Isaszegi Humánszol'!G30+'8. sz.mell. Isaszegi Humánszol'!G31+'8. sz.mell. Isaszegi Humánszol'!G32</f>
        <v>734</v>
      </c>
      <c r="H27" s="346">
        <f aca="true" t="shared" si="0" ref="H27:H28">G27/F27</f>
        <v>1.4448818897637796</v>
      </c>
    </row>
    <row r="28" spans="1:8" ht="54">
      <c r="A28" s="153"/>
      <c r="B28" s="274" t="s">
        <v>152</v>
      </c>
      <c r="C28" s="101">
        <v>508</v>
      </c>
      <c r="D28" s="101">
        <v>508</v>
      </c>
      <c r="E28" s="37"/>
      <c r="F28" s="41">
        <f aca="true" t="shared" si="1" ref="F28:F35">D28+E28</f>
        <v>508</v>
      </c>
      <c r="G28" s="37">
        <v>645</v>
      </c>
      <c r="H28" s="347">
        <f t="shared" si="0"/>
        <v>1.2696850393700787</v>
      </c>
    </row>
    <row r="29" spans="1:8" ht="18">
      <c r="A29" s="153"/>
      <c r="B29" s="274" t="s">
        <v>153</v>
      </c>
      <c r="C29" s="101"/>
      <c r="D29" s="101"/>
      <c r="E29" s="37"/>
      <c r="F29" s="41">
        <f t="shared" si="1"/>
        <v>0</v>
      </c>
      <c r="G29" s="37"/>
      <c r="H29" s="347"/>
    </row>
    <row r="30" spans="1:8" ht="18">
      <c r="A30" s="153"/>
      <c r="B30" s="274" t="s">
        <v>154</v>
      </c>
      <c r="C30" s="101"/>
      <c r="D30" s="101"/>
      <c r="E30" s="37"/>
      <c r="F30" s="41">
        <f t="shared" si="1"/>
        <v>0</v>
      </c>
      <c r="G30" s="37"/>
      <c r="H30" s="347"/>
    </row>
    <row r="31" spans="1:8" s="316" customFormat="1" ht="18">
      <c r="A31" s="153"/>
      <c r="B31" s="274" t="s">
        <v>155</v>
      </c>
      <c r="C31" s="101"/>
      <c r="D31" s="101"/>
      <c r="E31" s="37"/>
      <c r="F31" s="41">
        <f t="shared" si="1"/>
        <v>0</v>
      </c>
      <c r="G31" s="37"/>
      <c r="H31" s="347"/>
    </row>
    <row r="32" spans="1:8" s="313" customFormat="1" ht="18.75">
      <c r="A32" s="153"/>
      <c r="B32" s="274" t="s">
        <v>156</v>
      </c>
      <c r="C32" s="101"/>
      <c r="D32" s="101"/>
      <c r="E32" s="37"/>
      <c r="F32" s="41">
        <f t="shared" si="1"/>
        <v>0</v>
      </c>
      <c r="G32" s="37">
        <v>89</v>
      </c>
      <c r="H32" s="347"/>
    </row>
    <row r="33" spans="1:8" ht="18">
      <c r="A33" s="282" t="s">
        <v>157</v>
      </c>
      <c r="B33" s="279" t="s">
        <v>158</v>
      </c>
      <c r="C33" s="101">
        <f>'8. sz.mell. Isaszegi Humánszol'!C34+'8. sz.mell. Isaszegi Humánszol'!C35</f>
        <v>0</v>
      </c>
      <c r="D33" s="101"/>
      <c r="E33" s="101">
        <f>'8. sz.mell. Isaszegi Humánszol'!E34+'8. sz.mell. Isaszegi Humánszol'!E35</f>
        <v>0</v>
      </c>
      <c r="F33" s="41">
        <f t="shared" si="1"/>
        <v>0</v>
      </c>
      <c r="G33" s="37"/>
      <c r="H33" s="347"/>
    </row>
    <row r="34" spans="1:8" ht="18">
      <c r="A34" s="156"/>
      <c r="B34" s="274" t="s">
        <v>159</v>
      </c>
      <c r="C34" s="101"/>
      <c r="D34" s="101"/>
      <c r="E34" s="37"/>
      <c r="F34" s="41">
        <f t="shared" si="1"/>
        <v>0</v>
      </c>
      <c r="G34" s="37"/>
      <c r="H34" s="347"/>
    </row>
    <row r="35" spans="1:8" ht="18.75">
      <c r="A35" s="157"/>
      <c r="B35" s="274" t="s">
        <v>322</v>
      </c>
      <c r="C35" s="270"/>
      <c r="D35" s="270"/>
      <c r="E35" s="45"/>
      <c r="F35" s="41">
        <f t="shared" si="1"/>
        <v>0</v>
      </c>
      <c r="G35" s="45"/>
      <c r="H35" s="347"/>
    </row>
    <row r="36" spans="1:8" ht="18">
      <c r="A36" s="284" t="s">
        <v>161</v>
      </c>
      <c r="B36" s="279" t="s">
        <v>162</v>
      </c>
      <c r="C36" s="275">
        <f>'8. sz.mell. Isaszegi Humánszol'!C37</f>
        <v>0</v>
      </c>
      <c r="D36" s="275"/>
      <c r="E36" s="37">
        <v>14</v>
      </c>
      <c r="F36" s="41">
        <v>14</v>
      </c>
      <c r="G36" s="37">
        <v>14</v>
      </c>
      <c r="H36" s="347">
        <f aca="true" t="shared" si="2" ref="H36:H37">G36/F36</f>
        <v>1</v>
      </c>
    </row>
    <row r="37" spans="1:8" ht="18">
      <c r="A37" s="159"/>
      <c r="B37" s="274" t="s">
        <v>294</v>
      </c>
      <c r="C37" s="101"/>
      <c r="D37" s="101"/>
      <c r="E37" s="37">
        <v>14</v>
      </c>
      <c r="F37" s="41">
        <v>14</v>
      </c>
      <c r="G37" s="37">
        <v>14</v>
      </c>
      <c r="H37" s="347">
        <f t="shared" si="2"/>
        <v>1</v>
      </c>
    </row>
    <row r="38" spans="1:8" ht="18">
      <c r="A38" s="284" t="s">
        <v>164</v>
      </c>
      <c r="B38" s="279" t="s">
        <v>165</v>
      </c>
      <c r="C38" s="101">
        <f>'8. sz.mell. Isaszegi Humánszol'!C39+'8. sz.mell. Isaszegi Humánszol'!C40</f>
        <v>0</v>
      </c>
      <c r="D38" s="101"/>
      <c r="E38" s="37"/>
      <c r="F38" s="41">
        <f aca="true" t="shared" si="3" ref="F38:F46">D38+E38</f>
        <v>0</v>
      </c>
      <c r="G38" s="37"/>
      <c r="H38" s="347"/>
    </row>
    <row r="39" spans="1:8" s="313" customFormat="1" ht="54">
      <c r="A39" s="159"/>
      <c r="B39" s="43" t="s">
        <v>295</v>
      </c>
      <c r="C39" s="101"/>
      <c r="D39" s="101"/>
      <c r="E39" s="37"/>
      <c r="F39" s="41">
        <f t="shared" si="3"/>
        <v>0</v>
      </c>
      <c r="G39" s="37"/>
      <c r="H39" s="347"/>
    </row>
    <row r="40" spans="1:8" ht="36">
      <c r="A40" s="159"/>
      <c r="B40" s="43" t="s">
        <v>323</v>
      </c>
      <c r="C40" s="101"/>
      <c r="D40" s="101"/>
      <c r="E40" s="37"/>
      <c r="F40" s="41">
        <f t="shared" si="3"/>
        <v>0</v>
      </c>
      <c r="G40" s="37"/>
      <c r="H40" s="347"/>
    </row>
    <row r="41" spans="1:8" ht="36.75" customHeight="1">
      <c r="A41" s="159"/>
      <c r="B41" s="279" t="s">
        <v>168</v>
      </c>
      <c r="C41" s="278">
        <f>'8. sz.mell. Isaszegi Humánszol'!C8+'8. sz.mell. Isaszegi Humánszol'!C15+'8. sz.mell. Isaszegi Humánszol'!C20+'8. sz.mell. Isaszegi Humánszol'!C22+'8. sz.mell. Isaszegi Humánszol'!C27+'8. sz.mell. Isaszegi Humánszol'!C33+'8. sz.mell. Isaszegi Humánszol'!C36+'8. sz.mell. Isaszegi Humánszol'!C38</f>
        <v>508</v>
      </c>
      <c r="D41" s="278">
        <f>'8. sz.mell. Isaszegi Humánszol'!D8+'8. sz.mell. Isaszegi Humánszol'!D15+'8. sz.mell. Isaszegi Humánszol'!D20+'8. sz.mell. Isaszegi Humánszol'!D22+'8. sz.mell. Isaszegi Humánszol'!D27+'8. sz.mell. Isaszegi Humánszol'!D33+'8. sz.mell. Isaszegi Humánszol'!D36+'8. sz.mell. Isaszegi Humánszol'!D38</f>
        <v>508</v>
      </c>
      <c r="E41" s="278">
        <f>'8. sz.mell. Isaszegi Humánszol'!E8+'8. sz.mell. Isaszegi Humánszol'!E15+'8. sz.mell. Isaszegi Humánszol'!E20+'8. sz.mell. Isaszegi Humánszol'!E22+'8. sz.mell. Isaszegi Humánszol'!E27+'8. sz.mell. Isaszegi Humánszol'!E33+'8. sz.mell. Isaszegi Humánszol'!E36+'8. sz.mell. Isaszegi Humánszol'!E38</f>
        <v>387</v>
      </c>
      <c r="F41" s="326">
        <f t="shared" si="3"/>
        <v>895</v>
      </c>
      <c r="G41" s="278">
        <f>'8. sz.mell. Isaszegi Humánszol'!G8+'8. sz.mell. Isaszegi Humánszol'!G15+'8. sz.mell. Isaszegi Humánszol'!G20+'8. sz.mell. Isaszegi Humánszol'!G22+'8. sz.mell. Isaszegi Humánszol'!G27+'8. sz.mell. Isaszegi Humánszol'!G33+'8. sz.mell. Isaszegi Humánszol'!G36+'8. sz.mell. Isaszegi Humánszol'!G38</f>
        <v>1121</v>
      </c>
      <c r="H41" s="347">
        <f aca="true" t="shared" si="4" ref="H41:H43">G41/F41</f>
        <v>1.252513966480447</v>
      </c>
    </row>
    <row r="42" spans="1:8" ht="18">
      <c r="A42" s="284" t="s">
        <v>169</v>
      </c>
      <c r="B42" s="279" t="s">
        <v>324</v>
      </c>
      <c r="C42" s="270">
        <f>'8. sz.mell. Isaszegi Humánszol'!C77-'8. sz.mell. Isaszegi Humánszol'!C41</f>
        <v>46806</v>
      </c>
      <c r="D42" s="270">
        <v>49156</v>
      </c>
      <c r="E42" s="270">
        <f>'8. sz.mell. Isaszegi Humánszol'!E77-'8. sz.mell. Isaszegi Humánszol'!E41-'8. sz.mell. Isaszegi Humánszol'!E43</f>
        <v>2097</v>
      </c>
      <c r="F42" s="326">
        <f t="shared" si="3"/>
        <v>51253</v>
      </c>
      <c r="G42" s="270">
        <v>34441</v>
      </c>
      <c r="H42" s="346">
        <f t="shared" si="4"/>
        <v>0.6719801767701403</v>
      </c>
    </row>
    <row r="43" spans="1:8" ht="36">
      <c r="A43" s="284" t="s">
        <v>171</v>
      </c>
      <c r="B43" s="279" t="s">
        <v>172</v>
      </c>
      <c r="C43" s="101"/>
      <c r="D43" s="101">
        <v>385</v>
      </c>
      <c r="E43" s="37"/>
      <c r="F43" s="41">
        <f t="shared" si="3"/>
        <v>385</v>
      </c>
      <c r="G43" s="37">
        <v>385</v>
      </c>
      <c r="H43" s="347">
        <f t="shared" si="4"/>
        <v>1</v>
      </c>
    </row>
    <row r="44" spans="1:8" ht="36">
      <c r="A44" s="284" t="s">
        <v>173</v>
      </c>
      <c r="B44" s="279" t="s">
        <v>174</v>
      </c>
      <c r="C44" s="101"/>
      <c r="D44" s="101"/>
      <c r="E44" s="37"/>
      <c r="F44" s="41">
        <f t="shared" si="3"/>
        <v>0</v>
      </c>
      <c r="G44" s="37"/>
      <c r="H44" s="347"/>
    </row>
    <row r="45" spans="1:8" ht="18">
      <c r="A45" s="159"/>
      <c r="B45" s="279" t="s">
        <v>175</v>
      </c>
      <c r="C45" s="278">
        <f>'8. sz.mell. Isaszegi Humánszol'!C42+'8. sz.mell. Isaszegi Humánszol'!C43+'8. sz.mell. Isaszegi Humánszol'!C44</f>
        <v>46806</v>
      </c>
      <c r="D45" s="278">
        <f>'8. sz.mell. Isaszegi Humánszol'!D42+'8. sz.mell. Isaszegi Humánszol'!D43+'8. sz.mell. Isaszegi Humánszol'!D44</f>
        <v>49541</v>
      </c>
      <c r="E45" s="278">
        <f>'8. sz.mell. Isaszegi Humánszol'!E42+'8. sz.mell. Isaszegi Humánszol'!E43+'8. sz.mell. Isaszegi Humánszol'!E44</f>
        <v>2097</v>
      </c>
      <c r="F45" s="326">
        <f t="shared" si="3"/>
        <v>51638</v>
      </c>
      <c r="G45" s="278">
        <f>'8. sz.mell. Isaszegi Humánszol'!G42+'8. sz.mell. Isaszegi Humánszol'!G43+'8. sz.mell. Isaszegi Humánszol'!G44</f>
        <v>34826</v>
      </c>
      <c r="H45" s="346">
        <f aca="true" t="shared" si="5" ref="H45:H46">G45/F45</f>
        <v>0.6744258104496689</v>
      </c>
    </row>
    <row r="46" spans="1:8" ht="15" customHeight="1">
      <c r="A46" s="159"/>
      <c r="B46" s="269" t="s">
        <v>178</v>
      </c>
      <c r="C46" s="278">
        <f>'8. sz.mell. Isaszegi Humánszol'!C41+'8. sz.mell. Isaszegi Humánszol'!C45</f>
        <v>47314</v>
      </c>
      <c r="D46" s="278">
        <f>'8. sz.mell. Isaszegi Humánszol'!D41+'8. sz.mell. Isaszegi Humánszol'!D45</f>
        <v>50049</v>
      </c>
      <c r="E46" s="278">
        <f>'8. sz.mell. Isaszegi Humánszol'!E41+'8. sz.mell. Isaszegi Humánszol'!E45</f>
        <v>2484</v>
      </c>
      <c r="F46" s="326">
        <f t="shared" si="3"/>
        <v>52533</v>
      </c>
      <c r="G46" s="278">
        <f>'8. sz.mell. Isaszegi Humánszol'!G41+'8. sz.mell. Isaszegi Humánszol'!G45</f>
        <v>35947</v>
      </c>
      <c r="H46" s="346">
        <f t="shared" si="5"/>
        <v>0.6842746464127311</v>
      </c>
    </row>
    <row r="47" spans="1:4" ht="14.25" customHeight="1">
      <c r="A47" s="287"/>
      <c r="B47" s="288"/>
      <c r="C47" s="289"/>
      <c r="D47" s="289"/>
    </row>
    <row r="48" spans="1:6" ht="21">
      <c r="A48" s="178"/>
      <c r="B48" s="178"/>
      <c r="C48" s="274"/>
      <c r="D48" s="274"/>
      <c r="E48" s="54"/>
      <c r="F48" s="54"/>
    </row>
    <row r="49" spans="1:8" ht="77.25" customHeight="1">
      <c r="A49" s="290"/>
      <c r="B49" s="290" t="s">
        <v>298</v>
      </c>
      <c r="C49" s="268"/>
      <c r="D49" s="62" t="s">
        <v>122</v>
      </c>
      <c r="E49" s="63" t="s">
        <v>123</v>
      </c>
      <c r="F49" s="62" t="s">
        <v>124</v>
      </c>
      <c r="G49" s="133" t="s">
        <v>125</v>
      </c>
      <c r="H49" s="134" t="s">
        <v>126</v>
      </c>
    </row>
    <row r="50" spans="1:8" ht="18">
      <c r="A50" s="157" t="s">
        <v>127</v>
      </c>
      <c r="B50" s="22" t="s">
        <v>180</v>
      </c>
      <c r="C50" s="270">
        <f>'8. sz.mell. Isaszegi Humánszol'!C51+'8. sz.mell. Isaszegi Humánszol'!C52+'8. sz.mell. Isaszegi Humánszol'!C53+'8. sz.mell. Isaszegi Humánszol'!C56+'8. sz.mell. Isaszegi Humánszol'!C57</f>
        <v>47314</v>
      </c>
      <c r="D50" s="270">
        <f>'8. sz.mell. Isaszegi Humánszol'!D51+'8. sz.mell. Isaszegi Humánszol'!D52+'8. sz.mell. Isaszegi Humánszol'!D53+'8. sz.mell. Isaszegi Humánszol'!D56+'8. sz.mell. Isaszegi Humánszol'!D57</f>
        <v>50049</v>
      </c>
      <c r="E50" s="270">
        <f>'8. sz.mell. Isaszegi Humánszol'!E51+'8. sz.mell. Isaszegi Humánszol'!E52+'8. sz.mell. Isaszegi Humánszol'!E53+'8. sz.mell. Isaszegi Humánszol'!E56+'8. sz.mell. Isaszegi Humánszol'!E57</f>
        <v>2484</v>
      </c>
      <c r="F50" s="270">
        <f>'8. sz.mell. Isaszegi Humánszol'!F51+'8. sz.mell. Isaszegi Humánszol'!F52+'8. sz.mell. Isaszegi Humánszol'!F53+'8. sz.mell. Isaszegi Humánszol'!F56+'8. sz.mell. Isaszegi Humánszol'!F57</f>
        <v>52533</v>
      </c>
      <c r="G50" s="270">
        <f>'8. sz.mell. Isaszegi Humánszol'!G51+'8. sz.mell. Isaszegi Humánszol'!G52+'8. sz.mell. Isaszegi Humánszol'!G53+'8. sz.mell. Isaszegi Humánszol'!G56+'8. sz.mell. Isaszegi Humánszol'!G57</f>
        <v>35087</v>
      </c>
      <c r="H50" s="341">
        <f aca="true" t="shared" si="6" ref="H50:H53">G50/F50</f>
        <v>0.6679039841623361</v>
      </c>
    </row>
    <row r="51" spans="1:8" ht="18">
      <c r="A51" s="170"/>
      <c r="B51" s="291" t="s">
        <v>181</v>
      </c>
      <c r="C51" s="101">
        <v>30543</v>
      </c>
      <c r="D51" s="101">
        <v>32907</v>
      </c>
      <c r="E51" s="101">
        <f>137+1546</f>
        <v>1683</v>
      </c>
      <c r="F51" s="101">
        <f aca="true" t="shared" si="7" ref="F51:F80">D51+E51</f>
        <v>34590</v>
      </c>
      <c r="G51" s="101">
        <v>23888</v>
      </c>
      <c r="H51" s="331">
        <f t="shared" si="6"/>
        <v>0.6906042208730847</v>
      </c>
    </row>
    <row r="52" spans="1:8" ht="36">
      <c r="A52" s="159"/>
      <c r="B52" s="23" t="s">
        <v>182</v>
      </c>
      <c r="C52" s="101">
        <v>8682</v>
      </c>
      <c r="D52" s="101">
        <v>9320</v>
      </c>
      <c r="E52" s="101">
        <f>37+417</f>
        <v>454</v>
      </c>
      <c r="F52" s="101">
        <f t="shared" si="7"/>
        <v>9774</v>
      </c>
      <c r="G52" s="101">
        <v>7213</v>
      </c>
      <c r="H52" s="331">
        <f t="shared" si="6"/>
        <v>0.7379783098015142</v>
      </c>
    </row>
    <row r="53" spans="1:8" ht="18">
      <c r="A53" s="159"/>
      <c r="B53" s="23" t="s">
        <v>183</v>
      </c>
      <c r="C53" s="101">
        <v>8089</v>
      </c>
      <c r="D53" s="101">
        <v>7822</v>
      </c>
      <c r="E53" s="101">
        <f>373-40</f>
        <v>333</v>
      </c>
      <c r="F53" s="101">
        <f t="shared" si="7"/>
        <v>8155</v>
      </c>
      <c r="G53" s="101">
        <v>3972</v>
      </c>
      <c r="H53" s="331">
        <f t="shared" si="6"/>
        <v>0.48706315144083384</v>
      </c>
    </row>
    <row r="54" spans="1:8" ht="54">
      <c r="A54" s="159"/>
      <c r="B54" s="23" t="s">
        <v>299</v>
      </c>
      <c r="C54" s="101"/>
      <c r="D54" s="101"/>
      <c r="E54" s="37"/>
      <c r="F54" s="101">
        <f t="shared" si="7"/>
        <v>0</v>
      </c>
      <c r="G54" s="37"/>
      <c r="H54" s="331"/>
    </row>
    <row r="55" spans="1:8" ht="18">
      <c r="A55" s="159"/>
      <c r="B55" s="23" t="s">
        <v>185</v>
      </c>
      <c r="C55" s="101"/>
      <c r="D55" s="101"/>
      <c r="E55" s="37"/>
      <c r="F55" s="101">
        <f t="shared" si="7"/>
        <v>0</v>
      </c>
      <c r="G55" s="37"/>
      <c r="H55" s="331"/>
    </row>
    <row r="56" spans="1:8" ht="18">
      <c r="A56" s="159"/>
      <c r="B56" s="23" t="s">
        <v>186</v>
      </c>
      <c r="C56" s="101"/>
      <c r="D56" s="101"/>
      <c r="E56" s="37"/>
      <c r="F56" s="101">
        <f t="shared" si="7"/>
        <v>0</v>
      </c>
      <c r="G56" s="37"/>
      <c r="H56" s="331"/>
    </row>
    <row r="57" spans="1:8" ht="18">
      <c r="A57" s="159"/>
      <c r="B57" s="23" t="s">
        <v>33</v>
      </c>
      <c r="C57" s="101">
        <f>SUM('8. sz.mell. Isaszegi Humánszol'!C58:C61)</f>
        <v>0</v>
      </c>
      <c r="D57" s="101"/>
      <c r="E57" s="37">
        <v>14</v>
      </c>
      <c r="F57" s="101">
        <f t="shared" si="7"/>
        <v>14</v>
      </c>
      <c r="G57" s="37">
        <v>14</v>
      </c>
      <c r="H57" s="331">
        <f>G57/F57</f>
        <v>1</v>
      </c>
    </row>
    <row r="58" spans="1:8" ht="18">
      <c r="A58" s="159"/>
      <c r="B58" s="23" t="s">
        <v>187</v>
      </c>
      <c r="C58" s="101"/>
      <c r="D58" s="101"/>
      <c r="E58" s="37"/>
      <c r="F58" s="101">
        <f t="shared" si="7"/>
        <v>0</v>
      </c>
      <c r="G58" s="37"/>
      <c r="H58" s="331"/>
    </row>
    <row r="59" spans="1:8" ht="36">
      <c r="A59" s="159"/>
      <c r="B59" s="23" t="s">
        <v>188</v>
      </c>
      <c r="C59" s="101"/>
      <c r="D59" s="101"/>
      <c r="E59" s="37">
        <v>14</v>
      </c>
      <c r="F59" s="101">
        <f t="shared" si="7"/>
        <v>14</v>
      </c>
      <c r="G59" s="37">
        <v>14</v>
      </c>
      <c r="H59" s="331">
        <f>G59/F59</f>
        <v>1</v>
      </c>
    </row>
    <row r="60" spans="1:8" ht="36">
      <c r="A60" s="159"/>
      <c r="B60" s="23" t="s">
        <v>189</v>
      </c>
      <c r="C60" s="101"/>
      <c r="D60" s="101"/>
      <c r="E60" s="37"/>
      <c r="F60" s="101">
        <f t="shared" si="7"/>
        <v>0</v>
      </c>
      <c r="G60" s="37"/>
      <c r="H60" s="331"/>
    </row>
    <row r="61" spans="1:8" ht="18">
      <c r="A61" s="159"/>
      <c r="B61" s="292"/>
      <c r="C61" s="101"/>
      <c r="D61" s="101"/>
      <c r="E61" s="37"/>
      <c r="F61" s="101">
        <f t="shared" si="7"/>
        <v>0</v>
      </c>
      <c r="G61" s="37"/>
      <c r="H61" s="331"/>
    </row>
    <row r="62" spans="1:8" ht="18">
      <c r="A62" s="157" t="s">
        <v>135</v>
      </c>
      <c r="B62" s="22" t="s">
        <v>191</v>
      </c>
      <c r="C62" s="270">
        <f>'8. sz.mell. Isaszegi Humánszol'!C63+'8. sz.mell. Isaszegi Humánszol'!C66+'8. sz.mell. Isaszegi Humánszol'!C67+'8. sz.mell. Isaszegi Humánszol'!C70</f>
        <v>0</v>
      </c>
      <c r="D62" s="270"/>
      <c r="E62" s="270">
        <f>'8. sz.mell. Isaszegi Humánszol'!E63+'8. sz.mell. Isaszegi Humánszol'!E66+'8. sz.mell. Isaszegi Humánszol'!E67+'8. sz.mell. Isaszegi Humánszol'!E70</f>
        <v>0</v>
      </c>
      <c r="F62" s="101">
        <f t="shared" si="7"/>
        <v>0</v>
      </c>
      <c r="G62" s="37"/>
      <c r="H62" s="331"/>
    </row>
    <row r="63" spans="1:8" ht="18">
      <c r="A63" s="170"/>
      <c r="B63" s="293" t="s">
        <v>192</v>
      </c>
      <c r="C63" s="101"/>
      <c r="D63" s="101"/>
      <c r="E63" s="37"/>
      <c r="F63" s="101">
        <f t="shared" si="7"/>
        <v>0</v>
      </c>
      <c r="G63" s="37"/>
      <c r="H63" s="331"/>
    </row>
    <row r="64" spans="1:8" ht="54">
      <c r="A64" s="170"/>
      <c r="B64" s="23" t="s">
        <v>300</v>
      </c>
      <c r="C64" s="101"/>
      <c r="D64" s="101"/>
      <c r="E64" s="37"/>
      <c r="F64" s="101">
        <f t="shared" si="7"/>
        <v>0</v>
      </c>
      <c r="G64" s="37"/>
      <c r="H64" s="331"/>
    </row>
    <row r="65" spans="1:8" ht="54">
      <c r="A65" s="170"/>
      <c r="B65" s="23" t="s">
        <v>301</v>
      </c>
      <c r="C65" s="101"/>
      <c r="D65" s="101"/>
      <c r="E65" s="37"/>
      <c r="F65" s="101">
        <f t="shared" si="7"/>
        <v>0</v>
      </c>
      <c r="G65" s="37"/>
      <c r="H65" s="331"/>
    </row>
    <row r="66" spans="1:8" ht="18">
      <c r="A66" s="159"/>
      <c r="B66" s="23" t="s">
        <v>195</v>
      </c>
      <c r="C66" s="101"/>
      <c r="D66" s="101"/>
      <c r="E66" s="37"/>
      <c r="F66" s="101">
        <f t="shared" si="7"/>
        <v>0</v>
      </c>
      <c r="G66" s="37"/>
      <c r="H66" s="331"/>
    </row>
    <row r="67" spans="1:8" ht="18">
      <c r="A67" s="159"/>
      <c r="B67" s="23" t="s">
        <v>42</v>
      </c>
      <c r="C67" s="101"/>
      <c r="D67" s="101"/>
      <c r="E67" s="37"/>
      <c r="F67" s="101">
        <f t="shared" si="7"/>
        <v>0</v>
      </c>
      <c r="G67" s="37"/>
      <c r="H67" s="331"/>
    </row>
    <row r="68" spans="1:8" ht="36">
      <c r="A68" s="159"/>
      <c r="B68" s="23" t="s">
        <v>197</v>
      </c>
      <c r="C68" s="101"/>
      <c r="D68" s="101"/>
      <c r="E68" s="37"/>
      <c r="F68" s="101">
        <f t="shared" si="7"/>
        <v>0</v>
      </c>
      <c r="G68" s="37"/>
      <c r="H68" s="331"/>
    </row>
    <row r="69" spans="1:8" ht="36">
      <c r="A69" s="159"/>
      <c r="B69" s="23" t="s">
        <v>198</v>
      </c>
      <c r="C69" s="101"/>
      <c r="D69" s="101"/>
      <c r="E69" s="37"/>
      <c r="F69" s="101">
        <f t="shared" si="7"/>
        <v>0</v>
      </c>
      <c r="G69" s="37"/>
      <c r="H69" s="331"/>
    </row>
    <row r="70" spans="1:8" ht="18">
      <c r="A70" s="159"/>
      <c r="B70" s="23" t="s">
        <v>65</v>
      </c>
      <c r="C70" s="101"/>
      <c r="D70" s="101"/>
      <c r="E70" s="37"/>
      <c r="F70" s="101">
        <f t="shared" si="7"/>
        <v>0</v>
      </c>
      <c r="G70" s="37"/>
      <c r="H70" s="331"/>
    </row>
    <row r="71" spans="1:8" ht="18">
      <c r="A71" s="3"/>
      <c r="B71" s="330"/>
      <c r="C71" s="1"/>
      <c r="D71" s="1"/>
      <c r="E71" s="37"/>
      <c r="F71" s="101">
        <f t="shared" si="7"/>
        <v>0</v>
      </c>
      <c r="G71" s="37"/>
      <c r="H71" s="331"/>
    </row>
    <row r="72" spans="1:8" ht="18.75">
      <c r="A72" s="157"/>
      <c r="B72" s="296" t="s">
        <v>199</v>
      </c>
      <c r="C72" s="270">
        <f>'8. sz.mell. Isaszegi Humánszol'!C50+'8. sz.mell. Isaszegi Humánszol'!C62</f>
        <v>47314</v>
      </c>
      <c r="D72" s="270">
        <f>'8. sz.mell. Isaszegi Humánszol'!D50+'8. sz.mell. Isaszegi Humánszol'!D62</f>
        <v>50049</v>
      </c>
      <c r="E72" s="270">
        <f>'8. sz.mell. Isaszegi Humánszol'!E50+'8. sz.mell. Isaszegi Humánszol'!E62</f>
        <v>2484</v>
      </c>
      <c r="F72" s="278">
        <f t="shared" si="7"/>
        <v>52533</v>
      </c>
      <c r="G72" s="270">
        <f>'8. sz.mell. Isaszegi Humánszol'!G50+'8. sz.mell. Isaszegi Humánszol'!G62</f>
        <v>35087</v>
      </c>
      <c r="H72" s="341">
        <f>G72/F72</f>
        <v>0.6679039841623361</v>
      </c>
    </row>
    <row r="73" spans="1:8" ht="18.75">
      <c r="A73" s="157"/>
      <c r="B73" s="296"/>
      <c r="C73" s="297"/>
      <c r="D73" s="297"/>
      <c r="E73" s="37"/>
      <c r="F73" s="101">
        <f t="shared" si="7"/>
        <v>0</v>
      </c>
      <c r="G73" s="37"/>
      <c r="H73" s="331"/>
    </row>
    <row r="74" spans="1:8" ht="18">
      <c r="A74" s="157" t="s">
        <v>141</v>
      </c>
      <c r="B74" s="22" t="s">
        <v>62</v>
      </c>
      <c r="C74" s="270">
        <f>'8. sz.mell. Isaszegi Humánszol'!C75+'8. sz.mell. Isaszegi Humánszol'!C76</f>
        <v>0</v>
      </c>
      <c r="D74" s="270"/>
      <c r="E74" s="37"/>
      <c r="F74" s="101">
        <f t="shared" si="7"/>
        <v>0</v>
      </c>
      <c r="G74" s="37"/>
      <c r="H74" s="331"/>
    </row>
    <row r="75" spans="1:8" ht="18">
      <c r="A75" s="170"/>
      <c r="B75" s="291" t="s">
        <v>325</v>
      </c>
      <c r="C75" s="270"/>
      <c r="D75" s="270"/>
      <c r="E75" s="37"/>
      <c r="F75" s="101">
        <f t="shared" si="7"/>
        <v>0</v>
      </c>
      <c r="G75" s="37"/>
      <c r="H75" s="331"/>
    </row>
    <row r="76" spans="1:8" ht="36">
      <c r="A76" s="159"/>
      <c r="B76" s="291" t="s">
        <v>177</v>
      </c>
      <c r="C76" s="278"/>
      <c r="D76" s="278"/>
      <c r="E76" s="37"/>
      <c r="F76" s="101">
        <f t="shared" si="7"/>
        <v>0</v>
      </c>
      <c r="G76" s="37"/>
      <c r="H76" s="331"/>
    </row>
    <row r="77" spans="1:8" ht="18">
      <c r="A77" s="176"/>
      <c r="B77" s="298" t="s">
        <v>202</v>
      </c>
      <c r="C77" s="270">
        <f>'8. sz.mell. Isaszegi Humánszol'!C50+'8. sz.mell. Isaszegi Humánszol'!C62+'8. sz.mell. Isaszegi Humánszol'!C74</f>
        <v>47314</v>
      </c>
      <c r="D77" s="270">
        <f>'8. sz.mell. Isaszegi Humánszol'!D50+'8. sz.mell. Isaszegi Humánszol'!D62+'8. sz.mell. Isaszegi Humánszol'!D74</f>
        <v>50049</v>
      </c>
      <c r="E77" s="270">
        <f>'8. sz.mell. Isaszegi Humánszol'!E50+'8. sz.mell. Isaszegi Humánszol'!E62+'8. sz.mell. Isaszegi Humánszol'!E74</f>
        <v>2484</v>
      </c>
      <c r="F77" s="278">
        <f t="shared" si="7"/>
        <v>52533</v>
      </c>
      <c r="G77" s="270">
        <f>'8. sz.mell. Isaszegi Humánszol'!G50+'8. sz.mell. Isaszegi Humánszol'!G62+'8. sz.mell. Isaszegi Humánszol'!G74</f>
        <v>35087</v>
      </c>
      <c r="H77" s="341">
        <f>G77/F77</f>
        <v>0.6679039841623361</v>
      </c>
    </row>
    <row r="78" spans="1:8" ht="18">
      <c r="A78" s="178"/>
      <c r="B78" s="299"/>
      <c r="C78" s="274"/>
      <c r="D78" s="274"/>
      <c r="E78" s="37"/>
      <c r="F78" s="101">
        <f t="shared" si="7"/>
        <v>0</v>
      </c>
      <c r="G78" s="37"/>
      <c r="H78" s="331"/>
    </row>
    <row r="79" spans="1:8" ht="18">
      <c r="A79" s="182"/>
      <c r="B79" s="300" t="s">
        <v>204</v>
      </c>
      <c r="C79" s="301">
        <v>16</v>
      </c>
      <c r="D79" s="301">
        <v>16</v>
      </c>
      <c r="E79"/>
      <c r="F79" s="345">
        <f t="shared" si="7"/>
        <v>16</v>
      </c>
      <c r="G79" s="37"/>
      <c r="H79" s="341">
        <f>G79/F79</f>
        <v>0</v>
      </c>
    </row>
    <row r="80" spans="1:8" ht="18">
      <c r="A80" s="182"/>
      <c r="B80" s="300" t="s">
        <v>205</v>
      </c>
      <c r="C80" s="301">
        <v>0</v>
      </c>
      <c r="D80" s="301">
        <v>0</v>
      </c>
      <c r="E80" s="301"/>
      <c r="F80" s="345">
        <f t="shared" si="7"/>
        <v>0</v>
      </c>
      <c r="G80" s="37"/>
      <c r="H80" s="341"/>
    </row>
    <row r="83" spans="2:3" ht="18">
      <c r="B83" s="295" t="s">
        <v>303</v>
      </c>
      <c r="C83" s="253" t="s">
        <v>117</v>
      </c>
    </row>
    <row r="84" spans="1:2" ht="36">
      <c r="A84" s="253" t="s">
        <v>304</v>
      </c>
      <c r="B84" s="295"/>
    </row>
    <row r="85" spans="1:3" ht="18">
      <c r="A85" s="253">
        <v>16</v>
      </c>
      <c r="B85" s="253" t="s">
        <v>341</v>
      </c>
      <c r="C85" s="253">
        <f>16*6000*12/1000</f>
        <v>1152</v>
      </c>
    </row>
    <row r="86" spans="2:4" ht="18">
      <c r="B86" s="253" t="s">
        <v>334</v>
      </c>
      <c r="C86" s="304">
        <f>'8. sz.mell. Isaszegi Humánszol'!C85*0.357</f>
        <v>411.264</v>
      </c>
      <c r="D86" s="304"/>
    </row>
    <row r="88" spans="2:4" ht="18">
      <c r="B88" s="307" t="s">
        <v>328</v>
      </c>
      <c r="C88" s="309">
        <f>SUM('8. sz.mell. Isaszegi Humánszol'!C85:C87)</f>
        <v>1563.2640000000001</v>
      </c>
      <c r="D88" s="309"/>
    </row>
  </sheetData>
  <sheetProtection selectLockedCells="1" selectUnlockedCells="1"/>
  <mergeCells count="2">
    <mergeCell ref="E6:F6"/>
    <mergeCell ref="E48:F48"/>
  </mergeCells>
  <printOptions/>
  <pageMargins left="0.75" right="0.75" top="1" bottom="1" header="0.5118055555555555" footer="0.5118055555555555"/>
  <pageSetup horizontalDpi="300" verticalDpi="300" orientation="portrait" paperSize="9" scale="48"/>
  <rowBreaks count="1" manualBreakCount="1">
    <brk id="4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90"/>
  <sheetViews>
    <sheetView view="pageBreakPreview" zoomScale="50" zoomScaleNormal="60" zoomScaleSheetLayoutView="50" workbookViewId="0" topLeftCell="A28">
      <selection activeCell="E54" sqref="E54"/>
    </sheetView>
  </sheetViews>
  <sheetFormatPr defaultColWidth="9.140625" defaultRowHeight="12.75"/>
  <cols>
    <col min="1" max="1" width="11.7109375" style="253" customWidth="1"/>
    <col min="2" max="2" width="61.7109375" style="253" customWidth="1"/>
    <col min="3" max="3" width="21.421875" style="253" customWidth="1"/>
    <col min="4" max="4" width="19.28125" style="253" customWidth="1"/>
    <col min="5" max="5" width="15.8515625" style="253" customWidth="1"/>
    <col min="6" max="6" width="16.28125" style="253" customWidth="1"/>
    <col min="7" max="7" width="14.8515625" style="253" customWidth="1"/>
    <col min="8" max="8" width="12.57421875" style="253" customWidth="1"/>
    <col min="9" max="254" width="9.140625" style="253" customWidth="1"/>
  </cols>
  <sheetData>
    <row r="1" spans="1:4" s="311" customFormat="1" ht="21" customHeight="1">
      <c r="A1" s="255"/>
      <c r="B1" s="310"/>
      <c r="C1" s="256" t="s">
        <v>342</v>
      </c>
      <c r="D1" s="256"/>
    </row>
    <row r="2" spans="1:4" s="314" customFormat="1" ht="25.5" customHeight="1">
      <c r="A2" s="258"/>
      <c r="B2" s="259" t="s">
        <v>330</v>
      </c>
      <c r="C2" s="312" t="s">
        <v>343</v>
      </c>
      <c r="D2" s="312"/>
    </row>
    <row r="3" spans="1:4" s="314" customFormat="1" ht="18">
      <c r="A3" s="261"/>
      <c r="B3" s="259" t="s">
        <v>344</v>
      </c>
      <c r="C3" s="315"/>
      <c r="D3" s="315"/>
    </row>
    <row r="4" spans="1:4" s="314" customFormat="1" ht="15.75" customHeight="1">
      <c r="A4" s="263"/>
      <c r="B4" s="263"/>
      <c r="C4" s="264" t="s">
        <v>288</v>
      </c>
      <c r="D4" s="264"/>
    </row>
    <row r="5" spans="1:4" ht="36">
      <c r="A5" s="258"/>
      <c r="B5" s="265" t="s">
        <v>289</v>
      </c>
      <c r="C5" s="265" t="s">
        <v>290</v>
      </c>
      <c r="D5" s="265"/>
    </row>
    <row r="6" spans="1:6" s="316" customFormat="1" ht="19.5" customHeight="1">
      <c r="A6" s="258"/>
      <c r="B6" s="258"/>
      <c r="C6" s="258"/>
      <c r="D6" s="258"/>
      <c r="E6" s="54"/>
      <c r="F6" s="54"/>
    </row>
    <row r="7" spans="1:8" s="316" customFormat="1" ht="60">
      <c r="A7" s="267"/>
      <c r="B7" s="267" t="s">
        <v>291</v>
      </c>
      <c r="C7" s="268"/>
      <c r="D7" s="62" t="s">
        <v>122</v>
      </c>
      <c r="E7" s="63" t="s">
        <v>123</v>
      </c>
      <c r="F7" s="64" t="s">
        <v>124</v>
      </c>
      <c r="G7" s="133" t="s">
        <v>125</v>
      </c>
      <c r="H7" s="134" t="s">
        <v>126</v>
      </c>
    </row>
    <row r="8" spans="1:8" s="313" customFormat="1" ht="18.75">
      <c r="A8" s="258" t="s">
        <v>127</v>
      </c>
      <c r="B8" s="269" t="s">
        <v>128</v>
      </c>
      <c r="C8" s="270">
        <f>'9. sz. mellékletMűvelődési ház'!C9+'9. sz. mellékletMűvelődési ház'!C10+'9. sz. mellékletMűvelődési ház'!C11+'9. sz. mellékletMűvelődési ház'!C12+'9. sz. mellékletMűvelődési ház'!C13+'9. sz. mellékletMűvelődési ház'!C14</f>
        <v>0</v>
      </c>
      <c r="D8" s="270"/>
      <c r="E8" s="270">
        <f>'9. sz. mellékletMűvelődési ház'!E9+'9. sz. mellékletMűvelődési ház'!E10+'9. sz. mellékletMűvelődési ház'!E11+'9. sz. mellékletMűvelődési ház'!E12+'9. sz. mellékletMűvelődési ház'!E13+'9. sz. mellékletMűvelődési ház'!E14</f>
        <v>0</v>
      </c>
      <c r="F8" s="318">
        <f>'9. sz. mellékletMűvelődési ház'!F9+'9. sz. mellékletMűvelődési ház'!F10+'9. sz. mellékletMűvelődési ház'!F11+'9. sz. mellékletMűvelődési ház'!F12+'9. sz. mellékletMűvelődési ház'!F13+'9. sz. mellékletMűvelődési ház'!F14</f>
        <v>0</v>
      </c>
      <c r="G8" s="45"/>
      <c r="H8" s="319"/>
    </row>
    <row r="9" spans="1:8" s="313" customFormat="1" ht="36">
      <c r="A9" s="273"/>
      <c r="B9" s="274" t="s">
        <v>129</v>
      </c>
      <c r="C9" s="270"/>
      <c r="D9" s="270"/>
      <c r="E9" s="37"/>
      <c r="F9" s="336"/>
      <c r="G9" s="45"/>
      <c r="H9" s="319"/>
    </row>
    <row r="10" spans="1:8" s="313" customFormat="1" ht="36">
      <c r="A10" s="153"/>
      <c r="B10" s="274" t="s">
        <v>130</v>
      </c>
      <c r="C10" s="101"/>
      <c r="D10" s="101"/>
      <c r="E10" s="37"/>
      <c r="F10" s="336"/>
      <c r="G10" s="45"/>
      <c r="H10" s="319"/>
    </row>
    <row r="11" spans="1:8" s="313" customFormat="1" ht="36">
      <c r="A11" s="153"/>
      <c r="B11" s="274" t="s">
        <v>131</v>
      </c>
      <c r="C11" s="101"/>
      <c r="D11" s="101"/>
      <c r="E11" s="37"/>
      <c r="F11" s="336"/>
      <c r="G11" s="45"/>
      <c r="H11" s="319"/>
    </row>
    <row r="12" spans="1:8" s="313" customFormat="1" ht="36">
      <c r="A12" s="153"/>
      <c r="B12" s="274" t="s">
        <v>132</v>
      </c>
      <c r="C12" s="101"/>
      <c r="D12" s="101"/>
      <c r="E12" s="37"/>
      <c r="F12" s="336"/>
      <c r="G12" s="45"/>
      <c r="H12" s="319"/>
    </row>
    <row r="13" spans="1:8" s="313" customFormat="1" ht="36">
      <c r="A13" s="153"/>
      <c r="B13" s="274" t="s">
        <v>133</v>
      </c>
      <c r="C13" s="101"/>
      <c r="D13" s="101"/>
      <c r="E13" s="320"/>
      <c r="F13" s="337"/>
      <c r="G13" s="45"/>
      <c r="H13" s="319"/>
    </row>
    <row r="14" spans="1:8" s="313" customFormat="1" ht="18.75">
      <c r="A14" s="153"/>
      <c r="B14" s="274" t="s">
        <v>134</v>
      </c>
      <c r="C14" s="101"/>
      <c r="D14" s="101"/>
      <c r="E14" s="45"/>
      <c r="F14" s="333"/>
      <c r="G14" s="45"/>
      <c r="H14" s="319"/>
    </row>
    <row r="15" spans="1:8" ht="36">
      <c r="A15" s="153" t="s">
        <v>135</v>
      </c>
      <c r="B15" s="269" t="s">
        <v>136</v>
      </c>
      <c r="C15" s="101">
        <f>'9. sz. mellékletMűvelődési ház'!C16+'9. sz. mellékletMűvelődési ház'!C17+'9. sz. mellékletMűvelődési ház'!C18+'9. sz. mellékletMűvelődési ház'!C19</f>
        <v>0</v>
      </c>
      <c r="D15" s="101"/>
      <c r="E15" s="278">
        <f>'9. sz. mellékletMűvelődési ház'!E16+'9. sz. mellékletMűvelődési ház'!E17+'9. sz. mellékletMűvelődési ház'!E18+'9. sz. mellékletMűvelődési ház'!E19</f>
        <v>1620</v>
      </c>
      <c r="F15" s="278">
        <f>'9. sz. mellékletMűvelődési ház'!F16+'9. sz. mellékletMűvelődési ház'!F17+'9. sz. mellékletMűvelődési ház'!F18+'9. sz. mellékletMűvelődési ház'!F19</f>
        <v>1620</v>
      </c>
      <c r="G15" s="278">
        <v>1620</v>
      </c>
      <c r="H15" s="321"/>
    </row>
    <row r="16" spans="1:8" ht="36">
      <c r="A16" s="273"/>
      <c r="B16" s="274" t="s">
        <v>345</v>
      </c>
      <c r="C16" s="270"/>
      <c r="D16" s="270"/>
      <c r="E16" s="101">
        <v>1620</v>
      </c>
      <c r="F16" s="101">
        <v>1620</v>
      </c>
      <c r="G16" s="101">
        <v>1620</v>
      </c>
      <c r="H16" s="321"/>
    </row>
    <row r="17" spans="1:8" s="313" customFormat="1" ht="36">
      <c r="A17" s="153"/>
      <c r="B17" s="274" t="s">
        <v>138</v>
      </c>
      <c r="C17" s="101"/>
      <c r="D17" s="101"/>
      <c r="E17" s="37"/>
      <c r="F17" s="336"/>
      <c r="G17" s="45"/>
      <c r="H17" s="319"/>
    </row>
    <row r="18" spans="1:8" ht="36">
      <c r="A18" s="153"/>
      <c r="B18" s="274" t="s">
        <v>139</v>
      </c>
      <c r="C18" s="101"/>
      <c r="D18" s="101"/>
      <c r="E18" s="37"/>
      <c r="F18" s="336"/>
      <c r="G18" s="37"/>
      <c r="H18" s="321"/>
    </row>
    <row r="19" spans="1:8" ht="36">
      <c r="A19" s="153"/>
      <c r="B19" s="274" t="s">
        <v>206</v>
      </c>
      <c r="C19" s="101"/>
      <c r="D19" s="101"/>
      <c r="E19" s="45"/>
      <c r="F19" s="333"/>
      <c r="G19" s="37"/>
      <c r="H19" s="321"/>
    </row>
    <row r="20" spans="1:8" ht="36">
      <c r="A20" s="153" t="s">
        <v>141</v>
      </c>
      <c r="B20" s="279" t="s">
        <v>142</v>
      </c>
      <c r="C20" s="101">
        <f>'9. sz. mellékletMűvelődési ház'!C21</f>
        <v>0</v>
      </c>
      <c r="D20" s="101"/>
      <c r="E20" s="101">
        <f>'9. sz. mellékletMűvelődési ház'!E21</f>
        <v>0</v>
      </c>
      <c r="F20" s="334">
        <f>'9. sz. mellékletMűvelődési ház'!F21</f>
        <v>0</v>
      </c>
      <c r="G20" s="37"/>
      <c r="H20" s="321"/>
    </row>
    <row r="21" spans="1:8" ht="36">
      <c r="A21" s="153"/>
      <c r="B21" s="281" t="s">
        <v>321</v>
      </c>
      <c r="C21" s="101"/>
      <c r="D21" s="101"/>
      <c r="E21" s="37"/>
      <c r="F21" s="336"/>
      <c r="G21" s="37"/>
      <c r="H21" s="321"/>
    </row>
    <row r="22" spans="1:8" ht="18">
      <c r="A22" s="282" t="s">
        <v>144</v>
      </c>
      <c r="B22" s="279" t="s">
        <v>145</v>
      </c>
      <c r="C22" s="101">
        <f>'9. sz. mellékletMűvelődési ház'!C23+'9. sz. mellékletMűvelődési ház'!C24+'9. sz. mellékletMűvelődési ház'!C25+'9. sz. mellékletMűvelődési ház'!C26</f>
        <v>0</v>
      </c>
      <c r="D22" s="101"/>
      <c r="E22" s="101">
        <f>'9. sz. mellékletMűvelődési ház'!E23+'9. sz. mellékletMűvelődési ház'!E24+'9. sz. mellékletMűvelődési ház'!E25+'9. sz. mellékletMűvelődési ház'!E26</f>
        <v>0</v>
      </c>
      <c r="F22" s="334">
        <f>'9. sz. mellékletMűvelődési ház'!F23+'9. sz. mellékletMűvelődési ház'!F24+'9. sz. mellékletMűvelődési ház'!F25+'9. sz. mellékletMűvelődési ház'!F26</f>
        <v>0</v>
      </c>
      <c r="G22" s="37"/>
      <c r="H22" s="321"/>
    </row>
    <row r="23" spans="1:8" s="313" customFormat="1" ht="90">
      <c r="A23" s="153"/>
      <c r="B23" s="43" t="s">
        <v>146</v>
      </c>
      <c r="C23" s="101"/>
      <c r="D23" s="101"/>
      <c r="E23" s="37"/>
      <c r="F23" s="336"/>
      <c r="G23" s="45"/>
      <c r="H23" s="319"/>
    </row>
    <row r="24" spans="1:8" s="313" customFormat="1" ht="18.75">
      <c r="A24" s="156"/>
      <c r="B24" s="43" t="s">
        <v>147</v>
      </c>
      <c r="C24" s="101"/>
      <c r="D24" s="101"/>
      <c r="E24" s="37"/>
      <c r="F24" s="336"/>
      <c r="G24" s="45"/>
      <c r="H24" s="319"/>
    </row>
    <row r="25" spans="1:8" s="313" customFormat="1" ht="18.75">
      <c r="A25" s="153"/>
      <c r="B25" s="43" t="s">
        <v>148</v>
      </c>
      <c r="C25" s="278"/>
      <c r="D25" s="278"/>
      <c r="E25" s="320"/>
      <c r="F25" s="337"/>
      <c r="G25" s="45"/>
      <c r="H25" s="319"/>
    </row>
    <row r="26" spans="1:8" s="313" customFormat="1" ht="90">
      <c r="A26" s="273"/>
      <c r="B26" s="43" t="s">
        <v>149</v>
      </c>
      <c r="C26" s="270"/>
      <c r="D26" s="270"/>
      <c r="E26" s="45"/>
      <c r="F26" s="333"/>
      <c r="G26" s="45"/>
      <c r="H26" s="319"/>
    </row>
    <row r="27" spans="1:8" ht="18">
      <c r="A27" s="282" t="s">
        <v>150</v>
      </c>
      <c r="B27" s="283" t="s">
        <v>151</v>
      </c>
      <c r="C27" s="278">
        <f>'9. sz. mellékletMűvelődési ház'!C28+'9. sz. mellékletMűvelődési ház'!C29+'9. sz. mellékletMűvelődési ház'!C30+'9. sz. mellékletMűvelődési ház'!C31+'9. sz. mellékletMűvelődési ház'!C32</f>
        <v>4243</v>
      </c>
      <c r="D27" s="278">
        <f>'9. sz. mellékletMűvelődési ház'!D28+'9. sz. mellékletMűvelődési ház'!D29+'9. sz. mellékletMűvelődési ház'!D30+'9. sz. mellékletMűvelődési ház'!D31+'9. sz. mellékletMűvelődési ház'!D32</f>
        <v>4243</v>
      </c>
      <c r="E27" s="278">
        <f>'9. sz. mellékletMűvelődési ház'!E28+'9. sz. mellékletMűvelődési ház'!E29+'9. sz. mellékletMűvelődési ház'!E30+'9. sz. mellékletMűvelődési ház'!E31+'9. sz. mellékletMűvelődési ház'!E32</f>
        <v>0</v>
      </c>
      <c r="F27" s="323">
        <f>'9. sz. mellékletMűvelődési ház'!F28+'9. sz. mellékletMűvelődési ház'!F29+'9. sz. mellékletMűvelődési ház'!F30+'9. sz. mellékletMűvelődési ház'!F31+'9. sz. mellékletMűvelődési ház'!F32</f>
        <v>4243</v>
      </c>
      <c r="G27" s="323">
        <f>'9. sz. mellékletMűvelődési ház'!G28+'9. sz. mellékletMűvelődési ház'!G29+'9. sz. mellékletMűvelődési ház'!G30+'9. sz. mellékletMűvelődési ház'!G31+'9. sz. mellékletMűvelődési ház'!G32</f>
        <v>2263</v>
      </c>
      <c r="H27" s="324">
        <f aca="true" t="shared" si="0" ref="H27:H28">G27/F27</f>
        <v>0.5333490454866839</v>
      </c>
    </row>
    <row r="28" spans="1:8" ht="54">
      <c r="A28" s="153"/>
      <c r="B28" s="274" t="s">
        <v>152</v>
      </c>
      <c r="C28" s="101">
        <v>4243</v>
      </c>
      <c r="D28" s="101">
        <v>4243</v>
      </c>
      <c r="E28" s="101"/>
      <c r="F28" s="342">
        <f aca="true" t="shared" si="1" ref="F28:F35">D28+E28</f>
        <v>4243</v>
      </c>
      <c r="G28" s="342">
        <v>2263</v>
      </c>
      <c r="H28" s="136">
        <f t="shared" si="0"/>
        <v>0.5333490454866839</v>
      </c>
    </row>
    <row r="29" spans="1:8" ht="15" customHeight="1">
      <c r="A29" s="153"/>
      <c r="B29" s="274" t="s">
        <v>153</v>
      </c>
      <c r="C29" s="101"/>
      <c r="D29" s="101"/>
      <c r="E29" s="37"/>
      <c r="F29" s="342">
        <f t="shared" si="1"/>
        <v>0</v>
      </c>
      <c r="G29" s="37"/>
      <c r="H29" s="136"/>
    </row>
    <row r="30" spans="1:8" ht="18">
      <c r="A30" s="153"/>
      <c r="B30" s="274" t="s">
        <v>154</v>
      </c>
      <c r="C30" s="101"/>
      <c r="D30" s="101"/>
      <c r="E30" s="37"/>
      <c r="F30" s="342">
        <f t="shared" si="1"/>
        <v>0</v>
      </c>
      <c r="G30" s="37"/>
      <c r="H30" s="136"/>
    </row>
    <row r="31" spans="1:8" s="316" customFormat="1" ht="16.5" customHeight="1">
      <c r="A31" s="153"/>
      <c r="B31" s="274" t="s">
        <v>155</v>
      </c>
      <c r="C31" s="101"/>
      <c r="D31" s="101"/>
      <c r="E31" s="45"/>
      <c r="F31" s="342">
        <f t="shared" si="1"/>
        <v>0</v>
      </c>
      <c r="G31" s="320"/>
      <c r="H31" s="136"/>
    </row>
    <row r="32" spans="1:8" s="313" customFormat="1" ht="18.75">
      <c r="A32" s="153"/>
      <c r="B32" s="274" t="s">
        <v>156</v>
      </c>
      <c r="C32" s="101"/>
      <c r="D32" s="101"/>
      <c r="E32" s="45"/>
      <c r="F32" s="342">
        <f t="shared" si="1"/>
        <v>0</v>
      </c>
      <c r="G32" s="45"/>
      <c r="H32" s="136"/>
    </row>
    <row r="33" spans="1:8" ht="18">
      <c r="A33" s="282" t="s">
        <v>157</v>
      </c>
      <c r="B33" s="279" t="s">
        <v>158</v>
      </c>
      <c r="C33" s="101">
        <f>'9. sz. mellékletMűvelődési ház'!C34+'9. sz. mellékletMűvelődési ház'!C35</f>
        <v>0</v>
      </c>
      <c r="D33" s="101"/>
      <c r="E33" s="101">
        <f>'9. sz. mellékletMűvelődési ház'!E34+'9. sz. mellékletMűvelődési ház'!E35</f>
        <v>0</v>
      </c>
      <c r="F33" s="342">
        <f t="shared" si="1"/>
        <v>0</v>
      </c>
      <c r="G33" s="37"/>
      <c r="H33" s="136"/>
    </row>
    <row r="34" spans="1:8" ht="18">
      <c r="A34" s="156"/>
      <c r="B34" s="274" t="s">
        <v>159</v>
      </c>
      <c r="C34" s="101"/>
      <c r="D34" s="101"/>
      <c r="E34" s="37"/>
      <c r="F34" s="342">
        <f t="shared" si="1"/>
        <v>0</v>
      </c>
      <c r="G34" s="37"/>
      <c r="H34" s="136"/>
    </row>
    <row r="35" spans="1:8" ht="18">
      <c r="A35" s="157"/>
      <c r="B35" s="274" t="s">
        <v>322</v>
      </c>
      <c r="C35" s="270"/>
      <c r="D35" s="270"/>
      <c r="E35" s="37"/>
      <c r="F35" s="342">
        <f t="shared" si="1"/>
        <v>0</v>
      </c>
      <c r="G35" s="37"/>
      <c r="H35" s="136"/>
    </row>
    <row r="36" spans="1:8" ht="18">
      <c r="A36" s="284" t="s">
        <v>161</v>
      </c>
      <c r="B36" s="279" t="s">
        <v>162</v>
      </c>
      <c r="C36" s="275">
        <f>'9. sz. mellékletMűvelődési ház'!C37</f>
        <v>0</v>
      </c>
      <c r="D36" s="275"/>
      <c r="E36" s="348"/>
      <c r="F36" s="349"/>
      <c r="G36" s="348">
        <v>245</v>
      </c>
      <c r="H36" s="136"/>
    </row>
    <row r="37" spans="1:8" ht="18">
      <c r="A37" s="159"/>
      <c r="B37" s="274" t="s">
        <v>294</v>
      </c>
      <c r="C37" s="101"/>
      <c r="D37" s="101"/>
      <c r="E37" s="350"/>
      <c r="F37" s="350"/>
      <c r="G37" s="350">
        <v>245</v>
      </c>
      <c r="H37" s="136"/>
    </row>
    <row r="38" spans="1:8" ht="18">
      <c r="A38" s="284" t="s">
        <v>164</v>
      </c>
      <c r="B38" s="279" t="s">
        <v>165</v>
      </c>
      <c r="C38" s="101">
        <f>'9. sz. mellékletMűvelődési ház'!C39+'9. sz. mellékletMűvelődési ház'!C40</f>
        <v>0</v>
      </c>
      <c r="D38" s="101"/>
      <c r="E38" s="101">
        <f>'9. sz. mellékletMűvelődési ház'!E39+'9. sz. mellékletMűvelődési ház'!E40</f>
        <v>0</v>
      </c>
      <c r="F38" s="342">
        <f aca="true" t="shared" si="2" ref="F38:F46">D38+E38</f>
        <v>0</v>
      </c>
      <c r="G38" s="37"/>
      <c r="H38" s="136"/>
    </row>
    <row r="39" spans="1:8" s="313" customFormat="1" ht="54">
      <c r="A39" s="159"/>
      <c r="B39" s="43" t="s">
        <v>295</v>
      </c>
      <c r="C39" s="101"/>
      <c r="D39" s="101"/>
      <c r="E39" s="37"/>
      <c r="F39" s="342">
        <f t="shared" si="2"/>
        <v>0</v>
      </c>
      <c r="G39" s="45"/>
      <c r="H39" s="136"/>
    </row>
    <row r="40" spans="1:8" ht="36">
      <c r="A40" s="159"/>
      <c r="B40" s="43" t="s">
        <v>323</v>
      </c>
      <c r="C40" s="101"/>
      <c r="D40" s="101"/>
      <c r="E40" s="37"/>
      <c r="F40" s="342">
        <f t="shared" si="2"/>
        <v>0</v>
      </c>
      <c r="G40" s="37"/>
      <c r="H40" s="136"/>
    </row>
    <row r="41" spans="1:8" ht="45.75" customHeight="1">
      <c r="A41" s="159"/>
      <c r="B41" s="279" t="s">
        <v>168</v>
      </c>
      <c r="C41" s="278">
        <f>'9. sz. mellékletMűvelődési ház'!C8+'9. sz. mellékletMűvelődési ház'!C15+'9. sz. mellékletMűvelődési ház'!C20+'9. sz. mellékletMűvelődési ház'!C22+'9. sz. mellékletMűvelődési ház'!C27+'9. sz. mellékletMűvelődési ház'!C33+'9. sz. mellékletMűvelődési ház'!C36+'9. sz. mellékletMűvelődési ház'!C38</f>
        <v>4243</v>
      </c>
      <c r="D41" s="278">
        <f>'9. sz. mellékletMűvelődési ház'!D8+'9. sz. mellékletMűvelődési ház'!D15+'9. sz. mellékletMűvelődési ház'!D20+'9. sz. mellékletMűvelődési ház'!D22+'9. sz. mellékletMűvelődési ház'!D27+'9. sz. mellékletMűvelődési ház'!D33+'9. sz. mellékletMűvelődési ház'!D36+'9. sz. mellékletMűvelődési ház'!D38</f>
        <v>4243</v>
      </c>
      <c r="E41" s="278">
        <f>'9. sz. mellékletMűvelődési ház'!E8+'9. sz. mellékletMűvelődési ház'!E15+'9. sz. mellékletMűvelődési ház'!E20+'9. sz. mellékletMűvelődési ház'!E22+'9. sz. mellékletMűvelődési ház'!E27+'9. sz. mellékletMűvelődési ház'!E33+'9. sz. mellékletMűvelődési ház'!E36+'9. sz. mellékletMűvelődési ház'!E38</f>
        <v>1620</v>
      </c>
      <c r="F41" s="343">
        <f t="shared" si="2"/>
        <v>5863</v>
      </c>
      <c r="G41" s="323">
        <f>'9. sz. mellékletMűvelődési ház'!G8+'9. sz. mellékletMűvelődési ház'!G15+'9. sz. mellékletMűvelődési ház'!G20+'9. sz. mellékletMűvelődési ház'!G22+'9. sz. mellékletMűvelődési ház'!G27+'9. sz. mellékletMűvelődési ház'!G33+'9. sz. mellékletMűvelődési ház'!G36+'9. sz. mellékletMűvelődési ház'!G38</f>
        <v>4128</v>
      </c>
      <c r="H41" s="324">
        <f aca="true" t="shared" si="3" ref="H41:H43">G41/F41</f>
        <v>0.7040764113934845</v>
      </c>
    </row>
    <row r="42" spans="1:8" ht="18">
      <c r="A42" s="284" t="s">
        <v>169</v>
      </c>
      <c r="B42" s="279" t="s">
        <v>324</v>
      </c>
      <c r="C42" s="270">
        <f>'9. sz. mellékletMűvelődési ház'!C77-'9. sz. mellékletMűvelődési ház'!C41</f>
        <v>37103</v>
      </c>
      <c r="D42" s="270">
        <v>36882</v>
      </c>
      <c r="E42" s="270">
        <f>'9. sz. mellékletMűvelődési ház'!E77-'9. sz. mellékletMűvelődési ház'!E41-'9. sz. mellékletMűvelődési ház'!E43</f>
        <v>-450</v>
      </c>
      <c r="F42" s="343">
        <f t="shared" si="2"/>
        <v>36432</v>
      </c>
      <c r="G42" s="318">
        <v>24888</v>
      </c>
      <c r="H42" s="324">
        <f t="shared" si="3"/>
        <v>0.6831357048748353</v>
      </c>
    </row>
    <row r="43" spans="1:8" ht="36">
      <c r="A43" s="284" t="s">
        <v>171</v>
      </c>
      <c r="B43" s="279" t="s">
        <v>172</v>
      </c>
      <c r="C43" s="101"/>
      <c r="D43" s="101">
        <v>256</v>
      </c>
      <c r="E43" s="45"/>
      <c r="F43" s="342">
        <f t="shared" si="2"/>
        <v>256</v>
      </c>
      <c r="G43" s="37">
        <v>256</v>
      </c>
      <c r="H43" s="136">
        <f t="shared" si="3"/>
        <v>1</v>
      </c>
    </row>
    <row r="44" spans="1:8" ht="36">
      <c r="A44" s="284" t="s">
        <v>173</v>
      </c>
      <c r="B44" s="279" t="s">
        <v>174</v>
      </c>
      <c r="C44" s="101"/>
      <c r="D44" s="101"/>
      <c r="E44" s="45"/>
      <c r="F44" s="342">
        <f t="shared" si="2"/>
        <v>0</v>
      </c>
      <c r="G44" s="37"/>
      <c r="H44" s="136"/>
    </row>
    <row r="45" spans="1:8" ht="18">
      <c r="A45" s="159"/>
      <c r="B45" s="279" t="s">
        <v>175</v>
      </c>
      <c r="C45" s="278">
        <f>'9. sz. mellékletMűvelődési ház'!C42+'9. sz. mellékletMűvelődési ház'!C43+'9. sz. mellékletMűvelődési ház'!C44</f>
        <v>37103</v>
      </c>
      <c r="D45" s="278">
        <f>'9. sz. mellékletMűvelődési ház'!D42+'9. sz. mellékletMűvelődési ház'!D43+'9. sz. mellékletMűvelődési ház'!D44</f>
        <v>37138</v>
      </c>
      <c r="E45" s="278">
        <f>'9. sz. mellékletMűvelődési ház'!E42+'9. sz. mellékletMűvelődési ház'!E43+'9. sz. mellékletMűvelődési ház'!E44</f>
        <v>-450</v>
      </c>
      <c r="F45" s="343">
        <f t="shared" si="2"/>
        <v>36688</v>
      </c>
      <c r="G45" s="323">
        <f>'9. sz. mellékletMűvelődési ház'!G42+'9. sz. mellékletMűvelődési ház'!G43+'9. sz. mellékletMűvelődési ház'!G44</f>
        <v>25144</v>
      </c>
      <c r="H45" s="324">
        <f aca="true" t="shared" si="4" ref="H45:H46">G45/F45</f>
        <v>0.6853467073702573</v>
      </c>
    </row>
    <row r="46" spans="1:8" ht="15" customHeight="1">
      <c r="A46" s="159"/>
      <c r="B46" s="269" t="s">
        <v>178</v>
      </c>
      <c r="C46" s="278">
        <f>'9. sz. mellékletMűvelődési ház'!C41+'9. sz. mellékletMűvelődési ház'!C45</f>
        <v>41346</v>
      </c>
      <c r="D46" s="278">
        <f>'9. sz. mellékletMűvelődési ház'!D41+'9. sz. mellékletMűvelődési ház'!D45</f>
        <v>41381</v>
      </c>
      <c r="E46" s="278">
        <f>'9. sz. mellékletMűvelődési ház'!E41+'9. sz. mellékletMűvelődési ház'!E45</f>
        <v>1170</v>
      </c>
      <c r="F46" s="343">
        <f t="shared" si="2"/>
        <v>42551</v>
      </c>
      <c r="G46" s="323">
        <f>'9. sz. mellékletMűvelődési ház'!G41+'9. sz. mellékletMűvelődési ház'!G45</f>
        <v>29272</v>
      </c>
      <c r="H46" s="324">
        <f t="shared" si="4"/>
        <v>0.6879274282625555</v>
      </c>
    </row>
    <row r="47" spans="1:8" ht="14.25" customHeight="1">
      <c r="A47" s="287"/>
      <c r="B47" s="288"/>
      <c r="C47" s="289"/>
      <c r="D47" s="289"/>
      <c r="G47" s="303"/>
      <c r="H47" s="344"/>
    </row>
    <row r="48" spans="1:6" ht="21">
      <c r="A48" s="178"/>
      <c r="B48" s="178"/>
      <c r="C48" s="274"/>
      <c r="D48" s="274"/>
      <c r="E48" s="54"/>
      <c r="F48" s="54"/>
    </row>
    <row r="49" spans="1:8" ht="76.5" customHeight="1">
      <c r="A49" s="290"/>
      <c r="B49" s="290" t="s">
        <v>298</v>
      </c>
      <c r="C49" s="268"/>
      <c r="D49" s="62" t="s">
        <v>122</v>
      </c>
      <c r="E49" s="63" t="s">
        <v>123</v>
      </c>
      <c r="F49" s="62" t="s">
        <v>124</v>
      </c>
      <c r="G49" s="133" t="s">
        <v>125</v>
      </c>
      <c r="H49" s="134" t="s">
        <v>126</v>
      </c>
    </row>
    <row r="50" spans="1:8" ht="18">
      <c r="A50" s="157" t="s">
        <v>127</v>
      </c>
      <c r="B50" s="22" t="s">
        <v>180</v>
      </c>
      <c r="C50" s="270">
        <f>'9. sz. mellékletMűvelődési ház'!C51+'9. sz. mellékletMűvelődési ház'!C52+'9. sz. mellékletMűvelődési ház'!C53+'9. sz. mellékletMűvelődési ház'!C56+'9. sz. mellékletMűvelődési ház'!C57</f>
        <v>41346</v>
      </c>
      <c r="D50" s="270">
        <f>'9. sz. mellékletMűvelődési ház'!D51+'9. sz. mellékletMűvelődési ház'!D52+'9. sz. mellékletMűvelődési ház'!D53+'9. sz. mellékletMűvelődési ház'!D56+'9. sz. mellékletMűvelődési ház'!D57</f>
        <v>41381</v>
      </c>
      <c r="E50" s="270">
        <f>'9. sz. mellékletMűvelődési ház'!E51+'9. sz. mellékletMűvelődési ház'!E52+'9. sz. mellékletMűvelődési ház'!E53+'9. sz. mellékletMűvelődési ház'!E56+'9. sz. mellékletMűvelődési ház'!E57</f>
        <v>970</v>
      </c>
      <c r="F50" s="270">
        <f>'9. sz. mellékletMűvelődési ház'!F51+'9. sz. mellékletMűvelődési ház'!F52+'9. sz. mellékletMűvelődési ház'!F53+'9. sz. mellékletMűvelődési ház'!F56+'9. sz. mellékletMűvelődési ház'!F57</f>
        <v>42351</v>
      </c>
      <c r="G50" s="270">
        <f>'9. sz. mellékletMűvelődési ház'!G51+'9. sz. mellékletMűvelődési ház'!G52+'9. sz. mellékletMűvelődési ház'!G53+'9. sz. mellékletMűvelődési ház'!G56+'9. sz. mellékletMűvelődési ház'!G57</f>
        <v>26934</v>
      </c>
      <c r="H50" s="341">
        <f aca="true" t="shared" si="5" ref="H50:H53">G50/F50</f>
        <v>0.6359708153290359</v>
      </c>
    </row>
    <row r="51" spans="1:8" ht="18">
      <c r="A51" s="170"/>
      <c r="B51" s="291" t="s">
        <v>181</v>
      </c>
      <c r="C51" s="101">
        <v>17501</v>
      </c>
      <c r="D51" s="101">
        <v>17616</v>
      </c>
      <c r="E51" s="101">
        <f>66</f>
        <v>66</v>
      </c>
      <c r="F51" s="101">
        <f aca="true" t="shared" si="6" ref="F51:F80">D51+E51</f>
        <v>17682</v>
      </c>
      <c r="G51" s="101">
        <v>11262</v>
      </c>
      <c r="H51" s="331">
        <f t="shared" si="5"/>
        <v>0.6369189005768578</v>
      </c>
    </row>
    <row r="52" spans="1:8" ht="36">
      <c r="A52" s="159"/>
      <c r="B52" s="23" t="s">
        <v>182</v>
      </c>
      <c r="C52" s="101">
        <v>4823</v>
      </c>
      <c r="D52" s="101">
        <v>4855</v>
      </c>
      <c r="E52" s="101">
        <f>18</f>
        <v>18</v>
      </c>
      <c r="F52" s="101">
        <f t="shared" si="6"/>
        <v>4873</v>
      </c>
      <c r="G52" s="101">
        <v>3218</v>
      </c>
      <c r="H52" s="331">
        <f t="shared" si="5"/>
        <v>0.6603734865585882</v>
      </c>
    </row>
    <row r="53" spans="1:8" ht="18">
      <c r="A53" s="159"/>
      <c r="B53" s="23" t="s">
        <v>183</v>
      </c>
      <c r="C53" s="101">
        <v>19022</v>
      </c>
      <c r="D53" s="101">
        <v>18910</v>
      </c>
      <c r="E53" s="101">
        <f>1300+120-534</f>
        <v>886</v>
      </c>
      <c r="F53" s="101">
        <f t="shared" si="6"/>
        <v>19796</v>
      </c>
      <c r="G53" s="101">
        <v>12454</v>
      </c>
      <c r="H53" s="331">
        <f t="shared" si="5"/>
        <v>0.6291169933319862</v>
      </c>
    </row>
    <row r="54" spans="1:8" ht="54">
      <c r="A54" s="159"/>
      <c r="B54" s="23" t="s">
        <v>299</v>
      </c>
      <c r="C54" s="101"/>
      <c r="D54" s="101"/>
      <c r="E54" s="37"/>
      <c r="F54" s="101">
        <f t="shared" si="6"/>
        <v>0</v>
      </c>
      <c r="G54" s="37"/>
      <c r="H54" s="331"/>
    </row>
    <row r="55" spans="1:8" ht="18">
      <c r="A55" s="159"/>
      <c r="B55" s="23" t="s">
        <v>185</v>
      </c>
      <c r="C55" s="101"/>
      <c r="D55" s="101"/>
      <c r="E55" s="37"/>
      <c r="F55" s="101">
        <f t="shared" si="6"/>
        <v>0</v>
      </c>
      <c r="G55" s="37"/>
      <c r="H55" s="331"/>
    </row>
    <row r="56" spans="1:8" ht="18">
      <c r="A56" s="159"/>
      <c r="B56" s="23" t="s">
        <v>186</v>
      </c>
      <c r="C56" s="101"/>
      <c r="D56" s="101"/>
      <c r="E56" s="37"/>
      <c r="F56" s="101">
        <f t="shared" si="6"/>
        <v>0</v>
      </c>
      <c r="G56" s="37"/>
      <c r="H56" s="331"/>
    </row>
    <row r="57" spans="1:8" ht="18">
      <c r="A57" s="159"/>
      <c r="B57" s="23" t="s">
        <v>33</v>
      </c>
      <c r="C57" s="101">
        <f>SUM('9. sz. mellékletMűvelődési ház'!C58:C61)</f>
        <v>0</v>
      </c>
      <c r="D57" s="101"/>
      <c r="E57" s="37"/>
      <c r="F57" s="101">
        <f t="shared" si="6"/>
        <v>0</v>
      </c>
      <c r="G57" s="37"/>
      <c r="H57" s="331"/>
    </row>
    <row r="58" spans="1:8" ht="18">
      <c r="A58" s="159"/>
      <c r="B58" s="23" t="s">
        <v>187</v>
      </c>
      <c r="C58" s="101"/>
      <c r="D58" s="101"/>
      <c r="E58" s="37"/>
      <c r="F58" s="101">
        <f t="shared" si="6"/>
        <v>0</v>
      </c>
      <c r="G58" s="37"/>
      <c r="H58" s="331"/>
    </row>
    <row r="59" spans="1:8" ht="36">
      <c r="A59" s="159"/>
      <c r="B59" s="23" t="s">
        <v>188</v>
      </c>
      <c r="C59" s="101"/>
      <c r="D59" s="101"/>
      <c r="E59" s="37"/>
      <c r="F59" s="101">
        <f t="shared" si="6"/>
        <v>0</v>
      </c>
      <c r="G59" s="37"/>
      <c r="H59" s="331"/>
    </row>
    <row r="60" spans="1:8" ht="36">
      <c r="A60" s="159"/>
      <c r="B60" s="23" t="s">
        <v>189</v>
      </c>
      <c r="C60" s="101"/>
      <c r="D60" s="101"/>
      <c r="E60" s="37"/>
      <c r="F60" s="101">
        <f t="shared" si="6"/>
        <v>0</v>
      </c>
      <c r="G60" s="37"/>
      <c r="H60" s="331"/>
    </row>
    <row r="61" spans="1:8" ht="18">
      <c r="A61" s="159"/>
      <c r="B61" s="292"/>
      <c r="C61" s="101"/>
      <c r="D61" s="101"/>
      <c r="E61" s="37"/>
      <c r="F61" s="101">
        <f t="shared" si="6"/>
        <v>0</v>
      </c>
      <c r="G61" s="37"/>
      <c r="H61" s="331"/>
    </row>
    <row r="62" spans="1:8" ht="18">
      <c r="A62" s="157" t="s">
        <v>135</v>
      </c>
      <c r="B62" s="22" t="s">
        <v>191</v>
      </c>
      <c r="C62" s="270">
        <f>'9. sz. mellékletMűvelődési ház'!C63+'9. sz. mellékletMűvelődési ház'!C66+'9. sz. mellékletMűvelődési ház'!C67+'9. sz. mellékletMűvelődési ház'!C70</f>
        <v>0</v>
      </c>
      <c r="D62" s="270"/>
      <c r="E62" s="270">
        <f>'9. sz. mellékletMűvelődési ház'!E63+'9. sz. mellékletMűvelődési ház'!E66+'9. sz. mellékletMűvelődési ház'!E67+'9. sz. mellékletMűvelődési ház'!E70</f>
        <v>200</v>
      </c>
      <c r="F62" s="101">
        <f t="shared" si="6"/>
        <v>200</v>
      </c>
      <c r="G62" s="37"/>
      <c r="H62" s="331">
        <f aca="true" t="shared" si="7" ref="H62:H63">G62/F62</f>
        <v>0</v>
      </c>
    </row>
    <row r="63" spans="1:8" ht="18">
      <c r="A63" s="170"/>
      <c r="B63" s="293" t="s">
        <v>192</v>
      </c>
      <c r="C63" s="101"/>
      <c r="D63" s="101"/>
      <c r="E63" s="37">
        <v>200</v>
      </c>
      <c r="F63" s="101">
        <f t="shared" si="6"/>
        <v>200</v>
      </c>
      <c r="G63" s="37"/>
      <c r="H63" s="331">
        <f t="shared" si="7"/>
        <v>0</v>
      </c>
    </row>
    <row r="64" spans="1:8" ht="54">
      <c r="A64" s="170"/>
      <c r="B64" s="23" t="s">
        <v>300</v>
      </c>
      <c r="C64" s="101"/>
      <c r="D64" s="101"/>
      <c r="E64" s="37"/>
      <c r="F64" s="101">
        <f t="shared" si="6"/>
        <v>0</v>
      </c>
      <c r="G64" s="37"/>
      <c r="H64" s="331"/>
    </row>
    <row r="65" spans="1:8" ht="54">
      <c r="A65" s="170"/>
      <c r="B65" s="23" t="s">
        <v>301</v>
      </c>
      <c r="C65" s="101"/>
      <c r="D65" s="101"/>
      <c r="E65" s="37"/>
      <c r="F65" s="101">
        <f t="shared" si="6"/>
        <v>0</v>
      </c>
      <c r="G65" s="37"/>
      <c r="H65" s="331"/>
    </row>
    <row r="66" spans="1:8" ht="18">
      <c r="A66" s="159"/>
      <c r="B66" s="23" t="s">
        <v>195</v>
      </c>
      <c r="C66" s="101"/>
      <c r="D66" s="101"/>
      <c r="E66" s="37"/>
      <c r="F66" s="101">
        <f t="shared" si="6"/>
        <v>0</v>
      </c>
      <c r="G66" s="37"/>
      <c r="H66" s="331"/>
    </row>
    <row r="67" spans="1:8" ht="18">
      <c r="A67" s="159"/>
      <c r="B67" s="23" t="s">
        <v>42</v>
      </c>
      <c r="C67" s="101"/>
      <c r="D67" s="101"/>
      <c r="E67" s="37"/>
      <c r="F67" s="101">
        <f t="shared" si="6"/>
        <v>0</v>
      </c>
      <c r="G67" s="37"/>
      <c r="H67" s="331"/>
    </row>
    <row r="68" spans="1:8" ht="36">
      <c r="A68" s="159"/>
      <c r="B68" s="23" t="s">
        <v>197</v>
      </c>
      <c r="C68" s="101"/>
      <c r="D68" s="101"/>
      <c r="E68" s="37"/>
      <c r="F68" s="101">
        <f t="shared" si="6"/>
        <v>0</v>
      </c>
      <c r="G68" s="37"/>
      <c r="H68" s="331"/>
    </row>
    <row r="69" spans="1:8" ht="36">
      <c r="A69" s="159"/>
      <c r="B69" s="23" t="s">
        <v>198</v>
      </c>
      <c r="C69" s="101"/>
      <c r="D69" s="101"/>
      <c r="E69" s="37"/>
      <c r="F69" s="101">
        <f t="shared" si="6"/>
        <v>0</v>
      </c>
      <c r="G69" s="37"/>
      <c r="H69" s="331"/>
    </row>
    <row r="70" spans="1:8" ht="18">
      <c r="A70" s="159"/>
      <c r="B70" s="23" t="s">
        <v>65</v>
      </c>
      <c r="C70" s="101"/>
      <c r="D70" s="101"/>
      <c r="E70" s="37"/>
      <c r="F70" s="101">
        <f t="shared" si="6"/>
        <v>0</v>
      </c>
      <c r="G70" s="37"/>
      <c r="H70" s="331"/>
    </row>
    <row r="71" spans="1:8" ht="18">
      <c r="A71" s="3"/>
      <c r="B71" s="330"/>
      <c r="C71" s="1"/>
      <c r="D71" s="1"/>
      <c r="E71" s="37"/>
      <c r="F71" s="101">
        <f t="shared" si="6"/>
        <v>0</v>
      </c>
      <c r="G71" s="37"/>
      <c r="H71" s="331"/>
    </row>
    <row r="72" spans="1:8" ht="18.75">
      <c r="A72" s="157"/>
      <c r="B72" s="296" t="s">
        <v>199</v>
      </c>
      <c r="C72" s="270">
        <f>'9. sz. mellékletMűvelődési ház'!C50+'9. sz. mellékletMűvelődési ház'!C62</f>
        <v>41346</v>
      </c>
      <c r="D72" s="270">
        <f>'9. sz. mellékletMűvelődési ház'!D50+'9. sz. mellékletMűvelődési ház'!D62</f>
        <v>41381</v>
      </c>
      <c r="E72" s="270">
        <f>'9. sz. mellékletMűvelődési ház'!E50+'9. sz. mellékletMűvelődési ház'!E62</f>
        <v>1170</v>
      </c>
      <c r="F72" s="278">
        <f t="shared" si="6"/>
        <v>42551</v>
      </c>
      <c r="G72" s="270">
        <f>'9. sz. mellékletMűvelődési ház'!G50+'9. sz. mellékletMűvelődési ház'!G62</f>
        <v>26934</v>
      </c>
      <c r="H72" s="331">
        <f>G72/F72</f>
        <v>0.6329815985523255</v>
      </c>
    </row>
    <row r="73" spans="1:8" ht="18.75">
      <c r="A73" s="157"/>
      <c r="B73" s="296"/>
      <c r="C73" s="297"/>
      <c r="D73" s="297"/>
      <c r="E73" s="37"/>
      <c r="F73" s="101">
        <f t="shared" si="6"/>
        <v>0</v>
      </c>
      <c r="G73" s="37"/>
      <c r="H73" s="331"/>
    </row>
    <row r="74" spans="1:8" ht="18">
      <c r="A74" s="157" t="s">
        <v>141</v>
      </c>
      <c r="B74" s="22" t="s">
        <v>62</v>
      </c>
      <c r="C74" s="270">
        <f>'9. sz. mellékletMűvelődési ház'!C75+'9. sz. mellékletMűvelődési ház'!C76</f>
        <v>0</v>
      </c>
      <c r="D74" s="270"/>
      <c r="E74" s="270">
        <f>'9. sz. mellékletMűvelődési ház'!E75+'9. sz. mellékletMűvelődési ház'!E76</f>
        <v>0</v>
      </c>
      <c r="F74" s="101">
        <f t="shared" si="6"/>
        <v>0</v>
      </c>
      <c r="G74" s="37"/>
      <c r="H74" s="331"/>
    </row>
    <row r="75" spans="1:8" ht="18">
      <c r="A75" s="170"/>
      <c r="B75" s="291" t="s">
        <v>325</v>
      </c>
      <c r="C75" s="270"/>
      <c r="D75" s="270"/>
      <c r="E75" s="37"/>
      <c r="F75" s="101">
        <f t="shared" si="6"/>
        <v>0</v>
      </c>
      <c r="G75" s="37"/>
      <c r="H75" s="331"/>
    </row>
    <row r="76" spans="1:8" ht="36">
      <c r="A76" s="159"/>
      <c r="B76" s="291" t="s">
        <v>177</v>
      </c>
      <c r="C76" s="278"/>
      <c r="D76" s="278"/>
      <c r="E76" s="37"/>
      <c r="F76" s="101">
        <f t="shared" si="6"/>
        <v>0</v>
      </c>
      <c r="G76" s="37"/>
      <c r="H76" s="331"/>
    </row>
    <row r="77" spans="1:8" ht="18">
      <c r="A77" s="176"/>
      <c r="B77" s="298" t="s">
        <v>202</v>
      </c>
      <c r="C77" s="270">
        <f>'9. sz. mellékletMűvelődési ház'!C50+'9. sz. mellékletMűvelődési ház'!C62+'9. sz. mellékletMűvelődési ház'!C74</f>
        <v>41346</v>
      </c>
      <c r="D77" s="270">
        <f>'9. sz. mellékletMűvelődési ház'!D50+'9. sz. mellékletMűvelődési ház'!D62+'9. sz. mellékletMűvelődési ház'!D74</f>
        <v>41381</v>
      </c>
      <c r="E77" s="270">
        <f>'9. sz. mellékletMűvelődési ház'!E50+'9. sz. mellékletMűvelődési ház'!E62+'9. sz. mellékletMűvelődési ház'!E74</f>
        <v>1170</v>
      </c>
      <c r="F77" s="278">
        <f t="shared" si="6"/>
        <v>42551</v>
      </c>
      <c r="G77" s="270">
        <f>'9. sz. mellékletMűvelődési ház'!G50+'9. sz. mellékletMűvelődési ház'!G62+'9. sz. mellékletMűvelődési ház'!G74</f>
        <v>26934</v>
      </c>
      <c r="H77" s="331">
        <f>G77/F77</f>
        <v>0.6329815985523255</v>
      </c>
    </row>
    <row r="78" spans="1:8" ht="18">
      <c r="A78" s="178"/>
      <c r="B78" s="299"/>
      <c r="C78" s="274"/>
      <c r="D78" s="274"/>
      <c r="E78" s="37"/>
      <c r="F78" s="101">
        <f t="shared" si="6"/>
        <v>0</v>
      </c>
      <c r="G78" s="37"/>
      <c r="H78" s="321"/>
    </row>
    <row r="79" spans="1:8" ht="18">
      <c r="A79" s="182"/>
      <c r="B79" s="300" t="s">
        <v>204</v>
      </c>
      <c r="C79" s="301">
        <v>6</v>
      </c>
      <c r="D79" s="301">
        <v>6</v>
      </c>
      <c r="E79"/>
      <c r="F79" s="345">
        <f t="shared" si="6"/>
        <v>6</v>
      </c>
      <c r="G79" s="37"/>
      <c r="H79" s="321"/>
    </row>
    <row r="80" spans="1:8" ht="18.75">
      <c r="A80" s="182"/>
      <c r="B80" s="300" t="s">
        <v>205</v>
      </c>
      <c r="C80" s="301">
        <v>0</v>
      </c>
      <c r="D80" s="301">
        <v>0</v>
      </c>
      <c r="E80" s="301"/>
      <c r="F80" s="345">
        <f t="shared" si="6"/>
        <v>0</v>
      </c>
      <c r="G80" s="303"/>
      <c r="H80" s="344"/>
    </row>
    <row r="85" spans="2:3" ht="18">
      <c r="B85" s="295" t="s">
        <v>303</v>
      </c>
      <c r="C85" s="253" t="s">
        <v>117</v>
      </c>
    </row>
    <row r="86" spans="1:2" ht="18">
      <c r="A86" s="253" t="s">
        <v>304</v>
      </c>
      <c r="B86" s="295"/>
    </row>
    <row r="87" spans="1:3" ht="18">
      <c r="A87" s="253">
        <v>6</v>
      </c>
      <c r="B87" s="253" t="s">
        <v>333</v>
      </c>
      <c r="C87" s="253">
        <f>'9. sz. mellékletMűvelődési ház'!A87*6*12</f>
        <v>432</v>
      </c>
    </row>
    <row r="88" spans="2:4" ht="18">
      <c r="B88" s="253" t="s">
        <v>334</v>
      </c>
      <c r="C88" s="304">
        <f>'9. sz. mellékletMűvelődési ház'!C87*0.357</f>
        <v>154.224</v>
      </c>
      <c r="D88" s="304"/>
    </row>
    <row r="90" spans="2:4" ht="18">
      <c r="B90" s="307" t="s">
        <v>328</v>
      </c>
      <c r="C90" s="309">
        <f>SUM('9. sz. mellékletMűvelődési ház'!C87:C89)</f>
        <v>586.2239999999999</v>
      </c>
      <c r="D90" s="309"/>
    </row>
  </sheetData>
  <sheetProtection selectLockedCells="1" selectUnlockedCells="1"/>
  <mergeCells count="2">
    <mergeCell ref="E6:F6"/>
    <mergeCell ref="E48:F48"/>
  </mergeCells>
  <printOptions/>
  <pageMargins left="0.75" right="0.75" top="1" bottom="1" header="0.5118055555555555" footer="0.5118055555555555"/>
  <pageSetup horizontalDpi="300" verticalDpi="300" orientation="portrait" paperSize="9" scale="47"/>
  <rowBreaks count="1" manualBreakCount="1">
    <brk id="4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88"/>
  <sheetViews>
    <sheetView view="pageBreakPreview" zoomScale="50" zoomScaleNormal="60" zoomScaleSheetLayoutView="50" workbookViewId="0" topLeftCell="A28">
      <selection activeCell="C2" sqref="C2"/>
    </sheetView>
  </sheetViews>
  <sheetFormatPr defaultColWidth="9.140625" defaultRowHeight="12.75"/>
  <cols>
    <col min="1" max="1" width="11.28125" style="253" customWidth="1"/>
    <col min="2" max="2" width="61.7109375" style="253" customWidth="1"/>
    <col min="3" max="3" width="21.421875" style="253" customWidth="1"/>
    <col min="4" max="5" width="14.140625" style="253" customWidth="1"/>
    <col min="6" max="6" width="17.140625" style="253" customWidth="1"/>
    <col min="7" max="7" width="15.7109375" style="253" customWidth="1"/>
    <col min="8" max="8" width="12.00390625" style="253" customWidth="1"/>
    <col min="9" max="254" width="9.140625" style="253" customWidth="1"/>
  </cols>
  <sheetData>
    <row r="1" spans="1:4" s="311" customFormat="1" ht="21" customHeight="1">
      <c r="A1" s="255"/>
      <c r="B1" s="310"/>
      <c r="C1" s="256" t="s">
        <v>346</v>
      </c>
      <c r="D1" s="256"/>
    </row>
    <row r="2" spans="1:4" s="314" customFormat="1" ht="25.5" customHeight="1">
      <c r="A2" s="258"/>
      <c r="B2" s="259" t="s">
        <v>330</v>
      </c>
      <c r="C2" s="312" t="s">
        <v>347</v>
      </c>
      <c r="D2" s="312"/>
    </row>
    <row r="3" spans="1:4" s="314" customFormat="1" ht="18">
      <c r="A3" s="261"/>
      <c r="B3" s="259" t="s">
        <v>348</v>
      </c>
      <c r="C3" s="315"/>
      <c r="D3" s="315"/>
    </row>
    <row r="4" spans="1:6" s="314" customFormat="1" ht="15.75" customHeight="1">
      <c r="A4" s="263"/>
      <c r="B4" s="263"/>
      <c r="C4" s="264" t="s">
        <v>288</v>
      </c>
      <c r="D4" s="264"/>
      <c r="E4" s="313"/>
      <c r="F4" s="313"/>
    </row>
    <row r="5" spans="1:6" ht="36">
      <c r="A5" s="258"/>
      <c r="B5" s="265" t="s">
        <v>289</v>
      </c>
      <c r="C5" s="265" t="s">
        <v>290</v>
      </c>
      <c r="D5" s="265"/>
      <c r="E5" s="313"/>
      <c r="F5" s="313"/>
    </row>
    <row r="6" spans="1:6" s="316" customFormat="1" ht="19.5" customHeight="1">
      <c r="A6" s="258"/>
      <c r="B6" s="258"/>
      <c r="C6" s="258"/>
      <c r="D6" s="258"/>
      <c r="E6" s="54"/>
      <c r="F6" s="54"/>
    </row>
    <row r="7" spans="1:8" s="316" customFormat="1" ht="60">
      <c r="A7" s="267"/>
      <c r="B7" s="267" t="s">
        <v>291</v>
      </c>
      <c r="C7" s="268"/>
      <c r="D7" s="62" t="s">
        <v>122</v>
      </c>
      <c r="E7" s="63" t="s">
        <v>123</v>
      </c>
      <c r="F7" s="62" t="s">
        <v>124</v>
      </c>
      <c r="G7" s="133" t="s">
        <v>125</v>
      </c>
      <c r="H7" s="134" t="s">
        <v>126</v>
      </c>
    </row>
    <row r="8" spans="1:8" s="313" customFormat="1" ht="18.75">
      <c r="A8" s="258" t="s">
        <v>127</v>
      </c>
      <c r="B8" s="269" t="s">
        <v>128</v>
      </c>
      <c r="C8" s="270">
        <f>'10. sz. melléklet Könyvtár'!C9+'10. sz. melléklet Könyvtár'!C10+'10. sz. melléklet Könyvtár'!C11+'10. sz. melléklet Könyvtár'!C12+'10. sz. melléklet Könyvtár'!C13+'10. sz. melléklet Könyvtár'!C14</f>
        <v>0</v>
      </c>
      <c r="D8" s="270"/>
      <c r="E8" s="270">
        <f>'10. sz. melléklet Könyvtár'!E9+'10. sz. melléklet Könyvtár'!E10+'10. sz. melléklet Könyvtár'!E11+'10. sz. melléklet Könyvtár'!E12+'10. sz. melléklet Könyvtár'!E13+'10. sz. melléklet Könyvtár'!E14</f>
        <v>0</v>
      </c>
      <c r="F8" s="270">
        <f>'10. sz. melléklet Könyvtár'!F9+'10. sz. melléklet Könyvtár'!F10+'10. sz. melléklet Könyvtár'!F11+'10. sz. melléklet Könyvtár'!F12+'10. sz. melléklet Könyvtár'!F13+'10. sz. melléklet Könyvtár'!F14</f>
        <v>0</v>
      </c>
      <c r="G8" s="45"/>
      <c r="H8" s="319"/>
    </row>
    <row r="9" spans="1:8" s="313" customFormat="1" ht="36">
      <c r="A9" s="273"/>
      <c r="B9" s="274" t="s">
        <v>129</v>
      </c>
      <c r="C9" s="270"/>
      <c r="D9" s="270"/>
      <c r="E9" s="37"/>
      <c r="F9" s="37"/>
      <c r="G9" s="45"/>
      <c r="H9" s="319"/>
    </row>
    <row r="10" spans="1:8" s="313" customFormat="1" ht="36">
      <c r="A10" s="153"/>
      <c r="B10" s="274" t="s">
        <v>130</v>
      </c>
      <c r="C10" s="101"/>
      <c r="D10" s="101"/>
      <c r="E10" s="37"/>
      <c r="F10" s="37"/>
      <c r="G10" s="45"/>
      <c r="H10" s="319"/>
    </row>
    <row r="11" spans="1:8" s="313" customFormat="1" ht="36">
      <c r="A11" s="153"/>
      <c r="B11" s="274" t="s">
        <v>131</v>
      </c>
      <c r="C11" s="101"/>
      <c r="D11" s="101"/>
      <c r="E11" s="45"/>
      <c r="F11" s="45"/>
      <c r="G11" s="45"/>
      <c r="H11" s="319"/>
    </row>
    <row r="12" spans="1:8" s="313" customFormat="1" ht="36">
      <c r="A12" s="153"/>
      <c r="B12" s="274" t="s">
        <v>132</v>
      </c>
      <c r="C12" s="101"/>
      <c r="D12" s="101"/>
      <c r="E12" s="37"/>
      <c r="F12" s="37"/>
      <c r="G12" s="45"/>
      <c r="H12" s="319"/>
    </row>
    <row r="13" spans="1:8" s="313" customFormat="1" ht="36">
      <c r="A13" s="153"/>
      <c r="B13" s="274" t="s">
        <v>133</v>
      </c>
      <c r="C13" s="101"/>
      <c r="D13" s="101"/>
      <c r="E13" s="37"/>
      <c r="F13" s="37"/>
      <c r="G13" s="45"/>
      <c r="H13" s="319"/>
    </row>
    <row r="14" spans="1:8" s="313" customFormat="1" ht="18.75">
      <c r="A14" s="153"/>
      <c r="B14" s="274" t="s">
        <v>134</v>
      </c>
      <c r="C14" s="101"/>
      <c r="D14" s="101"/>
      <c r="E14" s="37"/>
      <c r="F14" s="37"/>
      <c r="G14" s="45"/>
      <c r="H14" s="319"/>
    </row>
    <row r="15" spans="1:8" ht="36">
      <c r="A15" s="153" t="s">
        <v>135</v>
      </c>
      <c r="B15" s="269" t="s">
        <v>136</v>
      </c>
      <c r="C15" s="101">
        <f>'10. sz. melléklet Könyvtár'!C16+'10. sz. melléklet Könyvtár'!C17+'10. sz. melléklet Könyvtár'!C18+'10. sz. melléklet Könyvtár'!C19</f>
        <v>0</v>
      </c>
      <c r="D15" s="101"/>
      <c r="E15" s="101">
        <f>'10. sz. melléklet Könyvtár'!E16+'10. sz. melléklet Könyvtár'!E17+'10. sz. melléklet Könyvtár'!E18+'10. sz. melléklet Könyvtár'!E19</f>
        <v>0</v>
      </c>
      <c r="F15" s="101">
        <f>'10. sz. melléklet Könyvtár'!F16+'10. sz. melléklet Könyvtár'!F17+'10. sz. melléklet Könyvtár'!F18+'10. sz. melléklet Könyvtár'!F19</f>
        <v>0</v>
      </c>
      <c r="G15" s="37"/>
      <c r="H15" s="321"/>
    </row>
    <row r="16" spans="1:8" ht="36">
      <c r="A16" s="273"/>
      <c r="B16" s="274" t="s">
        <v>137</v>
      </c>
      <c r="C16" s="270"/>
      <c r="D16" s="270"/>
      <c r="E16" s="45"/>
      <c r="F16" s="45"/>
      <c r="G16" s="37"/>
      <c r="H16" s="321"/>
    </row>
    <row r="17" spans="1:8" s="313" customFormat="1" ht="36">
      <c r="A17" s="153"/>
      <c r="B17" s="274" t="s">
        <v>138</v>
      </c>
      <c r="C17" s="101"/>
      <c r="D17" s="101"/>
      <c r="E17" s="45"/>
      <c r="F17" s="45"/>
      <c r="G17" s="45"/>
      <c r="H17" s="319"/>
    </row>
    <row r="18" spans="1:8" ht="36">
      <c r="A18" s="153"/>
      <c r="B18" s="274" t="s">
        <v>139</v>
      </c>
      <c r="C18" s="101"/>
      <c r="D18" s="101"/>
      <c r="E18" s="45"/>
      <c r="F18" s="45"/>
      <c r="G18" s="37"/>
      <c r="H18" s="321"/>
    </row>
    <row r="19" spans="1:8" ht="36">
      <c r="A19" s="153"/>
      <c r="B19" s="274" t="s">
        <v>206</v>
      </c>
      <c r="C19" s="101"/>
      <c r="D19" s="101"/>
      <c r="E19" s="45"/>
      <c r="F19" s="45"/>
      <c r="G19" s="37"/>
      <c r="H19" s="321"/>
    </row>
    <row r="20" spans="1:8" ht="36">
      <c r="A20" s="153" t="s">
        <v>141</v>
      </c>
      <c r="B20" s="279" t="s">
        <v>142</v>
      </c>
      <c r="C20" s="101">
        <f>'10. sz. melléklet Könyvtár'!C21</f>
        <v>0</v>
      </c>
      <c r="D20" s="101"/>
      <c r="E20" s="101">
        <f>'10. sz. melléklet Könyvtár'!E21</f>
        <v>0</v>
      </c>
      <c r="F20" s="101">
        <f>'10. sz. melléklet Könyvtár'!F21</f>
        <v>0</v>
      </c>
      <c r="G20" s="37"/>
      <c r="H20" s="321"/>
    </row>
    <row r="21" spans="1:8" ht="36">
      <c r="A21" s="153"/>
      <c r="B21" s="281" t="s">
        <v>321</v>
      </c>
      <c r="C21" s="101"/>
      <c r="D21" s="101"/>
      <c r="E21" s="37"/>
      <c r="F21" s="37"/>
      <c r="G21" s="37"/>
      <c r="H21" s="321"/>
    </row>
    <row r="22" spans="1:8" ht="18">
      <c r="A22" s="282" t="s">
        <v>144</v>
      </c>
      <c r="B22" s="279" t="s">
        <v>145</v>
      </c>
      <c r="C22" s="101">
        <f>'10. sz. melléklet Könyvtár'!C23+'10. sz. melléklet Könyvtár'!C24+'10. sz. melléklet Könyvtár'!C25+'10. sz. melléklet Könyvtár'!C26</f>
        <v>0</v>
      </c>
      <c r="D22" s="101"/>
      <c r="E22" s="101">
        <f>'10. sz. melléklet Könyvtár'!E23+'10. sz. melléklet Könyvtár'!E24+'10. sz. melléklet Könyvtár'!E25+'10. sz. melléklet Könyvtár'!E26</f>
        <v>0</v>
      </c>
      <c r="F22" s="101">
        <f>'10. sz. melléklet Könyvtár'!F23+'10. sz. melléklet Könyvtár'!F24+'10. sz. melléklet Könyvtár'!F25+'10. sz. melléklet Könyvtár'!F26</f>
        <v>0</v>
      </c>
      <c r="G22" s="37"/>
      <c r="H22" s="321"/>
    </row>
    <row r="23" spans="1:8" s="313" customFormat="1" ht="90">
      <c r="A23" s="153"/>
      <c r="B23" s="43" t="s">
        <v>146</v>
      </c>
      <c r="C23" s="101"/>
      <c r="D23" s="101"/>
      <c r="E23" s="45"/>
      <c r="F23" s="45"/>
      <c r="G23" s="45"/>
      <c r="H23" s="319"/>
    </row>
    <row r="24" spans="1:8" s="313" customFormat="1" ht="15.75" customHeight="1">
      <c r="A24" s="156"/>
      <c r="B24" s="43" t="s">
        <v>147</v>
      </c>
      <c r="C24" s="101"/>
      <c r="D24" s="101"/>
      <c r="E24" s="37"/>
      <c r="F24" s="37"/>
      <c r="G24" s="45"/>
      <c r="H24" s="319"/>
    </row>
    <row r="25" spans="1:8" s="313" customFormat="1" ht="19.5" customHeight="1">
      <c r="A25" s="153"/>
      <c r="B25" s="43" t="s">
        <v>148</v>
      </c>
      <c r="C25" s="278"/>
      <c r="D25" s="278"/>
      <c r="E25" s="37"/>
      <c r="F25" s="37"/>
      <c r="G25" s="45"/>
      <c r="H25" s="319"/>
    </row>
    <row r="26" spans="1:8" s="313" customFormat="1" ht="51.75" customHeight="1">
      <c r="A26" s="273"/>
      <c r="B26" s="43" t="s">
        <v>149</v>
      </c>
      <c r="C26" s="270"/>
      <c r="D26" s="270"/>
      <c r="E26" s="37"/>
      <c r="F26" s="37"/>
      <c r="G26" s="45"/>
      <c r="H26" s="319"/>
    </row>
    <row r="27" spans="1:8" ht="28.5" customHeight="1">
      <c r="A27" s="282" t="s">
        <v>150</v>
      </c>
      <c r="B27" s="283" t="s">
        <v>151</v>
      </c>
      <c r="C27" s="278">
        <f>'10. sz. melléklet Könyvtár'!C28+'10. sz. melléklet Könyvtár'!C29+'10. sz. melléklet Könyvtár'!C30+'10. sz. melléklet Könyvtár'!C31+'10. sz. melléklet Könyvtár'!C32</f>
        <v>329</v>
      </c>
      <c r="D27" s="278">
        <f>'10. sz. melléklet Könyvtár'!D28+'10. sz. melléklet Könyvtár'!D29+'10. sz. melléklet Könyvtár'!D30+'10. sz. melléklet Könyvtár'!D31+'10. sz. melléklet Könyvtár'!D32</f>
        <v>329</v>
      </c>
      <c r="E27" s="278">
        <f>'10. sz. melléklet Könyvtár'!E28+'10. sz. melléklet Könyvtár'!E29+'10. sz. melléklet Könyvtár'!E30+'10. sz. melléklet Könyvtár'!E31+'10. sz. melléklet Könyvtár'!E32</f>
        <v>0</v>
      </c>
      <c r="F27" s="278">
        <f>'10. sz. melléklet Könyvtár'!F28+'10. sz. melléklet Könyvtár'!F29+'10. sz. melléklet Könyvtár'!F30+'10. sz. melléklet Könyvtár'!F31+'10. sz. melléklet Könyvtár'!F32</f>
        <v>329</v>
      </c>
      <c r="G27" s="278">
        <f>'10. sz. melléklet Könyvtár'!G28+'10. sz. melléklet Könyvtár'!G29+'10. sz. melléklet Könyvtár'!G30+'10. sz. melléklet Könyvtár'!G31+'10. sz. melléklet Könyvtár'!G32</f>
        <v>236</v>
      </c>
      <c r="H27" s="346">
        <f aca="true" t="shared" si="0" ref="H27:H28">G27/F27</f>
        <v>0.7173252279635258</v>
      </c>
    </row>
    <row r="28" spans="1:8" ht="54">
      <c r="A28" s="153"/>
      <c r="B28" s="274" t="s">
        <v>152</v>
      </c>
      <c r="C28" s="101">
        <v>329</v>
      </c>
      <c r="D28" s="101">
        <v>329</v>
      </c>
      <c r="E28" s="101"/>
      <c r="F28" s="42">
        <f aca="true" t="shared" si="1" ref="F28:F36">D28+E28</f>
        <v>329</v>
      </c>
      <c r="G28" s="37">
        <v>236</v>
      </c>
      <c r="H28" s="347">
        <f t="shared" si="0"/>
        <v>0.7173252279635258</v>
      </c>
    </row>
    <row r="29" spans="1:8" ht="18.75">
      <c r="A29" s="153"/>
      <c r="B29" s="274" t="s">
        <v>153</v>
      </c>
      <c r="C29" s="101"/>
      <c r="D29" s="101"/>
      <c r="E29" s="45"/>
      <c r="F29" s="42">
        <f t="shared" si="1"/>
        <v>0</v>
      </c>
      <c r="G29" s="37"/>
      <c r="H29" s="347"/>
    </row>
    <row r="30" spans="1:8" ht="18.75">
      <c r="A30" s="153"/>
      <c r="B30" s="274" t="s">
        <v>154</v>
      </c>
      <c r="C30" s="101"/>
      <c r="D30" s="101"/>
      <c r="E30" s="45"/>
      <c r="F30" s="42">
        <f t="shared" si="1"/>
        <v>0</v>
      </c>
      <c r="G30" s="37"/>
      <c r="H30" s="347"/>
    </row>
    <row r="31" spans="1:8" s="316" customFormat="1" ht="18.75">
      <c r="A31" s="153"/>
      <c r="B31" s="274" t="s">
        <v>155</v>
      </c>
      <c r="C31" s="101"/>
      <c r="D31" s="101"/>
      <c r="E31" s="45"/>
      <c r="F31" s="42">
        <f t="shared" si="1"/>
        <v>0</v>
      </c>
      <c r="G31" s="320"/>
      <c r="H31" s="347"/>
    </row>
    <row r="32" spans="1:8" s="313" customFormat="1" ht="18.75">
      <c r="A32" s="153"/>
      <c r="B32" s="274" t="s">
        <v>156</v>
      </c>
      <c r="C32" s="101"/>
      <c r="D32" s="101"/>
      <c r="E32" s="45"/>
      <c r="F32" s="42">
        <f t="shared" si="1"/>
        <v>0</v>
      </c>
      <c r="G32" s="45"/>
      <c r="H32" s="347"/>
    </row>
    <row r="33" spans="1:8" ht="18.75">
      <c r="A33" s="282" t="s">
        <v>157</v>
      </c>
      <c r="B33" s="279" t="s">
        <v>158</v>
      </c>
      <c r="C33" s="101">
        <f>'10. sz. melléklet Könyvtár'!C34+'10. sz. melléklet Könyvtár'!C35</f>
        <v>0</v>
      </c>
      <c r="D33" s="101"/>
      <c r="E33" s="101">
        <f>'10. sz. melléklet Könyvtár'!E34+'10. sz. melléklet Könyvtár'!E35</f>
        <v>0</v>
      </c>
      <c r="F33" s="42">
        <f t="shared" si="1"/>
        <v>0</v>
      </c>
      <c r="G33" s="37"/>
      <c r="H33" s="347"/>
    </row>
    <row r="34" spans="1:8" ht="18.75">
      <c r="A34" s="156"/>
      <c r="B34" s="274" t="s">
        <v>159</v>
      </c>
      <c r="C34" s="101"/>
      <c r="D34" s="101"/>
      <c r="E34" s="37"/>
      <c r="F34" s="42">
        <f t="shared" si="1"/>
        <v>0</v>
      </c>
      <c r="G34" s="37"/>
      <c r="H34" s="347"/>
    </row>
    <row r="35" spans="1:8" ht="18.75">
      <c r="A35" s="157"/>
      <c r="B35" s="274" t="s">
        <v>322</v>
      </c>
      <c r="C35" s="270"/>
      <c r="D35" s="270"/>
      <c r="E35" s="45"/>
      <c r="F35" s="42">
        <f t="shared" si="1"/>
        <v>0</v>
      </c>
      <c r="G35" s="37"/>
      <c r="H35" s="347"/>
    </row>
    <row r="36" spans="1:8" ht="18.75">
      <c r="A36" s="284" t="s">
        <v>161</v>
      </c>
      <c r="B36" s="279" t="s">
        <v>162</v>
      </c>
      <c r="C36" s="275">
        <f>'10. sz. melléklet Könyvtár'!C37</f>
        <v>0</v>
      </c>
      <c r="D36" s="275"/>
      <c r="E36" s="270">
        <f>'10. sz. melléklet Könyvtár'!E37</f>
        <v>86</v>
      </c>
      <c r="F36" s="351">
        <f t="shared" si="1"/>
        <v>86</v>
      </c>
      <c r="G36" s="322">
        <v>86</v>
      </c>
      <c r="H36" s="347">
        <f aca="true" t="shared" si="2" ref="H36:H38">G36/F36</f>
        <v>1</v>
      </c>
    </row>
    <row r="37" spans="1:8" ht="18.75">
      <c r="A37" s="159"/>
      <c r="B37" s="274" t="s">
        <v>294</v>
      </c>
      <c r="C37" s="101"/>
      <c r="D37" s="101"/>
      <c r="E37" s="37">
        <v>86</v>
      </c>
      <c r="F37" s="42">
        <v>86</v>
      </c>
      <c r="G37" s="37">
        <v>86</v>
      </c>
      <c r="H37" s="347">
        <f t="shared" si="2"/>
        <v>1</v>
      </c>
    </row>
    <row r="38" spans="1:8" ht="18.75">
      <c r="A38" s="284" t="s">
        <v>164</v>
      </c>
      <c r="B38" s="279" t="s">
        <v>165</v>
      </c>
      <c r="C38" s="101">
        <f>'10. sz. melléklet Könyvtár'!C39+'10. sz. melléklet Könyvtár'!C40</f>
        <v>0</v>
      </c>
      <c r="D38" s="101"/>
      <c r="E38" s="101">
        <v>1620</v>
      </c>
      <c r="F38" s="42">
        <f aca="true" t="shared" si="3" ref="F38:F39">D38+E38</f>
        <v>1620</v>
      </c>
      <c r="G38" s="37">
        <v>1620</v>
      </c>
      <c r="H38" s="347">
        <f t="shared" si="2"/>
        <v>1</v>
      </c>
    </row>
    <row r="39" spans="1:8" s="313" customFormat="1" ht="54">
      <c r="A39" s="159"/>
      <c r="B39" s="43" t="s">
        <v>295</v>
      </c>
      <c r="C39" s="101"/>
      <c r="D39" s="101"/>
      <c r="E39" s="37"/>
      <c r="F39" s="42">
        <f t="shared" si="3"/>
        <v>0</v>
      </c>
      <c r="G39" s="45"/>
      <c r="H39" s="347"/>
    </row>
    <row r="40" spans="1:8" ht="32.25" customHeight="1">
      <c r="A40" s="159"/>
      <c r="B40" s="43" t="s">
        <v>167</v>
      </c>
      <c r="C40" s="101"/>
      <c r="D40" s="101"/>
      <c r="E40" s="45">
        <v>1620</v>
      </c>
      <c r="F40" s="42">
        <v>1620</v>
      </c>
      <c r="G40" s="37">
        <v>1620</v>
      </c>
      <c r="H40" s="347"/>
    </row>
    <row r="41" spans="1:8" ht="45.75" customHeight="1">
      <c r="A41" s="159"/>
      <c r="B41" s="279" t="s">
        <v>168</v>
      </c>
      <c r="C41" s="278">
        <f>'10. sz. melléklet Könyvtár'!C8+'10. sz. melléklet Könyvtár'!C15+'10. sz. melléklet Könyvtár'!C20+'10. sz. melléklet Könyvtár'!C22+'10. sz. melléklet Könyvtár'!C27+'10. sz. melléklet Könyvtár'!C33+'10. sz. melléklet Könyvtár'!C36+'10. sz. melléklet Könyvtár'!C38</f>
        <v>329</v>
      </c>
      <c r="D41" s="278">
        <f>'10. sz. melléklet Könyvtár'!D8+'10. sz. melléklet Könyvtár'!D15+'10. sz. melléklet Könyvtár'!D20+'10. sz. melléklet Könyvtár'!D22+'10. sz. melléklet Könyvtár'!D27+'10. sz. melléklet Könyvtár'!D33+'10. sz. melléklet Könyvtár'!D36+'10. sz. melléklet Könyvtár'!D38</f>
        <v>329</v>
      </c>
      <c r="E41" s="278">
        <f>'10. sz. melléklet Könyvtár'!E8+'10. sz. melléklet Könyvtár'!E15+'10. sz. melléklet Könyvtár'!E20+'10. sz. melléklet Könyvtár'!E22+'10. sz. melléklet Könyvtár'!E27+'10. sz. melléklet Könyvtár'!E33+'10. sz. melléklet Könyvtár'!E36+'10. sz. melléklet Könyvtár'!E38</f>
        <v>1706</v>
      </c>
      <c r="F41" s="326">
        <f aca="true" t="shared" si="4" ref="F41:F46">D41+E41</f>
        <v>2035</v>
      </c>
      <c r="G41" s="278">
        <f>'10. sz. melléklet Könyvtár'!G8+'10. sz. melléklet Könyvtár'!G15+'10. sz. melléklet Könyvtár'!G20+'10. sz. melléklet Könyvtár'!G22+'10. sz. melléklet Könyvtár'!G27+'10. sz. melléklet Könyvtár'!G33+'10. sz. melléklet Könyvtár'!G36+'10. sz. melléklet Könyvtár'!G38</f>
        <v>1942</v>
      </c>
      <c r="H41" s="347">
        <f aca="true" t="shared" si="5" ref="H41:H43">G41/F41</f>
        <v>0.9542997542997543</v>
      </c>
    </row>
    <row r="42" spans="1:8" ht="18.75">
      <c r="A42" s="284" t="s">
        <v>169</v>
      </c>
      <c r="B42" s="279" t="s">
        <v>324</v>
      </c>
      <c r="C42" s="270">
        <f>'10. sz. melléklet Könyvtár'!C77-'10. sz. melléklet Könyvtár'!C41</f>
        <v>10837</v>
      </c>
      <c r="D42" s="270">
        <v>11125</v>
      </c>
      <c r="E42" s="270">
        <f>'10. sz. melléklet Könyvtár'!E77-'10. sz. melléklet Könyvtár'!E41-'10. sz. melléklet Könyvtár'!E43</f>
        <v>2</v>
      </c>
      <c r="F42" s="351">
        <f t="shared" si="4"/>
        <v>11127</v>
      </c>
      <c r="G42" s="270">
        <v>6921</v>
      </c>
      <c r="H42" s="346">
        <f t="shared" si="5"/>
        <v>0.6220005392289026</v>
      </c>
    </row>
    <row r="43" spans="1:8" ht="36">
      <c r="A43" s="284" t="s">
        <v>171</v>
      </c>
      <c r="B43" s="279" t="s">
        <v>172</v>
      </c>
      <c r="C43" s="101"/>
      <c r="D43" s="101">
        <v>83</v>
      </c>
      <c r="E43" s="45"/>
      <c r="F43" s="42">
        <f t="shared" si="4"/>
        <v>83</v>
      </c>
      <c r="G43" s="37">
        <v>83</v>
      </c>
      <c r="H43" s="347">
        <f t="shared" si="5"/>
        <v>1</v>
      </c>
    </row>
    <row r="44" spans="1:8" ht="36">
      <c r="A44" s="284" t="s">
        <v>173</v>
      </c>
      <c r="B44" s="279" t="s">
        <v>174</v>
      </c>
      <c r="C44" s="101"/>
      <c r="D44" s="101"/>
      <c r="E44" s="45"/>
      <c r="F44" s="42">
        <f t="shared" si="4"/>
        <v>0</v>
      </c>
      <c r="G44" s="37"/>
      <c r="H44" s="347"/>
    </row>
    <row r="45" spans="1:8" ht="18">
      <c r="A45" s="159"/>
      <c r="B45" s="279" t="s">
        <v>175</v>
      </c>
      <c r="C45" s="278">
        <f>'10. sz. melléklet Könyvtár'!C42+'10. sz. melléklet Könyvtár'!C43+'10. sz. melléklet Könyvtár'!C44</f>
        <v>10837</v>
      </c>
      <c r="D45" s="278">
        <f>'10. sz. melléklet Könyvtár'!D42+'10. sz. melléklet Könyvtár'!D43+'10. sz. melléklet Könyvtár'!D44</f>
        <v>11208</v>
      </c>
      <c r="E45" s="278">
        <f>'10. sz. melléklet Könyvtár'!E42+'10. sz. melléklet Könyvtár'!E43+'10. sz. melléklet Könyvtár'!E44</f>
        <v>2</v>
      </c>
      <c r="F45" s="326">
        <f t="shared" si="4"/>
        <v>11210</v>
      </c>
      <c r="G45" s="326">
        <f>G42+G43+G44</f>
        <v>7004</v>
      </c>
      <c r="H45" s="346">
        <f aca="true" t="shared" si="6" ref="H45:H46">G45/F45</f>
        <v>0.6247992863514719</v>
      </c>
    </row>
    <row r="46" spans="1:8" ht="18">
      <c r="A46" s="159"/>
      <c r="B46" s="269" t="s">
        <v>178</v>
      </c>
      <c r="C46" s="278">
        <f>'10. sz. melléklet Könyvtár'!C41+'10. sz. melléklet Könyvtár'!C45</f>
        <v>11166</v>
      </c>
      <c r="D46" s="278">
        <f>'10. sz. melléklet Könyvtár'!D41+'10. sz. melléklet Könyvtár'!D45</f>
        <v>11537</v>
      </c>
      <c r="E46" s="278">
        <f>'10. sz. melléklet Könyvtár'!E41+'10. sz. melléklet Könyvtár'!E45</f>
        <v>1708</v>
      </c>
      <c r="F46" s="326">
        <f t="shared" si="4"/>
        <v>13245</v>
      </c>
      <c r="G46" s="278">
        <f>'10. sz. melléklet Könyvtár'!G41+'10. sz. melléklet Könyvtár'!G45</f>
        <v>8946</v>
      </c>
      <c r="H46" s="346">
        <f t="shared" si="6"/>
        <v>0.6754246885617214</v>
      </c>
    </row>
    <row r="47" spans="1:6" ht="14.25" customHeight="1">
      <c r="A47" s="287"/>
      <c r="B47" s="288"/>
      <c r="C47" s="289"/>
      <c r="D47" s="289"/>
      <c r="E47" s="313"/>
      <c r="F47" s="313"/>
    </row>
    <row r="48" spans="1:6" ht="21">
      <c r="A48" s="178"/>
      <c r="B48" s="178"/>
      <c r="C48" s="274"/>
      <c r="D48" s="274"/>
      <c r="E48" s="54"/>
      <c r="F48" s="54"/>
    </row>
    <row r="49" spans="1:8" ht="60">
      <c r="A49" s="290"/>
      <c r="B49" s="290" t="s">
        <v>298</v>
      </c>
      <c r="C49" s="268"/>
      <c r="D49" s="62" t="s">
        <v>122</v>
      </c>
      <c r="E49" s="63" t="s">
        <v>123</v>
      </c>
      <c r="F49" s="62" t="s">
        <v>124</v>
      </c>
      <c r="G49" s="133" t="s">
        <v>125</v>
      </c>
      <c r="H49" s="134" t="s">
        <v>126</v>
      </c>
    </row>
    <row r="50" spans="1:8" ht="18">
      <c r="A50" s="157" t="s">
        <v>127</v>
      </c>
      <c r="B50" s="22" t="s">
        <v>180</v>
      </c>
      <c r="C50" s="270">
        <f>'10. sz. melléklet Könyvtár'!C51+'10. sz. melléklet Könyvtár'!C52+'10. sz. melléklet Könyvtár'!C53+'10. sz. melléklet Könyvtár'!C56+'10. sz. melléklet Könyvtár'!C57</f>
        <v>11166</v>
      </c>
      <c r="D50" s="270">
        <f>'10. sz. melléklet Könyvtár'!D51+'10. sz. melléklet Könyvtár'!D52+'10. sz. melléklet Könyvtár'!D53+'10. sz. melléklet Könyvtár'!D56+'10. sz. melléklet Könyvtár'!D57</f>
        <v>11537</v>
      </c>
      <c r="E50" s="270">
        <f>'10. sz. melléklet Könyvtár'!E51+'10. sz. melléklet Könyvtár'!E52+'10. sz. melléklet Könyvtár'!E53+'10. sz. melléklet Könyvtár'!E56+'10. sz. melléklet Könyvtár'!E57</f>
        <v>-92</v>
      </c>
      <c r="F50" s="270">
        <f>'10. sz. melléklet Könyvtár'!F51+'10. sz. melléklet Könyvtár'!F52+'10. sz. melléklet Könyvtár'!F53+'10. sz. melléklet Könyvtár'!F56+'10. sz. melléklet Könyvtár'!F57</f>
        <v>11445</v>
      </c>
      <c r="G50" s="270">
        <f>'10. sz. melléklet Könyvtár'!G51+'10. sz. melléklet Könyvtár'!G52+'10. sz. melléklet Könyvtár'!G53+'10. sz. melléklet Könyvtár'!G56+'10. sz. melléklet Könyvtár'!G57</f>
        <v>6547</v>
      </c>
      <c r="H50" s="341">
        <f aca="true" t="shared" si="7" ref="H50:H53">G50/F50</f>
        <v>0.5720401922236784</v>
      </c>
    </row>
    <row r="51" spans="1:8" ht="18">
      <c r="A51" s="170"/>
      <c r="B51" s="291" t="s">
        <v>181</v>
      </c>
      <c r="C51" s="101">
        <v>4938</v>
      </c>
      <c r="D51" s="101">
        <v>4940</v>
      </c>
      <c r="E51" s="101">
        <v>1</v>
      </c>
      <c r="F51" s="101">
        <f aca="true" t="shared" si="8" ref="F51:F80">D51+E51</f>
        <v>4941</v>
      </c>
      <c r="G51" s="37">
        <v>3184</v>
      </c>
      <c r="H51" s="331">
        <f t="shared" si="7"/>
        <v>0.6444039668083384</v>
      </c>
    </row>
    <row r="52" spans="1:8" ht="36">
      <c r="A52" s="159"/>
      <c r="B52" s="23" t="s">
        <v>182</v>
      </c>
      <c r="C52" s="101">
        <v>1373</v>
      </c>
      <c r="D52" s="101">
        <v>1374</v>
      </c>
      <c r="E52" s="101">
        <v>1</v>
      </c>
      <c r="F52" s="101">
        <f t="shared" si="8"/>
        <v>1375</v>
      </c>
      <c r="G52" s="37">
        <v>898</v>
      </c>
      <c r="H52" s="331">
        <f t="shared" si="7"/>
        <v>0.653090909090909</v>
      </c>
    </row>
    <row r="53" spans="1:8" ht="18">
      <c r="A53" s="159"/>
      <c r="B53" s="23" t="s">
        <v>183</v>
      </c>
      <c r="C53" s="101">
        <v>4855</v>
      </c>
      <c r="D53" s="101">
        <v>5223</v>
      </c>
      <c r="E53" s="101">
        <f>-180+86</f>
        <v>-94</v>
      </c>
      <c r="F53" s="101">
        <f t="shared" si="8"/>
        <v>5129</v>
      </c>
      <c r="G53" s="37">
        <v>2465</v>
      </c>
      <c r="H53" s="331">
        <f t="shared" si="7"/>
        <v>0.4806005069214272</v>
      </c>
    </row>
    <row r="54" spans="1:8" ht="54">
      <c r="A54" s="159"/>
      <c r="B54" s="23" t="s">
        <v>299</v>
      </c>
      <c r="C54" s="101"/>
      <c r="D54" s="101"/>
      <c r="E54" s="37"/>
      <c r="F54" s="101">
        <f t="shared" si="8"/>
        <v>0</v>
      </c>
      <c r="G54" s="37"/>
      <c r="H54" s="331"/>
    </row>
    <row r="55" spans="1:8" ht="18">
      <c r="A55" s="159"/>
      <c r="B55" s="23" t="s">
        <v>185</v>
      </c>
      <c r="C55" s="101"/>
      <c r="D55" s="101"/>
      <c r="E55" s="37"/>
      <c r="F55" s="101">
        <f t="shared" si="8"/>
        <v>0</v>
      </c>
      <c r="G55" s="37"/>
      <c r="H55" s="331"/>
    </row>
    <row r="56" spans="1:8" ht="18">
      <c r="A56" s="159"/>
      <c r="B56" s="23" t="s">
        <v>186</v>
      </c>
      <c r="C56" s="101"/>
      <c r="D56" s="101"/>
      <c r="E56" s="37"/>
      <c r="F56" s="101">
        <f t="shared" si="8"/>
        <v>0</v>
      </c>
      <c r="G56" s="37"/>
      <c r="H56" s="331"/>
    </row>
    <row r="57" spans="1:8" ht="18">
      <c r="A57" s="159"/>
      <c r="B57" s="23" t="s">
        <v>33</v>
      </c>
      <c r="C57" s="101">
        <f>SUM('10. sz. melléklet Könyvtár'!C58:C61)</f>
        <v>0</v>
      </c>
      <c r="D57" s="101"/>
      <c r="E57" s="37"/>
      <c r="F57" s="101">
        <f t="shared" si="8"/>
        <v>0</v>
      </c>
      <c r="G57" s="37"/>
      <c r="H57" s="331"/>
    </row>
    <row r="58" spans="1:8" ht="18">
      <c r="A58" s="159"/>
      <c r="B58" s="23" t="s">
        <v>187</v>
      </c>
      <c r="C58" s="101"/>
      <c r="D58" s="101"/>
      <c r="E58" s="37"/>
      <c r="F58" s="101">
        <f t="shared" si="8"/>
        <v>0</v>
      </c>
      <c r="G58" s="37"/>
      <c r="H58" s="331"/>
    </row>
    <row r="59" spans="1:8" ht="36">
      <c r="A59" s="159"/>
      <c r="B59" s="23" t="s">
        <v>188</v>
      </c>
      <c r="C59" s="101"/>
      <c r="D59" s="101"/>
      <c r="E59" s="37"/>
      <c r="F59" s="101">
        <f t="shared" si="8"/>
        <v>0</v>
      </c>
      <c r="G59" s="37"/>
      <c r="H59" s="331"/>
    </row>
    <row r="60" spans="1:8" ht="36">
      <c r="A60" s="159"/>
      <c r="B60" s="23" t="s">
        <v>189</v>
      </c>
      <c r="C60" s="101"/>
      <c r="D60" s="101"/>
      <c r="E60" s="37"/>
      <c r="F60" s="101">
        <f t="shared" si="8"/>
        <v>0</v>
      </c>
      <c r="G60" s="37"/>
      <c r="H60" s="331"/>
    </row>
    <row r="61" spans="1:8" ht="18">
      <c r="A61" s="159"/>
      <c r="B61" s="292"/>
      <c r="C61" s="101"/>
      <c r="D61" s="101"/>
      <c r="E61" s="37"/>
      <c r="F61" s="101">
        <f t="shared" si="8"/>
        <v>0</v>
      </c>
      <c r="G61" s="37"/>
      <c r="H61" s="331"/>
    </row>
    <row r="62" spans="1:8" ht="18">
      <c r="A62" s="157" t="s">
        <v>135</v>
      </c>
      <c r="B62" s="22" t="s">
        <v>191</v>
      </c>
      <c r="C62" s="270">
        <f>'10. sz. melléklet Könyvtár'!C63+'10. sz. melléklet Könyvtár'!C66+'10. sz. melléklet Könyvtár'!C67+'10. sz. melléklet Könyvtár'!C70</f>
        <v>0</v>
      </c>
      <c r="D62" s="270"/>
      <c r="E62" s="270">
        <f>'10. sz. melléklet Könyvtár'!E63+'10. sz. melléklet Könyvtár'!E66+'10. sz. melléklet Könyvtár'!E67+'10. sz. melléklet Könyvtár'!E70</f>
        <v>1800</v>
      </c>
      <c r="F62" s="101">
        <f t="shared" si="8"/>
        <v>1800</v>
      </c>
      <c r="G62" s="37"/>
      <c r="H62" s="331">
        <f aca="true" t="shared" si="9" ref="H62:H63">G62/F62</f>
        <v>0</v>
      </c>
    </row>
    <row r="63" spans="1:8" ht="18">
      <c r="A63" s="170"/>
      <c r="B63" s="293" t="s">
        <v>192</v>
      </c>
      <c r="C63" s="101"/>
      <c r="D63" s="101"/>
      <c r="E63" s="37">
        <v>1800</v>
      </c>
      <c r="F63" s="101">
        <f t="shared" si="8"/>
        <v>1800</v>
      </c>
      <c r="G63" s="37"/>
      <c r="H63" s="331">
        <f t="shared" si="9"/>
        <v>0</v>
      </c>
    </row>
    <row r="64" spans="1:8" ht="54">
      <c r="A64" s="170"/>
      <c r="B64" s="23" t="s">
        <v>300</v>
      </c>
      <c r="C64" s="101"/>
      <c r="D64" s="101"/>
      <c r="E64" s="37"/>
      <c r="F64" s="101">
        <f t="shared" si="8"/>
        <v>0</v>
      </c>
      <c r="G64" s="37"/>
      <c r="H64" s="331"/>
    </row>
    <row r="65" spans="1:8" ht="54">
      <c r="A65" s="170"/>
      <c r="B65" s="23" t="s">
        <v>301</v>
      </c>
      <c r="C65" s="101"/>
      <c r="D65" s="101"/>
      <c r="E65" s="37"/>
      <c r="F65" s="101">
        <f t="shared" si="8"/>
        <v>0</v>
      </c>
      <c r="G65" s="37"/>
      <c r="H65" s="331"/>
    </row>
    <row r="66" spans="1:8" ht="18">
      <c r="A66" s="159"/>
      <c r="B66" s="23" t="s">
        <v>195</v>
      </c>
      <c r="C66" s="101"/>
      <c r="D66" s="101"/>
      <c r="E66" s="37"/>
      <c r="F66" s="101">
        <f t="shared" si="8"/>
        <v>0</v>
      </c>
      <c r="G66" s="37"/>
      <c r="H66" s="331"/>
    </row>
    <row r="67" spans="1:8" ht="18">
      <c r="A67" s="159"/>
      <c r="B67" s="23" t="s">
        <v>42</v>
      </c>
      <c r="C67" s="101"/>
      <c r="D67" s="101"/>
      <c r="E67" s="37"/>
      <c r="F67" s="101">
        <f t="shared" si="8"/>
        <v>0</v>
      </c>
      <c r="G67" s="37"/>
      <c r="H67" s="331"/>
    </row>
    <row r="68" spans="1:8" ht="36">
      <c r="A68" s="159"/>
      <c r="B68" s="23" t="s">
        <v>197</v>
      </c>
      <c r="C68" s="101"/>
      <c r="D68" s="101"/>
      <c r="E68" s="37"/>
      <c r="F68" s="101">
        <f t="shared" si="8"/>
        <v>0</v>
      </c>
      <c r="G68" s="37"/>
      <c r="H68" s="331"/>
    </row>
    <row r="69" spans="1:8" ht="36">
      <c r="A69" s="159"/>
      <c r="B69" s="23" t="s">
        <v>198</v>
      </c>
      <c r="C69" s="101"/>
      <c r="D69" s="101"/>
      <c r="E69" s="37"/>
      <c r="F69" s="101">
        <f t="shared" si="8"/>
        <v>0</v>
      </c>
      <c r="G69" s="37"/>
      <c r="H69" s="331"/>
    </row>
    <row r="70" spans="1:8" ht="18">
      <c r="A70" s="159"/>
      <c r="B70" s="23" t="s">
        <v>65</v>
      </c>
      <c r="C70" s="101"/>
      <c r="D70" s="101"/>
      <c r="E70" s="37"/>
      <c r="F70" s="101">
        <f t="shared" si="8"/>
        <v>0</v>
      </c>
      <c r="G70" s="37"/>
      <c r="H70" s="331"/>
    </row>
    <row r="71" spans="1:8" ht="18">
      <c r="A71" s="3"/>
      <c r="B71" s="330"/>
      <c r="C71" s="1"/>
      <c r="D71" s="1"/>
      <c r="E71" s="37"/>
      <c r="F71" s="101">
        <f t="shared" si="8"/>
        <v>0</v>
      </c>
      <c r="G71" s="37"/>
      <c r="H71" s="331"/>
    </row>
    <row r="72" spans="1:8" ht="18.75">
      <c r="A72" s="157"/>
      <c r="B72" s="296" t="s">
        <v>199</v>
      </c>
      <c r="C72" s="270">
        <f>'10. sz. melléklet Könyvtár'!C50+'10. sz. melléklet Könyvtár'!C62</f>
        <v>11166</v>
      </c>
      <c r="D72" s="270">
        <f>'10. sz. melléklet Könyvtár'!D50+'10. sz. melléklet Könyvtár'!D62</f>
        <v>11537</v>
      </c>
      <c r="E72" s="270">
        <f>'10. sz. melléklet Könyvtár'!E50+'10. sz. melléklet Könyvtár'!E62</f>
        <v>1708</v>
      </c>
      <c r="F72" s="278">
        <f t="shared" si="8"/>
        <v>13245</v>
      </c>
      <c r="G72" s="270">
        <f>'10. sz. melléklet Könyvtár'!G50+'10. sz. melléklet Könyvtár'!G62</f>
        <v>6547</v>
      </c>
      <c r="H72" s="341">
        <f>G72/F72</f>
        <v>0.4942997357493394</v>
      </c>
    </row>
    <row r="73" spans="1:8" ht="18.75">
      <c r="A73" s="157"/>
      <c r="B73" s="296"/>
      <c r="C73" s="297"/>
      <c r="D73" s="297"/>
      <c r="E73" s="37"/>
      <c r="F73" s="101">
        <f t="shared" si="8"/>
        <v>0</v>
      </c>
      <c r="G73" s="37"/>
      <c r="H73" s="331"/>
    </row>
    <row r="74" spans="1:8" ht="18">
      <c r="A74" s="157" t="s">
        <v>141</v>
      </c>
      <c r="B74" s="22" t="s">
        <v>62</v>
      </c>
      <c r="C74" s="270">
        <f>'10. sz. melléklet Könyvtár'!C75+'10. sz. melléklet Könyvtár'!C76</f>
        <v>0</v>
      </c>
      <c r="D74" s="270"/>
      <c r="E74" s="270">
        <f>'10. sz. melléklet Könyvtár'!E75+'10. sz. melléklet Könyvtár'!E76</f>
        <v>0</v>
      </c>
      <c r="F74" s="101">
        <f t="shared" si="8"/>
        <v>0</v>
      </c>
      <c r="G74" s="37"/>
      <c r="H74" s="331"/>
    </row>
    <row r="75" spans="1:8" ht="18">
      <c r="A75" s="170"/>
      <c r="B75" s="291" t="s">
        <v>325</v>
      </c>
      <c r="C75" s="270"/>
      <c r="D75" s="270"/>
      <c r="E75" s="37"/>
      <c r="F75" s="101">
        <f t="shared" si="8"/>
        <v>0</v>
      </c>
      <c r="G75" s="37"/>
      <c r="H75" s="331"/>
    </row>
    <row r="76" spans="1:8" ht="36">
      <c r="A76" s="159"/>
      <c r="B76" s="291" t="s">
        <v>177</v>
      </c>
      <c r="C76" s="278"/>
      <c r="D76" s="278"/>
      <c r="E76" s="37"/>
      <c r="F76" s="101">
        <f t="shared" si="8"/>
        <v>0</v>
      </c>
      <c r="G76" s="37"/>
      <c r="H76" s="331"/>
    </row>
    <row r="77" spans="1:8" ht="18">
      <c r="A77" s="176"/>
      <c r="B77" s="298" t="s">
        <v>202</v>
      </c>
      <c r="C77" s="270">
        <f>'10. sz. melléklet Könyvtár'!C50+'10. sz. melléklet Könyvtár'!C62+'10. sz. melléklet Könyvtár'!C74</f>
        <v>11166</v>
      </c>
      <c r="D77" s="270">
        <f>'10. sz. melléklet Könyvtár'!D50+'10. sz. melléklet Könyvtár'!D62+'10. sz. melléklet Könyvtár'!D74</f>
        <v>11537</v>
      </c>
      <c r="E77" s="270">
        <f>'10. sz. melléklet Könyvtár'!E50+'10. sz. melléklet Könyvtár'!E62+'10. sz. melléklet Könyvtár'!E74</f>
        <v>1708</v>
      </c>
      <c r="F77" s="278">
        <f t="shared" si="8"/>
        <v>13245</v>
      </c>
      <c r="G77" s="270">
        <f>'10. sz. melléklet Könyvtár'!G50+'10. sz. melléklet Könyvtár'!G62+'10. sz. melléklet Könyvtár'!G74</f>
        <v>6547</v>
      </c>
      <c r="H77" s="341">
        <f>G77/F77</f>
        <v>0.4942997357493394</v>
      </c>
    </row>
    <row r="78" spans="1:8" ht="18">
      <c r="A78" s="178"/>
      <c r="B78" s="299"/>
      <c r="C78" s="274"/>
      <c r="D78" s="274"/>
      <c r="E78" s="37"/>
      <c r="F78" s="101">
        <f t="shared" si="8"/>
        <v>0</v>
      </c>
      <c r="G78" s="37"/>
      <c r="H78" s="331"/>
    </row>
    <row r="79" spans="1:8" ht="18">
      <c r="A79" s="182"/>
      <c r="B79" s="300" t="s">
        <v>204</v>
      </c>
      <c r="C79" s="301">
        <v>2.5</v>
      </c>
      <c r="D79" s="301">
        <v>2.5</v>
      </c>
      <c r="E79" s="270"/>
      <c r="F79" s="101">
        <f t="shared" si="8"/>
        <v>2.5</v>
      </c>
      <c r="G79" s="37"/>
      <c r="H79" s="331"/>
    </row>
    <row r="80" spans="1:8" ht="18.75">
      <c r="A80" s="182"/>
      <c r="B80" s="300" t="s">
        <v>205</v>
      </c>
      <c r="C80" s="301">
        <v>0</v>
      </c>
      <c r="D80" s="301">
        <v>0</v>
      </c>
      <c r="E80" s="37"/>
      <c r="F80" s="101">
        <f t="shared" si="8"/>
        <v>0</v>
      </c>
      <c r="G80" s="303"/>
      <c r="H80" s="344"/>
    </row>
    <row r="83" spans="2:3" ht="18">
      <c r="B83" s="295" t="s">
        <v>303</v>
      </c>
      <c r="C83" s="253" t="s">
        <v>117</v>
      </c>
    </row>
    <row r="84" spans="1:2" ht="18">
      <c r="A84" s="253" t="s">
        <v>304</v>
      </c>
      <c r="B84" s="295"/>
    </row>
    <row r="85" spans="1:3" ht="18">
      <c r="A85" s="352">
        <f>'10. sz. melléklet Könyvtár'!C79</f>
        <v>2.5</v>
      </c>
      <c r="B85" s="253" t="s">
        <v>333</v>
      </c>
      <c r="C85" s="253">
        <f>'10. sz. melléklet Könyvtár'!A85*6*12</f>
        <v>180</v>
      </c>
    </row>
    <row r="86" spans="2:4" ht="18">
      <c r="B86" s="253" t="s">
        <v>334</v>
      </c>
      <c r="C86" s="304">
        <f>'10. sz. melléklet Könyvtár'!C85*0.357</f>
        <v>64.25999999999999</v>
      </c>
      <c r="D86" s="304"/>
    </row>
    <row r="88" spans="2:4" ht="18">
      <c r="B88" s="307" t="s">
        <v>328</v>
      </c>
      <c r="C88" s="307">
        <f>SUM('10. sz. melléklet Könyvtár'!C85:C87)</f>
        <v>244.26</v>
      </c>
      <c r="D88" s="307"/>
    </row>
  </sheetData>
  <sheetProtection selectLockedCells="1" selectUnlockedCells="1"/>
  <mergeCells count="2">
    <mergeCell ref="E6:F6"/>
    <mergeCell ref="E48:F48"/>
  </mergeCells>
  <printOptions/>
  <pageMargins left="0.75" right="0.75" top="1" bottom="1" header="0.5118055555555555" footer="0.5118055555555555"/>
  <pageSetup horizontalDpi="300" verticalDpi="300" orientation="portrait" paperSize="9" scale="47"/>
  <rowBreaks count="1" manualBreakCount="1">
    <brk id="4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98"/>
  <sheetViews>
    <sheetView view="pageBreakPreview" zoomScale="50" zoomScaleNormal="60" zoomScaleSheetLayoutView="50" workbookViewId="0" topLeftCell="A46">
      <selection activeCell="E51" sqref="E51"/>
    </sheetView>
  </sheetViews>
  <sheetFormatPr defaultColWidth="9.140625" defaultRowHeight="12.75"/>
  <cols>
    <col min="1" max="1" width="11.421875" style="253" customWidth="1"/>
    <col min="2" max="2" width="61.7109375" style="253" customWidth="1"/>
    <col min="3" max="3" width="21.421875" style="253" customWidth="1"/>
    <col min="4" max="5" width="11.28125" style="253" customWidth="1"/>
    <col min="6" max="6" width="18.421875" style="253" customWidth="1"/>
    <col min="7" max="7" width="12.57421875" style="253" customWidth="1"/>
    <col min="8" max="8" width="16.7109375" style="253" customWidth="1"/>
    <col min="9" max="254" width="9.140625" style="253" customWidth="1"/>
  </cols>
  <sheetData>
    <row r="1" spans="1:4" s="311" customFormat="1" ht="21" customHeight="1">
      <c r="A1" s="255"/>
      <c r="B1" s="310"/>
      <c r="C1" s="256" t="s">
        <v>349</v>
      </c>
      <c r="D1" s="256"/>
    </row>
    <row r="2" spans="1:4" s="314" customFormat="1" ht="25.5" customHeight="1">
      <c r="A2" s="258"/>
      <c r="B2" s="259" t="s">
        <v>330</v>
      </c>
      <c r="C2" s="312" t="s">
        <v>350</v>
      </c>
      <c r="D2" s="312"/>
    </row>
    <row r="3" spans="1:4" s="314" customFormat="1" ht="18">
      <c r="A3" s="261"/>
      <c r="B3" s="259" t="s">
        <v>351</v>
      </c>
      <c r="C3" s="315"/>
      <c r="D3" s="315"/>
    </row>
    <row r="4" spans="1:6" s="314" customFormat="1" ht="15.75" customHeight="1">
      <c r="A4" s="263"/>
      <c r="B4" s="263"/>
      <c r="C4" s="264" t="s">
        <v>288</v>
      </c>
      <c r="D4" s="264"/>
      <c r="E4" s="313"/>
      <c r="F4" s="313"/>
    </row>
    <row r="5" spans="1:6" ht="36">
      <c r="A5" s="258"/>
      <c r="B5" s="265" t="s">
        <v>289</v>
      </c>
      <c r="C5" s="265" t="s">
        <v>290</v>
      </c>
      <c r="D5" s="265"/>
      <c r="E5" s="313"/>
      <c r="F5" s="313"/>
    </row>
    <row r="6" spans="1:6" s="316" customFormat="1" ht="19.5" customHeight="1">
      <c r="A6" s="258"/>
      <c r="B6" s="258"/>
      <c r="C6" s="258"/>
      <c r="D6" s="258"/>
      <c r="E6" s="54"/>
      <c r="F6" s="54"/>
    </row>
    <row r="7" spans="1:8" s="316" customFormat="1" ht="90">
      <c r="A7" s="267"/>
      <c r="B7" s="267" t="s">
        <v>291</v>
      </c>
      <c r="C7" s="268"/>
      <c r="D7" s="62" t="s">
        <v>122</v>
      </c>
      <c r="E7" s="63" t="s">
        <v>123</v>
      </c>
      <c r="F7" s="62" t="s">
        <v>124</v>
      </c>
      <c r="G7" s="133" t="s">
        <v>125</v>
      </c>
      <c r="H7" s="134" t="s">
        <v>126</v>
      </c>
    </row>
    <row r="8" spans="1:8" s="313" customFormat="1" ht="18.75">
      <c r="A8" s="258" t="s">
        <v>127</v>
      </c>
      <c r="B8" s="269" t="s">
        <v>128</v>
      </c>
      <c r="C8" s="270">
        <f>'11.sz. melléklet Isaszegi Város'!C9+'11.sz. melléklet Isaszegi Város'!C10+'11.sz. melléklet Isaszegi Város'!C11+'11.sz. melléklet Isaszegi Város'!C12+'11.sz. melléklet Isaszegi Város'!C13+'11.sz. melléklet Isaszegi Város'!C14</f>
        <v>0</v>
      </c>
      <c r="D8" s="270"/>
      <c r="E8" s="270">
        <f>'11.sz. melléklet Isaszegi Város'!E9+'11.sz. melléklet Isaszegi Város'!E10+'11.sz. melléklet Isaszegi Város'!E11+'11.sz. melléklet Isaszegi Város'!E12+'11.sz. melléklet Isaszegi Város'!E13+'11.sz. melléklet Isaszegi Város'!E14</f>
        <v>0</v>
      </c>
      <c r="F8" s="270">
        <f>'11.sz. melléklet Isaszegi Város'!F9+'11.sz. melléklet Isaszegi Város'!F10+'11.sz. melléklet Isaszegi Város'!F11+'11.sz. melléklet Isaszegi Város'!F12+'11.sz. melléklet Isaszegi Város'!F13+'11.sz. melléklet Isaszegi Város'!F14</f>
        <v>0</v>
      </c>
      <c r="G8" s="45"/>
      <c r="H8" s="319"/>
    </row>
    <row r="9" spans="1:8" s="313" customFormat="1" ht="36">
      <c r="A9" s="273"/>
      <c r="B9" s="274" t="s">
        <v>129</v>
      </c>
      <c r="C9" s="270"/>
      <c r="D9" s="270"/>
      <c r="E9" s="37"/>
      <c r="F9" s="37"/>
      <c r="G9" s="45"/>
      <c r="H9" s="319"/>
    </row>
    <row r="10" spans="1:8" s="313" customFormat="1" ht="36">
      <c r="A10" s="153"/>
      <c r="B10" s="274" t="s">
        <v>130</v>
      </c>
      <c r="C10" s="101"/>
      <c r="D10" s="101"/>
      <c r="E10" s="37"/>
      <c r="F10" s="37"/>
      <c r="G10" s="45"/>
      <c r="H10" s="319"/>
    </row>
    <row r="11" spans="1:8" s="313" customFormat="1" ht="36">
      <c r="A11" s="153"/>
      <c r="B11" s="274" t="s">
        <v>131</v>
      </c>
      <c r="C11" s="101"/>
      <c r="D11" s="101"/>
      <c r="E11" s="45"/>
      <c r="F11" s="45"/>
      <c r="G11" s="45"/>
      <c r="H11" s="319"/>
    </row>
    <row r="12" spans="1:8" s="313" customFormat="1" ht="36">
      <c r="A12" s="153"/>
      <c r="B12" s="274" t="s">
        <v>132</v>
      </c>
      <c r="C12" s="101"/>
      <c r="D12" s="101"/>
      <c r="E12" s="37"/>
      <c r="F12" s="37"/>
      <c r="G12" s="45"/>
      <c r="H12" s="319"/>
    </row>
    <row r="13" spans="1:8" s="313" customFormat="1" ht="36">
      <c r="A13" s="153"/>
      <c r="B13" s="274" t="s">
        <v>133</v>
      </c>
      <c r="C13" s="101"/>
      <c r="D13" s="101"/>
      <c r="E13" s="37"/>
      <c r="F13" s="37"/>
      <c r="G13" s="45"/>
      <c r="H13" s="319"/>
    </row>
    <row r="14" spans="1:8" s="313" customFormat="1" ht="18.75">
      <c r="A14" s="153"/>
      <c r="B14" s="274" t="s">
        <v>134</v>
      </c>
      <c r="C14" s="101"/>
      <c r="D14" s="101"/>
      <c r="E14" s="37"/>
      <c r="F14" s="37"/>
      <c r="G14" s="45"/>
      <c r="H14" s="319"/>
    </row>
    <row r="15" spans="1:8" ht="36">
      <c r="A15" s="153" t="s">
        <v>135</v>
      </c>
      <c r="B15" s="269" t="s">
        <v>136</v>
      </c>
      <c r="C15" s="101">
        <f>'11.sz. melléklet Isaszegi Város'!C16+'11.sz. melléklet Isaszegi Város'!C17+'11.sz. melléklet Isaszegi Város'!C18+'11.sz. melléklet Isaszegi Város'!C19</f>
        <v>0</v>
      </c>
      <c r="D15" s="101"/>
      <c r="E15" s="101">
        <f>'11.sz. melléklet Isaszegi Város'!E16+'11.sz. melléklet Isaszegi Város'!E17+'11.sz. melléklet Isaszegi Város'!E18+'11.sz. melléklet Isaszegi Város'!E19</f>
        <v>0</v>
      </c>
      <c r="F15" s="101">
        <f>'11.sz. melléklet Isaszegi Város'!F16+'11.sz. melléklet Isaszegi Város'!F17+'11.sz. melléklet Isaszegi Város'!F18+'11.sz. melléklet Isaszegi Város'!F19</f>
        <v>0</v>
      </c>
      <c r="G15" s="37"/>
      <c r="H15" s="321"/>
    </row>
    <row r="16" spans="1:8" ht="36">
      <c r="A16" s="273"/>
      <c r="B16" s="274" t="s">
        <v>137</v>
      </c>
      <c r="C16" s="270"/>
      <c r="D16" s="270"/>
      <c r="E16" s="45"/>
      <c r="F16" s="45"/>
      <c r="G16" s="37"/>
      <c r="H16" s="321"/>
    </row>
    <row r="17" spans="1:8" s="313" customFormat="1" ht="36">
      <c r="A17" s="153"/>
      <c r="B17" s="274" t="s">
        <v>138</v>
      </c>
      <c r="C17" s="101"/>
      <c r="D17" s="101"/>
      <c r="E17" s="45"/>
      <c r="F17" s="45"/>
      <c r="G17" s="45"/>
      <c r="H17" s="319"/>
    </row>
    <row r="18" spans="1:8" ht="36">
      <c r="A18" s="153"/>
      <c r="B18" s="274" t="s">
        <v>139</v>
      </c>
      <c r="C18" s="101"/>
      <c r="D18" s="101"/>
      <c r="E18" s="45"/>
      <c r="F18" s="45"/>
      <c r="G18" s="37"/>
      <c r="H18" s="321"/>
    </row>
    <row r="19" spans="1:8" ht="36">
      <c r="A19" s="153"/>
      <c r="B19" s="274" t="s">
        <v>206</v>
      </c>
      <c r="C19" s="101"/>
      <c r="D19" s="101"/>
      <c r="E19" s="45"/>
      <c r="F19" s="45"/>
      <c r="G19" s="37"/>
      <c r="H19" s="321"/>
    </row>
    <row r="20" spans="1:8" ht="36">
      <c r="A20" s="153" t="s">
        <v>141</v>
      </c>
      <c r="B20" s="279" t="s">
        <v>142</v>
      </c>
      <c r="C20" s="101">
        <f>'11.sz. melléklet Isaszegi Város'!C21</f>
        <v>0</v>
      </c>
      <c r="D20" s="101"/>
      <c r="E20" s="101">
        <f>'11.sz. melléklet Isaszegi Város'!E21</f>
        <v>0</v>
      </c>
      <c r="F20" s="101">
        <f>'11.sz. melléklet Isaszegi Város'!F21</f>
        <v>0</v>
      </c>
      <c r="G20" s="37"/>
      <c r="H20" s="321"/>
    </row>
    <row r="21" spans="1:8" ht="36">
      <c r="A21" s="153"/>
      <c r="B21" s="281" t="s">
        <v>321</v>
      </c>
      <c r="C21" s="101"/>
      <c r="D21" s="101"/>
      <c r="E21" s="37"/>
      <c r="F21" s="37"/>
      <c r="G21" s="37"/>
      <c r="H21" s="321"/>
    </row>
    <row r="22" spans="1:8" ht="18">
      <c r="A22" s="282" t="s">
        <v>144</v>
      </c>
      <c r="B22" s="279" t="s">
        <v>145</v>
      </c>
      <c r="C22" s="101">
        <f>'11.sz. melléklet Isaszegi Város'!C23+'11.sz. melléklet Isaszegi Város'!C24+'11.sz. melléklet Isaszegi Város'!C25+'11.sz. melléklet Isaszegi Város'!C26</f>
        <v>0</v>
      </c>
      <c r="D22" s="101"/>
      <c r="E22" s="101">
        <f>'11.sz. melléklet Isaszegi Város'!E23+'11.sz. melléklet Isaszegi Város'!E24+'11.sz. melléklet Isaszegi Város'!E25+'11.sz. melléklet Isaszegi Város'!E26</f>
        <v>0</v>
      </c>
      <c r="F22" s="101">
        <f>'11.sz. melléklet Isaszegi Város'!F23+'11.sz. melléklet Isaszegi Város'!F24+'11.sz. melléklet Isaszegi Város'!F25+'11.sz. melléklet Isaszegi Város'!F26</f>
        <v>0</v>
      </c>
      <c r="G22" s="37"/>
      <c r="H22" s="321"/>
    </row>
    <row r="23" spans="1:8" s="313" customFormat="1" ht="90">
      <c r="A23" s="153"/>
      <c r="B23" s="43" t="s">
        <v>146</v>
      </c>
      <c r="C23" s="101"/>
      <c r="D23" s="101"/>
      <c r="E23" s="45"/>
      <c r="F23" s="45"/>
      <c r="G23" s="45"/>
      <c r="H23" s="319"/>
    </row>
    <row r="24" spans="1:8" s="313" customFormat="1" ht="18.75">
      <c r="A24" s="156"/>
      <c r="B24" s="43" t="s">
        <v>147</v>
      </c>
      <c r="C24" s="101"/>
      <c r="D24" s="101"/>
      <c r="E24" s="37"/>
      <c r="F24" s="37"/>
      <c r="G24" s="45"/>
      <c r="H24" s="319"/>
    </row>
    <row r="25" spans="1:8" s="313" customFormat="1" ht="18.75">
      <c r="A25" s="153"/>
      <c r="B25" s="43" t="s">
        <v>148</v>
      </c>
      <c r="C25" s="278"/>
      <c r="D25" s="278"/>
      <c r="E25" s="37"/>
      <c r="F25" s="37"/>
      <c r="G25" s="45"/>
      <c r="H25" s="319"/>
    </row>
    <row r="26" spans="1:8" s="313" customFormat="1" ht="90">
      <c r="A26" s="273"/>
      <c r="B26" s="43" t="s">
        <v>149</v>
      </c>
      <c r="C26" s="270"/>
      <c r="D26" s="270"/>
      <c r="E26" s="37"/>
      <c r="F26" s="37"/>
      <c r="G26" s="45"/>
      <c r="H26" s="319"/>
    </row>
    <row r="27" spans="1:8" ht="18">
      <c r="A27" s="282" t="s">
        <v>150</v>
      </c>
      <c r="B27" s="283" t="s">
        <v>151</v>
      </c>
      <c r="C27" s="278">
        <f>'11.sz. melléklet Isaszegi Város'!C28+'11.sz. melléklet Isaszegi Város'!C29+'11.sz. melléklet Isaszegi Város'!C30+'11.sz. melléklet Isaszegi Város'!C31+'11.sz. melléklet Isaszegi Város'!C32</f>
        <v>48841</v>
      </c>
      <c r="D27" s="278">
        <f>'11.sz. melléklet Isaszegi Város'!D28+'11.sz. melléklet Isaszegi Város'!D29+'11.sz. melléklet Isaszegi Város'!D30+'11.sz. melléklet Isaszegi Város'!D31+'11.sz. melléklet Isaszegi Város'!D32</f>
        <v>48841</v>
      </c>
      <c r="E27" s="278">
        <f>'11.sz. melléklet Isaszegi Város'!E28+'11.sz. melléklet Isaszegi Város'!E29+'11.sz. melléklet Isaszegi Város'!E30+'11.sz. melléklet Isaszegi Város'!E31+'11.sz. melléklet Isaszegi Város'!E32</f>
        <v>0</v>
      </c>
      <c r="F27" s="278">
        <f>'11.sz. melléklet Isaszegi Város'!F28+'11.sz. melléklet Isaszegi Város'!F29+'11.sz. melléklet Isaszegi Város'!F30+'11.sz. melléklet Isaszegi Város'!F31+'11.sz. melléklet Isaszegi Város'!F32</f>
        <v>48841</v>
      </c>
      <c r="G27" s="278">
        <f>'11.sz. melléklet Isaszegi Város'!G28+'11.sz. melléklet Isaszegi Város'!G29+'11.sz. melléklet Isaszegi Város'!G30+'11.sz. melléklet Isaszegi Város'!G31+'11.sz. melléklet Isaszegi Város'!G32</f>
        <v>34658</v>
      </c>
      <c r="H27" s="346">
        <f aca="true" t="shared" si="0" ref="H27:H29">G27/F27</f>
        <v>0.7096087303699761</v>
      </c>
    </row>
    <row r="28" spans="1:8" ht="54">
      <c r="A28" s="153"/>
      <c r="B28" s="274" t="s">
        <v>152</v>
      </c>
      <c r="C28" s="101">
        <v>44481</v>
      </c>
      <c r="D28" s="101">
        <v>44481</v>
      </c>
      <c r="E28" s="101"/>
      <c r="F28" s="101">
        <f aca="true" t="shared" si="1" ref="F28:F40">D28+E28</f>
        <v>44481</v>
      </c>
      <c r="G28" s="101">
        <v>31099</v>
      </c>
      <c r="H28" s="347">
        <f t="shared" si="0"/>
        <v>0.6991524471122502</v>
      </c>
    </row>
    <row r="29" spans="1:8" ht="18">
      <c r="A29" s="153"/>
      <c r="B29" s="274" t="s">
        <v>153</v>
      </c>
      <c r="C29" s="101">
        <v>4360</v>
      </c>
      <c r="D29" s="101">
        <v>4360</v>
      </c>
      <c r="E29" s="101"/>
      <c r="F29" s="101">
        <f t="shared" si="1"/>
        <v>4360</v>
      </c>
      <c r="G29" s="101">
        <v>3559</v>
      </c>
      <c r="H29" s="347">
        <f t="shared" si="0"/>
        <v>0.8162844036697248</v>
      </c>
    </row>
    <row r="30" spans="1:8" ht="18.75">
      <c r="A30" s="153"/>
      <c r="B30" s="274" t="s">
        <v>154</v>
      </c>
      <c r="C30" s="101"/>
      <c r="D30" s="101"/>
      <c r="E30" s="45"/>
      <c r="F30" s="101">
        <f t="shared" si="1"/>
        <v>0</v>
      </c>
      <c r="G30" s="37"/>
      <c r="H30" s="347"/>
    </row>
    <row r="31" spans="1:8" s="316" customFormat="1" ht="18.75">
      <c r="A31" s="153"/>
      <c r="B31" s="274" t="s">
        <v>155</v>
      </c>
      <c r="C31" s="101"/>
      <c r="D31" s="101"/>
      <c r="E31" s="45"/>
      <c r="F31" s="101">
        <f t="shared" si="1"/>
        <v>0</v>
      </c>
      <c r="G31" s="320"/>
      <c r="H31" s="347"/>
    </row>
    <row r="32" spans="1:8" s="313" customFormat="1" ht="18.75">
      <c r="A32" s="153"/>
      <c r="B32" s="274" t="s">
        <v>156</v>
      </c>
      <c r="C32" s="101"/>
      <c r="D32" s="101"/>
      <c r="E32" s="45"/>
      <c r="F32" s="101">
        <f t="shared" si="1"/>
        <v>0</v>
      </c>
      <c r="G32" s="45"/>
      <c r="H32" s="347"/>
    </row>
    <row r="33" spans="1:8" ht="18">
      <c r="A33" s="282" t="s">
        <v>157</v>
      </c>
      <c r="B33" s="279" t="s">
        <v>158</v>
      </c>
      <c r="C33" s="101">
        <f>'11.sz. melléklet Isaszegi Város'!C34+'11.sz. melléklet Isaszegi Város'!C35</f>
        <v>0</v>
      </c>
      <c r="D33" s="101"/>
      <c r="E33" s="101">
        <f>'11.sz. melléklet Isaszegi Város'!E34+'11.sz. melléklet Isaszegi Város'!E35</f>
        <v>0</v>
      </c>
      <c r="F33" s="101">
        <f t="shared" si="1"/>
        <v>0</v>
      </c>
      <c r="G33" s="37"/>
      <c r="H33" s="347"/>
    </row>
    <row r="34" spans="1:8" ht="18">
      <c r="A34" s="156"/>
      <c r="B34" s="274" t="s">
        <v>159</v>
      </c>
      <c r="C34" s="101"/>
      <c r="D34" s="101"/>
      <c r="E34" s="37"/>
      <c r="F34" s="101">
        <f t="shared" si="1"/>
        <v>0</v>
      </c>
      <c r="G34" s="37"/>
      <c r="H34" s="347"/>
    </row>
    <row r="35" spans="1:8" ht="18.75">
      <c r="A35" s="157"/>
      <c r="B35" s="274" t="s">
        <v>322</v>
      </c>
      <c r="C35" s="270"/>
      <c r="D35" s="270"/>
      <c r="E35" s="45"/>
      <c r="F35" s="101">
        <f t="shared" si="1"/>
        <v>0</v>
      </c>
      <c r="G35" s="37"/>
      <c r="H35" s="347"/>
    </row>
    <row r="36" spans="1:8" ht="18">
      <c r="A36" s="284" t="s">
        <v>161</v>
      </c>
      <c r="B36" s="279" t="s">
        <v>162</v>
      </c>
      <c r="C36" s="275">
        <f>'11.sz. melléklet Isaszegi Város'!C37</f>
        <v>0</v>
      </c>
      <c r="D36" s="275"/>
      <c r="E36" s="275">
        <f>'11.sz. melléklet Isaszegi Város'!E37</f>
        <v>0</v>
      </c>
      <c r="F36" s="278">
        <f t="shared" si="1"/>
        <v>0</v>
      </c>
      <c r="G36" s="37"/>
      <c r="H36" s="347"/>
    </row>
    <row r="37" spans="1:8" ht="18">
      <c r="A37" s="159"/>
      <c r="B37" s="274" t="s">
        <v>294</v>
      </c>
      <c r="C37" s="101"/>
      <c r="D37" s="101"/>
      <c r="E37" s="37"/>
      <c r="F37" s="101">
        <f t="shared" si="1"/>
        <v>0</v>
      </c>
      <c r="G37" s="37"/>
      <c r="H37" s="347"/>
    </row>
    <row r="38" spans="1:8" ht="18">
      <c r="A38" s="284" t="s">
        <v>164</v>
      </c>
      <c r="B38" s="279" t="s">
        <v>165</v>
      </c>
      <c r="C38" s="101">
        <f>'11.sz. melléklet Isaszegi Város'!C39+'11.sz. melléklet Isaszegi Város'!C40</f>
        <v>0</v>
      </c>
      <c r="D38" s="101"/>
      <c r="E38" s="101">
        <f>'11.sz. melléklet Isaszegi Város'!E39+'11.sz. melléklet Isaszegi Város'!E40</f>
        <v>0</v>
      </c>
      <c r="F38" s="101">
        <f t="shared" si="1"/>
        <v>0</v>
      </c>
      <c r="G38" s="37"/>
      <c r="H38" s="347"/>
    </row>
    <row r="39" spans="1:8" s="313" customFormat="1" ht="54">
      <c r="A39" s="159"/>
      <c r="B39" s="43" t="s">
        <v>295</v>
      </c>
      <c r="C39" s="101"/>
      <c r="D39" s="101"/>
      <c r="E39" s="37"/>
      <c r="F39" s="101">
        <f t="shared" si="1"/>
        <v>0</v>
      </c>
      <c r="G39" s="45"/>
      <c r="H39" s="347"/>
    </row>
    <row r="40" spans="1:8" ht="36">
      <c r="A40" s="159"/>
      <c r="B40" s="43" t="s">
        <v>323</v>
      </c>
      <c r="C40" s="101"/>
      <c r="D40" s="101"/>
      <c r="E40" s="45"/>
      <c r="F40" s="101">
        <f t="shared" si="1"/>
        <v>0</v>
      </c>
      <c r="G40" s="37"/>
      <c r="H40" s="347"/>
    </row>
    <row r="41" spans="1:8" ht="41.25" customHeight="1">
      <c r="A41" s="159"/>
      <c r="B41" s="279" t="s">
        <v>168</v>
      </c>
      <c r="C41" s="278">
        <f>'11.sz. melléklet Isaszegi Város'!C8+'11.sz. melléklet Isaszegi Város'!C15+'11.sz. melléklet Isaszegi Város'!C20+'11.sz. melléklet Isaszegi Város'!C22+'11.sz. melléklet Isaszegi Város'!C27+'11.sz. melléklet Isaszegi Város'!C33+'11.sz. melléklet Isaszegi Város'!C36+'11.sz. melléklet Isaszegi Város'!C38</f>
        <v>48841</v>
      </c>
      <c r="D41" s="278">
        <f>'11.sz. melléklet Isaszegi Város'!D8+'11.sz. melléklet Isaszegi Város'!D15+'11.sz. melléklet Isaszegi Város'!D20+'11.sz. melléklet Isaszegi Város'!D22+'11.sz. melléklet Isaszegi Város'!D27+'11.sz. melléklet Isaszegi Város'!D33+'11.sz. melléklet Isaszegi Város'!D36+'11.sz. melléklet Isaszegi Város'!D38</f>
        <v>48841</v>
      </c>
      <c r="E41" s="278">
        <f>'11.sz. melléklet Isaszegi Város'!E8+'11.sz. melléklet Isaszegi Város'!E15+'11.sz. melléklet Isaszegi Város'!E20+'11.sz. melléklet Isaszegi Város'!E22+'11.sz. melléklet Isaszegi Város'!E27+'11.sz. melléklet Isaszegi Város'!E33+'11.sz. melléklet Isaszegi Város'!E36+'11.sz. melléklet Isaszegi Város'!E38</f>
        <v>0</v>
      </c>
      <c r="F41" s="278">
        <f>'11.sz. melléklet Isaszegi Város'!F8+'11.sz. melléklet Isaszegi Város'!F15+'11.sz. melléklet Isaszegi Város'!F20+'11.sz. melléklet Isaszegi Város'!F22+'11.sz. melléklet Isaszegi Város'!F27+'11.sz. melléklet Isaszegi Város'!F33+'11.sz. melléklet Isaszegi Város'!F36+'11.sz. melléklet Isaszegi Város'!F38</f>
        <v>48841</v>
      </c>
      <c r="G41" s="278">
        <f>'11.sz. melléklet Isaszegi Város'!G8+'11.sz. melléklet Isaszegi Város'!G15+'11.sz. melléklet Isaszegi Város'!G20+'11.sz. melléklet Isaszegi Város'!G22+'11.sz. melléklet Isaszegi Város'!G27+'11.sz. melléklet Isaszegi Város'!G33+'11.sz. melléklet Isaszegi Város'!G36+'11.sz. melléklet Isaszegi Város'!G38</f>
        <v>34658</v>
      </c>
      <c r="H41" s="346">
        <f aca="true" t="shared" si="2" ref="H41:H43">G41/F41</f>
        <v>0.7096087303699761</v>
      </c>
    </row>
    <row r="42" spans="1:8" ht="18">
      <c r="A42" s="284" t="s">
        <v>169</v>
      </c>
      <c r="B42" s="279" t="s">
        <v>324</v>
      </c>
      <c r="C42" s="270">
        <f>'11.sz. melléklet Isaszegi Város'!C77-'11.sz. melléklet Isaszegi Város'!C41</f>
        <v>232937</v>
      </c>
      <c r="D42" s="270">
        <v>232451</v>
      </c>
      <c r="E42" s="270">
        <f>'11.sz. melléklet Isaszegi Város'!E77-'11.sz. melléklet Isaszegi Város'!E41-'11.sz. melléklet Isaszegi Város'!E43</f>
        <v>-3023</v>
      </c>
      <c r="F42" s="278">
        <f aca="true" t="shared" si="3" ref="F42:F47">D42+E42</f>
        <v>229428</v>
      </c>
      <c r="G42" s="270">
        <v>157989</v>
      </c>
      <c r="H42" s="346">
        <f t="shared" si="2"/>
        <v>0.688621266802657</v>
      </c>
    </row>
    <row r="43" spans="1:8" ht="36">
      <c r="A43" s="284" t="s">
        <v>171</v>
      </c>
      <c r="B43" s="279" t="s">
        <v>172</v>
      </c>
      <c r="C43" s="101"/>
      <c r="D43" s="101">
        <v>1921</v>
      </c>
      <c r="E43" s="45"/>
      <c r="F43" s="101">
        <f t="shared" si="3"/>
        <v>1921</v>
      </c>
      <c r="G43" s="37">
        <v>1921</v>
      </c>
      <c r="H43" s="347">
        <f t="shared" si="2"/>
        <v>1</v>
      </c>
    </row>
    <row r="44" spans="1:8" ht="36">
      <c r="A44" s="284" t="s">
        <v>173</v>
      </c>
      <c r="B44" s="279" t="s">
        <v>174</v>
      </c>
      <c r="C44" s="101"/>
      <c r="D44" s="101"/>
      <c r="E44" s="45"/>
      <c r="F44" s="101">
        <f t="shared" si="3"/>
        <v>0</v>
      </c>
      <c r="G44" s="37"/>
      <c r="H44" s="347"/>
    </row>
    <row r="45" spans="1:8" ht="18">
      <c r="A45" s="159"/>
      <c r="B45" s="279" t="s">
        <v>175</v>
      </c>
      <c r="C45" s="278">
        <f>'11.sz. melléklet Isaszegi Város'!C42+'11.sz. melléklet Isaszegi Város'!C43+'11.sz. melléklet Isaszegi Város'!C44</f>
        <v>232937</v>
      </c>
      <c r="D45" s="278">
        <f>'11.sz. melléklet Isaszegi Város'!D42+'11.sz. melléklet Isaszegi Város'!D43+'11.sz. melléklet Isaszegi Város'!D44</f>
        <v>234372</v>
      </c>
      <c r="E45" s="278">
        <f>'11.sz. melléklet Isaszegi Város'!E42+'11.sz. melléklet Isaszegi Város'!E43+'11.sz. melléklet Isaszegi Város'!E44</f>
        <v>-3023</v>
      </c>
      <c r="F45" s="278">
        <f t="shared" si="3"/>
        <v>231349</v>
      </c>
      <c r="G45" s="278">
        <f>'11.sz. melléklet Isaszegi Város'!G42+'11.sz. melléklet Isaszegi Város'!G43+'11.sz. melléklet Isaszegi Város'!G44</f>
        <v>159910</v>
      </c>
      <c r="H45" s="346">
        <f aca="true" t="shared" si="4" ref="H45:H46">G45/F45</f>
        <v>0.6912067914708946</v>
      </c>
    </row>
    <row r="46" spans="1:8" ht="15" customHeight="1">
      <c r="A46" s="159"/>
      <c r="B46" s="269" t="s">
        <v>178</v>
      </c>
      <c r="C46" s="278">
        <f>'11.sz. melléklet Isaszegi Város'!C41+'11.sz. melléklet Isaszegi Város'!C45</f>
        <v>281778</v>
      </c>
      <c r="D46" s="278">
        <f>'11.sz. melléklet Isaszegi Város'!D41+'11.sz. melléklet Isaszegi Város'!D45</f>
        <v>283213</v>
      </c>
      <c r="E46" s="278">
        <f>'11.sz. melléklet Isaszegi Város'!E41+'11.sz. melléklet Isaszegi Város'!E45</f>
        <v>-3023</v>
      </c>
      <c r="F46" s="278">
        <f t="shared" si="3"/>
        <v>280190</v>
      </c>
      <c r="G46" s="353">
        <f>G27+G45</f>
        <v>194568</v>
      </c>
      <c r="H46" s="346">
        <f t="shared" si="4"/>
        <v>0.6944145044434133</v>
      </c>
    </row>
    <row r="47" spans="1:6" ht="14.25" customHeight="1">
      <c r="A47" s="287"/>
      <c r="B47" s="288"/>
      <c r="C47" s="289"/>
      <c r="D47" s="289"/>
      <c r="E47" s="313"/>
      <c r="F47" s="101">
        <f t="shared" si="3"/>
        <v>0</v>
      </c>
    </row>
    <row r="48" spans="1:6" ht="21">
      <c r="A48" s="178"/>
      <c r="B48" s="178"/>
      <c r="C48" s="274"/>
      <c r="D48" s="274"/>
      <c r="E48" s="54"/>
      <c r="F48" s="54"/>
    </row>
    <row r="49" spans="1:8" ht="90">
      <c r="A49" s="290"/>
      <c r="B49" s="290" t="s">
        <v>298</v>
      </c>
      <c r="C49" s="268"/>
      <c r="D49" s="62" t="s">
        <v>122</v>
      </c>
      <c r="E49" s="63" t="s">
        <v>123</v>
      </c>
      <c r="F49" s="62" t="s">
        <v>124</v>
      </c>
      <c r="G49" s="133" t="s">
        <v>125</v>
      </c>
      <c r="H49" s="134" t="s">
        <v>126</v>
      </c>
    </row>
    <row r="50" spans="1:8" ht="18.75">
      <c r="A50" s="157" t="s">
        <v>127</v>
      </c>
      <c r="B50" s="22" t="s">
        <v>180</v>
      </c>
      <c r="C50" s="270">
        <f>'11.sz. melléklet Isaszegi Város'!C51+'11.sz. melléklet Isaszegi Város'!C52+'11.sz. melléklet Isaszegi Város'!C53+'11.sz. melléklet Isaszegi Város'!C56+'11.sz. melléklet Isaszegi Város'!C57</f>
        <v>281778</v>
      </c>
      <c r="D50" s="270">
        <f>'11.sz. melléklet Isaszegi Város'!D51+'11.sz. melléklet Isaszegi Város'!D52+'11.sz. melléklet Isaszegi Város'!D53+'11.sz. melléklet Isaszegi Város'!D56+'11.sz. melléklet Isaszegi Város'!D57</f>
        <v>283213</v>
      </c>
      <c r="E50" s="270">
        <f>E51+E52+E53</f>
        <v>-3166</v>
      </c>
      <c r="F50" s="270">
        <f aca="true" t="shared" si="5" ref="F50:F80">D50+E50</f>
        <v>280047</v>
      </c>
      <c r="G50" s="270">
        <f>'11.sz. melléklet Isaszegi Város'!G51+'11.sz. melléklet Isaszegi Város'!G52+'11.sz. melléklet Isaszegi Város'!G53+'11.sz. melléklet Isaszegi Város'!G56+'11.sz. melléklet Isaszegi Város'!G57</f>
        <v>187820</v>
      </c>
      <c r="H50" s="341">
        <f aca="true" t="shared" si="6" ref="H50:H53">G50/F50</f>
        <v>0.6706731370091449</v>
      </c>
    </row>
    <row r="51" spans="1:8" ht="18">
      <c r="A51" s="170"/>
      <c r="B51" s="291" t="s">
        <v>181</v>
      </c>
      <c r="C51" s="101">
        <v>86332</v>
      </c>
      <c r="D51" s="101">
        <v>87399</v>
      </c>
      <c r="E51" s="101">
        <f>891</f>
        <v>891</v>
      </c>
      <c r="F51" s="101">
        <f t="shared" si="5"/>
        <v>88290</v>
      </c>
      <c r="G51" s="101">
        <v>63709</v>
      </c>
      <c r="H51" s="331">
        <f t="shared" si="6"/>
        <v>0.7215879488050742</v>
      </c>
    </row>
    <row r="52" spans="1:8" ht="36">
      <c r="A52" s="159"/>
      <c r="B52" s="23" t="s">
        <v>182</v>
      </c>
      <c r="C52" s="101">
        <v>24189</v>
      </c>
      <c r="D52" s="101">
        <v>24477</v>
      </c>
      <c r="E52" s="101">
        <f>240+2339</f>
        <v>2579</v>
      </c>
      <c r="F52" s="101">
        <f t="shared" si="5"/>
        <v>27056</v>
      </c>
      <c r="G52" s="101">
        <v>20233</v>
      </c>
      <c r="H52" s="331">
        <f t="shared" si="6"/>
        <v>0.7478193376700177</v>
      </c>
    </row>
    <row r="53" spans="1:8" ht="18">
      <c r="A53" s="159"/>
      <c r="B53" s="23" t="s">
        <v>183</v>
      </c>
      <c r="C53" s="101">
        <v>171257</v>
      </c>
      <c r="D53" s="101">
        <v>171337</v>
      </c>
      <c r="E53" s="101">
        <f>-3000-143-1154-2339</f>
        <v>-6636</v>
      </c>
      <c r="F53" s="101">
        <f t="shared" si="5"/>
        <v>164701</v>
      </c>
      <c r="G53" s="101">
        <v>103878</v>
      </c>
      <c r="H53" s="331">
        <f t="shared" si="6"/>
        <v>0.6307065530871093</v>
      </c>
    </row>
    <row r="54" spans="1:8" ht="54">
      <c r="A54" s="159"/>
      <c r="B54" s="23" t="s">
        <v>299</v>
      </c>
      <c r="C54" s="101"/>
      <c r="D54" s="101"/>
      <c r="E54" s="37"/>
      <c r="F54" s="101">
        <f t="shared" si="5"/>
        <v>0</v>
      </c>
      <c r="G54" s="37"/>
      <c r="H54" s="331"/>
    </row>
    <row r="55" spans="1:8" ht="18">
      <c r="A55" s="159"/>
      <c r="B55" s="23" t="s">
        <v>185</v>
      </c>
      <c r="C55" s="101"/>
      <c r="D55" s="101"/>
      <c r="E55" s="37"/>
      <c r="F55" s="101">
        <f t="shared" si="5"/>
        <v>0</v>
      </c>
      <c r="G55" s="37"/>
      <c r="H55" s="331"/>
    </row>
    <row r="56" spans="1:8" ht="18">
      <c r="A56" s="159"/>
      <c r="B56" s="23" t="s">
        <v>186</v>
      </c>
      <c r="C56" s="101"/>
      <c r="D56" s="101"/>
      <c r="E56" s="101"/>
      <c r="F56" s="101">
        <f t="shared" si="5"/>
        <v>0</v>
      </c>
      <c r="G56" s="37"/>
      <c r="H56" s="331"/>
    </row>
    <row r="57" spans="1:8" ht="18">
      <c r="A57" s="159"/>
      <c r="B57" s="23" t="s">
        <v>33</v>
      </c>
      <c r="C57" s="101">
        <f>SUM('11.sz. melléklet Isaszegi Város'!C58:C61)</f>
        <v>0</v>
      </c>
      <c r="D57" s="101"/>
      <c r="E57" s="37"/>
      <c r="F57" s="101">
        <f t="shared" si="5"/>
        <v>0</v>
      </c>
      <c r="G57" s="37"/>
      <c r="H57" s="331"/>
    </row>
    <row r="58" spans="1:8" ht="18">
      <c r="A58" s="159"/>
      <c r="B58" s="23" t="s">
        <v>187</v>
      </c>
      <c r="C58" s="101"/>
      <c r="D58" s="101"/>
      <c r="E58" s="37"/>
      <c r="F58" s="101">
        <f t="shared" si="5"/>
        <v>0</v>
      </c>
      <c r="G58" s="37"/>
      <c r="H58" s="331"/>
    </row>
    <row r="59" spans="1:8" ht="36">
      <c r="A59" s="159"/>
      <c r="B59" s="23" t="s">
        <v>188</v>
      </c>
      <c r="C59" s="101"/>
      <c r="D59" s="101"/>
      <c r="E59" s="37"/>
      <c r="F59" s="101">
        <f t="shared" si="5"/>
        <v>0</v>
      </c>
      <c r="G59" s="37"/>
      <c r="H59" s="331"/>
    </row>
    <row r="60" spans="1:8" ht="36">
      <c r="A60" s="159"/>
      <c r="B60" s="23" t="s">
        <v>189</v>
      </c>
      <c r="C60" s="101"/>
      <c r="D60" s="101"/>
      <c r="E60" s="37"/>
      <c r="F60" s="101">
        <f t="shared" si="5"/>
        <v>0</v>
      </c>
      <c r="G60" s="37"/>
      <c r="H60" s="331"/>
    </row>
    <row r="61" spans="1:8" ht="18">
      <c r="A61" s="159"/>
      <c r="B61" s="292"/>
      <c r="C61" s="101"/>
      <c r="D61" s="101"/>
      <c r="E61" s="37"/>
      <c r="F61" s="101">
        <f t="shared" si="5"/>
        <v>0</v>
      </c>
      <c r="G61" s="37"/>
      <c r="H61" s="331"/>
    </row>
    <row r="62" spans="1:8" ht="18">
      <c r="A62" s="157" t="s">
        <v>135</v>
      </c>
      <c r="B62" s="22" t="s">
        <v>191</v>
      </c>
      <c r="C62" s="270">
        <f>'11.sz. melléklet Isaszegi Város'!C63+'11.sz. melléklet Isaszegi Város'!C66+'11.sz. melléklet Isaszegi Város'!C67+'11.sz. melléklet Isaszegi Város'!C70</f>
        <v>0</v>
      </c>
      <c r="D62" s="270"/>
      <c r="E62" s="270">
        <f>'11.sz. melléklet Isaszegi Város'!E63+'11.sz. melléklet Isaszegi Város'!E66+'11.sz. melléklet Isaszegi Város'!E67+'11.sz. melléklet Isaszegi Város'!E70</f>
        <v>143</v>
      </c>
      <c r="F62" s="278">
        <f t="shared" si="5"/>
        <v>143</v>
      </c>
      <c r="G62" s="322">
        <v>143</v>
      </c>
      <c r="H62" s="331">
        <f aca="true" t="shared" si="7" ref="H62:H63">G62/F62</f>
        <v>1</v>
      </c>
    </row>
    <row r="63" spans="1:8" ht="18">
      <c r="A63" s="170"/>
      <c r="B63" s="293" t="s">
        <v>192</v>
      </c>
      <c r="C63" s="101"/>
      <c r="D63" s="101"/>
      <c r="E63" s="37">
        <v>143</v>
      </c>
      <c r="F63" s="101">
        <f t="shared" si="5"/>
        <v>143</v>
      </c>
      <c r="G63" s="37">
        <v>143</v>
      </c>
      <c r="H63" s="331">
        <f t="shared" si="7"/>
        <v>1</v>
      </c>
    </row>
    <row r="64" spans="1:8" ht="54">
      <c r="A64" s="170"/>
      <c r="B64" s="23" t="s">
        <v>300</v>
      </c>
      <c r="C64" s="101"/>
      <c r="D64" s="101"/>
      <c r="E64" s="37"/>
      <c r="F64" s="101">
        <f t="shared" si="5"/>
        <v>0</v>
      </c>
      <c r="G64" s="37"/>
      <c r="H64" s="331"/>
    </row>
    <row r="65" spans="1:8" ht="54">
      <c r="A65" s="170"/>
      <c r="B65" s="23" t="s">
        <v>301</v>
      </c>
      <c r="C65" s="101"/>
      <c r="D65" s="101"/>
      <c r="E65" s="37"/>
      <c r="F65" s="101">
        <f t="shared" si="5"/>
        <v>0</v>
      </c>
      <c r="G65" s="37"/>
      <c r="H65" s="331"/>
    </row>
    <row r="66" spans="1:8" ht="18">
      <c r="A66" s="159"/>
      <c r="B66" s="23" t="s">
        <v>195</v>
      </c>
      <c r="C66" s="101"/>
      <c r="D66" s="101"/>
      <c r="E66" s="37"/>
      <c r="F66" s="101">
        <f t="shared" si="5"/>
        <v>0</v>
      </c>
      <c r="G66" s="37"/>
      <c r="H66" s="331"/>
    </row>
    <row r="67" spans="1:8" ht="18">
      <c r="A67" s="159"/>
      <c r="B67" s="23" t="s">
        <v>42</v>
      </c>
      <c r="C67" s="101"/>
      <c r="D67" s="101"/>
      <c r="E67" s="37"/>
      <c r="F67" s="101">
        <f t="shared" si="5"/>
        <v>0</v>
      </c>
      <c r="G67" s="37"/>
      <c r="H67" s="331"/>
    </row>
    <row r="68" spans="1:8" ht="36">
      <c r="A68" s="159"/>
      <c r="B68" s="23" t="s">
        <v>197</v>
      </c>
      <c r="C68" s="101"/>
      <c r="D68" s="101"/>
      <c r="E68" s="37"/>
      <c r="F68" s="101">
        <f t="shared" si="5"/>
        <v>0</v>
      </c>
      <c r="G68" s="37"/>
      <c r="H68" s="331"/>
    </row>
    <row r="69" spans="1:8" ht="36">
      <c r="A69" s="159"/>
      <c r="B69" s="23" t="s">
        <v>198</v>
      </c>
      <c r="C69" s="101"/>
      <c r="D69" s="101"/>
      <c r="E69" s="37"/>
      <c r="F69" s="101">
        <f t="shared" si="5"/>
        <v>0</v>
      </c>
      <c r="G69" s="37"/>
      <c r="H69" s="331"/>
    </row>
    <row r="70" spans="1:8" ht="18">
      <c r="A70" s="159"/>
      <c r="B70" s="23" t="s">
        <v>65</v>
      </c>
      <c r="C70" s="101"/>
      <c r="D70" s="101"/>
      <c r="E70" s="37"/>
      <c r="F70" s="101">
        <f t="shared" si="5"/>
        <v>0</v>
      </c>
      <c r="G70" s="37"/>
      <c r="H70" s="331"/>
    </row>
    <row r="71" spans="1:8" ht="18">
      <c r="A71" s="3"/>
      <c r="B71" s="330"/>
      <c r="C71" s="1"/>
      <c r="D71" s="1"/>
      <c r="E71" s="37"/>
      <c r="F71" s="101">
        <f t="shared" si="5"/>
        <v>0</v>
      </c>
      <c r="G71" s="37"/>
      <c r="H71" s="331"/>
    </row>
    <row r="72" spans="1:8" ht="18.75">
      <c r="A72" s="157"/>
      <c r="B72" s="296" t="s">
        <v>199</v>
      </c>
      <c r="C72" s="270">
        <f>'11.sz. melléklet Isaszegi Város'!C50+'11.sz. melléklet Isaszegi Város'!C62</f>
        <v>281778</v>
      </c>
      <c r="D72" s="270">
        <f>'11.sz. melléklet Isaszegi Város'!D50+'11.sz. melléklet Isaszegi Város'!D62</f>
        <v>283213</v>
      </c>
      <c r="E72" s="270">
        <f>'11.sz. melléklet Isaszegi Város'!E50+'11.sz. melléklet Isaszegi Város'!E62</f>
        <v>-3023</v>
      </c>
      <c r="F72" s="278">
        <f t="shared" si="5"/>
        <v>280190</v>
      </c>
      <c r="G72" s="270">
        <f>'11.sz. melléklet Isaszegi Város'!G50+'11.sz. melléklet Isaszegi Város'!G62</f>
        <v>187963</v>
      </c>
      <c r="H72" s="341">
        <f>G72/F72</f>
        <v>0.6708412148898961</v>
      </c>
    </row>
    <row r="73" spans="1:8" ht="18.75">
      <c r="A73" s="157"/>
      <c r="B73" s="296"/>
      <c r="C73" s="297"/>
      <c r="D73" s="297"/>
      <c r="E73" s="37"/>
      <c r="F73" s="101">
        <f t="shared" si="5"/>
        <v>0</v>
      </c>
      <c r="G73" s="37"/>
      <c r="H73" s="331"/>
    </row>
    <row r="74" spans="1:8" ht="18">
      <c r="A74" s="157" t="s">
        <v>141</v>
      </c>
      <c r="B74" s="22" t="s">
        <v>62</v>
      </c>
      <c r="C74" s="270">
        <f>'11.sz. melléklet Isaszegi Város'!C75+'11.sz. melléklet Isaszegi Város'!C76</f>
        <v>0</v>
      </c>
      <c r="D74" s="270"/>
      <c r="E74" s="270">
        <f>'11.sz. melléklet Isaszegi Város'!E75+'11.sz. melléklet Isaszegi Város'!E76</f>
        <v>0</v>
      </c>
      <c r="F74" s="101">
        <f t="shared" si="5"/>
        <v>0</v>
      </c>
      <c r="G74" s="37"/>
      <c r="H74" s="331"/>
    </row>
    <row r="75" spans="1:8" ht="18">
      <c r="A75" s="170"/>
      <c r="B75" s="291" t="s">
        <v>325</v>
      </c>
      <c r="C75" s="270"/>
      <c r="D75" s="270"/>
      <c r="E75" s="37"/>
      <c r="F75" s="101">
        <f t="shared" si="5"/>
        <v>0</v>
      </c>
      <c r="G75" s="37"/>
      <c r="H75" s="331"/>
    </row>
    <row r="76" spans="1:8" ht="38.25">
      <c r="A76" s="159"/>
      <c r="B76" s="291" t="s">
        <v>177</v>
      </c>
      <c r="C76" s="278"/>
      <c r="D76" s="278"/>
      <c r="E76" s="37"/>
      <c r="F76" s="101">
        <f t="shared" si="5"/>
        <v>0</v>
      </c>
      <c r="G76" s="37"/>
      <c r="H76" s="331"/>
    </row>
    <row r="77" spans="1:8" ht="18">
      <c r="A77" s="176"/>
      <c r="B77" s="298" t="s">
        <v>202</v>
      </c>
      <c r="C77" s="270">
        <f>'11.sz. melléklet Isaszegi Város'!C50+'11.sz. melléklet Isaszegi Város'!C62+'11.sz. melléklet Isaszegi Város'!C74</f>
        <v>281778</v>
      </c>
      <c r="D77" s="270">
        <f>'11.sz. melléklet Isaszegi Város'!D50+'11.sz. melléklet Isaszegi Város'!D62+'11.sz. melléklet Isaszegi Város'!D74</f>
        <v>283213</v>
      </c>
      <c r="E77" s="270">
        <f>'11.sz. melléklet Isaszegi Város'!E50+'11.sz. melléklet Isaszegi Város'!E62+'11.sz. melléklet Isaszegi Város'!E74</f>
        <v>-3023</v>
      </c>
      <c r="F77" s="278">
        <f t="shared" si="5"/>
        <v>280190</v>
      </c>
      <c r="G77" s="270">
        <f>'11.sz. melléklet Isaszegi Város'!G50+'11.sz. melléklet Isaszegi Város'!G62+'11.sz. melléklet Isaszegi Város'!G74</f>
        <v>187963</v>
      </c>
      <c r="H77" s="341">
        <f>G77/F77</f>
        <v>0.6708412148898961</v>
      </c>
    </row>
    <row r="78" spans="1:8" ht="18">
      <c r="A78" s="178"/>
      <c r="B78" s="299"/>
      <c r="C78" s="274"/>
      <c r="D78" s="274"/>
      <c r="E78" s="37"/>
      <c r="F78" s="101">
        <f t="shared" si="5"/>
        <v>0</v>
      </c>
      <c r="G78" s="37"/>
      <c r="H78" s="331"/>
    </row>
    <row r="79" spans="1:8" ht="18">
      <c r="A79" s="182"/>
      <c r="B79" s="300" t="s">
        <v>204</v>
      </c>
      <c r="C79" s="301">
        <v>48.5</v>
      </c>
      <c r="D79" s="301">
        <v>48.5</v>
      </c>
      <c r="E79" s="37"/>
      <c r="F79" s="345">
        <f t="shared" si="5"/>
        <v>48.5</v>
      </c>
      <c r="G79" s="37"/>
      <c r="H79" s="341">
        <f>G79/F79</f>
        <v>0</v>
      </c>
    </row>
    <row r="80" spans="1:8" ht="18.75">
      <c r="A80" s="182"/>
      <c r="B80" s="300" t="s">
        <v>205</v>
      </c>
      <c r="C80" s="301">
        <v>0</v>
      </c>
      <c r="D80" s="301">
        <v>0</v>
      </c>
      <c r="E80" s="37"/>
      <c r="F80" s="345">
        <f t="shared" si="5"/>
        <v>0</v>
      </c>
      <c r="G80" s="303"/>
      <c r="H80" s="341"/>
    </row>
    <row r="84" spans="2:3" ht="18">
      <c r="B84" s="295" t="s">
        <v>303</v>
      </c>
      <c r="C84" s="253" t="s">
        <v>117</v>
      </c>
    </row>
    <row r="85" spans="1:2" ht="18">
      <c r="A85" s="253" t="s">
        <v>304</v>
      </c>
      <c r="B85" s="295"/>
    </row>
    <row r="86" spans="1:4" ht="18">
      <c r="A86" s="306" t="s">
        <v>307</v>
      </c>
      <c r="B86" s="253" t="s">
        <v>352</v>
      </c>
      <c r="C86" s="304">
        <f>2*147384/1000</f>
        <v>294.768</v>
      </c>
      <c r="D86" s="304"/>
    </row>
    <row r="87" spans="2:4" ht="18">
      <c r="B87" s="253" t="s">
        <v>334</v>
      </c>
      <c r="C87" s="304">
        <f>'11.sz. melléklet Isaszegi Város'!C86*0.357</f>
        <v>105.23217599999998</v>
      </c>
      <c r="D87" s="304"/>
    </row>
    <row r="88" spans="1:4" ht="18">
      <c r="A88" s="306" t="s">
        <v>307</v>
      </c>
      <c r="B88" s="253" t="s">
        <v>353</v>
      </c>
      <c r="C88" s="304">
        <f>2*95800/1000</f>
        <v>191.6</v>
      </c>
      <c r="D88" s="304"/>
    </row>
    <row r="89" spans="2:4" ht="18">
      <c r="B89" s="253" t="s">
        <v>334</v>
      </c>
      <c r="C89" s="304">
        <f>'11.sz. melléklet Isaszegi Város'!C88*0.357</f>
        <v>68.40119999999999</v>
      </c>
      <c r="D89" s="304"/>
    </row>
    <row r="90" spans="1:4" ht="18">
      <c r="A90" s="306" t="s">
        <v>354</v>
      </c>
      <c r="B90" s="253" t="s">
        <v>355</v>
      </c>
      <c r="C90" s="304">
        <f>13*95800/1000</f>
        <v>1245.4</v>
      </c>
      <c r="D90" s="304"/>
    </row>
    <row r="91" spans="2:4" ht="18">
      <c r="B91" s="253" t="s">
        <v>334</v>
      </c>
      <c r="C91" s="304">
        <f>'11.sz. melléklet Isaszegi Város'!C90*0.357</f>
        <v>444.6078</v>
      </c>
      <c r="D91" s="304"/>
    </row>
    <row r="92" spans="1:3" ht="18">
      <c r="A92" s="253">
        <v>34</v>
      </c>
      <c r="B92" s="253" t="s">
        <v>356</v>
      </c>
      <c r="C92" s="253">
        <v>2448</v>
      </c>
    </row>
    <row r="93" spans="2:4" ht="18">
      <c r="B93" s="253" t="s">
        <v>334</v>
      </c>
      <c r="C93" s="304">
        <f>'11.sz. melléklet Isaszegi Város'!C92*0.357</f>
        <v>873.9359999999999</v>
      </c>
      <c r="D93" s="304"/>
    </row>
    <row r="95" spans="2:4" ht="36">
      <c r="B95" s="295" t="s">
        <v>357</v>
      </c>
      <c r="C95" s="309">
        <f>'11.sz. melléklet Isaszegi Város'!C86+'11.sz. melléklet Isaszegi Város'!C88+'11.sz. melléklet Isaszegi Város'!C90+'11.sz. melléklet Isaszegi Város'!C92</f>
        <v>4179.768</v>
      </c>
      <c r="D95" s="309"/>
    </row>
    <row r="96" spans="2:4" ht="36">
      <c r="B96" s="295" t="s">
        <v>358</v>
      </c>
      <c r="C96" s="309">
        <f>'11.sz. melléklet Isaszegi Város'!C87+'11.sz. melléklet Isaszegi Város'!C89+'11.sz. melléklet Isaszegi Város'!C91+'11.sz. melléklet Isaszegi Város'!C93</f>
        <v>1492.177176</v>
      </c>
      <c r="D96" s="309"/>
    </row>
    <row r="97" spans="1:4" ht="18">
      <c r="A97" s="253">
        <v>51</v>
      </c>
      <c r="B97" s="308" t="s">
        <v>314</v>
      </c>
      <c r="C97" s="309">
        <f>SUM('11.sz. melléklet Isaszegi Város'!C95:C96)</f>
        <v>5671.945176</v>
      </c>
      <c r="D97" s="309"/>
    </row>
    <row r="98" ht="18">
      <c r="A98" s="253" t="s">
        <v>171</v>
      </c>
    </row>
  </sheetData>
  <sheetProtection selectLockedCells="1" selectUnlockedCells="1"/>
  <mergeCells count="2">
    <mergeCell ref="E6:F6"/>
    <mergeCell ref="E48:F48"/>
  </mergeCells>
  <printOptions/>
  <pageMargins left="0.7875" right="0.7875" top="0.8861111111111111" bottom="1.0527777777777778" header="0.5118055555555555" footer="0.7875"/>
  <pageSetup horizontalDpi="300" verticalDpi="300" orientation="portrait" paperSize="9" scale="48"/>
  <headerFooter alignWithMargins="0">
    <oddFooter>&amp;C&amp;"Times New Roman,Normál"&amp;12Oldal &amp;P</oddFooter>
  </headerFooter>
  <rowBreaks count="1" manualBreakCount="1">
    <brk id="4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="50" zoomScaleNormal="60" zoomScaleSheetLayoutView="50" workbookViewId="0" topLeftCell="A1">
      <selection activeCell="C33" sqref="C33"/>
    </sheetView>
  </sheetViews>
  <sheetFormatPr defaultColWidth="9.140625" defaultRowHeight="12.75"/>
  <cols>
    <col min="1" max="1" width="57.57421875" style="3" customWidth="1"/>
    <col min="2" max="2" width="9.421875" style="3" customWidth="1"/>
    <col min="3" max="4" width="20.140625" style="3" customWidth="1"/>
    <col min="5" max="5" width="17.421875" style="3" customWidth="1"/>
    <col min="6" max="6" width="18.140625" style="3" customWidth="1"/>
    <col min="7" max="7" width="13.28125" style="3" customWidth="1"/>
    <col min="8" max="254" width="9.00390625" style="3" customWidth="1"/>
  </cols>
  <sheetData>
    <row r="1" ht="18.75">
      <c r="A1" s="354" t="s">
        <v>359</v>
      </c>
    </row>
    <row r="2" ht="18.75">
      <c r="A2" s="355" t="s">
        <v>360</v>
      </c>
    </row>
    <row r="3" ht="18.75">
      <c r="A3" s="355"/>
    </row>
    <row r="4" ht="19.5">
      <c r="A4" s="356"/>
    </row>
    <row r="5" spans="1:7" ht="72" customHeight="1">
      <c r="A5" s="357" t="s">
        <v>361</v>
      </c>
      <c r="B5" s="358" t="s">
        <v>362</v>
      </c>
      <c r="C5" s="62" t="s">
        <v>122</v>
      </c>
      <c r="D5" s="63" t="s">
        <v>123</v>
      </c>
      <c r="E5" s="62" t="s">
        <v>124</v>
      </c>
      <c r="F5" s="133" t="s">
        <v>125</v>
      </c>
      <c r="G5" s="133" t="s">
        <v>126</v>
      </c>
    </row>
    <row r="6" spans="1:7" ht="18.75">
      <c r="A6" s="359" t="s">
        <v>363</v>
      </c>
      <c r="B6" s="1">
        <v>400</v>
      </c>
      <c r="C6" s="1">
        <v>400</v>
      </c>
      <c r="D6" s="63"/>
      <c r="E6" s="62">
        <v>400</v>
      </c>
      <c r="F6" s="1">
        <v>266</v>
      </c>
      <c r="G6" s="191">
        <f aca="true" t="shared" si="0" ref="G6:G22">F6/E6</f>
        <v>0.665</v>
      </c>
    </row>
    <row r="7" spans="1:7" ht="18.75">
      <c r="A7" s="359" t="s">
        <v>364</v>
      </c>
      <c r="B7" s="1">
        <v>2000</v>
      </c>
      <c r="C7" s="1">
        <v>2000</v>
      </c>
      <c r="D7" s="1"/>
      <c r="E7" s="1">
        <v>2000</v>
      </c>
      <c r="F7" s="1">
        <v>2000</v>
      </c>
      <c r="G7" s="191">
        <f t="shared" si="0"/>
        <v>1</v>
      </c>
    </row>
    <row r="8" spans="1:7" ht="18.75">
      <c r="A8" s="359" t="s">
        <v>365</v>
      </c>
      <c r="B8" s="1">
        <v>250</v>
      </c>
      <c r="C8" s="1">
        <v>250</v>
      </c>
      <c r="D8" s="1"/>
      <c r="E8" s="1">
        <v>250</v>
      </c>
      <c r="F8" s="1"/>
      <c r="G8" s="191">
        <f t="shared" si="0"/>
        <v>0</v>
      </c>
    </row>
    <row r="9" spans="1:7" ht="18.75">
      <c r="A9" s="359" t="s">
        <v>366</v>
      </c>
      <c r="B9" s="1">
        <v>50</v>
      </c>
      <c r="C9" s="1">
        <v>50</v>
      </c>
      <c r="D9" s="1"/>
      <c r="E9" s="1">
        <v>50</v>
      </c>
      <c r="F9" s="1">
        <v>60</v>
      </c>
      <c r="G9" s="191">
        <f t="shared" si="0"/>
        <v>1.2</v>
      </c>
    </row>
    <row r="10" spans="1:7" ht="18.75">
      <c r="A10" s="359" t="s">
        <v>367</v>
      </c>
      <c r="B10" s="1">
        <v>300</v>
      </c>
      <c r="C10" s="1">
        <v>300</v>
      </c>
      <c r="D10" s="1"/>
      <c r="E10" s="1">
        <v>300</v>
      </c>
      <c r="F10" s="1"/>
      <c r="G10" s="191">
        <f t="shared" si="0"/>
        <v>0</v>
      </c>
    </row>
    <row r="11" spans="1:7" ht="18.75">
      <c r="A11" s="359" t="s">
        <v>368</v>
      </c>
      <c r="B11" s="1">
        <v>2500</v>
      </c>
      <c r="C11" s="1">
        <v>2500</v>
      </c>
      <c r="D11" s="1"/>
      <c r="E11" s="1">
        <v>2500</v>
      </c>
      <c r="F11" s="1">
        <v>2510</v>
      </c>
      <c r="G11" s="191">
        <f t="shared" si="0"/>
        <v>1.004</v>
      </c>
    </row>
    <row r="12" spans="1:7" ht="18.75">
      <c r="A12" s="359" t="s">
        <v>369</v>
      </c>
      <c r="B12" s="1">
        <v>500</v>
      </c>
      <c r="C12" s="1">
        <v>500</v>
      </c>
      <c r="D12" s="1"/>
      <c r="E12" s="1">
        <v>500</v>
      </c>
      <c r="F12" s="1">
        <v>500</v>
      </c>
      <c r="G12" s="191">
        <f t="shared" si="0"/>
        <v>1</v>
      </c>
    </row>
    <row r="13" spans="1:7" ht="18.75">
      <c r="A13" s="359" t="s">
        <v>370</v>
      </c>
      <c r="B13" s="1">
        <v>1500</v>
      </c>
      <c r="C13" s="1">
        <v>1500</v>
      </c>
      <c r="D13" s="1"/>
      <c r="E13" s="1">
        <v>1500</v>
      </c>
      <c r="F13" s="1">
        <v>1164</v>
      </c>
      <c r="G13" s="191">
        <f t="shared" si="0"/>
        <v>0.776</v>
      </c>
    </row>
    <row r="14" spans="1:7" ht="18.75">
      <c r="A14" s="359" t="s">
        <v>371</v>
      </c>
      <c r="B14" s="1">
        <v>100</v>
      </c>
      <c r="C14" s="1">
        <v>100</v>
      </c>
      <c r="D14" s="1"/>
      <c r="E14" s="1">
        <v>100</v>
      </c>
      <c r="F14" s="1">
        <v>60</v>
      </c>
      <c r="G14" s="191">
        <f t="shared" si="0"/>
        <v>0.6</v>
      </c>
    </row>
    <row r="15" spans="1:7" ht="37.5">
      <c r="A15" s="360" t="s">
        <v>372</v>
      </c>
      <c r="B15" s="1">
        <v>100</v>
      </c>
      <c r="C15" s="1">
        <v>100</v>
      </c>
      <c r="D15" s="1"/>
      <c r="E15" s="1">
        <v>100</v>
      </c>
      <c r="F15" s="1"/>
      <c r="G15" s="191">
        <f t="shared" si="0"/>
        <v>0</v>
      </c>
    </row>
    <row r="16" spans="1:7" ht="18.75">
      <c r="A16" s="359" t="s">
        <v>373</v>
      </c>
      <c r="B16" s="1">
        <v>900</v>
      </c>
      <c r="C16" s="1">
        <v>900</v>
      </c>
      <c r="D16" s="1"/>
      <c r="E16" s="1">
        <v>900</v>
      </c>
      <c r="F16" s="1">
        <v>765</v>
      </c>
      <c r="G16" s="191">
        <f t="shared" si="0"/>
        <v>0.85</v>
      </c>
    </row>
    <row r="17" spans="1:7" ht="18.75">
      <c r="A17" s="359" t="s">
        <v>374</v>
      </c>
      <c r="B17" s="1">
        <v>200</v>
      </c>
      <c r="C17" s="1">
        <v>200</v>
      </c>
      <c r="D17" s="1"/>
      <c r="E17" s="1">
        <v>200</v>
      </c>
      <c r="F17" s="1"/>
      <c r="G17" s="191">
        <f t="shared" si="0"/>
        <v>0</v>
      </c>
    </row>
    <row r="18" spans="1:7" ht="18.75">
      <c r="A18" s="359" t="s">
        <v>375</v>
      </c>
      <c r="B18" s="1">
        <v>3000</v>
      </c>
      <c r="C18" s="1">
        <v>3000</v>
      </c>
      <c r="D18" s="1"/>
      <c r="E18" s="1">
        <v>3000</v>
      </c>
      <c r="F18" s="1">
        <v>250</v>
      </c>
      <c r="G18" s="191">
        <f t="shared" si="0"/>
        <v>0.08333333333333333</v>
      </c>
    </row>
    <row r="19" spans="1:7" ht="18.75">
      <c r="A19" s="359" t="s">
        <v>376</v>
      </c>
      <c r="B19" s="215">
        <v>3168</v>
      </c>
      <c r="C19" s="215">
        <v>3168</v>
      </c>
      <c r="D19" s="1"/>
      <c r="E19" s="1">
        <v>3168</v>
      </c>
      <c r="F19" s="1">
        <v>916.5</v>
      </c>
      <c r="G19" s="191">
        <f t="shared" si="0"/>
        <v>0.28929924242424243</v>
      </c>
    </row>
    <row r="20" spans="1:7" ht="18.75">
      <c r="A20" s="359" t="s">
        <v>377</v>
      </c>
      <c r="B20" s="1">
        <v>50</v>
      </c>
      <c r="C20" s="1">
        <v>50</v>
      </c>
      <c r="D20" s="1"/>
      <c r="E20" s="1">
        <v>50</v>
      </c>
      <c r="F20" s="1"/>
      <c r="G20" s="191">
        <f t="shared" si="0"/>
        <v>0</v>
      </c>
    </row>
    <row r="21" spans="1:7" ht="18.75">
      <c r="A21" s="26" t="s">
        <v>378</v>
      </c>
      <c r="B21" s="187">
        <v>50</v>
      </c>
      <c r="C21" s="187">
        <v>50</v>
      </c>
      <c r="D21" s="1"/>
      <c r="E21" s="1">
        <v>50</v>
      </c>
      <c r="F21" s="1"/>
      <c r="G21" s="191">
        <f t="shared" si="0"/>
        <v>0</v>
      </c>
    </row>
    <row r="22" spans="1:7" ht="18.75">
      <c r="A22" s="26" t="s">
        <v>379</v>
      </c>
      <c r="B22" s="187"/>
      <c r="C22" s="187">
        <v>55</v>
      </c>
      <c r="D22" s="1"/>
      <c r="E22" s="1">
        <v>55</v>
      </c>
      <c r="F22" s="1">
        <v>55</v>
      </c>
      <c r="G22" s="191">
        <f t="shared" si="0"/>
        <v>1</v>
      </c>
    </row>
    <row r="23" spans="1:7" ht="18.75">
      <c r="A23" s="26"/>
      <c r="B23" s="187"/>
      <c r="C23" s="187"/>
      <c r="D23" s="1"/>
      <c r="E23" s="1"/>
      <c r="F23" s="1"/>
      <c r="G23" s="191"/>
    </row>
    <row r="24" spans="1:7" ht="18.75">
      <c r="A24" s="361" t="s">
        <v>380</v>
      </c>
      <c r="B24" s="361">
        <f>SUM('12.sz. melléklet'!B6:B23)</f>
        <v>15068</v>
      </c>
      <c r="C24" s="361">
        <f>SUM('12.sz. melléklet'!C6:C23)</f>
        <v>15123</v>
      </c>
      <c r="D24" s="361">
        <f>SUM('12.sz. melléklet'!D6:D23)</f>
        <v>0</v>
      </c>
      <c r="E24" s="361">
        <f>SUM('12.sz. melléklet'!E6:E23)</f>
        <v>15123</v>
      </c>
      <c r="F24" s="362">
        <f>SUM('12.sz. melléklet'!F6:F23)</f>
        <v>8546.5</v>
      </c>
      <c r="G24" s="191">
        <f>F24/E24</f>
        <v>0.5651325795146466</v>
      </c>
    </row>
    <row r="25" spans="1:3" ht="18">
      <c r="A25" s="363"/>
      <c r="B25" s="364"/>
      <c r="C25" s="364"/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&amp;R12.sz. melléklet az /2016.(XI.23
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Normal="60" zoomScaleSheetLayoutView="50" workbookViewId="0" topLeftCell="A1">
      <selection activeCell="A5" sqref="A5"/>
    </sheetView>
  </sheetViews>
  <sheetFormatPr defaultColWidth="9.140625" defaultRowHeight="12.75"/>
  <cols>
    <col min="1" max="1" width="14.140625" style="194" customWidth="1"/>
    <col min="2" max="2" width="11.7109375" style="194" customWidth="1"/>
    <col min="3" max="3" width="15.57421875" style="194" customWidth="1"/>
    <col min="4" max="16384" width="9.140625" style="19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74"/>
  <rowBreaks count="2" manualBreakCount="2">
    <brk id="35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50" zoomScaleNormal="60" zoomScaleSheetLayoutView="50" workbookViewId="0" topLeftCell="A67">
      <selection activeCell="D84" sqref="D84"/>
    </sheetView>
  </sheetViews>
  <sheetFormatPr defaultColWidth="9.140625" defaultRowHeight="12.75"/>
  <cols>
    <col min="2" max="2" width="69.7109375" style="0" customWidth="1"/>
    <col min="3" max="3" width="42.00390625" style="0" customWidth="1"/>
    <col min="4" max="4" width="18.7109375" style="0" customWidth="1"/>
    <col min="5" max="5" width="12.00390625" style="0" customWidth="1"/>
    <col min="6" max="6" width="10.00390625" style="0" customWidth="1"/>
    <col min="9" max="9" width="11.00390625" style="0" customWidth="1"/>
    <col min="10" max="10" width="10.00390625" style="0" customWidth="1"/>
  </cols>
  <sheetData>
    <row r="1" spans="1:5" ht="51.75" customHeight="1">
      <c r="A1" s="1"/>
      <c r="B1" s="2" t="s">
        <v>0</v>
      </c>
      <c r="C1" s="34"/>
      <c r="D1" s="2" t="s">
        <v>1</v>
      </c>
      <c r="E1" s="3"/>
    </row>
    <row r="2" spans="1:5" ht="18.75">
      <c r="A2" s="1"/>
      <c r="B2" s="35"/>
      <c r="C2" s="5" t="s">
        <v>3</v>
      </c>
      <c r="D2" s="5"/>
      <c r="E2" s="3"/>
    </row>
    <row r="3" spans="1:9" ht="18.75">
      <c r="A3" s="1"/>
      <c r="B3" s="36" t="s">
        <v>74</v>
      </c>
      <c r="C3" s="6"/>
      <c r="D3" s="37"/>
      <c r="E3" s="10"/>
      <c r="F3" s="11"/>
      <c r="G3" s="11"/>
      <c r="H3" s="11"/>
      <c r="I3" s="11"/>
    </row>
    <row r="4" spans="1:9" ht="18.75">
      <c r="A4" s="1"/>
      <c r="B4" s="1" t="s">
        <v>75</v>
      </c>
      <c r="C4" s="6"/>
      <c r="D4" s="37">
        <v>159</v>
      </c>
      <c r="E4" s="10"/>
      <c r="F4" s="11"/>
      <c r="G4" s="11"/>
      <c r="H4" s="11"/>
      <c r="I4" s="11"/>
    </row>
    <row r="5" spans="1:5" ht="18">
      <c r="A5" s="1"/>
      <c r="B5" s="13" t="s">
        <v>76</v>
      </c>
      <c r="C5" s="13"/>
      <c r="D5" s="38">
        <v>1419</v>
      </c>
      <c r="E5" s="3"/>
    </row>
    <row r="6" spans="1:5" ht="18">
      <c r="A6" s="1"/>
      <c r="B6" s="1" t="s">
        <v>77</v>
      </c>
      <c r="C6" s="13"/>
      <c r="D6" s="38">
        <v>-125</v>
      </c>
      <c r="E6" s="3"/>
    </row>
    <row r="7" spans="1:5" ht="18">
      <c r="A7" s="1"/>
      <c r="B7" s="1" t="s">
        <v>78</v>
      </c>
      <c r="C7" s="13"/>
      <c r="D7" s="38">
        <v>-34</v>
      </c>
      <c r="E7" s="3"/>
    </row>
    <row r="8" spans="1:5" ht="18">
      <c r="A8" s="1"/>
      <c r="B8" s="13" t="s">
        <v>79</v>
      </c>
      <c r="C8" s="13"/>
      <c r="D8" s="38">
        <v>-880</v>
      </c>
      <c r="E8" s="3"/>
    </row>
    <row r="9" spans="1:5" ht="18">
      <c r="A9" s="1"/>
      <c r="B9" s="13" t="s">
        <v>80</v>
      </c>
      <c r="C9" s="13"/>
      <c r="D9" s="38">
        <v>-238</v>
      </c>
      <c r="E9" s="3"/>
    </row>
    <row r="10" spans="1:5" ht="18">
      <c r="A10" s="1"/>
      <c r="B10" s="13" t="s">
        <v>81</v>
      </c>
      <c r="C10" s="13"/>
      <c r="D10" s="38">
        <v>-301</v>
      </c>
      <c r="E10" s="3"/>
    </row>
    <row r="11" spans="1:5" ht="18">
      <c r="A11" s="1"/>
      <c r="B11" s="13" t="s">
        <v>20</v>
      </c>
      <c r="C11" s="13"/>
      <c r="D11" s="38">
        <v>247</v>
      </c>
      <c r="E11" s="3"/>
    </row>
    <row r="12" spans="1:5" ht="18">
      <c r="A12" s="1"/>
      <c r="B12" s="13" t="s">
        <v>27</v>
      </c>
      <c r="C12" s="13"/>
      <c r="D12" s="38">
        <v>67</v>
      </c>
      <c r="E12" s="3"/>
    </row>
    <row r="13" spans="1:5" ht="36">
      <c r="A13" s="1"/>
      <c r="B13" s="23" t="s">
        <v>82</v>
      </c>
      <c r="C13" s="6"/>
      <c r="D13" s="38">
        <v>-1015</v>
      </c>
      <c r="E13" s="3"/>
    </row>
    <row r="14" spans="1:5" ht="36.75">
      <c r="A14" s="1"/>
      <c r="B14" s="13" t="s">
        <v>83</v>
      </c>
      <c r="C14" s="6"/>
      <c r="D14" s="38">
        <v>-1279</v>
      </c>
      <c r="E14" s="3"/>
    </row>
    <row r="15" spans="1:5" ht="36.75">
      <c r="A15" s="1"/>
      <c r="B15" s="13" t="s">
        <v>83</v>
      </c>
      <c r="C15" s="6"/>
      <c r="D15" s="38">
        <v>1279</v>
      </c>
      <c r="E15" s="3"/>
    </row>
    <row r="16" spans="1:5" ht="36">
      <c r="A16" s="1"/>
      <c r="B16" s="13" t="s">
        <v>41</v>
      </c>
      <c r="C16" s="13"/>
      <c r="D16" s="38">
        <v>-1500</v>
      </c>
      <c r="E16" s="3"/>
    </row>
    <row r="17" spans="1:5" ht="18">
      <c r="A17" s="1"/>
      <c r="B17" s="13" t="s">
        <v>84</v>
      </c>
      <c r="C17" s="13"/>
      <c r="D17" s="38">
        <f>SUM(D4:D16)</f>
        <v>-2201</v>
      </c>
      <c r="E17" s="3"/>
    </row>
    <row r="18" spans="1:5" ht="18">
      <c r="A18" s="1"/>
      <c r="B18" s="13"/>
      <c r="C18" s="13"/>
      <c r="D18" s="38"/>
      <c r="E18" s="3"/>
    </row>
    <row r="19" spans="1:5" ht="18">
      <c r="A19" s="1"/>
      <c r="B19" s="13"/>
      <c r="C19" s="13"/>
      <c r="D19" s="1"/>
      <c r="E19" s="3"/>
    </row>
    <row r="20" spans="1:5" ht="18">
      <c r="A20" s="1"/>
      <c r="B20" s="39" t="s">
        <v>85</v>
      </c>
      <c r="C20" s="13"/>
      <c r="D20" s="37"/>
      <c r="E20" s="3"/>
    </row>
    <row r="21" spans="1:5" ht="18">
      <c r="A21" s="1"/>
      <c r="B21" s="40" t="s">
        <v>86</v>
      </c>
      <c r="C21" s="13"/>
      <c r="D21" s="37">
        <v>120</v>
      </c>
      <c r="E21" s="3"/>
    </row>
    <row r="22" spans="1:5" ht="18">
      <c r="A22" s="1"/>
      <c r="B22" s="13" t="s">
        <v>87</v>
      </c>
      <c r="C22" s="13"/>
      <c r="D22" s="37">
        <v>-120</v>
      </c>
      <c r="E22" s="3"/>
    </row>
    <row r="23" spans="1:5" ht="18">
      <c r="A23" s="1"/>
      <c r="B23" s="13" t="s">
        <v>20</v>
      </c>
      <c r="C23" s="13"/>
      <c r="D23" s="37">
        <v>66</v>
      </c>
      <c r="E23" s="3"/>
    </row>
    <row r="24" spans="1:5" ht="18">
      <c r="A24" s="1"/>
      <c r="B24" s="13" t="s">
        <v>27</v>
      </c>
      <c r="C24" s="13"/>
      <c r="D24" s="37">
        <v>18</v>
      </c>
      <c r="E24" s="3"/>
    </row>
    <row r="25" spans="1:5" ht="36">
      <c r="A25" s="1"/>
      <c r="B25" s="13" t="s">
        <v>88</v>
      </c>
      <c r="C25" s="13"/>
      <c r="D25" s="37">
        <v>-534</v>
      </c>
      <c r="E25" s="3"/>
    </row>
    <row r="26" spans="1:5" ht="36">
      <c r="A26" s="1"/>
      <c r="B26" s="13" t="s">
        <v>89</v>
      </c>
      <c r="C26" s="13"/>
      <c r="D26" s="41">
        <v>1500</v>
      </c>
      <c r="E26" s="3"/>
    </row>
    <row r="27" spans="1:5" ht="18">
      <c r="A27" s="1"/>
      <c r="B27" s="13" t="s">
        <v>90</v>
      </c>
      <c r="C27" s="13"/>
      <c r="D27" s="41">
        <v>-1300</v>
      </c>
      <c r="E27" s="3"/>
    </row>
    <row r="28" spans="1:5" ht="18">
      <c r="A28" s="1"/>
      <c r="B28" s="13" t="s">
        <v>91</v>
      </c>
      <c r="C28" s="13"/>
      <c r="D28" s="41">
        <v>-200</v>
      </c>
      <c r="E28" s="3"/>
    </row>
    <row r="29" spans="1:5" ht="18.75">
      <c r="A29" s="1"/>
      <c r="B29" s="13" t="s">
        <v>84</v>
      </c>
      <c r="C29" s="13"/>
      <c r="D29" s="42">
        <f>SUM(D23:D28)</f>
        <v>-450</v>
      </c>
      <c r="E29" s="3"/>
    </row>
    <row r="30" spans="1:5" ht="18">
      <c r="A30" s="1"/>
      <c r="B30" s="43"/>
      <c r="C30" s="13"/>
      <c r="D30" s="37"/>
      <c r="E30" s="3"/>
    </row>
    <row r="31" spans="1:5" ht="18">
      <c r="A31" s="1"/>
      <c r="B31" s="39" t="s">
        <v>92</v>
      </c>
      <c r="C31" s="13"/>
      <c r="D31" s="37"/>
      <c r="E31" s="3"/>
    </row>
    <row r="32" spans="1:5" ht="18">
      <c r="A32" s="1"/>
      <c r="B32" s="13" t="s">
        <v>20</v>
      </c>
      <c r="C32" s="13"/>
      <c r="D32" s="1">
        <v>76</v>
      </c>
      <c r="E32" s="3"/>
    </row>
    <row r="33" spans="1:5" ht="18">
      <c r="A33" s="1"/>
      <c r="B33" s="13" t="s">
        <v>27</v>
      </c>
      <c r="C33" s="13"/>
      <c r="D33" s="37">
        <v>21</v>
      </c>
      <c r="E33" s="3"/>
    </row>
    <row r="34" spans="1:5" ht="36">
      <c r="A34" s="1"/>
      <c r="B34" s="13" t="s">
        <v>93</v>
      </c>
      <c r="C34" s="13"/>
      <c r="D34" s="37"/>
      <c r="E34" s="3"/>
    </row>
    <row r="35" spans="1:5" ht="18">
      <c r="A35" s="1"/>
      <c r="B35" s="13" t="s">
        <v>94</v>
      </c>
      <c r="C35" s="13"/>
      <c r="D35" s="41">
        <v>-249</v>
      </c>
      <c r="E35" s="3"/>
    </row>
    <row r="36" spans="1:5" ht="18">
      <c r="A36" s="1"/>
      <c r="B36" s="13" t="s">
        <v>94</v>
      </c>
      <c r="C36" s="13"/>
      <c r="D36" s="41">
        <v>249</v>
      </c>
      <c r="E36" s="3"/>
    </row>
    <row r="37" spans="1:5" ht="18">
      <c r="A37" s="1"/>
      <c r="B37" s="13"/>
      <c r="C37" s="13"/>
      <c r="D37" s="41"/>
      <c r="E37" s="3"/>
    </row>
    <row r="38" spans="1:5" ht="18.75">
      <c r="A38" s="1"/>
      <c r="B38" s="13" t="s">
        <v>84</v>
      </c>
      <c r="C38" s="13"/>
      <c r="D38" s="42">
        <f>SUM(D32:D36)</f>
        <v>97</v>
      </c>
      <c r="E38" s="3"/>
    </row>
    <row r="39" spans="1:5" ht="18">
      <c r="A39" s="1"/>
      <c r="B39" s="13"/>
      <c r="C39" s="13"/>
      <c r="D39" s="37"/>
      <c r="E39" s="3"/>
    </row>
    <row r="40" spans="1:5" ht="18">
      <c r="A40" s="1"/>
      <c r="B40" s="39" t="s">
        <v>95</v>
      </c>
      <c r="C40" s="13"/>
      <c r="D40" s="37"/>
      <c r="E40" s="3"/>
    </row>
    <row r="41" spans="1:5" ht="36">
      <c r="A41" s="1"/>
      <c r="B41" s="13" t="s">
        <v>96</v>
      </c>
      <c r="C41" s="13"/>
      <c r="D41" s="42">
        <v>-170</v>
      </c>
      <c r="E41" s="3"/>
    </row>
    <row r="42" spans="1:5" ht="18.75">
      <c r="A42" s="1"/>
      <c r="B42" s="13" t="s">
        <v>20</v>
      </c>
      <c r="C42" s="13"/>
      <c r="D42" s="42">
        <v>48</v>
      </c>
      <c r="E42" s="3"/>
    </row>
    <row r="43" spans="1:5" ht="18.75">
      <c r="A43" s="1"/>
      <c r="B43" s="13" t="s">
        <v>27</v>
      </c>
      <c r="C43" s="13"/>
      <c r="D43" s="42">
        <v>13</v>
      </c>
      <c r="E43" s="3"/>
    </row>
    <row r="44" spans="1:5" ht="18.75">
      <c r="A44" s="1"/>
      <c r="B44" s="13"/>
      <c r="C44" s="13"/>
      <c r="D44" s="42"/>
      <c r="E44" s="3"/>
    </row>
    <row r="45" spans="1:5" ht="18.75">
      <c r="A45" s="1"/>
      <c r="B45" s="13" t="s">
        <v>84</v>
      </c>
      <c r="C45" s="13"/>
      <c r="D45" s="42">
        <f>SUM(D42:D44)</f>
        <v>61</v>
      </c>
      <c r="E45" s="44"/>
    </row>
    <row r="46" spans="1:5" ht="18">
      <c r="A46" s="1"/>
      <c r="B46" s="13"/>
      <c r="C46" s="13"/>
      <c r="D46" s="37"/>
      <c r="E46" s="3"/>
    </row>
    <row r="47" spans="1:5" ht="18">
      <c r="A47" s="1"/>
      <c r="B47" s="39" t="s">
        <v>97</v>
      </c>
      <c r="C47" s="13"/>
      <c r="D47" s="37"/>
      <c r="E47" s="3"/>
    </row>
    <row r="48" spans="1:5" ht="18.75">
      <c r="A48" s="1"/>
      <c r="B48" s="13" t="s">
        <v>20</v>
      </c>
      <c r="C48" s="13"/>
      <c r="D48" s="45">
        <v>137</v>
      </c>
      <c r="E48" s="3"/>
    </row>
    <row r="49" spans="1:5" ht="18.75">
      <c r="A49" s="1"/>
      <c r="B49" s="13" t="s">
        <v>27</v>
      </c>
      <c r="C49" s="13"/>
      <c r="D49" s="45">
        <v>37</v>
      </c>
      <c r="E49" s="3"/>
    </row>
    <row r="50" spans="1:5" ht="18.75">
      <c r="A50" s="1"/>
      <c r="B50" s="13" t="s">
        <v>98</v>
      </c>
      <c r="C50" s="13"/>
      <c r="D50" s="45">
        <v>1546</v>
      </c>
      <c r="E50" s="3"/>
    </row>
    <row r="51" spans="1:5" ht="18.75">
      <c r="A51" s="1"/>
      <c r="B51" s="13" t="s">
        <v>99</v>
      </c>
      <c r="C51" s="13"/>
      <c r="D51" s="45">
        <v>417</v>
      </c>
      <c r="E51" s="3"/>
    </row>
    <row r="52" spans="1:5" ht="18.75">
      <c r="A52" s="1"/>
      <c r="B52" s="13" t="s">
        <v>100</v>
      </c>
      <c r="C52" s="13"/>
      <c r="D52" s="45">
        <v>-373</v>
      </c>
      <c r="E52" s="3"/>
    </row>
    <row r="53" spans="1:5" ht="18.75">
      <c r="A53" s="1"/>
      <c r="B53" s="13" t="s">
        <v>101</v>
      </c>
      <c r="C53" s="13"/>
      <c r="D53" s="45">
        <v>373</v>
      </c>
      <c r="E53" s="3"/>
    </row>
    <row r="54" spans="1:5" ht="18.75">
      <c r="A54" s="1"/>
      <c r="B54" s="13" t="s">
        <v>102</v>
      </c>
      <c r="C54" s="13"/>
      <c r="D54" s="45">
        <v>14</v>
      </c>
      <c r="E54" s="3"/>
    </row>
    <row r="55" spans="1:5" ht="18.75">
      <c r="A55" s="1"/>
      <c r="B55" s="13"/>
      <c r="C55" s="13"/>
      <c r="D55" s="45"/>
      <c r="E55" s="3"/>
    </row>
    <row r="56" spans="1:5" ht="36">
      <c r="A56" s="1"/>
      <c r="B56" s="13" t="s">
        <v>93</v>
      </c>
      <c r="C56" s="13"/>
      <c r="D56" s="45">
        <v>-40</v>
      </c>
      <c r="E56" s="3"/>
    </row>
    <row r="57" spans="1:5" ht="18">
      <c r="A57" s="1"/>
      <c r="B57" s="13" t="s">
        <v>103</v>
      </c>
      <c r="C57" s="13"/>
      <c r="D57" s="37">
        <v>-14</v>
      </c>
      <c r="E57" s="3"/>
    </row>
    <row r="58" spans="1:5" ht="18.75">
      <c r="A58" s="1"/>
      <c r="B58" s="13"/>
      <c r="C58" s="13"/>
      <c r="D58" s="42"/>
      <c r="E58" s="3"/>
    </row>
    <row r="59" spans="1:5" ht="18.75">
      <c r="A59" s="1"/>
      <c r="B59" s="13"/>
      <c r="C59" s="13"/>
      <c r="D59" s="42"/>
      <c r="E59" s="3"/>
    </row>
    <row r="60" spans="1:5" ht="18.75">
      <c r="A60" s="1"/>
      <c r="B60" s="13"/>
      <c r="C60" s="13"/>
      <c r="D60" s="42"/>
      <c r="E60" s="3"/>
    </row>
    <row r="61" spans="1:5" ht="18.75">
      <c r="A61" s="1"/>
      <c r="B61" s="13" t="s">
        <v>84</v>
      </c>
      <c r="C61" s="13"/>
      <c r="D61" s="42">
        <f>SUM(D48:D59)</f>
        <v>2097</v>
      </c>
      <c r="E61" s="3"/>
    </row>
    <row r="62" spans="1:5" ht="18">
      <c r="A62" s="1"/>
      <c r="B62" s="13"/>
      <c r="C62" s="13"/>
      <c r="D62" s="37"/>
      <c r="E62" s="3"/>
    </row>
    <row r="63" spans="1:5" ht="18">
      <c r="A63" s="1"/>
      <c r="B63" s="39" t="s">
        <v>104</v>
      </c>
      <c r="C63" s="13"/>
      <c r="D63" s="37"/>
      <c r="E63" s="3"/>
    </row>
    <row r="64" spans="1:5" ht="18">
      <c r="A64" s="1"/>
      <c r="B64" s="40" t="s">
        <v>105</v>
      </c>
      <c r="C64" s="13"/>
      <c r="D64" s="37">
        <v>1620</v>
      </c>
      <c r="E64" s="3"/>
    </row>
    <row r="65" spans="1:5" ht="36">
      <c r="A65" s="1"/>
      <c r="B65" s="40" t="s">
        <v>106</v>
      </c>
      <c r="C65" s="13"/>
      <c r="D65" s="37">
        <v>-1800</v>
      </c>
      <c r="E65" s="3"/>
    </row>
    <row r="66" spans="1:5" ht="36">
      <c r="A66" s="1"/>
      <c r="B66" s="40" t="s">
        <v>107</v>
      </c>
      <c r="C66" s="13"/>
      <c r="D66" s="37">
        <v>180</v>
      </c>
      <c r="E66" s="3"/>
    </row>
    <row r="67" spans="1:5" ht="18">
      <c r="A67" s="1"/>
      <c r="B67" s="13" t="s">
        <v>20</v>
      </c>
      <c r="C67" s="13"/>
      <c r="D67" s="37">
        <v>1</v>
      </c>
      <c r="E67" s="3"/>
    </row>
    <row r="68" spans="1:5" ht="18">
      <c r="A68" s="1"/>
      <c r="B68" s="13" t="s">
        <v>27</v>
      </c>
      <c r="C68" s="13"/>
      <c r="D68" s="37">
        <v>1</v>
      </c>
      <c r="E68" s="3"/>
    </row>
    <row r="69" spans="1:5" ht="36">
      <c r="A69" s="1"/>
      <c r="B69" s="40" t="s">
        <v>108</v>
      </c>
      <c r="C69" s="13"/>
      <c r="D69" s="37">
        <v>86</v>
      </c>
      <c r="E69" s="3"/>
    </row>
    <row r="70" spans="1:5" ht="18.75">
      <c r="A70" s="1"/>
      <c r="B70" s="13" t="s">
        <v>109</v>
      </c>
      <c r="C70" s="13"/>
      <c r="D70" s="45">
        <v>-86</v>
      </c>
      <c r="E70" s="3"/>
    </row>
    <row r="71" spans="1:5" ht="18.75">
      <c r="A71" s="1"/>
      <c r="B71" s="13"/>
      <c r="C71" s="13"/>
      <c r="D71" s="45"/>
      <c r="E71" s="3"/>
    </row>
    <row r="72" spans="1:5" ht="18.75">
      <c r="A72" s="1"/>
      <c r="B72" s="13" t="s">
        <v>84</v>
      </c>
      <c r="C72" s="13"/>
      <c r="D72" s="42">
        <f>SUM(D64:D71)</f>
        <v>2</v>
      </c>
      <c r="E72" s="3"/>
    </row>
    <row r="73" spans="1:5" ht="18.75">
      <c r="A73" s="1"/>
      <c r="B73" s="13"/>
      <c r="C73" s="13"/>
      <c r="D73" s="45"/>
      <c r="E73" s="3"/>
    </row>
    <row r="74" spans="1:5" ht="18">
      <c r="A74" s="1"/>
      <c r="B74" s="39" t="s">
        <v>110</v>
      </c>
      <c r="C74" s="13"/>
      <c r="D74" s="37"/>
      <c r="E74" s="3"/>
    </row>
    <row r="75" spans="1:5" ht="18.75">
      <c r="A75" s="1"/>
      <c r="B75" s="13" t="s">
        <v>30</v>
      </c>
      <c r="C75" s="6" t="s">
        <v>31</v>
      </c>
      <c r="D75" s="37">
        <v>-1154</v>
      </c>
      <c r="E75" s="3"/>
    </row>
    <row r="76" spans="1:5" ht="72.75">
      <c r="A76" s="1"/>
      <c r="B76" s="13" t="s">
        <v>111</v>
      </c>
      <c r="C76" s="6" t="s">
        <v>48</v>
      </c>
      <c r="D76" s="37">
        <v>-3000</v>
      </c>
      <c r="E76" s="3"/>
    </row>
    <row r="77" spans="1:5" ht="18">
      <c r="A77" s="1"/>
      <c r="B77" s="13" t="s">
        <v>20</v>
      </c>
      <c r="C77" s="13"/>
      <c r="D77" s="37">
        <v>891</v>
      </c>
      <c r="E77" s="3"/>
    </row>
    <row r="78" spans="1:5" ht="18.75">
      <c r="A78" s="1"/>
      <c r="B78" s="13" t="s">
        <v>27</v>
      </c>
      <c r="C78" s="13"/>
      <c r="D78" s="42">
        <v>240</v>
      </c>
      <c r="E78" s="3"/>
    </row>
    <row r="79" spans="1:5" ht="36">
      <c r="A79" s="39"/>
      <c r="B79" s="24" t="s">
        <v>112</v>
      </c>
      <c r="D79" s="46">
        <v>-143</v>
      </c>
      <c r="E79" s="3"/>
    </row>
    <row r="80" spans="1:5" ht="36">
      <c r="A80" s="39"/>
      <c r="B80" s="24" t="s">
        <v>113</v>
      </c>
      <c r="D80" s="46">
        <v>143</v>
      </c>
      <c r="E80" s="3"/>
    </row>
    <row r="81" spans="1:5" ht="36.75">
      <c r="A81" s="13"/>
      <c r="B81" s="13" t="s">
        <v>114</v>
      </c>
      <c r="C81" s="13"/>
      <c r="D81" s="47">
        <v>2339</v>
      </c>
      <c r="E81" s="3"/>
    </row>
    <row r="82" spans="1:5" ht="36.75">
      <c r="A82" s="13"/>
      <c r="B82" s="13" t="s">
        <v>114</v>
      </c>
      <c r="C82" s="13"/>
      <c r="D82" s="47">
        <v>-2339</v>
      </c>
      <c r="E82" s="3"/>
    </row>
    <row r="83" spans="1:5" ht="18.75">
      <c r="A83" s="13"/>
      <c r="B83" s="13"/>
      <c r="C83" s="13"/>
      <c r="D83" s="47"/>
      <c r="E83" s="3"/>
    </row>
    <row r="84" spans="1:5" ht="18.75">
      <c r="A84" s="13"/>
      <c r="B84" s="13" t="s">
        <v>84</v>
      </c>
      <c r="C84" s="13"/>
      <c r="D84" s="47">
        <f>SUM(D75:D83)</f>
        <v>-3023</v>
      </c>
      <c r="E84" s="3"/>
    </row>
    <row r="85" spans="1:5" ht="18.75">
      <c r="A85" s="13"/>
      <c r="B85" s="13"/>
      <c r="C85" s="13"/>
      <c r="D85" s="47"/>
      <c r="E85" s="3"/>
    </row>
    <row r="86" spans="1:5" ht="18.75">
      <c r="A86" s="13"/>
      <c r="B86" s="13"/>
      <c r="C86" s="13"/>
      <c r="D86" s="47"/>
      <c r="E86" s="3"/>
    </row>
    <row r="87" spans="1:5" ht="18.75">
      <c r="A87" s="13"/>
      <c r="B87" s="13"/>
      <c r="C87" s="13"/>
      <c r="D87" s="6"/>
      <c r="E87" s="3"/>
    </row>
    <row r="88" spans="1:5" ht="18">
      <c r="A88" s="13"/>
      <c r="B88" s="13"/>
      <c r="C88" s="13"/>
      <c r="D88" s="13"/>
      <c r="E88" s="3"/>
    </row>
    <row r="89" spans="1:5" ht="18">
      <c r="A89" s="40"/>
      <c r="B89" s="1"/>
      <c r="C89" s="13"/>
      <c r="D89" s="40"/>
      <c r="E89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8"/>
  <headerFooter alignWithMargins="0">
    <oddHeader>&amp;C&amp;"Times New Roman,Normál"&amp;12&amp;A</oddHeader>
    <oddFooter>&amp;C&amp;"Times New Roman,Normál"&amp;12 &amp;P</oddFooter>
  </headerFooter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82"/>
  <sheetViews>
    <sheetView view="pageBreakPreview" zoomScale="62" zoomScaleNormal="60" zoomScaleSheetLayoutView="62" workbookViewId="0" topLeftCell="A58">
      <selection activeCell="E63" sqref="E63"/>
    </sheetView>
  </sheetViews>
  <sheetFormatPr defaultColWidth="9.140625" defaultRowHeight="12.75"/>
  <cols>
    <col min="1" max="1" width="13.7109375" style="48" customWidth="1"/>
    <col min="2" max="2" width="124.7109375" style="48" customWidth="1"/>
    <col min="3" max="3" width="23.00390625" style="49" customWidth="1"/>
    <col min="4" max="4" width="19.7109375" style="49" customWidth="1"/>
    <col min="5" max="5" width="26.57421875" style="48" customWidth="1"/>
    <col min="6" max="6" width="15.8515625" style="48" customWidth="1"/>
    <col min="7" max="7" width="15.7109375" style="48" customWidth="1"/>
    <col min="8" max="8" width="17.8515625" style="48" customWidth="1"/>
    <col min="9" max="9" width="18.7109375" style="48" customWidth="1"/>
    <col min="10" max="251" width="9.00390625" style="48" customWidth="1"/>
  </cols>
  <sheetData>
    <row r="1" spans="1:4" s="52" customFormat="1" ht="21.75" customHeight="1">
      <c r="A1" s="50"/>
      <c r="B1" s="51" t="s">
        <v>115</v>
      </c>
      <c r="C1" s="51"/>
      <c r="D1" s="51"/>
    </row>
    <row r="2" spans="1:4" s="52" customFormat="1" ht="21.75" customHeight="1">
      <c r="A2" s="51"/>
      <c r="B2" s="51" t="s">
        <v>116</v>
      </c>
      <c r="C2" s="51"/>
      <c r="D2" s="51"/>
    </row>
    <row r="3" spans="3:4" s="52" customFormat="1" ht="21">
      <c r="C3" s="53" t="s">
        <v>117</v>
      </c>
      <c r="D3" s="53"/>
    </row>
    <row r="4" spans="1:247" s="52" customFormat="1" ht="39" customHeight="1">
      <c r="A4" s="54" t="s">
        <v>118</v>
      </c>
      <c r="B4" s="54" t="s">
        <v>119</v>
      </c>
      <c r="C4" s="55" t="s">
        <v>120</v>
      </c>
      <c r="D4" s="55"/>
      <c r="E4" s="56"/>
      <c r="F4" s="56"/>
      <c r="G4" s="57"/>
      <c r="H4" s="58"/>
      <c r="IM4" s="48"/>
    </row>
    <row r="5" spans="1:247" s="52" customFormat="1" ht="73.5" customHeight="1">
      <c r="A5" s="59"/>
      <c r="B5" s="60" t="s">
        <v>121</v>
      </c>
      <c r="C5" s="61"/>
      <c r="D5" s="62" t="s">
        <v>122</v>
      </c>
      <c r="E5" s="63" t="s">
        <v>123</v>
      </c>
      <c r="F5" s="64" t="s">
        <v>124</v>
      </c>
      <c r="G5" s="62" t="s">
        <v>125</v>
      </c>
      <c r="H5" s="65" t="s">
        <v>126</v>
      </c>
      <c r="IM5" s="48"/>
    </row>
    <row r="6" spans="1:247" s="52" customFormat="1" ht="20.25">
      <c r="A6" s="66" t="s">
        <v>127</v>
      </c>
      <c r="B6" s="67" t="s">
        <v>128</v>
      </c>
      <c r="C6" s="68">
        <f>1_sz_melléklet!C7+1_sz_melléklet!C8+1_sz_melléklet!C9+1_sz_melléklet!C10+1_sz_melléklet!C11+1_sz_melléklet!C12</f>
        <v>620773</v>
      </c>
      <c r="D6" s="68">
        <f>D7+D8+D9+D10+D11+D12</f>
        <v>627346</v>
      </c>
      <c r="E6" s="68">
        <f>1_sz_melléklet!E7+1_sz_melléklet!E8+1_sz_melléklet!E9+1_sz_melléklet!E10+1_sz_melléklet!E11+1_sz_melléklet!E12</f>
        <v>2007</v>
      </c>
      <c r="F6" s="69">
        <f>1_sz_melléklet!F7+1_sz_melléklet!F8+1_sz_melléklet!F9+1_sz_melléklet!F10+1_sz_melléklet!F11+1_sz_melléklet!F12</f>
        <v>629353</v>
      </c>
      <c r="G6" s="69">
        <f>1_sz_melléklet!G7+1_sz_melléklet!G8+1_sz_melléklet!G9+1_sz_melléklet!G10+1_sz_melléklet!G11+1_sz_melléklet!G12</f>
        <v>481904</v>
      </c>
      <c r="H6" s="70">
        <f aca="true" t="shared" si="0" ref="H6:H10">G6/F6</f>
        <v>0.7657133595931059</v>
      </c>
      <c r="IM6" s="48"/>
    </row>
    <row r="7" spans="1:247" s="52" customFormat="1" ht="20.25">
      <c r="A7" s="71"/>
      <c r="B7" s="72" t="s">
        <v>129</v>
      </c>
      <c r="C7" s="73">
        <f>'4. sz.melléklet Önkormányzat'!C10</f>
        <v>244234</v>
      </c>
      <c r="D7" s="73">
        <f>'4. sz.melléklet Önkormányzat'!D10</f>
        <v>244234</v>
      </c>
      <c r="E7" s="73">
        <f>'4. sz.melléklet Önkormányzat'!E10</f>
        <v>0</v>
      </c>
      <c r="F7" s="73">
        <f>'4. sz.melléklet Önkormányzat'!F10</f>
        <v>244234</v>
      </c>
      <c r="G7" s="74">
        <f>'4. sz.melléklet Önkormányzat'!G10</f>
        <v>185034</v>
      </c>
      <c r="H7" s="75">
        <f t="shared" si="0"/>
        <v>0.7576095056380356</v>
      </c>
      <c r="IM7" s="48"/>
    </row>
    <row r="8" spans="1:247" s="52" customFormat="1" ht="20.25">
      <c r="A8" s="76"/>
      <c r="B8" s="72" t="s">
        <v>130</v>
      </c>
      <c r="C8" s="73">
        <f>'4. sz.melléklet Önkormányzat'!C11</f>
        <v>200330</v>
      </c>
      <c r="D8" s="73">
        <f>'4. sz.melléklet Önkormányzat'!D11</f>
        <v>200330</v>
      </c>
      <c r="E8" s="73">
        <f>'4. sz.melléklet Önkormányzat'!E11</f>
        <v>-4485</v>
      </c>
      <c r="F8" s="73">
        <f>'4. sz.melléklet Önkormányzat'!F11</f>
        <v>195845</v>
      </c>
      <c r="G8" s="74">
        <f>'4. sz.melléklet Önkormányzat'!G11</f>
        <v>149451</v>
      </c>
      <c r="H8" s="75">
        <f t="shared" si="0"/>
        <v>0.7631085807654012</v>
      </c>
      <c r="IM8" s="48"/>
    </row>
    <row r="9" spans="1:247" s="52" customFormat="1" ht="20.25">
      <c r="A9" s="76"/>
      <c r="B9" s="72" t="s">
        <v>131</v>
      </c>
      <c r="C9" s="73">
        <f>'4. sz.melléklet Önkormányzat'!C12</f>
        <v>163281</v>
      </c>
      <c r="D9" s="73">
        <f>'4. sz.melléklet Önkormányzat'!D12</f>
        <v>165803</v>
      </c>
      <c r="E9" s="73">
        <f>'4. sz.melléklet Önkormányzat'!E12</f>
        <v>3751</v>
      </c>
      <c r="F9" s="73">
        <f>'4. sz.melléklet Önkormányzat'!F12</f>
        <v>169554</v>
      </c>
      <c r="G9" s="74">
        <f>'4. sz.melléklet Önkormányzat'!G12</f>
        <v>129230</v>
      </c>
      <c r="H9" s="75">
        <f t="shared" si="0"/>
        <v>0.7621760619035823</v>
      </c>
      <c r="IM9" s="48"/>
    </row>
    <row r="10" spans="1:247" s="52" customFormat="1" ht="20.25">
      <c r="A10" s="76"/>
      <c r="B10" s="72" t="s">
        <v>132</v>
      </c>
      <c r="C10" s="73">
        <f>'4. sz.melléklet Önkormányzat'!C13</f>
        <v>12928</v>
      </c>
      <c r="D10" s="73">
        <f>'4. sz.melléklet Önkormányzat'!D13</f>
        <v>13077</v>
      </c>
      <c r="E10" s="73">
        <f>'4. sz.melléklet Önkormányzat'!E13</f>
        <v>0</v>
      </c>
      <c r="F10" s="73">
        <f>'4. sz.melléklet Önkormányzat'!F13</f>
        <v>13077</v>
      </c>
      <c r="G10" s="74">
        <f>'4. sz.melléklet Önkormányzat'!G13</f>
        <v>9974</v>
      </c>
      <c r="H10" s="75">
        <f t="shared" si="0"/>
        <v>0.7627131605108205</v>
      </c>
      <c r="IM10" s="48"/>
    </row>
    <row r="11" spans="1:247" s="52" customFormat="1" ht="20.25">
      <c r="A11" s="76"/>
      <c r="B11" s="72" t="s">
        <v>133</v>
      </c>
      <c r="C11" s="73">
        <f>'4. sz.melléklet Önkormányzat'!C14</f>
        <v>0</v>
      </c>
      <c r="D11" s="73"/>
      <c r="E11" s="73">
        <f>'4. sz.melléklet Önkormányzat'!E14</f>
        <v>0</v>
      </c>
      <c r="F11" s="74">
        <f>'4. sz.melléklet Önkormányzat'!F14</f>
        <v>0</v>
      </c>
      <c r="G11" s="74">
        <f>'4. sz.melléklet Önkormányzat'!G14</f>
        <v>0</v>
      </c>
      <c r="H11" s="75"/>
      <c r="IM11" s="48"/>
    </row>
    <row r="12" spans="1:247" s="52" customFormat="1" ht="20.25">
      <c r="A12" s="76"/>
      <c r="B12" s="72" t="s">
        <v>134</v>
      </c>
      <c r="C12" s="73">
        <f>'4. sz.melléklet Önkormányzat'!C15</f>
        <v>0</v>
      </c>
      <c r="D12" s="73">
        <f>'4. sz.melléklet Önkormányzat'!D15</f>
        <v>3902</v>
      </c>
      <c r="E12" s="73">
        <f>'4. sz.melléklet Önkormányzat'!E15</f>
        <v>2741</v>
      </c>
      <c r="F12" s="73">
        <f>'4. sz.melléklet Önkormányzat'!F15</f>
        <v>6643</v>
      </c>
      <c r="G12" s="74">
        <f>'4. sz.melléklet Önkormányzat'!G15</f>
        <v>8215</v>
      </c>
      <c r="H12" s="75">
        <f aca="true" t="shared" si="1" ref="H12:H17">G12/F12</f>
        <v>1.2366400722565105</v>
      </c>
      <c r="IM12" s="48"/>
    </row>
    <row r="13" spans="1:247" s="52" customFormat="1" ht="20.25">
      <c r="A13" s="77" t="s">
        <v>135</v>
      </c>
      <c r="B13" s="67" t="s">
        <v>136</v>
      </c>
      <c r="C13" s="68">
        <f>1_sz_melléklet!C14+1_sz_melléklet!C15+1_sz_melléklet!C16+1_sz_melléklet!C17</f>
        <v>73393</v>
      </c>
      <c r="D13" s="68">
        <f>1_sz_melléklet!D14+1_sz_melléklet!D15+1_sz_melléklet!D16+1_sz_melléklet!D17</f>
        <v>73393</v>
      </c>
      <c r="E13" s="68">
        <f>1_sz_melléklet!E14+1_sz_melléklet!E15+1_sz_melléklet!E16+1_sz_melléklet!E17</f>
        <v>15275</v>
      </c>
      <c r="F13" s="69">
        <f>1_sz_melléklet!F14+1_sz_melléklet!F15+1_sz_melléklet!F16+1_sz_melléklet!F17</f>
        <v>88668</v>
      </c>
      <c r="G13" s="69">
        <f>1_sz_melléklet!G14+1_sz_melléklet!G15+1_sz_melléklet!G16+1_sz_melléklet!G17</f>
        <v>67533</v>
      </c>
      <c r="H13" s="78">
        <f t="shared" si="1"/>
        <v>0.7616389227229666</v>
      </c>
      <c r="IM13" s="48"/>
    </row>
    <row r="14" spans="1:247" s="52" customFormat="1" ht="20.25">
      <c r="A14" s="71"/>
      <c r="B14" s="72" t="s">
        <v>137</v>
      </c>
      <c r="C14" s="73">
        <f>'4. sz.melléklet Önkormányzat'!C17+'5. sz. melléklet Hivatal'!C16+'6. sz. melléklet Isaszegi Héts'!C16+'7. sz. melléklet Isaszegi Bóbi'!C16+'8. sz.mell. Isaszegi Humánszol'!C16+'9. sz. mellékletMűvelődési ház'!C16+'10. sz. melléklet Könyvtár'!C16+'11.sz. melléklet Isaszegi Város'!C16</f>
        <v>2160</v>
      </c>
      <c r="D14" s="73">
        <f>'4. sz.melléklet Önkormányzat'!D17+'5. sz. melléklet Hivatal'!D16+'6. sz. melléklet Isaszegi Héts'!D16+'7. sz. melléklet Isaszegi Bóbi'!D16+'8. sz.mell. Isaszegi Humánszol'!D16+'9. sz. mellékletMűvelődési ház'!D16+'10. sz. melléklet Könyvtár'!D16+'11.sz. melléklet Isaszegi Város'!D16</f>
        <v>2160</v>
      </c>
      <c r="E14" s="73">
        <f>'4. sz.melléklet Önkormányzat'!E17+'5. sz. melléklet Hivatal'!E16+'6. sz. melléklet Isaszegi Héts'!E16+'7. sz. melléklet Isaszegi Bóbi'!E16+'8. sz.mell. Isaszegi Humánszol'!E16+'9. sz. mellékletMűvelődési ház'!E16+'10. sz. melléklet Könyvtár'!E16+'11.sz. melléklet Isaszegi Város'!E16</f>
        <v>1993</v>
      </c>
      <c r="F14" s="73">
        <f>'4. sz.melléklet Önkormányzat'!F17+'5. sz. melléklet Hivatal'!F16+'6. sz. melléklet Isaszegi Héts'!F16+'7. sz. melléklet Isaszegi Bóbi'!F16+'8. sz.mell. Isaszegi Humánszol'!F16+'9. sz. mellékletMűvelődési ház'!F16+'10. sz. melléklet Könyvtár'!F16+'11.sz. melléklet Isaszegi Város'!F16</f>
        <v>4153</v>
      </c>
      <c r="G14" s="74">
        <f>'4. sz.melléklet Önkormányzat'!G17+'5. sz. melléklet Hivatal'!G16+'6. sz. melléklet Isaszegi Héts'!G16+'7. sz. melléklet Isaszegi Bóbi'!G16+'8. sz.mell. Isaszegi Humánszol'!G16+'9. sz. mellékletMűvelődési ház'!G16+'10. sz. melléklet Könyvtár'!G16+'11.sz. melléklet Isaszegi Város'!G16</f>
        <v>4149</v>
      </c>
      <c r="H14" s="75">
        <f t="shared" si="1"/>
        <v>0.9990368408379485</v>
      </c>
      <c r="IM14" s="48"/>
    </row>
    <row r="15" spans="1:247" s="52" customFormat="1" ht="20.25">
      <c r="A15" s="76"/>
      <c r="B15" s="72" t="s">
        <v>138</v>
      </c>
      <c r="C15" s="73">
        <f>'4. sz.melléklet Önkormányzat'!C18+'5. sz. melléklet Hivatal'!C17+'6. sz. melléklet Isaszegi Héts'!C17+'7. sz. melléklet Isaszegi Bóbi'!C17+'8. sz.mell. Isaszegi Humánszol'!C17+'9. sz. mellékletMűvelődési ház'!C17+'10. sz. melléklet Könyvtár'!C17+'11.sz. melléklet Isaszegi Város'!C17</f>
        <v>16559</v>
      </c>
      <c r="D15" s="73">
        <f>'4. sz.melléklet Önkormányzat'!D18+'5. sz. melléklet Hivatal'!D17+'6. sz. melléklet Isaszegi Héts'!D17+'7. sz. melléklet Isaszegi Bóbi'!D17+'8. sz.mell. Isaszegi Humánszol'!D17+'9. sz. mellékletMűvelődési ház'!D17+'10. sz. melléklet Könyvtár'!D17+'11.sz. melléklet Isaszegi Város'!D17</f>
        <v>16559</v>
      </c>
      <c r="E15" s="73">
        <f>'4. sz.melléklet Önkormányzat'!E18+'5. sz. melléklet Hivatal'!E17+'6. sz. melléklet Isaszegi Héts'!E17+'7. sz. melléklet Isaszegi Bóbi'!E17+'8. sz.mell. Isaszegi Humánszol'!E17+'9. sz. mellékletMűvelődési ház'!E17+'10. sz. melléklet Könyvtár'!E17+'11.sz. melléklet Isaszegi Város'!E17</f>
        <v>0</v>
      </c>
      <c r="F15" s="73">
        <f>'4. sz.melléklet Önkormányzat'!F18+'5. sz. melléklet Hivatal'!F17+'6. sz. melléklet Isaszegi Héts'!F17+'7. sz. melléklet Isaszegi Bóbi'!F17+'8. sz.mell. Isaszegi Humánszol'!F17+'9. sz. mellékletMűvelődési ház'!F17+'10. sz. melléklet Könyvtár'!F17+'11.sz. melléklet Isaszegi Város'!F17</f>
        <v>16559</v>
      </c>
      <c r="G15" s="74">
        <f>'4. sz.melléklet Önkormányzat'!G18+'5. sz. melléklet Hivatal'!G17+'6. sz. melléklet Isaszegi Héts'!G17+'7. sz. melléklet Isaszegi Bóbi'!G17+'8. sz.mell. Isaszegi Humánszol'!G17+'9. sz. mellékletMűvelődési ház'!G17+'10. sz. melléklet Könyvtár'!G17+'11.sz. melléklet Isaszegi Város'!G17</f>
        <v>15651</v>
      </c>
      <c r="H15" s="75">
        <f t="shared" si="1"/>
        <v>0.9451657708798841</v>
      </c>
      <c r="IM15" s="48"/>
    </row>
    <row r="16" spans="1:247" s="52" customFormat="1" ht="20.25">
      <c r="A16" s="76"/>
      <c r="B16" s="72" t="s">
        <v>139</v>
      </c>
      <c r="C16" s="73">
        <f>'4. sz.melléklet Önkormányzat'!C19+'5. sz. melléklet Hivatal'!C18+'6. sz. melléklet Isaszegi Héts'!C18+'7. sz. melléklet Isaszegi Bóbi'!C18+'8. sz.mell. Isaszegi Humánszol'!C18+'9. sz. mellékletMűvelődési ház'!C18+'10. sz. melléklet Könyvtár'!C18+'11.sz. melléklet Isaszegi Város'!C18</f>
        <v>38057</v>
      </c>
      <c r="D16" s="73">
        <f>'4. sz.melléklet Önkormányzat'!D19+'5. sz. melléklet Hivatal'!D18+'6. sz. melléklet Isaszegi Héts'!D18+'7. sz. melléklet Isaszegi Bóbi'!D18+'8. sz.mell. Isaszegi Humánszol'!D18+'9. sz. mellékletMűvelődési ház'!D18+'10. sz. melléklet Könyvtár'!D18+'11.sz. melléklet Isaszegi Város'!D18</f>
        <v>38057</v>
      </c>
      <c r="E16" s="73">
        <f>'4. sz.melléklet Önkormányzat'!E19+'5. sz. melléklet Hivatal'!E18+'6. sz. melléklet Isaszegi Héts'!E18+'7. sz. melléklet Isaszegi Bóbi'!E18+'8. sz.mell. Isaszegi Humánszol'!E18+'9. sz. mellékletMűvelődési ház'!E18+'10. sz. melléklet Könyvtár'!E18+'11.sz. melléklet Isaszegi Város'!E18</f>
        <v>2441</v>
      </c>
      <c r="F16" s="73">
        <f>'4. sz.melléklet Önkormányzat'!F19+'5. sz. melléklet Hivatal'!F18+'6. sz. melléklet Isaszegi Héts'!F18+'7. sz. melléklet Isaszegi Bóbi'!F18+'8. sz.mell. Isaszegi Humánszol'!F18+'9. sz. mellékletMűvelődési ház'!F18+'10. sz. melléklet Könyvtár'!F18+'11.sz. melléklet Isaszegi Város'!F18</f>
        <v>40498</v>
      </c>
      <c r="G16" s="74">
        <f>'4. sz.melléklet Önkormányzat'!G19+'5. sz. melléklet Hivatal'!G18+'6. sz. melléklet Isaszegi Héts'!G18+'7. sz. melléklet Isaszegi Bóbi'!G18+'8. sz.mell. Isaszegi Humánszol'!G18+'9. sz. mellékletMűvelődési ház'!G18+'10. sz. melléklet Könyvtár'!G18+'11.sz. melléklet Isaszegi Város'!G18</f>
        <v>31067</v>
      </c>
      <c r="H16" s="75">
        <f t="shared" si="1"/>
        <v>0.7671243024346881</v>
      </c>
      <c r="IM16" s="48"/>
    </row>
    <row r="17" spans="1:247" s="52" customFormat="1" ht="40.5">
      <c r="A17" s="76"/>
      <c r="B17" s="72" t="s">
        <v>140</v>
      </c>
      <c r="C17" s="73">
        <f>'4. sz.melléklet Önkormányzat'!C20+'5. sz. melléklet Hivatal'!C19+'6. sz. melléklet Isaszegi Héts'!C19+'7. sz. melléklet Isaszegi Bóbi'!C19+'8. sz.mell. Isaszegi Humánszol'!C19+'9. sz. mellékletMűvelődési ház'!C19+'10. sz. melléklet Könyvtár'!C19+'11.sz. melléklet Isaszegi Város'!C19</f>
        <v>16617</v>
      </c>
      <c r="D17" s="73">
        <f>'4. sz.melléklet Önkormányzat'!D20+'5. sz. melléklet Hivatal'!D19+'6. sz. melléklet Isaszegi Héts'!D19+'7. sz. melléklet Isaszegi Bóbi'!D19+'8. sz.mell. Isaszegi Humánszol'!D19+'9. sz. mellékletMűvelődési ház'!D19+'10. sz. melléklet Könyvtár'!D19+'11.sz. melléklet Isaszegi Város'!D19</f>
        <v>16617</v>
      </c>
      <c r="E17" s="73">
        <f>'4. sz.melléklet Önkormányzat'!E20+'5. sz. melléklet Hivatal'!E19+'6. sz. melléklet Isaszegi Héts'!E19+'7. sz. melléklet Isaszegi Bóbi'!E19+'8. sz.mell. Isaszegi Humánszol'!E19+'9. sz. mellékletMűvelődési ház'!E19+'10. sz. melléklet Könyvtár'!E19+'11.sz. melléklet Isaszegi Város'!E19</f>
        <v>10841</v>
      </c>
      <c r="F17" s="73">
        <f>'4. sz.melléklet Önkormányzat'!F20+'5. sz. melléklet Hivatal'!F19+'6. sz. melléklet Isaszegi Héts'!F19+'7. sz. melléklet Isaszegi Bóbi'!F19+'8. sz.mell. Isaszegi Humánszol'!F19+'9. sz. mellékletMűvelődési ház'!F19+'10. sz. melléklet Könyvtár'!F19+'11.sz. melléklet Isaszegi Város'!F19</f>
        <v>27458</v>
      </c>
      <c r="G17" s="74">
        <f>'4. sz.melléklet Önkormányzat'!G20+'5. sz. melléklet Hivatal'!G19+'6. sz. melléklet Isaszegi Héts'!G19+'7. sz. melléklet Isaszegi Bóbi'!G19+'8. sz.mell. Isaszegi Humánszol'!G19+'9. sz. mellékletMűvelődési ház'!G19+'10. sz. melléklet Könyvtár'!G19+'11.sz. melléklet Isaszegi Város'!G19</f>
        <v>16666</v>
      </c>
      <c r="H17" s="75">
        <f t="shared" si="1"/>
        <v>0.606963362225945</v>
      </c>
      <c r="IM17" s="48"/>
    </row>
    <row r="18" spans="1:247" s="52" customFormat="1" ht="20.25">
      <c r="A18" s="77" t="s">
        <v>141</v>
      </c>
      <c r="B18" s="79" t="s">
        <v>142</v>
      </c>
      <c r="C18" s="68">
        <f>1_sz_melléklet!C19</f>
        <v>0</v>
      </c>
      <c r="D18" s="68">
        <f>1_sz_melléklet!D19</f>
        <v>0</v>
      </c>
      <c r="E18" s="68">
        <f>1_sz_melléklet!E19</f>
        <v>0</v>
      </c>
      <c r="F18" s="69">
        <f>1_sz_melléklet!F19</f>
        <v>0</v>
      </c>
      <c r="G18" s="69"/>
      <c r="H18" s="78"/>
      <c r="IM18" s="48"/>
    </row>
    <row r="19" spans="1:247" s="52" customFormat="1" ht="20.25">
      <c r="A19" s="80"/>
      <c r="B19" s="81" t="s">
        <v>143</v>
      </c>
      <c r="C19" s="82">
        <f>'4. sz.melléklet Önkormányzat'!C22</f>
        <v>0</v>
      </c>
      <c r="D19" s="82"/>
      <c r="E19" s="73">
        <f>1_sz_melléklet!C19*1.02</f>
        <v>0</v>
      </c>
      <c r="F19" s="74"/>
      <c r="G19" s="59"/>
      <c r="H19" s="75"/>
      <c r="IM19" s="48"/>
    </row>
    <row r="20" spans="1:247" s="52" customFormat="1" ht="22.5" customHeight="1">
      <c r="A20" s="77" t="s">
        <v>144</v>
      </c>
      <c r="B20" s="79" t="s">
        <v>145</v>
      </c>
      <c r="C20" s="68">
        <f>1_sz_melléklet!C21+1_sz_melléklet!C22+1_sz_melléklet!C23+1_sz_melléklet!C24</f>
        <v>211288</v>
      </c>
      <c r="D20" s="68">
        <f>1_sz_melléklet!D21+1_sz_melléklet!D22+1_sz_melléklet!D23+1_sz_melléklet!D24</f>
        <v>211288</v>
      </c>
      <c r="E20" s="68">
        <f>1_sz_melléklet!E21+1_sz_melléklet!E22+1_sz_melléklet!E23+1_sz_melléklet!E24</f>
        <v>15000</v>
      </c>
      <c r="F20" s="69">
        <f>1_sz_melléklet!F21+1_sz_melléklet!F22+1_sz_melléklet!F23+1_sz_melléklet!F24</f>
        <v>226288</v>
      </c>
      <c r="G20" s="69">
        <f>1_sz_melléklet!G21+1_sz_melléklet!G22+1_sz_melléklet!G23+1_sz_melléklet!G24</f>
        <v>225508</v>
      </c>
      <c r="H20" s="78">
        <f aca="true" t="shared" si="2" ref="H20:H27">G20/F20</f>
        <v>0.9965530651205543</v>
      </c>
      <c r="IM20" s="48"/>
    </row>
    <row r="21" spans="1:247" s="52" customFormat="1" ht="60.75" customHeight="1">
      <c r="A21" s="80"/>
      <c r="B21" s="83" t="s">
        <v>146</v>
      </c>
      <c r="C21" s="73">
        <f>'4. sz.melléklet Önkormányzat'!C24+'5. sz. melléklet Hivatal'!C23+'6. sz. melléklet Isaszegi Héts'!C23+'7. sz. melléklet Isaszegi Bóbi'!C23+'8. sz.mell. Isaszegi Humánszol'!C23+'9. sz. mellékletMűvelődési ház'!C23+'10. sz. melléklet Könyvtár'!C23+'11.sz. melléklet Isaszegi Város'!C23</f>
        <v>56200</v>
      </c>
      <c r="D21" s="73">
        <f>'4. sz.melléklet Önkormányzat'!D24+'5. sz. melléklet Hivatal'!D23+'6. sz. melléklet Isaszegi Héts'!D23+'7. sz. melléklet Isaszegi Bóbi'!D23+'8. sz.mell. Isaszegi Humánszol'!D23+'9. sz. mellékletMűvelődési ház'!D23+'10. sz. melléklet Könyvtár'!D23+'11.sz. melléklet Isaszegi Város'!D23</f>
        <v>56200</v>
      </c>
      <c r="E21" s="73">
        <f>'4. sz.melléklet Önkormányzat'!E24+'5. sz. melléklet Hivatal'!E23+'6. sz. melléklet Isaszegi Héts'!E23+'7. sz. melléklet Isaszegi Bóbi'!E23+'8. sz.mell. Isaszegi Humánszol'!E23+'9. sz. mellékletMűvelődési ház'!E23+'10. sz. melléklet Könyvtár'!E23+'11.sz. melléklet Isaszegi Város'!E23</f>
        <v>0</v>
      </c>
      <c r="F21" s="73">
        <f>'4. sz.melléklet Önkormányzat'!F24+'5. sz. melléklet Hivatal'!F23+'6. sz. melléklet Isaszegi Héts'!F23+'7. sz. melléklet Isaszegi Bóbi'!F23+'8. sz.mell. Isaszegi Humánszol'!F23+'9. sz. mellékletMűvelődési ház'!F23+'10. sz. melléklet Könyvtár'!F23+'11.sz. melléklet Isaszegi Város'!F23</f>
        <v>56200</v>
      </c>
      <c r="G21" s="74">
        <f>'4. sz.melléklet Önkormányzat'!G24+'5. sz. melléklet Hivatal'!G23+'6. sz. melléklet Isaszegi Héts'!G23+'7. sz. melléklet Isaszegi Bóbi'!G23+'8. sz.mell. Isaszegi Humánszol'!G23+'9. sz. mellékletMűvelődési ház'!G23+'10. sz. melléklet Könyvtár'!G23+'11.sz. melléklet Isaszegi Város'!G23</f>
        <v>58824</v>
      </c>
      <c r="H21" s="75">
        <f t="shared" si="2"/>
        <v>1.0466903914590748</v>
      </c>
      <c r="IM21" s="48"/>
    </row>
    <row r="22" spans="1:247" s="52" customFormat="1" ht="21" customHeight="1">
      <c r="A22" s="84"/>
      <c r="B22" s="83" t="s">
        <v>147</v>
      </c>
      <c r="C22" s="73">
        <f>'4. sz.melléklet Önkormányzat'!C25+'5. sz. melléklet Hivatal'!C24+'6. sz. melléklet Isaszegi Héts'!C24+'7. sz. melléklet Isaszegi Bóbi'!C24+'8. sz.mell. Isaszegi Humánszol'!C24+'9. sz. mellékletMűvelődési ház'!C24+'10. sz. melléklet Könyvtár'!C24+'11.sz. melléklet Isaszegi Város'!C24</f>
        <v>26000</v>
      </c>
      <c r="D22" s="73">
        <f>'4. sz.melléklet Önkormányzat'!D25+'5. sz. melléklet Hivatal'!D24+'6. sz. melléklet Isaszegi Héts'!D24+'7. sz. melléklet Isaszegi Bóbi'!D24+'8. sz.mell. Isaszegi Humánszol'!D24+'9. sz. mellékletMűvelődési ház'!D24+'10. sz. melléklet Könyvtár'!D24+'11.sz. melléklet Isaszegi Város'!D24</f>
        <v>26000</v>
      </c>
      <c r="E22" s="73">
        <f>'4. sz.melléklet Önkormányzat'!E25+'5. sz. melléklet Hivatal'!E24+'6. sz. melléklet Isaszegi Héts'!E24+'7. sz. melléklet Isaszegi Bóbi'!E24+'8. sz.mell. Isaszegi Humánszol'!E24+'9. sz. mellékletMűvelődési ház'!E24+'10. sz. melléklet Könyvtár'!E24+'11.sz. melléklet Isaszegi Város'!E24</f>
        <v>0</v>
      </c>
      <c r="F22" s="73">
        <f>'4. sz.melléklet Önkormányzat'!F25+'5. sz. melléklet Hivatal'!F24+'6. sz. melléklet Isaszegi Héts'!F24+'7. sz. melléklet Isaszegi Bóbi'!F24+'8. sz.mell. Isaszegi Humánszol'!F24+'9. sz. mellékletMűvelődési ház'!F24+'10. sz. melléklet Könyvtár'!F24+'11.sz. melléklet Isaszegi Város'!F24</f>
        <v>26000</v>
      </c>
      <c r="G22" s="74">
        <f>'4. sz.melléklet Önkormányzat'!G25+'5. sz. melléklet Hivatal'!G24+'6. sz. melléklet Isaszegi Héts'!G24+'7. sz. melléklet Isaszegi Bóbi'!G24+'8. sz.mell. Isaszegi Humánszol'!G24+'9. sz. mellékletMűvelődési ház'!G24+'10. sz. melléklet Könyvtár'!G24+'11.sz. melléklet Isaszegi Város'!G24</f>
        <v>19336</v>
      </c>
      <c r="H22" s="75">
        <f t="shared" si="2"/>
        <v>0.7436923076923077</v>
      </c>
      <c r="IM22" s="48"/>
    </row>
    <row r="23" spans="1:247" s="52" customFormat="1" ht="20.25">
      <c r="A23" s="80"/>
      <c r="B23" s="83" t="s">
        <v>148</v>
      </c>
      <c r="C23" s="73">
        <f>'4. sz.melléklet Önkormányzat'!C26+'5. sz. melléklet Hivatal'!C25+'6. sz. melléklet Isaszegi Héts'!C25+'7. sz. melléklet Isaszegi Bóbi'!C25+'8. sz.mell. Isaszegi Humánszol'!C25+'9. sz. mellékletMűvelődési ház'!C25+'10. sz. melléklet Könyvtár'!C25+'11.sz. melléklet Isaszegi Város'!C25</f>
        <v>3000</v>
      </c>
      <c r="D23" s="73">
        <f>'4. sz.melléklet Önkormányzat'!D26+'5. sz. melléklet Hivatal'!D25+'6. sz. melléklet Isaszegi Héts'!D25+'7. sz. melléklet Isaszegi Bóbi'!D25+'8. sz.mell. Isaszegi Humánszol'!D25+'9. sz. mellékletMűvelődési ház'!D25+'10. sz. melléklet Könyvtár'!D25+'11.sz. melléklet Isaszegi Város'!D25</f>
        <v>3000</v>
      </c>
      <c r="E23" s="73">
        <f>'4. sz.melléklet Önkormányzat'!E26+'5. sz. melléklet Hivatal'!E25+'6. sz. melléklet Isaszegi Héts'!E25+'7. sz. melléklet Isaszegi Bóbi'!E25+'8. sz.mell. Isaszegi Humánszol'!E25+'9. sz. mellékletMűvelődési ház'!E25+'10. sz. melléklet Könyvtár'!E25+'11.sz. melléklet Isaszegi Város'!E25</f>
        <v>0</v>
      </c>
      <c r="F23" s="73">
        <f>'4. sz.melléklet Önkormányzat'!F26+'5. sz. melléklet Hivatal'!F25+'6. sz. melléklet Isaszegi Héts'!F25+'7. sz. melléklet Isaszegi Bóbi'!F25+'8. sz.mell. Isaszegi Humánszol'!F25+'9. sz. mellékletMűvelődési ház'!F25+'10. sz. melléklet Könyvtár'!F25+'11.sz. melléklet Isaszegi Város'!F25</f>
        <v>3000</v>
      </c>
      <c r="G23" s="74">
        <f>'4. sz.melléklet Önkormányzat'!G26+'5. sz. melléklet Hivatal'!G25+'6. sz. melléklet Isaszegi Héts'!G25+'7. sz. melléklet Isaszegi Bóbi'!G25+'8. sz.mell. Isaszegi Humánszol'!G25+'9. sz. mellékletMűvelődési ház'!G25+'10. sz. melléklet Könyvtár'!G25+'11.sz. melléklet Isaszegi Város'!G25</f>
        <v>3178</v>
      </c>
      <c r="H23" s="75">
        <f t="shared" si="2"/>
        <v>1.0593333333333332</v>
      </c>
      <c r="IM23" s="48"/>
    </row>
    <row r="24" spans="1:247" s="52" customFormat="1" ht="78.75" customHeight="1">
      <c r="A24" s="71"/>
      <c r="B24" s="83" t="s">
        <v>149</v>
      </c>
      <c r="C24" s="73">
        <f>'4. sz.melléklet Önkormányzat'!C27+'5. sz. melléklet Hivatal'!C26+'6. sz. melléklet Isaszegi Héts'!C26+'7. sz. melléklet Isaszegi Bóbi'!C26+'8. sz.mell. Isaszegi Humánszol'!C26+'9. sz. mellékletMűvelődési ház'!C26+'10. sz. melléklet Könyvtár'!C26+'11.sz. melléklet Isaszegi Város'!C26</f>
        <v>126088</v>
      </c>
      <c r="D24" s="73">
        <f>'4. sz.melléklet Önkormányzat'!D27+'5. sz. melléklet Hivatal'!D26+'6. sz. melléklet Isaszegi Héts'!D26+'7. sz. melléklet Isaszegi Bóbi'!D26+'8. sz.mell. Isaszegi Humánszol'!D26+'9. sz. mellékletMűvelődési ház'!D26+'10. sz. melléklet Könyvtár'!D26+'11.sz. melléklet Isaszegi Város'!D26</f>
        <v>126088</v>
      </c>
      <c r="E24" s="73">
        <f>'4. sz.melléklet Önkormányzat'!E27+'5. sz. melléklet Hivatal'!E26+'6. sz. melléklet Isaszegi Héts'!E26+'7. sz. melléklet Isaszegi Bóbi'!E26+'8. sz.mell. Isaszegi Humánszol'!E26+'9. sz. mellékletMűvelődési ház'!E26+'10. sz. melléklet Könyvtár'!E26+'11.sz. melléklet Isaszegi Város'!E26</f>
        <v>15000</v>
      </c>
      <c r="F24" s="73">
        <f>'4. sz.melléklet Önkormányzat'!F27+'5. sz. melléklet Hivatal'!F26+'6. sz. melléklet Isaszegi Héts'!F26+'7. sz. melléklet Isaszegi Bóbi'!F26+'8. sz.mell. Isaszegi Humánszol'!F26+'9. sz. mellékletMűvelődési ház'!F26+'10. sz. melléklet Könyvtár'!F26+'11.sz. melléklet Isaszegi Város'!F26</f>
        <v>141088</v>
      </c>
      <c r="G24" s="74">
        <f>'4. sz.melléklet Önkormányzat'!G27+'5. sz. melléklet Hivatal'!G26+'6. sz. melléklet Isaszegi Héts'!G26+'7. sz. melléklet Isaszegi Bóbi'!G26+'8. sz.mell. Isaszegi Humánszol'!G26+'9. sz. mellékletMűvelődési ház'!G26+'10. sz. melléklet Könyvtár'!G26+'11.sz. melléklet Isaszegi Város'!G26</f>
        <v>144170</v>
      </c>
      <c r="H24" s="75">
        <f t="shared" si="2"/>
        <v>1.0218445225674757</v>
      </c>
      <c r="IM24" s="48"/>
    </row>
    <row r="25" spans="1:247" s="52" customFormat="1" ht="20.25">
      <c r="A25" s="77" t="s">
        <v>150</v>
      </c>
      <c r="B25" s="85" t="s">
        <v>151</v>
      </c>
      <c r="C25" s="68">
        <f>1_sz_melléklet!C26+1_sz_melléklet!C27+1_sz_melléklet!C28+1_sz_melléklet!C29+1_sz_melléklet!C30</f>
        <v>90298</v>
      </c>
      <c r="D25" s="68">
        <f>1_sz_melléklet!D26+1_sz_melléklet!D27+1_sz_melléklet!D28+1_sz_melléklet!D29+1_sz_melléklet!D30</f>
        <v>90298</v>
      </c>
      <c r="E25" s="68">
        <f>1_sz_melléklet!E26+1_sz_melléklet!E27+1_sz_melléklet!E28+1_sz_melléklet!E29+1_sz_melléklet!E30</f>
        <v>7547</v>
      </c>
      <c r="F25" s="69">
        <f>1_sz_melléklet!F26+1_sz_melléklet!F27+1_sz_melléklet!F28+1_sz_melléklet!F29+1_sz_melléklet!F30</f>
        <v>97845</v>
      </c>
      <c r="G25" s="69">
        <f>1_sz_melléklet!G26+1_sz_melléklet!G27+1_sz_melléklet!G28+1_sz_melléklet!G29+1_sz_melléklet!G30</f>
        <v>57591</v>
      </c>
      <c r="H25" s="78">
        <f t="shared" si="2"/>
        <v>0.5885942051203434</v>
      </c>
      <c r="IM25" s="48"/>
    </row>
    <row r="26" spans="1:247" s="52" customFormat="1" ht="40.5">
      <c r="A26" s="80"/>
      <c r="B26" s="83" t="s">
        <v>152</v>
      </c>
      <c r="C26" s="73">
        <f>'4. sz.melléklet Önkormányzat'!C29+'5. sz. melléklet Hivatal'!C28+'6. sz. melléklet Isaszegi Héts'!C28+'7. sz. melléklet Isaszegi Bóbi'!C28+'8. sz.mell. Isaszegi Humánszol'!C28+'9. sz. mellékletMűvelődési ház'!C28+'10. sz. melléklet Könyvtár'!C28+'11.sz. melléklet Isaszegi Város'!C28</f>
        <v>85938</v>
      </c>
      <c r="D26" s="73">
        <f>'4. sz.melléklet Önkormányzat'!D29+'5. sz. melléklet Hivatal'!D28+'6. sz. melléklet Isaszegi Héts'!D28+'7. sz. melléklet Isaszegi Bóbi'!D28+'8. sz.mell. Isaszegi Humánszol'!D28+'9. sz. mellékletMűvelődési ház'!D28+'10. sz. melléklet Könyvtár'!D28+'11.sz. melléklet Isaszegi Város'!D28</f>
        <v>85938</v>
      </c>
      <c r="E26" s="73">
        <f>'4. sz.melléklet Önkormányzat'!E29+'5. sz. melléklet Hivatal'!E28+'6. sz. melléklet Isaszegi Héts'!E28+'7. sz. melléklet Isaszegi Bóbi'!E28+'8. sz.mell. Isaszegi Humánszol'!E28+'9. sz. mellékletMűvelődési ház'!E28+'10. sz. melléklet Könyvtár'!E28+'11.sz. melléklet Isaszegi Város'!E28</f>
        <v>0</v>
      </c>
      <c r="F26" s="73">
        <f>'4. sz.melléklet Önkormányzat'!F29+'5. sz. melléklet Hivatal'!F28+'6. sz. melléklet Isaszegi Héts'!F28+'7. sz. melléklet Isaszegi Bóbi'!F28+'8. sz.mell. Isaszegi Humánszol'!F28+'9. sz. mellékletMűvelődési ház'!F28+'10. sz. melléklet Könyvtár'!F28+'11.sz. melléklet Isaszegi Város'!F28</f>
        <v>85938</v>
      </c>
      <c r="G26" s="74">
        <f>'4. sz.melléklet Önkormányzat'!G29+'5. sz. melléklet Hivatal'!G28+'6. sz. melléklet Isaszegi Héts'!G28+'7. sz. melléklet Isaszegi Bóbi'!G28+'8. sz.mell. Isaszegi Humánszol'!G28+'9. sz. mellékletMűvelődési ház'!G28+'10. sz. melléklet Könyvtár'!G28+'11.sz. melléklet Isaszegi Város'!G28</f>
        <v>53356</v>
      </c>
      <c r="H26" s="75">
        <f t="shared" si="2"/>
        <v>0.6208662058693477</v>
      </c>
      <c r="IM26" s="48"/>
    </row>
    <row r="27" spans="1:247" s="52" customFormat="1" ht="20.25">
      <c r="A27" s="80"/>
      <c r="B27" s="83" t="s">
        <v>153</v>
      </c>
      <c r="C27" s="73">
        <f>'4. sz.melléklet Önkormányzat'!C30+'5. sz. melléklet Hivatal'!C29+'6. sz. melléklet Isaszegi Héts'!C29+'7. sz. melléklet Isaszegi Bóbi'!C29+'8. sz.mell. Isaszegi Humánszol'!C29+'9. sz. mellékletMűvelődési ház'!C29+'10. sz. melléklet Könyvtár'!C29+'11.sz. melléklet Isaszegi Város'!C29</f>
        <v>4360</v>
      </c>
      <c r="D27" s="73">
        <f>'4. sz.melléklet Önkormányzat'!D30+'5. sz. melléklet Hivatal'!D29+'6. sz. melléklet Isaszegi Héts'!D29+'7. sz. melléklet Isaszegi Bóbi'!D29+'8. sz.mell. Isaszegi Humánszol'!D29+'9. sz. mellékletMűvelődési ház'!D29+'10. sz. melléklet Könyvtár'!D29+'11.sz. melléklet Isaszegi Város'!D29</f>
        <v>4360</v>
      </c>
      <c r="E27" s="73">
        <f>'4. sz.melléklet Önkormányzat'!E30+'5. sz. melléklet Hivatal'!E29+'6. sz. melléklet Isaszegi Héts'!E29+'7. sz. melléklet Isaszegi Bóbi'!E29+'8. sz.mell. Isaszegi Humánszol'!E29+'9. sz. mellékletMűvelődési ház'!E29+'10. sz. melléklet Könyvtár'!E29+'11.sz. melléklet Isaszegi Város'!E29</f>
        <v>7547</v>
      </c>
      <c r="F27" s="73">
        <f>'4. sz.melléklet Önkormányzat'!F30+'5. sz. melléklet Hivatal'!F29+'6. sz. melléklet Isaszegi Héts'!F29+'7. sz. melléklet Isaszegi Bóbi'!F29+'8. sz.mell. Isaszegi Humánszol'!F29+'9. sz. mellékletMűvelődési ház'!F29+'10. sz. melléklet Könyvtár'!F29+'11.sz. melléklet Isaszegi Város'!F29</f>
        <v>11907</v>
      </c>
      <c r="G27" s="74">
        <f>'4. sz.melléklet Önkormányzat'!G30+'5. sz. melléklet Hivatal'!G29+'6. sz. melléklet Isaszegi Héts'!G29+'7. sz. melléklet Isaszegi Bóbi'!G29+'8. sz.mell. Isaszegi Humánszol'!G29+'9. sz. mellékletMűvelődési ház'!G29+'10. sz. melléklet Könyvtár'!G29+'11.sz. melléklet Isaszegi Város'!G29</f>
        <v>4146</v>
      </c>
      <c r="H27" s="75">
        <f t="shared" si="2"/>
        <v>0.34819853867472916</v>
      </c>
      <c r="IM27" s="48"/>
    </row>
    <row r="28" spans="1:247" s="52" customFormat="1" ht="20.25">
      <c r="A28" s="80"/>
      <c r="B28" s="83" t="s">
        <v>154</v>
      </c>
      <c r="C28" s="73">
        <f>'4. sz.melléklet Önkormányzat'!C31+'5. sz. melléklet Hivatal'!C30+'6. sz. melléklet Isaszegi Héts'!C30+'7. sz. melléklet Isaszegi Bóbi'!C30+'8. sz.mell. Isaszegi Humánszol'!C30+'9. sz. mellékletMűvelődési ház'!C30+'10. sz. melléklet Könyvtár'!C30+'11.sz. melléklet Isaszegi Város'!C30</f>
        <v>0</v>
      </c>
      <c r="D28" s="73"/>
      <c r="E28" s="73">
        <f>1_sz_melléklet!C28*1.02</f>
        <v>0</v>
      </c>
      <c r="F28" s="74"/>
      <c r="G28" s="74">
        <f>'4. sz.melléklet Önkormányzat'!G31+'5. sz. melléklet Hivatal'!G30+'6. sz. melléklet Isaszegi Héts'!G30+'7. sz. melléklet Isaszegi Bóbi'!G30+'8. sz.mell. Isaszegi Humánszol'!G30+'9. sz. mellékletMűvelődési ház'!G30+'10. sz. melléklet Könyvtár'!G30+'11.sz. melléklet Isaszegi Város'!G30</f>
        <v>0</v>
      </c>
      <c r="H28" s="75"/>
      <c r="IM28" s="48"/>
    </row>
    <row r="29" spans="1:247" s="52" customFormat="1" ht="20.25">
      <c r="A29" s="80"/>
      <c r="B29" s="83" t="s">
        <v>155</v>
      </c>
      <c r="C29" s="73">
        <f>'4. sz.melléklet Önkormányzat'!C32+'5. sz. melléklet Hivatal'!C31+'6. sz. melléklet Isaszegi Héts'!C31+'7. sz. melléklet Isaszegi Bóbi'!C31+'8. sz.mell. Isaszegi Humánszol'!C31+'9. sz. mellékletMűvelődési ház'!C31+'10. sz. melléklet Könyvtár'!C31+'11.sz. melléklet Isaszegi Város'!C31</f>
        <v>0</v>
      </c>
      <c r="D29" s="73"/>
      <c r="E29" s="73">
        <f>1_sz_melléklet!C29*1.02</f>
        <v>0</v>
      </c>
      <c r="F29" s="74"/>
      <c r="G29" s="74">
        <f>'4. sz.melléklet Önkormányzat'!G32+'5. sz. melléklet Hivatal'!G31+'6. sz. melléklet Isaszegi Héts'!G31+'7. sz. melléklet Isaszegi Bóbi'!G31+'8. sz.mell. Isaszegi Humánszol'!G31+'9. sz. mellékletMűvelődési ház'!G31+'10. sz. melléklet Könyvtár'!G31+'11.sz. melléklet Isaszegi Város'!G31</f>
        <v>0</v>
      </c>
      <c r="H29" s="75"/>
      <c r="IM29" s="48"/>
    </row>
    <row r="30" spans="1:247" s="52" customFormat="1" ht="20.25">
      <c r="A30" s="80"/>
      <c r="B30" s="83" t="s">
        <v>156</v>
      </c>
      <c r="C30" s="73">
        <f>'4. sz.melléklet Önkormányzat'!C33+'5. sz. melléklet Hivatal'!C32+'6. sz. melléklet Isaszegi Héts'!C32+'7. sz. melléklet Isaszegi Bóbi'!C32+'8. sz.mell. Isaszegi Humánszol'!C32+'9. sz. mellékletMűvelődési ház'!C32+'10. sz. melléklet Könyvtár'!C32+'11.sz. melléklet Isaszegi Város'!C32</f>
        <v>0</v>
      </c>
      <c r="D30" s="73"/>
      <c r="E30" s="73">
        <f>1_sz_melléklet!C30*1.02</f>
        <v>0</v>
      </c>
      <c r="F30" s="74"/>
      <c r="G30" s="74">
        <f>'4. sz.melléklet Önkormányzat'!G33+'5. sz. melléklet Hivatal'!G32+'6. sz. melléklet Isaszegi Héts'!G32+'7. sz. melléklet Isaszegi Bóbi'!G32+'8. sz.mell. Isaszegi Humánszol'!G32+'9. sz. mellékletMűvelődési ház'!G32+'10. sz. melléklet Könyvtár'!G32+'11.sz. melléklet Isaszegi Város'!G32</f>
        <v>89</v>
      </c>
      <c r="H30" s="75"/>
      <c r="IM30" s="48"/>
    </row>
    <row r="31" spans="1:247" s="52" customFormat="1" ht="20.25">
      <c r="A31" s="77" t="s">
        <v>157</v>
      </c>
      <c r="B31" s="79" t="s">
        <v>158</v>
      </c>
      <c r="C31" s="68">
        <f>1_sz_melléklet!C32+1_sz_melléklet!C33</f>
        <v>95644</v>
      </c>
      <c r="D31" s="68">
        <f>1_sz_melléklet!D32+1_sz_melléklet!D33</f>
        <v>22000</v>
      </c>
      <c r="E31" s="68">
        <f>1_sz_melléklet!E32+1_sz_melléklet!E33</f>
        <v>72700</v>
      </c>
      <c r="F31" s="69">
        <f>1_sz_melléklet!F32+1_sz_melléklet!F33</f>
        <v>94700</v>
      </c>
      <c r="G31" s="69">
        <f>1_sz_melléklet!G32+1_sz_melléklet!G33</f>
        <v>27933</v>
      </c>
      <c r="H31" s="78">
        <f>G31/F31</f>
        <v>0.29496304118268213</v>
      </c>
      <c r="IM31" s="48"/>
    </row>
    <row r="32" spans="1:247" s="52" customFormat="1" ht="20.25">
      <c r="A32" s="84"/>
      <c r="B32" s="83" t="s">
        <v>159</v>
      </c>
      <c r="C32" s="73">
        <f>'4. sz.melléklet Önkormányzat'!C35</f>
        <v>73644</v>
      </c>
      <c r="D32" s="73">
        <f>'4. sz.melléklet Önkormányzat'!D35</f>
        <v>0</v>
      </c>
      <c r="E32" s="73">
        <f>'4. sz.melléklet Önkormányzat'!E35</f>
        <v>0</v>
      </c>
      <c r="F32" s="73">
        <f>'4. sz.melléklet Önkormányzat'!F35</f>
        <v>0</v>
      </c>
      <c r="G32" s="74">
        <f>'4. sz.melléklet Önkormányzat'!G35</f>
        <v>5933</v>
      </c>
      <c r="H32" s="75"/>
      <c r="IM32" s="48"/>
    </row>
    <row r="33" spans="1:247" s="52" customFormat="1" ht="20.25">
      <c r="A33" s="86"/>
      <c r="B33" s="83" t="s">
        <v>160</v>
      </c>
      <c r="C33" s="73">
        <f>'4. sz.melléklet Önkormányzat'!C36</f>
        <v>22000</v>
      </c>
      <c r="D33" s="73">
        <f>'4. sz.melléklet Önkormányzat'!D36</f>
        <v>22000</v>
      </c>
      <c r="E33" s="73">
        <f>'4. sz.melléklet Önkormányzat'!E36</f>
        <v>72700</v>
      </c>
      <c r="F33" s="73">
        <f>'4. sz.melléklet Önkormányzat'!F36</f>
        <v>94700</v>
      </c>
      <c r="G33" s="74">
        <f>'4. sz.melléklet Önkormányzat'!G36</f>
        <v>22000</v>
      </c>
      <c r="H33" s="75">
        <f aca="true" t="shared" si="3" ref="H33:H46">G33/F33</f>
        <v>0.23231256599788808</v>
      </c>
      <c r="IM33" s="48"/>
    </row>
    <row r="34" spans="1:247" s="52" customFormat="1" ht="20.25">
      <c r="A34" s="87" t="s">
        <v>161</v>
      </c>
      <c r="B34" s="79" t="s">
        <v>162</v>
      </c>
      <c r="C34" s="68">
        <f>1_sz_melléklet!C35</f>
        <v>0</v>
      </c>
      <c r="D34" s="68">
        <f>1_sz_melléklet!D35</f>
        <v>0</v>
      </c>
      <c r="E34" s="68">
        <f>1_sz_melléklet!E35</f>
        <v>1678</v>
      </c>
      <c r="F34" s="68">
        <f>1_sz_melléklet!F35</f>
        <v>1678</v>
      </c>
      <c r="G34" s="68">
        <f>1_sz_melléklet!G35</f>
        <v>1973</v>
      </c>
      <c r="H34" s="78">
        <f t="shared" si="3"/>
        <v>1.1758045292014303</v>
      </c>
      <c r="IM34" s="48"/>
    </row>
    <row r="35" spans="1:247" s="52" customFormat="1" ht="20.25">
      <c r="A35" s="88"/>
      <c r="B35" s="81" t="s">
        <v>163</v>
      </c>
      <c r="C35" s="82">
        <f>'4. sz.melléklet Önkormányzat'!C38+'5. sz. melléklet Hivatal'!C37+'6. sz. melléklet Isaszegi Héts'!C37+'7. sz. melléklet Isaszegi Bóbi'!C37+'8. sz.mell. Isaszegi Humánszol'!C37+'9. sz. mellékletMűvelődési ház'!C37+'10. sz. melléklet Könyvtár'!C37+'11.sz. melléklet Isaszegi Város'!C37</f>
        <v>0</v>
      </c>
      <c r="D35" s="82">
        <f>'4. sz.melléklet Önkormányzat'!D38+'5. sz. melléklet Hivatal'!D37+'6. sz. melléklet Isaszegi Héts'!D37+'7. sz. melléklet Isaszegi Bóbi'!D37+'8. sz.mell. Isaszegi Humánszol'!D37+'9. sz. mellékletMűvelődési ház'!D37+'10. sz. melléklet Könyvtár'!D37+'11.sz. melléklet Isaszegi Város'!D37</f>
        <v>0</v>
      </c>
      <c r="E35" s="82">
        <f>'4. sz.melléklet Önkormányzat'!E38+'5. sz. melléklet Hivatal'!E37+'6. sz. melléklet Isaszegi Héts'!E37+'7. sz. melléklet Isaszegi Bóbi'!E37+'8. sz.mell. Isaszegi Humánszol'!E37+'9. sz. mellékletMűvelődési ház'!E37+'10. sz. melléklet Könyvtár'!E37+'11.sz. melléklet Isaszegi Város'!E37</f>
        <v>1678</v>
      </c>
      <c r="F35" s="82">
        <f>'4. sz.melléklet Önkormányzat'!F38+'5. sz. melléklet Hivatal'!F37+'6. sz. melléklet Isaszegi Héts'!F37+'7. sz. melléklet Isaszegi Bóbi'!F37+'8. sz.mell. Isaszegi Humánszol'!F37+'9. sz. mellékletMűvelődési ház'!F37+'10. sz. melléklet Könyvtár'!F37+'11.sz. melléklet Isaszegi Város'!F37</f>
        <v>1678</v>
      </c>
      <c r="G35" s="73">
        <f>'4. sz.melléklet Önkormányzat'!G38+'5. sz. melléklet Hivatal'!G37+'6. sz. melléklet Isaszegi Héts'!G37+'7. sz. melléklet Isaszegi Bóbi'!G37+'8. sz.mell. Isaszegi Humánszol'!G37+'9. sz. mellékletMűvelődési ház'!G37+'10. sz. melléklet Könyvtár'!G37+'11.sz. melléklet Isaszegi Város'!G37</f>
        <v>1973</v>
      </c>
      <c r="H35" s="75">
        <f t="shared" si="3"/>
        <v>1.1758045292014303</v>
      </c>
      <c r="IM35" s="48"/>
    </row>
    <row r="36" spans="1:247" s="52" customFormat="1" ht="20.25">
      <c r="A36" s="87" t="s">
        <v>164</v>
      </c>
      <c r="B36" s="79" t="s">
        <v>165</v>
      </c>
      <c r="C36" s="68">
        <f>1_sz_melléklet!C37+1_sz_melléklet!C38</f>
        <v>425667</v>
      </c>
      <c r="D36" s="68">
        <f>1_sz_melléklet!D37+1_sz_melléklet!D38</f>
        <v>375817</v>
      </c>
      <c r="E36" s="68">
        <f>1_sz_melléklet!E37+1_sz_melléklet!E38</f>
        <v>1620</v>
      </c>
      <c r="F36" s="69">
        <f>1_sz_melléklet!F37+1_sz_melléklet!F38</f>
        <v>377437</v>
      </c>
      <c r="G36" s="69">
        <f>1_sz_melléklet!G37+1_sz_melléklet!G38</f>
        <v>67495</v>
      </c>
      <c r="H36" s="78">
        <f t="shared" si="3"/>
        <v>0.17882454555329763</v>
      </c>
      <c r="IM36" s="48"/>
    </row>
    <row r="37" spans="1:247" s="52" customFormat="1" ht="48.75" customHeight="1">
      <c r="A37" s="88"/>
      <c r="B37" s="83" t="s">
        <v>166</v>
      </c>
      <c r="C37" s="73">
        <f>'4. sz.melléklet Önkormányzat'!C40+'5. sz. melléklet Hivatal'!C39+'6. sz. melléklet Isaszegi Héts'!C39+'7. sz. melléklet Isaszegi Bóbi'!C39+'8. sz.mell. Isaszegi Humánszol'!C39+'9. sz. mellékletMűvelődési ház'!C39+'10. sz. melléklet Könyvtár'!C39+'11.sz. melléklet Isaszegi Város'!C39</f>
        <v>498</v>
      </c>
      <c r="D37" s="73">
        <f>'4. sz.melléklet Önkormányzat'!D40+'5. sz. melléklet Hivatal'!D39+'6. sz. melléklet Isaszegi Héts'!D39+'7. sz. melléklet Isaszegi Bóbi'!D39+'8. sz.mell. Isaszegi Humánszol'!D39+'9. sz. mellékletMűvelődési ház'!D39+'10. sz. melléklet Könyvtár'!D39+'11.sz. melléklet Isaszegi Város'!D39</f>
        <v>498</v>
      </c>
      <c r="E37" s="73">
        <f>'4. sz.melléklet Önkormányzat'!E40+'5. sz. melléklet Hivatal'!E39+'6. sz. melléklet Isaszegi Héts'!E39+'7. sz. melléklet Isaszegi Bóbi'!E39+'8. sz.mell. Isaszegi Humánszol'!E39+'9. sz. mellékletMűvelődési ház'!E39+'10. sz. melléklet Könyvtár'!E39+'11.sz. melléklet Isaszegi Város'!E39</f>
        <v>0</v>
      </c>
      <c r="F37" s="73">
        <f>'4. sz.melléklet Önkormányzat'!F40+'5. sz. melléklet Hivatal'!F39+'6. sz. melléklet Isaszegi Héts'!F39+'7. sz. melléklet Isaszegi Bóbi'!F39+'8. sz.mell. Isaszegi Humánszol'!F39+'9. sz. mellékletMűvelődési ház'!F39+'10. sz. melléklet Könyvtár'!F39+'11.sz. melléklet Isaszegi Város'!F39</f>
        <v>498</v>
      </c>
      <c r="G37" s="74">
        <f>'4. sz.melléklet Önkormányzat'!G40+'5. sz. melléklet Hivatal'!G39+'6. sz. melléklet Isaszegi Héts'!G39+'7. sz. melléklet Isaszegi Bóbi'!G39+'8. sz.mell. Isaszegi Humánszol'!G39+'9. sz. mellékletMűvelődési ház'!G39+'10. sz. melléklet Könyvtár'!G39+'11.sz. melléklet Isaszegi Város'!G39</f>
        <v>175</v>
      </c>
      <c r="H37" s="75">
        <f t="shared" si="3"/>
        <v>0.3514056224899598</v>
      </c>
      <c r="IM37" s="48"/>
    </row>
    <row r="38" spans="1:247" s="52" customFormat="1" ht="35.25" customHeight="1">
      <c r="A38" s="88"/>
      <c r="B38" s="83" t="s">
        <v>167</v>
      </c>
      <c r="C38" s="73">
        <f>'4. sz.melléklet Önkormányzat'!C41+'5. sz. melléklet Hivatal'!C40+'6. sz. melléklet Isaszegi Héts'!C40+'7. sz. melléklet Isaszegi Bóbi'!C40+'8. sz.mell. Isaszegi Humánszol'!C40+'9. sz. mellékletMűvelődési ház'!C40+'10. sz. melléklet Könyvtár'!C40+'11.sz. melléklet Isaszegi Város'!C40</f>
        <v>425169</v>
      </c>
      <c r="D38" s="73">
        <f>'4. sz.melléklet Önkormányzat'!D41+'5. sz. melléklet Hivatal'!D40+'6. sz. melléklet Isaszegi Héts'!D40+'7. sz. melléklet Isaszegi Bóbi'!D40+'8. sz.mell. Isaszegi Humánszol'!D40+'9. sz. mellékletMűvelődési ház'!D40+'10. sz. melléklet Könyvtár'!D40+'11.sz. melléklet Isaszegi Város'!D40</f>
        <v>375319</v>
      </c>
      <c r="E38" s="73">
        <f>'4. sz.melléklet Önkormányzat'!E41+'5. sz. melléklet Hivatal'!E40+'6. sz. melléklet Isaszegi Héts'!E40+'7. sz. melléklet Isaszegi Bóbi'!E40+'8. sz.mell. Isaszegi Humánszol'!E40+'9. sz. mellékletMűvelődési ház'!E40+'10. sz. melléklet Könyvtár'!E40+'11.sz. melléklet Isaszegi Város'!E40</f>
        <v>1620</v>
      </c>
      <c r="F38" s="73">
        <f>'4. sz.melléklet Önkormányzat'!F41+'5. sz. melléklet Hivatal'!F40+'6. sz. melléklet Isaszegi Héts'!F40+'7. sz. melléklet Isaszegi Bóbi'!F40+'8. sz.mell. Isaszegi Humánszol'!F40+'9. sz. mellékletMűvelődési ház'!F40+'10. sz. melléklet Könyvtár'!F40+'11.sz. melléklet Isaszegi Város'!F40</f>
        <v>376939</v>
      </c>
      <c r="G38" s="74">
        <f>'4. sz.melléklet Önkormányzat'!G41+'5. sz. melléklet Hivatal'!G40+'6. sz. melléklet Isaszegi Héts'!G40+'7. sz. melléklet Isaszegi Bóbi'!G40+'8. sz.mell. Isaszegi Humánszol'!G40+'9. sz. mellékletMűvelődési ház'!G40+'10. sz. melléklet Könyvtár'!G40+'11.sz. melléklet Isaszegi Város'!G40</f>
        <v>67320</v>
      </c>
      <c r="H38" s="75">
        <f t="shared" si="3"/>
        <v>0.17859653684017837</v>
      </c>
      <c r="IM38" s="48"/>
    </row>
    <row r="39" spans="1:247" s="52" customFormat="1" ht="20.25">
      <c r="A39" s="89"/>
      <c r="B39" s="79" t="s">
        <v>168</v>
      </c>
      <c r="C39" s="68">
        <f>1_sz_melléklet!C6+1_sz_melléklet!C13+1_sz_melléklet!C18+1_sz_melléklet!C20+1_sz_melléklet!C25+1_sz_melléklet!C31+1_sz_melléklet!C34+1_sz_melléklet!C36</f>
        <v>1517063</v>
      </c>
      <c r="D39" s="68">
        <f>1_sz_melléklet!D6+1_sz_melléklet!D13+1_sz_melléklet!D18+1_sz_melléklet!D20+1_sz_melléklet!D25+1_sz_melléklet!D31+1_sz_melléklet!D34+1_sz_melléklet!D36</f>
        <v>1400142</v>
      </c>
      <c r="E39" s="68">
        <f>1_sz_melléklet!E6+1_sz_melléklet!E13+1_sz_melléklet!E18+1_sz_melléklet!E20+1_sz_melléklet!E25+1_sz_melléklet!E31+1_sz_melléklet!E34+1_sz_melléklet!E36</f>
        <v>115827</v>
      </c>
      <c r="F39" s="69">
        <f>1_sz_melléklet!F6+1_sz_melléklet!F13+1_sz_melléklet!F18+1_sz_melléklet!F20+1_sz_melléklet!F25+1_sz_melléklet!F31+1_sz_melléklet!F34+1_sz_melléklet!F36</f>
        <v>1515969</v>
      </c>
      <c r="G39" s="69">
        <f>1_sz_melléklet!G6+1_sz_melléklet!G13+1_sz_melléklet!G18+1_sz_melléklet!G20+1_sz_melléklet!G25+1_sz_melléklet!G31+1_sz_melléklet!G34+1_sz_melléklet!G36</f>
        <v>929937</v>
      </c>
      <c r="H39" s="78">
        <f t="shared" si="3"/>
        <v>0.6134274513528971</v>
      </c>
      <c r="IM39" s="48"/>
    </row>
    <row r="40" spans="1:247" s="52" customFormat="1" ht="20.25">
      <c r="A40" s="87" t="s">
        <v>169</v>
      </c>
      <c r="B40" s="79" t="s">
        <v>170</v>
      </c>
      <c r="C40" s="68">
        <f>'4. sz.melléklet Önkormányzat'!C43</f>
        <v>22147</v>
      </c>
      <c r="D40" s="68">
        <f>'4. sz.melléklet Önkormányzat'!D43</f>
        <v>22147</v>
      </c>
      <c r="E40" s="68">
        <f>'4. sz.melléklet Önkormányzat'!E43</f>
        <v>0</v>
      </c>
      <c r="F40" s="69">
        <f>'4. sz.melléklet Önkormányzat'!F43</f>
        <v>22147</v>
      </c>
      <c r="G40" s="69">
        <f>'4. sz.melléklet Önkormányzat'!G43</f>
        <v>0</v>
      </c>
      <c r="H40" s="78">
        <f t="shared" si="3"/>
        <v>0</v>
      </c>
      <c r="IM40" s="48"/>
    </row>
    <row r="41" spans="1:247" s="52" customFormat="1" ht="20.25">
      <c r="A41" s="87" t="s">
        <v>171</v>
      </c>
      <c r="B41" s="79" t="s">
        <v>172</v>
      </c>
      <c r="C41" s="68">
        <f>1_A_sz_melléklet!C32</f>
        <v>29763</v>
      </c>
      <c r="D41" s="68">
        <f>1_A_sz_melléklet!D32</f>
        <v>40849</v>
      </c>
      <c r="E41" s="68">
        <f>'4. sz.melléklet Önkormányzat'!E44+'5. sz. melléklet Hivatal'!E43+'6. sz. melléklet Isaszegi Héts'!E43+'7. sz. melléklet Isaszegi Bóbi'!E43+'8. sz.mell. Isaszegi Humánszol'!E43+'9. sz. mellékletMűvelődési ház'!E43+'10. sz. melléklet Könyvtár'!E43+'11.sz. melléklet Isaszegi Város'!E43</f>
        <v>0</v>
      </c>
      <c r="F41" s="69">
        <f>1_sz_melléklet!D41+1_sz_melléklet!E41</f>
        <v>40849</v>
      </c>
      <c r="G41" s="69">
        <f>1_sz_melléklet!E41+1_sz_melléklet!F41</f>
        <v>40849</v>
      </c>
      <c r="H41" s="78">
        <f t="shared" si="3"/>
        <v>1</v>
      </c>
      <c r="IM41" s="48"/>
    </row>
    <row r="42" spans="1:247" s="52" customFormat="1" ht="20.25">
      <c r="A42" s="87" t="s">
        <v>173</v>
      </c>
      <c r="B42" s="79" t="s">
        <v>174</v>
      </c>
      <c r="C42" s="68">
        <f>1_B_MELLÉKLET!C16</f>
        <v>30237</v>
      </c>
      <c r="D42" s="68">
        <f>1_B_MELLÉKLET!D16</f>
        <v>66648</v>
      </c>
      <c r="E42" s="68">
        <f>1_B_MELLÉKLET!E16</f>
        <v>0</v>
      </c>
      <c r="F42" s="69">
        <f>1_sz_melléklet!D42+1_sz_melléklet!E42</f>
        <v>66648</v>
      </c>
      <c r="G42" s="69">
        <f>1_sz_melléklet!E42+1_sz_melléklet!F42</f>
        <v>66648</v>
      </c>
      <c r="H42" s="78">
        <f t="shared" si="3"/>
        <v>1</v>
      </c>
      <c r="IM42" s="48"/>
    </row>
    <row r="43" spans="1:247" s="52" customFormat="1" ht="20.25">
      <c r="A43" s="89"/>
      <c r="B43" s="79" t="s">
        <v>175</v>
      </c>
      <c r="C43" s="68">
        <f>SUM(1_sz_melléklet!C40:C42)</f>
        <v>82147</v>
      </c>
      <c r="D43" s="68">
        <f>SUM(1_sz_melléklet!D40:D42)</f>
        <v>129644</v>
      </c>
      <c r="E43" s="68">
        <f>SUM(1_sz_melléklet!E40:E42)</f>
        <v>0</v>
      </c>
      <c r="F43" s="69">
        <f>SUM(1_sz_melléklet!F40:F42)</f>
        <v>129644</v>
      </c>
      <c r="G43" s="69">
        <f>SUM(1_sz_melléklet!G40:G42)</f>
        <v>107497</v>
      </c>
      <c r="H43" s="78">
        <f t="shared" si="3"/>
        <v>0.8291706519391565</v>
      </c>
      <c r="IM43" s="48"/>
    </row>
    <row r="44" spans="1:247" s="52" customFormat="1" ht="23.25">
      <c r="A44" s="88"/>
      <c r="B44" s="90" t="s">
        <v>176</v>
      </c>
      <c r="C44" s="68">
        <f>1_sz_melléklet!C6+1_sz_melléklet!C13+1_sz_melléklet!C18+1_sz_melléklet!C20+1_sz_melléklet!C25+1_sz_melléklet!C31+1_sz_melléklet!C34+1_sz_melléklet!C36+1_sz_melléklet!C40+1_sz_melléklet!C41+1_sz_melléklet!C42</f>
        <v>1599210</v>
      </c>
      <c r="D44" s="68">
        <f>1_sz_melléklet!D6+1_sz_melléklet!D13+1_sz_melléklet!D18+1_sz_melléklet!D20+1_sz_melléklet!D25+1_sz_melléklet!D31+1_sz_melléklet!D34+1_sz_melléklet!D36+1_sz_melléklet!D40+1_sz_melléklet!D41+1_sz_melléklet!D42</f>
        <v>1529786</v>
      </c>
      <c r="E44" s="68">
        <f>1_sz_melléklet!E6+1_sz_melléklet!E13+1_sz_melléklet!E18+1_sz_melléklet!E20+1_sz_melléklet!E25+1_sz_melléklet!E31+1_sz_melléklet!E34+1_sz_melléklet!E36+1_sz_melléklet!E40+1_sz_melléklet!E41+1_sz_melléklet!E42</f>
        <v>115827</v>
      </c>
      <c r="F44" s="69">
        <f>1_sz_melléklet!F6+1_sz_melléklet!F13+1_sz_melléklet!F18+1_sz_melléklet!F20+1_sz_melléklet!F25+1_sz_melléklet!F31+1_sz_melléklet!F34+1_sz_melléklet!F36+1_sz_melléklet!F40+1_sz_melléklet!F41+1_sz_melléklet!F42</f>
        <v>1645613</v>
      </c>
      <c r="G44" s="69">
        <f>1_sz_melléklet!G6+1_sz_melléklet!G13+1_sz_melléklet!G18+1_sz_melléklet!G20+1_sz_melléklet!G25+1_sz_melléklet!G31+1_sz_melléklet!G34+1_sz_melléklet!G36+1_sz_melléklet!G40+1_sz_melléklet!G41+1_sz_melléklet!G42</f>
        <v>1037434</v>
      </c>
      <c r="H44" s="78">
        <f t="shared" si="3"/>
        <v>0.6304240425908157</v>
      </c>
      <c r="IM44" s="48"/>
    </row>
    <row r="45" spans="1:247" s="52" customFormat="1" ht="20.25">
      <c r="A45" s="48"/>
      <c r="B45" s="48" t="s">
        <v>177</v>
      </c>
      <c r="C45" s="91">
        <f>1_sz_melléklet!C77</f>
        <v>687787</v>
      </c>
      <c r="D45" s="91">
        <f>1_sz_melléklet!D77</f>
        <v>664291</v>
      </c>
      <c r="E45" s="91">
        <f>1_sz_melléklet!E77</f>
        <v>-3587</v>
      </c>
      <c r="F45" s="91">
        <f>1_sz_melléklet!F77</f>
        <v>660704</v>
      </c>
      <c r="G45" s="92">
        <f>1_sz_melléklet!G77</f>
        <v>453663</v>
      </c>
      <c r="H45" s="75">
        <f t="shared" si="3"/>
        <v>0.68663577032983</v>
      </c>
      <c r="IM45" s="48"/>
    </row>
    <row r="46" spans="1:247" s="52" customFormat="1" ht="20.25">
      <c r="A46" s="48"/>
      <c r="B46" s="93" t="s">
        <v>178</v>
      </c>
      <c r="C46" s="68">
        <f>1_sz_melléklet!C44+1_sz_melléklet!C45</f>
        <v>2286997</v>
      </c>
      <c r="D46" s="68">
        <f>1_sz_melléklet!D44+1_sz_melléklet!D45</f>
        <v>2194077</v>
      </c>
      <c r="E46" s="68">
        <f>1_sz_melléklet!E44+1_sz_melléklet!E45</f>
        <v>112240</v>
      </c>
      <c r="F46" s="69">
        <f>1_sz_melléklet!F44+1_sz_melléklet!F45</f>
        <v>2306317</v>
      </c>
      <c r="G46" s="69">
        <f>1_sz_melléklet!G44+1_sz_melléklet!G45</f>
        <v>1491097</v>
      </c>
      <c r="H46" s="78">
        <f t="shared" si="3"/>
        <v>0.6465273420783006</v>
      </c>
      <c r="I46" s="52">
        <f>'4. sz.melléklet Önkormányzat'!G47+'5. sz. melléklet Hivatal'!G46+'6. sz. melléklet Isaszegi Héts'!G46+'7. sz. melléklet Isaszegi Bóbi'!G46+'8. sz.mell. Isaszegi Humánszol'!G46+'9. sz. mellékletMűvelődési ház'!G46+'10. sz. melléklet Könyvtár'!G46+'11.sz. melléklet Isaszegi Város'!G46</f>
        <v>1491097</v>
      </c>
      <c r="IM46" s="48"/>
    </row>
    <row r="47" spans="2:8" s="52" customFormat="1" ht="21">
      <c r="B47" s="48"/>
      <c r="C47" s="92"/>
      <c r="D47" s="92"/>
      <c r="H47" s="75"/>
    </row>
    <row r="48" spans="1:247" s="52" customFormat="1" ht="39" customHeight="1">
      <c r="A48" s="54" t="s">
        <v>118</v>
      </c>
      <c r="B48" s="54" t="s">
        <v>119</v>
      </c>
      <c r="C48" s="55" t="s">
        <v>120</v>
      </c>
      <c r="D48" s="55"/>
      <c r="E48" s="56"/>
      <c r="F48" s="56"/>
      <c r="G48" s="57"/>
      <c r="H48" s="58"/>
      <c r="IM48" s="48"/>
    </row>
    <row r="49" spans="1:247" s="52" customFormat="1" ht="65.25" customHeight="1">
      <c r="A49" s="54"/>
      <c r="B49" s="60" t="s">
        <v>179</v>
      </c>
      <c r="C49" s="61"/>
      <c r="D49" s="62" t="s">
        <v>122</v>
      </c>
      <c r="E49" s="63" t="s">
        <v>123</v>
      </c>
      <c r="F49" s="64" t="s">
        <v>124</v>
      </c>
      <c r="G49" s="62" t="s">
        <v>125</v>
      </c>
      <c r="H49" s="65" t="s">
        <v>126</v>
      </c>
      <c r="IM49" s="48"/>
    </row>
    <row r="50" spans="1:247" s="52" customFormat="1" ht="25.5" customHeight="1">
      <c r="A50" s="79" t="s">
        <v>127</v>
      </c>
      <c r="B50" s="79" t="s">
        <v>180</v>
      </c>
      <c r="C50" s="68">
        <f>1_sz_melléklet!C51+1_sz_melléklet!C52+1_sz_melléklet!C53+1_sz_melléklet!C56+1_sz_melléklet!C57</f>
        <v>1025515</v>
      </c>
      <c r="D50" s="68">
        <f>1_sz_melléklet!D51+1_sz_melléklet!D52+1_sz_melléklet!D53+1_sz_melléklet!D56+1_sz_melléklet!D57</f>
        <v>1043174</v>
      </c>
      <c r="E50" s="68">
        <f>1_sz_melléklet!E51+1_sz_melléklet!E52+1_sz_melléklet!E53+1_sz_melléklet!E56+1_sz_melléklet!E57</f>
        <v>-9828</v>
      </c>
      <c r="F50" s="69">
        <f>1_sz_melléklet!F51+1_sz_melléklet!F52+1_sz_melléklet!F53+1_sz_melléklet!F56+1_sz_melléklet!F57</f>
        <v>1033346</v>
      </c>
      <c r="G50" s="69">
        <f>G51+G52+G53+G56+G57</f>
        <v>689705</v>
      </c>
      <c r="H50" s="78">
        <f aca="true" t="shared" si="4" ref="H50:H53">G50/F50</f>
        <v>0.6674482699889486</v>
      </c>
      <c r="IM50" s="48"/>
    </row>
    <row r="51" spans="1:247" s="52" customFormat="1" ht="25.5" customHeight="1">
      <c r="A51" s="94"/>
      <c r="B51" s="95" t="s">
        <v>181</v>
      </c>
      <c r="C51" s="96">
        <f>'4. sz.melléklet Önkormányzat'!C52+'5. sz. melléklet Hivatal'!C51+'6. sz. melléklet Isaszegi Héts'!C51+'7. sz. melléklet Isaszegi Bóbi'!C51+'8. sz.mell. Isaszegi Humánszol'!C51+'9. sz. mellékletMűvelődési ház'!C51+'10. sz. melléklet Könyvtár'!C51+'11.sz. melléklet Isaszegi Város'!C51</f>
        <v>454176</v>
      </c>
      <c r="D51" s="96">
        <f>'4. sz.melléklet Önkormányzat'!D52+'5. sz. melléklet Hivatal'!D51+'6. sz. melléklet Isaszegi Héts'!D51+'7. sz. melléklet Isaszegi Bóbi'!D51+'8. sz.mell. Isaszegi Humánszol'!D51+'9. sz. mellékletMűvelődési ház'!D51+'10. sz. melléklet Könyvtár'!D51+'11.sz. melléklet Isaszegi Város'!D51</f>
        <v>459180</v>
      </c>
      <c r="E51" s="96">
        <f>'4. sz.melléklet Önkormányzat'!E52+'5. sz. melléklet Hivatal'!E51+'6. sz. melléklet Isaszegi Héts'!E51+'7. sz. melléklet Isaszegi Bóbi'!E51+'8. sz.mell. Isaszegi Humánszol'!E51+'9. sz. mellékletMűvelődési ház'!E51+'10. sz. melléklet Könyvtár'!E51+'11.sz. melléklet Isaszegi Város'!E51</f>
        <v>8961</v>
      </c>
      <c r="F51" s="97">
        <f>'4. sz.melléklet Önkormányzat'!F52+'5. sz. melléklet Hivatal'!F51+'6. sz. melléklet Isaszegi Héts'!F51+'7. sz. melléklet Isaszegi Bóbi'!F51+'8. sz.mell. Isaszegi Humánszol'!F51+'9. sz. mellékletMűvelődési ház'!F51+'10. sz. melléklet Könyvtár'!F51+'11.sz. melléklet Isaszegi Város'!F51</f>
        <v>468141</v>
      </c>
      <c r="G51" s="97">
        <f>'4. sz.melléklet Önkormányzat'!G52+'5. sz. melléklet Hivatal'!G51+'6. sz. melléklet Isaszegi Héts'!G51+'7. sz. melléklet Isaszegi Bóbi'!G51+'8. sz.mell. Isaszegi Humánszol'!G51+'9. sz. mellékletMűvelődési ház'!G51+'10. sz. melléklet Könyvtár'!G51+'11.sz. melléklet Isaszegi Város'!G51</f>
        <v>320266</v>
      </c>
      <c r="H51" s="98">
        <f t="shared" si="4"/>
        <v>0.6841229458646007</v>
      </c>
      <c r="IM51" s="48"/>
    </row>
    <row r="52" spans="1:247" s="52" customFormat="1" ht="20.25">
      <c r="A52" s="88"/>
      <c r="B52" s="83" t="s">
        <v>182</v>
      </c>
      <c r="C52" s="96">
        <f>'4. sz.melléklet Önkormányzat'!C53+'5. sz. melléklet Hivatal'!C52+'6. sz. melléklet Isaszegi Héts'!C52+'7. sz. melléklet Isaszegi Bóbi'!C52+'8. sz.mell. Isaszegi Humánszol'!C52+'9. sz. mellékletMűvelődési ház'!C52+'10. sz. melléklet Könyvtár'!C52+'11.sz. melléklet Isaszegi Város'!C52</f>
        <v>123118</v>
      </c>
      <c r="D52" s="96">
        <f>'4. sz.melléklet Önkormányzat'!D53+'5. sz. melléklet Hivatal'!D52+'6. sz. melléklet Isaszegi Héts'!D52+'7. sz. melléklet Isaszegi Bóbi'!D52+'8. sz.mell. Isaszegi Humánszol'!D52+'9. sz. mellékletMűvelődési ház'!D52+'10. sz. melléklet Könyvtár'!D52+'11.sz. melléklet Isaszegi Város'!D52</f>
        <v>124486</v>
      </c>
      <c r="E52" s="96">
        <f>'4. sz.melléklet Önkormányzat'!E53+'5. sz. melléklet Hivatal'!E52+'6. sz. melléklet Isaszegi Héts'!E52+'7. sz. melléklet Isaszegi Bóbi'!E52+'8. sz.mell. Isaszegi Humánszol'!E52+'9. sz. mellékletMűvelődési ház'!E52+'10. sz. melléklet Könyvtár'!E52+'11.sz. melléklet Isaszegi Város'!E52</f>
        <v>5897</v>
      </c>
      <c r="F52" s="97">
        <f>'4. sz.melléklet Önkormányzat'!F53+'5. sz. melléklet Hivatal'!F52+'6. sz. melléklet Isaszegi Héts'!F52+'7. sz. melléklet Isaszegi Bóbi'!F52+'8. sz.mell. Isaszegi Humánszol'!F52+'9. sz. mellékletMűvelődési ház'!F52+'10. sz. melléklet Könyvtár'!F52+'11.sz. melléklet Isaszegi Város'!F52</f>
        <v>130383</v>
      </c>
      <c r="G52" s="97">
        <f>'4. sz.melléklet Önkormányzat'!G53+'5. sz. melléklet Hivatal'!G52+'6. sz. melléklet Isaszegi Héts'!G52+'7. sz. melléklet Isaszegi Bóbi'!G52+'8. sz.mell. Isaszegi Humánszol'!G52+'9. sz. mellékletMűvelődési ház'!G52+'10. sz. melléklet Könyvtár'!G52+'11.sz. melléklet Isaszegi Város'!G52</f>
        <v>95707</v>
      </c>
      <c r="H52" s="98">
        <f t="shared" si="4"/>
        <v>0.7340450825644448</v>
      </c>
      <c r="IM52" s="48"/>
    </row>
    <row r="53" spans="1:247" s="52" customFormat="1" ht="20.25">
      <c r="A53" s="88"/>
      <c r="B53" s="83" t="s">
        <v>183</v>
      </c>
      <c r="C53" s="96">
        <f>'4. sz.melléklet Önkormányzat'!C54+'5. sz. melléklet Hivatal'!C53+'6. sz. melléklet Isaszegi Héts'!C53+'7. sz. melléklet Isaszegi Bóbi'!C53+'8. sz.mell. Isaszegi Humánszol'!C53+'9. sz. mellékletMűvelődési ház'!C53+'10. sz. melléklet Könyvtár'!C53+'11.sz. melléklet Isaszegi Város'!C53</f>
        <v>400581</v>
      </c>
      <c r="D53" s="96">
        <f>'4. sz.melléklet Önkormányzat'!D54+'5. sz. melléklet Hivatal'!D53+'6. sz. melléklet Isaszegi Héts'!D53+'7. sz. melléklet Isaszegi Bóbi'!D53+'8. sz.mell. Isaszegi Humánszol'!D53+'9. sz. mellékletMűvelődési ház'!D53+'10. sz. melléklet Könyvtár'!D53+'11.sz. melléklet Isaszegi Város'!D53</f>
        <v>404073</v>
      </c>
      <c r="E53" s="96">
        <f>'4. sz.melléklet Önkormányzat'!E54+'5. sz. melléklet Hivatal'!E53+'6. sz. melléklet Isaszegi Héts'!E53+'7. sz. melléklet Isaszegi Bóbi'!E53+'8. sz.mell. Isaszegi Humánszol'!E53+'9. sz. mellékletMűvelődési ház'!E53+'10. sz. melléklet Könyvtár'!E53+'11.sz. melléklet Isaszegi Város'!E53</f>
        <v>-7822</v>
      </c>
      <c r="F53" s="97">
        <f>'4. sz.melléklet Önkormányzat'!F54+'5. sz. melléklet Hivatal'!F53+'6. sz. melléklet Isaszegi Héts'!F53+'7. sz. melléklet Isaszegi Bóbi'!F53+'8. sz.mell. Isaszegi Humánszol'!F53+'9. sz. mellékletMűvelődési ház'!F53+'10. sz. melléklet Könyvtár'!F53+'11.sz. melléklet Isaszegi Város'!F53</f>
        <v>396251</v>
      </c>
      <c r="G53" s="97">
        <f>'4. sz.melléklet Önkormányzat'!G54+'5. sz. melléklet Hivatal'!G53+'6. sz. melléklet Isaszegi Héts'!G53+'7. sz. melléklet Isaszegi Bóbi'!G53+'8. sz.mell. Isaszegi Humánszol'!G53+'9. sz. mellékletMűvelődési ház'!G53+'10. sz. melléklet Könyvtár'!G53+'11.sz. melléklet Isaszegi Város'!G53</f>
        <v>255953</v>
      </c>
      <c r="H53" s="98">
        <f t="shared" si="4"/>
        <v>0.6459365402232423</v>
      </c>
      <c r="IM53" s="48"/>
    </row>
    <row r="54" spans="1:247" s="52" customFormat="1" ht="40.5">
      <c r="A54" s="88"/>
      <c r="B54" s="99" t="s">
        <v>184</v>
      </c>
      <c r="C54" s="96">
        <f>'4. sz.melléklet Önkormányzat'!C55+'5. sz. melléklet Hivatal'!C54+'6. sz. melléklet Isaszegi Héts'!C54+'7. sz. melléklet Isaszegi Bóbi'!C54+'8. sz.mell. Isaszegi Humánszol'!C54+'9. sz. mellékletMűvelődési ház'!C54+'10. sz. melléklet Könyvtár'!C54+'11.sz. melléklet Isaszegi Város'!C54</f>
        <v>0</v>
      </c>
      <c r="D54" s="96"/>
      <c r="E54" s="100">
        <f>1_sz_melléklet!C54*1.01</f>
        <v>0</v>
      </c>
      <c r="F54" s="97">
        <f>'4. sz.melléklet Önkormányzat'!F55+'5. sz. melléklet Hivatal'!F54+'6. sz. melléklet Isaszegi Héts'!F54+'7. sz. melléklet Isaszegi Bóbi'!F54+'8. sz.mell. Isaszegi Humánszol'!F54+'9. sz. mellékletMűvelődési ház'!F54+'10. sz. melléklet Könyvtár'!F54+'11.sz. melléklet Isaszegi Város'!F54</f>
        <v>0</v>
      </c>
      <c r="G54" s="97">
        <f>'4. sz.melléklet Önkormányzat'!G55+'5. sz. melléklet Hivatal'!G54+'6. sz. melléklet Isaszegi Héts'!G54+'7. sz. melléklet Isaszegi Bóbi'!G54+'8. sz.mell. Isaszegi Humánszol'!G54+'9. sz. mellékletMűvelődési ház'!G54+'10. sz. melléklet Könyvtár'!G54+'11.sz. melléklet Isaszegi Város'!G54</f>
        <v>0</v>
      </c>
      <c r="H54" s="98"/>
      <c r="IM54" s="48"/>
    </row>
    <row r="55" spans="1:247" s="52" customFormat="1" ht="20.25">
      <c r="A55" s="88"/>
      <c r="B55" s="99" t="s">
        <v>185</v>
      </c>
      <c r="C55" s="96">
        <f>'4. sz.melléklet Önkormányzat'!C56+'5. sz. melléklet Hivatal'!C55+'6. sz. melléklet Isaszegi Héts'!C55+'7. sz. melléklet Isaszegi Bóbi'!C55+'8. sz.mell. Isaszegi Humánszol'!C55+'9. sz. mellékletMűvelődési ház'!C55+'10. sz. melléklet Könyvtár'!C55+'11.sz. melléklet Isaszegi Város'!C55</f>
        <v>0</v>
      </c>
      <c r="D55" s="96"/>
      <c r="E55" s="100">
        <f>1_sz_melléklet!C55*1.01</f>
        <v>0</v>
      </c>
      <c r="F55" s="97">
        <f>'4. sz.melléklet Önkormányzat'!F56+'5. sz. melléklet Hivatal'!F55+'6. sz. melléklet Isaszegi Héts'!F55+'7. sz. melléklet Isaszegi Bóbi'!F55+'8. sz.mell. Isaszegi Humánszol'!F55+'9. sz. mellékletMűvelődési ház'!F55+'10. sz. melléklet Könyvtár'!F55+'11.sz. melléklet Isaszegi Város'!F55</f>
        <v>0</v>
      </c>
      <c r="G55" s="97">
        <f>'4. sz.melléklet Önkormányzat'!G56+'5. sz. melléklet Hivatal'!G55+'6. sz. melléklet Isaszegi Héts'!G55+'7. sz. melléklet Isaszegi Bóbi'!G55+'8. sz.mell. Isaszegi Humánszol'!G55+'9. sz. mellékletMűvelődési ház'!G55+'10. sz. melléklet Könyvtár'!G55+'11.sz. melléklet Isaszegi Város'!G55</f>
        <v>0</v>
      </c>
      <c r="H55" s="98"/>
      <c r="IM55" s="48"/>
    </row>
    <row r="56" spans="1:247" s="52" customFormat="1" ht="20.25">
      <c r="A56" s="88"/>
      <c r="B56" s="83" t="s">
        <v>186</v>
      </c>
      <c r="C56" s="96">
        <f>'4. sz.melléklet Önkormányzat'!C57+'5. sz. melléklet Hivatal'!C56+'11.sz. melléklet Isaszegi Város'!C56</f>
        <v>13110</v>
      </c>
      <c r="D56" s="96">
        <f>'4. sz.melléklet Önkormányzat'!D57+'5. sz. melléklet Hivatal'!D56+'11.sz. melléklet Isaszegi Város'!D56</f>
        <v>13152</v>
      </c>
      <c r="E56" s="96">
        <f>'4. sz.melléklet Önkormányzat'!E57+'5. sz. melléklet Hivatal'!E56+'11.sz. melléklet Isaszegi Város'!E56</f>
        <v>2361</v>
      </c>
      <c r="F56" s="97">
        <f>'4. sz.melléklet Önkormányzat'!F57+'5. sz. melléklet Hivatal'!F56+'6. sz. melléklet Isaszegi Héts'!F56+'7. sz. melléklet Isaszegi Bóbi'!F56+'8. sz.mell. Isaszegi Humánszol'!F56+'9. sz. mellékletMűvelődési ház'!F56+'10. sz. melléklet Könyvtár'!F56+'11.sz. melléklet Isaszegi Város'!F56</f>
        <v>15513</v>
      </c>
      <c r="G56" s="97">
        <f>'4. sz.melléklet Önkormányzat'!G57+'5. sz. melléklet Hivatal'!G56+'6. sz. melléklet Isaszegi Héts'!G56+'7. sz. melléklet Isaszegi Bóbi'!G56+'8. sz.mell. Isaszegi Humánszol'!G56+'9. sz. mellékletMűvelődési ház'!G56+'10. sz. melléklet Könyvtár'!G56+'11.sz. melléklet Isaszegi Város'!G56</f>
        <v>7961</v>
      </c>
      <c r="H56" s="98">
        <f aca="true" t="shared" si="5" ref="H56:H64">G56/F56</f>
        <v>0.5131824921033972</v>
      </c>
      <c r="IM56" s="48"/>
    </row>
    <row r="57" spans="1:247" s="52" customFormat="1" ht="20.25">
      <c r="A57" s="88"/>
      <c r="B57" s="83" t="s">
        <v>33</v>
      </c>
      <c r="C57" s="96">
        <f>1_sz_melléklet!C58+1_sz_melléklet!C60</f>
        <v>34530</v>
      </c>
      <c r="D57" s="96">
        <v>42283</v>
      </c>
      <c r="E57" s="96">
        <f>E58+E59+E60</f>
        <v>-19225</v>
      </c>
      <c r="F57" s="97">
        <f>'4. sz.melléklet Önkormányzat'!F58+'5. sz. melléklet Hivatal'!F57+'6. sz. melléklet Isaszegi Héts'!F57+'7. sz. melléklet Isaszegi Bóbi'!F57+'8. sz.mell. Isaszegi Humánszol'!F57+'9. sz. mellékletMűvelődési ház'!F57+'10. sz. melléklet Könyvtár'!F57+'11.sz. melléklet Isaszegi Város'!F57</f>
        <v>23058</v>
      </c>
      <c r="G57" s="97">
        <f>'4. sz.melléklet Önkormányzat'!G58+'5. sz. melléklet Hivatal'!G57+'6. sz. melléklet Isaszegi Héts'!G57+'7. sz. melléklet Isaszegi Bóbi'!G57+'8. sz.mell. Isaszegi Humánszol'!G57+'9. sz. mellékletMűvelődési ház'!G57+'10. sz. melléklet Könyvtár'!G57+'11.sz. melléklet Isaszegi Város'!G57</f>
        <v>9818</v>
      </c>
      <c r="H57" s="98">
        <f t="shared" si="5"/>
        <v>0.4257958192384422</v>
      </c>
      <c r="IM57" s="48"/>
    </row>
    <row r="58" spans="1:247" s="52" customFormat="1" ht="20.25">
      <c r="A58" s="88"/>
      <c r="B58" s="99" t="s">
        <v>187</v>
      </c>
      <c r="C58" s="96">
        <v>19462</v>
      </c>
      <c r="D58" s="96">
        <v>25902</v>
      </c>
      <c r="E58" s="96">
        <f>'A melléklet'!E70</f>
        <v>-19303</v>
      </c>
      <c r="F58" s="97">
        <f>'4. sz.melléklet Önkormányzat'!F59+'5. sz. melléklet Hivatal'!F58+'6. sz. melléklet Isaszegi Héts'!F58+'7. sz. melléklet Isaszegi Bóbi'!F58+'8. sz.mell. Isaszegi Humánszol'!F58+'9. sz. mellékletMűvelődési ház'!F58+'10. sz. melléklet Könyvtár'!F58+'11.sz. melléklet Isaszegi Város'!F58</f>
        <v>6599</v>
      </c>
      <c r="G58" s="97">
        <f>'4. sz.melléklet Önkormányzat'!G59+'5. sz. melléklet Hivatal'!G58+'6. sz. melléklet Isaszegi Héts'!G58+'7. sz. melléklet Isaszegi Bóbi'!G58+'8. sz.mell. Isaszegi Humánszol'!G58+'9. sz. mellékletMűvelődési ház'!G58+'10. sz. melléklet Könyvtár'!G58+'11.sz. melléklet Isaszegi Város'!G58</f>
        <v>0</v>
      </c>
      <c r="H58" s="98">
        <f t="shared" si="5"/>
        <v>0</v>
      </c>
      <c r="IM58" s="48"/>
    </row>
    <row r="59" spans="1:247" s="52" customFormat="1" ht="20.25">
      <c r="A59" s="88"/>
      <c r="B59" s="99" t="s">
        <v>188</v>
      </c>
      <c r="C59" s="96">
        <f>'4. sz.melléklet Önkormányzat'!C60+'5. sz. melléklet Hivatal'!C59+'6. sz. melléklet Isaszegi Héts'!C59+'7. sz. melléklet Isaszegi Bóbi'!C59+'8. sz.mell. Isaszegi Humánszol'!C59+'9. sz. mellékletMűvelődési ház'!C59+'10. sz. melléklet Könyvtár'!C59+'11.sz. melléklet Isaszegi Város'!C59</f>
        <v>0</v>
      </c>
      <c r="D59" s="96">
        <f>'4. sz.melléklet Önkormányzat'!D60+'5. sz. melléklet Hivatal'!D59+'6. sz. melléklet Isaszegi Héts'!D59+'7. sz. melléklet Isaszegi Bóbi'!D59+'8. sz.mell. Isaszegi Humánszol'!D59+'9. sz. mellékletMűvelődési ház'!D59+'10. sz. melléklet Könyvtár'!D59+'11.sz. melléklet Isaszegi Város'!D59</f>
        <v>0</v>
      </c>
      <c r="E59" s="96">
        <f>'4. sz.melléklet Önkormányzat'!E60+'5. sz. melléklet Hivatal'!E59+'6. sz. melléklet Isaszegi Héts'!E59+'7. sz. melléklet Isaszegi Bóbi'!E59+'8. sz.mell. Isaszegi Humánszol'!E59+'9. sz. mellékletMűvelődési ház'!E59+'10. sz. melléklet Könyvtár'!E59+'11.sz. melléklet Isaszegi Város'!E59</f>
        <v>14</v>
      </c>
      <c r="F59" s="97">
        <f>'4. sz.melléklet Önkormányzat'!F60+'5. sz. melléklet Hivatal'!F59+'6. sz. melléklet Isaszegi Héts'!F59+'7. sz. melléklet Isaszegi Bóbi'!F59+'8. sz.mell. Isaszegi Humánszol'!F59+'9. sz. mellékletMűvelődési ház'!F59+'10. sz. melléklet Könyvtár'!F59+'11.sz. melléklet Isaszegi Város'!F59</f>
        <v>14</v>
      </c>
      <c r="G59" s="97">
        <f>'4. sz.melléklet Önkormányzat'!G60+'5. sz. melléklet Hivatal'!G59+'6. sz. melléklet Isaszegi Héts'!G59+'7. sz. melléklet Isaszegi Bóbi'!G59+'8. sz.mell. Isaszegi Humánszol'!G59+'9. sz. mellékletMűvelődési ház'!G59+'10. sz. melléklet Könyvtár'!G59+'11.sz. melléklet Isaszegi Város'!G59</f>
        <v>14</v>
      </c>
      <c r="H59" s="98">
        <f t="shared" si="5"/>
        <v>1</v>
      </c>
      <c r="IM59" s="48"/>
    </row>
    <row r="60" spans="1:247" s="52" customFormat="1" ht="20.25">
      <c r="A60" s="88"/>
      <c r="B60" s="99" t="s">
        <v>189</v>
      </c>
      <c r="C60" s="96">
        <f>'4. sz.melléklet Önkormányzat'!C61+'5. sz. melléklet Hivatal'!C60+'6. sz. melléklet Isaszegi Héts'!C60+'7. sz. melléklet Isaszegi Bóbi'!C60+'8. sz.mell. Isaszegi Humánszol'!C60+'9. sz. mellékletMűvelődési ház'!C60+'10. sz. melléklet Könyvtár'!C60+'11.sz. melléklet Isaszegi Város'!C60</f>
        <v>15068</v>
      </c>
      <c r="D60" s="96">
        <f>'4. sz.melléklet Önkormányzat'!D61+'5. sz. melléklet Hivatal'!D60+'6. sz. melléklet Isaszegi Héts'!D60+'7. sz. melléklet Isaszegi Bóbi'!D60+'8. sz.mell. Isaszegi Humánszol'!D60+'9. sz. mellékletMűvelődési ház'!D60+'10. sz. melléklet Könyvtár'!D60+'11.sz. melléklet Isaszegi Város'!D60</f>
        <v>15123</v>
      </c>
      <c r="E60" s="96">
        <f>'4. sz.melléklet Önkormányzat'!E61+'5. sz. melléklet Hivatal'!E60+'6. sz. melléklet Isaszegi Héts'!E60+'7. sz. melléklet Isaszegi Bóbi'!E60+'8. sz.mell. Isaszegi Humánszol'!E60+'9. sz. mellékletMűvelődési ház'!E60+'10. sz. melléklet Könyvtár'!E60+'11.sz. melléklet Isaszegi Város'!E60</f>
        <v>64</v>
      </c>
      <c r="F60" s="97">
        <f>'4. sz.melléklet Önkormányzat'!F61+'5. sz. melléklet Hivatal'!F60+'6. sz. melléklet Isaszegi Héts'!F60+'7. sz. melléklet Isaszegi Bóbi'!F60+'8. sz.mell. Isaszegi Humánszol'!F60+'9. sz. mellékletMűvelődési ház'!F60+'10. sz. melléklet Könyvtár'!F60+'11.sz. melléklet Isaszegi Város'!F60</f>
        <v>15187</v>
      </c>
      <c r="G60" s="97">
        <f>'4. sz.melléklet Önkormányzat'!G61+'5. sz. melléklet Hivatal'!G60+'6. sz. melléklet Isaszegi Héts'!G60+'7. sz. melléklet Isaszegi Bóbi'!G60+'8. sz.mell. Isaszegi Humánszol'!G60+'9. sz. mellékletMűvelődési ház'!G60+'10. sz. melléklet Könyvtár'!G60+'11.sz. melléklet Isaszegi Város'!G60</f>
        <v>8546</v>
      </c>
      <c r="H60" s="98">
        <f t="shared" si="5"/>
        <v>0.5627181141765984</v>
      </c>
      <c r="IM60" s="48"/>
    </row>
    <row r="61" spans="1:247" s="52" customFormat="1" ht="20.25">
      <c r="A61" s="88"/>
      <c r="B61" s="83" t="s">
        <v>190</v>
      </c>
      <c r="C61" s="101"/>
      <c r="D61" s="101">
        <v>1258</v>
      </c>
      <c r="E61" s="101"/>
      <c r="F61" s="97">
        <f>'4. sz.melléklet Önkormányzat'!F62+'5. sz. melléklet Hivatal'!F61+'6. sz. melléklet Isaszegi Héts'!F61+'7. sz. melléklet Isaszegi Bóbi'!F61+'8. sz.mell. Isaszegi Humánszol'!F61+'9. sz. mellékletMűvelődési ház'!F61+'10. sz. melléklet Könyvtár'!F61+'11.sz. melléklet Isaszegi Város'!F61</f>
        <v>1258</v>
      </c>
      <c r="G61" s="97">
        <f>'4. sz.melléklet Önkormányzat'!G62+'5. sz. melléklet Hivatal'!G61+'6. sz. melléklet Isaszegi Héts'!G61+'7. sz. melléklet Isaszegi Bóbi'!G61+'8. sz.mell. Isaszegi Humánszol'!G61+'9. sz. mellékletMűvelődési ház'!G61+'10. sz. melléklet Könyvtár'!G61+'11.sz. melléklet Isaszegi Város'!G61</f>
        <v>1258</v>
      </c>
      <c r="H61" s="98">
        <f t="shared" si="5"/>
        <v>1</v>
      </c>
      <c r="IM61" s="48"/>
    </row>
    <row r="62" spans="1:247" s="52" customFormat="1" ht="20.25">
      <c r="A62" s="79" t="s">
        <v>135</v>
      </c>
      <c r="B62" s="79" t="s">
        <v>191</v>
      </c>
      <c r="C62" s="102">
        <f>1_sz_melléklet!C63+1_sz_melléklet!C66+1_sz_melléklet!C67+1_sz_melléklet!C70</f>
        <v>550782</v>
      </c>
      <c r="D62" s="102">
        <f>1_sz_melléklet!D63+1_sz_melléklet!D66+1_sz_melléklet!D67+1_sz_melléklet!D70</f>
        <v>413699</v>
      </c>
      <c r="E62" s="102">
        <f>1_sz_melléklet!E63+1_sz_melléklet!E66+1_sz_melléklet!E67+1_sz_melléklet!E70</f>
        <v>102955</v>
      </c>
      <c r="F62" s="103">
        <f>1_sz_melléklet!F63+1_sz_melléklet!F66+1_sz_melléklet!F67+1_sz_melléklet!F70</f>
        <v>516654</v>
      </c>
      <c r="G62" s="103">
        <f>G63+G66+G67</f>
        <v>38416</v>
      </c>
      <c r="H62" s="78">
        <f t="shared" si="5"/>
        <v>0.07435537129297363</v>
      </c>
      <c r="IM62" s="48"/>
    </row>
    <row r="63" spans="1:8" s="52" customFormat="1" ht="20.25">
      <c r="A63" s="94"/>
      <c r="B63" s="95" t="s">
        <v>192</v>
      </c>
      <c r="C63" s="96">
        <f>'4. sz.melléklet Önkormányzat'!C64+'5. sz. melléklet Hivatal'!C63+'6. sz. melléklet Isaszegi Héts'!C63+'7. sz. melléklet Isaszegi Bóbi'!C63+'8. sz.mell. Isaszegi Humánszol'!C63+'9. sz. mellékletMűvelődési ház'!C63+'10. sz. melléklet Könyvtár'!C63+'11.sz. melléklet Isaszegi Város'!C63</f>
        <v>274240</v>
      </c>
      <c r="D63" s="96">
        <f>'4. sz.melléklet Önkormányzat'!D64+'5. sz. melléklet Hivatal'!D63+'6. sz. melléklet Isaszegi Héts'!D63+'7. sz. melléklet Isaszegi Bóbi'!D63+'8. sz.mell. Isaszegi Humánszol'!D63+'9. sz. mellékletMűvelődési ház'!D63+'10. sz. melléklet Könyvtár'!D63+'11.sz. melléklet Isaszegi Város'!D63</f>
        <v>257301</v>
      </c>
      <c r="E63" s="96">
        <f>'4. sz.melléklet Önkormányzat'!E64+'5. sz. melléklet Hivatal'!E63+'6. sz. melléklet Isaszegi Héts'!E63+'7. sz. melléklet Isaszegi Bóbi'!E63+'8. sz.mell. Isaszegi Humánszol'!E63+'9. sz. mellékletMűvelődési ház'!E63+'10. sz. melléklet Könyvtár'!E63+'11.sz. melléklet Isaszegi Város'!E63</f>
        <v>54083</v>
      </c>
      <c r="F63" s="97">
        <f>'4. sz.melléklet Önkormányzat'!F64+'5. sz. melléklet Hivatal'!F63+'6. sz. melléklet Isaszegi Héts'!F63+'7. sz. melléklet Isaszegi Bóbi'!F63+'8. sz.mell. Isaszegi Humánszol'!F63+'9. sz. mellékletMűvelődési ház'!F63+'10. sz. melléklet Könyvtár'!F63+'11.sz. melléklet Isaszegi Város'!F63</f>
        <v>311384</v>
      </c>
      <c r="G63" s="97">
        <f>'4. sz.melléklet Önkormányzat'!G64+'5. sz. melléklet Hivatal'!G63+'6. sz. melléklet Isaszegi Héts'!G63+'7. sz. melléklet Isaszegi Bóbi'!G63+'8. sz.mell. Isaszegi Humánszol'!G63+'9. sz. mellékletMűvelődési ház'!G63+'10. sz. melléklet Könyvtár'!G63+'11.sz. melléklet Isaszegi Város'!G63</f>
        <v>22336</v>
      </c>
      <c r="H63" s="98">
        <f t="shared" si="5"/>
        <v>0.07173136705803766</v>
      </c>
    </row>
    <row r="64" spans="1:8" s="52" customFormat="1" ht="50.25" customHeight="1">
      <c r="A64" s="94"/>
      <c r="B64" s="99" t="s">
        <v>193</v>
      </c>
      <c r="C64" s="96">
        <f>'4. sz.melléklet Önkormányzat'!C65+'5. sz. melléklet Hivatal'!C64+'6. sz. melléklet Isaszegi Héts'!C64+'7. sz. melléklet Isaszegi Bóbi'!C64+'8. sz.mell. Isaszegi Humánszol'!C64+'9. sz. mellékletMűvelődési ház'!C64+'10. sz. melléklet Könyvtár'!C64+'11.sz. melléklet Isaszegi Város'!C64</f>
        <v>186500</v>
      </c>
      <c r="D64" s="96">
        <f>'4. sz.melléklet Önkormányzat'!D65+'5. sz. melléklet Hivatal'!D64+'6. sz. melléklet Isaszegi Héts'!D64+'7. sz. melléklet Isaszegi Bóbi'!D64+'8. sz.mell. Isaszegi Humánszol'!D64+'9. sz. mellékletMűvelődési ház'!D64+'10. sz. melléklet Könyvtár'!D64+'11.sz. melléklet Isaszegi Város'!D64</f>
        <v>186500</v>
      </c>
      <c r="E64" s="96">
        <f>'4. sz.melléklet Önkormányzat'!E65+'5. sz. melléklet Hivatal'!E64+'6. sz. melléklet Isaszegi Héts'!E64+'7. sz. melléklet Isaszegi Bóbi'!E64+'8. sz.mell. Isaszegi Humánszol'!E64+'9. sz. mellékletMűvelődési ház'!E64+'10. sz. melléklet Könyvtár'!E64+'11.sz. melléklet Isaszegi Város'!E64</f>
        <v>0</v>
      </c>
      <c r="F64" s="97">
        <f>'4. sz.melléklet Önkormányzat'!F65+'5. sz. melléklet Hivatal'!F64+'6. sz. melléklet Isaszegi Héts'!F64+'7. sz. melléklet Isaszegi Bóbi'!F64+'8. sz.mell. Isaszegi Humánszol'!F64+'9. sz. mellékletMűvelődési ház'!F64+'10. sz. melléklet Könyvtár'!F64+'11.sz. melléklet Isaszegi Város'!F64</f>
        <v>186500</v>
      </c>
      <c r="G64" s="97">
        <f>'4. sz.melléklet Önkormányzat'!G65+'5. sz. melléklet Hivatal'!G64+'6. sz. melléklet Isaszegi Héts'!G64+'7. sz. melléklet Isaszegi Bóbi'!G64+'8. sz.mell. Isaszegi Humánszol'!G64+'9. sz. mellékletMűvelődési ház'!G64+'10. sz. melléklet Könyvtár'!G64+'11.sz. melléklet Isaszegi Város'!G64</f>
        <v>0</v>
      </c>
      <c r="H64" s="98">
        <f t="shared" si="5"/>
        <v>0</v>
      </c>
    </row>
    <row r="65" spans="1:8" s="52" customFormat="1" ht="59.25" customHeight="1">
      <c r="A65" s="94"/>
      <c r="B65" s="99" t="s">
        <v>194</v>
      </c>
      <c r="C65" s="96">
        <f>'4. sz.melléklet Önkormányzat'!C66+'5. sz. melléklet Hivatal'!C65+'6. sz. melléklet Isaszegi Héts'!C65+'7. sz. melléklet Isaszegi Bóbi'!C65+'8. sz.mell. Isaszegi Humánszol'!C65+'9. sz. mellékletMűvelődési ház'!C65+'10. sz. melléklet Könyvtár'!C65+'11.sz. melléklet Isaszegi Város'!C65</f>
        <v>0</v>
      </c>
      <c r="D65" s="96">
        <f>'4. sz.melléklet Önkormányzat'!D66+'5. sz. melléklet Hivatal'!D65+'6. sz. melléklet Isaszegi Héts'!D65+'7. sz. melléklet Isaszegi Bóbi'!D65+'8. sz.mell. Isaszegi Humánszol'!D65+'9. sz. mellékletMűvelődési ház'!D65+'10. sz. melléklet Könyvtár'!D65+'11.sz. melléklet Isaszegi Város'!D65</f>
        <v>0</v>
      </c>
      <c r="E65" s="96">
        <f>'4. sz.melléklet Önkormányzat'!E66+'5. sz. melléklet Hivatal'!E65+'6. sz. melléklet Isaszegi Héts'!E65+'7. sz. melléklet Isaszegi Bóbi'!E65+'8. sz.mell. Isaszegi Humánszol'!E65+'9. sz. mellékletMűvelődési ház'!E65+'10. sz. melléklet Könyvtár'!E65+'11.sz. melléklet Isaszegi Város'!E65</f>
        <v>0</v>
      </c>
      <c r="F65" s="104"/>
      <c r="G65" s="59"/>
      <c r="H65" s="98"/>
    </row>
    <row r="66" spans="1:8" ht="20.25">
      <c r="A66" s="88"/>
      <c r="B66" s="83" t="s">
        <v>195</v>
      </c>
      <c r="C66" s="96">
        <f>'4. sz.melléklet Önkormányzat'!C67+'5. sz. melléklet Hivatal'!C66+'6. sz. melléklet Isaszegi Héts'!C66+'7. sz. melléklet Isaszegi Bóbi'!C66+'8. sz.mell. Isaszegi Humánszol'!C66+'9. sz. mellékletMűvelődési ház'!C66+'10. sz. melléklet Könyvtár'!C66+'11.sz. melléklet Isaszegi Város'!C66</f>
        <v>185354</v>
      </c>
      <c r="D66" s="96">
        <f>'4. sz.melléklet Önkormányzat'!D67+'5. sz. melléklet Hivatal'!D66+'6. sz. melléklet Isaszegi Héts'!D66+'7. sz. melléklet Isaszegi Bóbi'!D66+'8. sz.mell. Isaszegi Humánszol'!D66+'9. sz. mellékletMűvelődési ház'!D66+'10. sz. melléklet Könyvtár'!D66+'11.sz. melléklet Isaszegi Város'!D66</f>
        <v>156004</v>
      </c>
      <c r="E66" s="96">
        <f>'4. sz.melléklet Önkormányzat'!E67+'5. sz. melléklet Hivatal'!E66+'6. sz. melléklet Isaszegi Héts'!E66+'7. sz. melléklet Isaszegi Bóbi'!E66+'8. sz.mell. Isaszegi Humánszol'!E66+'9. sz. mellékletMűvelődési ház'!E66+'10. sz. melléklet Könyvtár'!E66+'11.sz. melléklet Isaszegi Város'!E66</f>
        <v>10520</v>
      </c>
      <c r="F66" s="97">
        <f>'4. sz.melléklet Önkormányzat'!F67+'5. sz. melléklet Hivatal'!F66+'6. sz. melléklet Isaszegi Héts'!F66+'7. sz. melléklet Isaszegi Bóbi'!F66+'8. sz.mell. Isaszegi Humánszol'!F66+'9. sz. mellékletMűvelődési ház'!F66+'10. sz. melléklet Könyvtár'!F66+'11.sz. melléklet Isaszegi Város'!F66</f>
        <v>166524</v>
      </c>
      <c r="G66" s="97">
        <f>'4. sz.melléklet Önkormányzat'!G67+'5. sz. melléklet Hivatal'!G66+'6. sz. melléklet Isaszegi Héts'!G66+'7. sz. melléklet Isaszegi Bóbi'!G66+'8. sz.mell. Isaszegi Humánszol'!G66+'9. sz. mellékletMűvelődési ház'!G66+'10. sz. melléklet Könyvtár'!G66+'11.sz. melléklet Isaszegi Város'!G66</f>
        <v>15934</v>
      </c>
      <c r="H66" s="98">
        <f>G66/F66</f>
        <v>0.09568590713650885</v>
      </c>
    </row>
    <row r="67" spans="1:8" ht="20.25">
      <c r="A67" s="88"/>
      <c r="B67" s="83" t="s">
        <v>196</v>
      </c>
      <c r="C67" s="96">
        <f>'4. sz.melléklet Önkormányzat'!C68+'5. sz. melléklet Hivatal'!C67+'6. sz. melléklet Isaszegi Héts'!C67+'7. sz. melléklet Isaszegi Bóbi'!C67+'8. sz.mell. Isaszegi Humánszol'!C67+'9. sz. mellékletMűvelődési ház'!C67+'10. sz. melléklet Könyvtár'!C67+'11.sz. melléklet Isaszegi Város'!C67</f>
        <v>40594</v>
      </c>
      <c r="D67" s="96">
        <f>'4. sz.melléklet Önkormányzat'!D68+'5. sz. melléklet Hivatal'!D67+'6. sz. melléklet Isaszegi Héts'!D67+'7. sz. melléklet Isaszegi Bóbi'!D67+'8. sz.mell. Isaszegi Humánszol'!D67+'9. sz. mellékletMűvelődési ház'!D67+'10. sz. melléklet Könyvtár'!D67+'11.sz. melléklet Isaszegi Város'!D67</f>
        <v>0</v>
      </c>
      <c r="E67" s="96">
        <f>'4. sz.melléklet Önkormányzat'!E68+'5. sz. melléklet Hivatal'!E67+'6. sz. melléklet Isaszegi Héts'!E67+'7. sz. melléklet Isaszegi Bóbi'!E67+'8. sz.mell. Isaszegi Humánszol'!E67+'9. sz. mellékletMűvelődési ház'!E67+'10. sz. melléklet Könyvtár'!E67+'11.sz. melléklet Isaszegi Város'!E67</f>
        <v>0</v>
      </c>
      <c r="F67" s="97">
        <f>'4. sz.melléklet Önkormányzat'!F68+'5. sz. melléklet Hivatal'!F67+'6. sz. melléklet Isaszegi Héts'!F67+'7. sz. melléklet Isaszegi Bóbi'!F67+'8. sz.mell. Isaszegi Humánszol'!F67+'9. sz. mellékletMűvelődési ház'!F67+'10. sz. melléklet Könyvtár'!F67+'11.sz. melléklet Isaszegi Város'!F67</f>
        <v>0</v>
      </c>
      <c r="G67" s="105">
        <f>G68+G69</f>
        <v>146</v>
      </c>
      <c r="H67" s="98"/>
    </row>
    <row r="68" spans="1:8" ht="20.25">
      <c r="A68" s="88"/>
      <c r="B68" s="99" t="s">
        <v>197</v>
      </c>
      <c r="C68" s="96">
        <f>'4. sz.melléklet Önkormányzat'!C69+'5. sz. melléklet Hivatal'!C68+'6. sz. melléklet Isaszegi Héts'!C68+'7. sz. melléklet Isaszegi Bóbi'!C68+'8. sz.mell. Isaszegi Humánszol'!C68+'9. sz. mellékletMűvelődési ház'!C68+'10. sz. melléklet Könyvtár'!C68+'11.sz. melléklet Isaszegi Város'!C68</f>
        <v>0</v>
      </c>
      <c r="D68" s="96">
        <f>'4. sz.melléklet Önkormányzat'!D69+'5. sz. melléklet Hivatal'!D68+'6. sz. melléklet Isaszegi Héts'!D68+'7. sz. melléklet Isaszegi Bóbi'!D68+'8. sz.mell. Isaszegi Humánszol'!D68+'9. sz. mellékletMűvelődési ház'!D68+'10. sz. melléklet Könyvtár'!D68+'11.sz. melléklet Isaszegi Város'!D68</f>
        <v>0</v>
      </c>
      <c r="E68" s="96">
        <f>'4. sz.melléklet Önkormányzat'!E69+'5. sz. melléklet Hivatal'!E68+'6. sz. melléklet Isaszegi Héts'!E68+'7. sz. melléklet Isaszegi Bóbi'!E68+'8. sz.mell. Isaszegi Humánszol'!E68+'9. sz. mellékletMűvelődési ház'!E68+'10. sz. melléklet Könyvtár'!E68+'11.sz. melléklet Isaszegi Város'!E68</f>
        <v>0</v>
      </c>
      <c r="F68" s="106"/>
      <c r="G68" s="105">
        <f>'4. sz.melléklet Önkormányzat'!G69</f>
        <v>146</v>
      </c>
      <c r="H68" s="98"/>
    </row>
    <row r="69" spans="1:8" ht="20.25">
      <c r="A69" s="88"/>
      <c r="B69" s="99" t="s">
        <v>198</v>
      </c>
      <c r="C69" s="96">
        <f>'4. sz.melléklet Önkormányzat'!C70+'5. sz. melléklet Hivatal'!C69+'6. sz. melléklet Isaszegi Héts'!C69+'7. sz. melléklet Isaszegi Bóbi'!C69+'8. sz.mell. Isaszegi Humánszol'!C69+'9. sz. mellékletMűvelődési ház'!C69+'10. sz. melléklet Könyvtár'!C69+'11.sz. melléklet Isaszegi Város'!C69</f>
        <v>0</v>
      </c>
      <c r="D69" s="96">
        <f>'4. sz.melléklet Önkormányzat'!D70+'5. sz. melléklet Hivatal'!D69+'6. sz. melléklet Isaszegi Héts'!D69+'7. sz. melléklet Isaszegi Bóbi'!D69+'8. sz.mell. Isaszegi Humánszol'!D69+'9. sz. mellékletMűvelődési ház'!D69+'10. sz. melléklet Könyvtár'!D69+'11.sz. melléklet Isaszegi Város'!D69</f>
        <v>0</v>
      </c>
      <c r="E69" s="96">
        <f>'4. sz.melléklet Önkormányzat'!E70+'5. sz. melléklet Hivatal'!E69+'6. sz. melléklet Isaszegi Héts'!E69+'7. sz. melléklet Isaszegi Bóbi'!E69+'8. sz.mell. Isaszegi Humánszol'!E69+'9. sz. mellékletMűvelődési ház'!E69+'10. sz. melléklet Könyvtár'!E69+'11.sz. melléklet Isaszegi Város'!E69</f>
        <v>0</v>
      </c>
      <c r="F69" s="106"/>
      <c r="G69" s="105"/>
      <c r="H69" s="98"/>
    </row>
    <row r="70" spans="1:8" ht="20.25">
      <c r="A70" s="88"/>
      <c r="B70" s="83" t="s">
        <v>65</v>
      </c>
      <c r="C70" s="96">
        <f>'4. sz.melléklet Önkormányzat'!C71+'5. sz. melléklet Hivatal'!C70+'6. sz. melléklet Isaszegi Héts'!C70+'7. sz. melléklet Isaszegi Bóbi'!C70+'8. sz.mell. Isaszegi Humánszol'!C70+'9. sz. mellékletMűvelődési ház'!C70+'10. sz. melléklet Könyvtár'!C70+'11.sz. melléklet Isaszegi Város'!C70</f>
        <v>50594</v>
      </c>
      <c r="D70" s="96">
        <f>'4. sz.melléklet Önkormányzat'!D71+'5. sz. melléklet Hivatal'!D70+'6. sz. melléklet Isaszegi Héts'!D70+'7. sz. melléklet Isaszegi Bóbi'!D70+'8. sz.mell. Isaszegi Humánszol'!D70+'9. sz. mellékletMűvelődési ház'!D70+'10. sz. melléklet Könyvtár'!D70+'11.sz. melléklet Isaszegi Város'!D70</f>
        <v>394</v>
      </c>
      <c r="E70" s="96">
        <f>'4. sz.melléklet Önkormányzat'!E71+'5. sz. melléklet Hivatal'!E70+'6. sz. melléklet Isaszegi Héts'!E70+'7. sz. melléklet Isaszegi Bóbi'!E70+'8. sz.mell. Isaszegi Humánszol'!E70+'9. sz. mellékletMűvelődési ház'!E70+'10. sz. melléklet Könyvtár'!E70+'11.sz. melléklet Isaszegi Város'!E70</f>
        <v>38352</v>
      </c>
      <c r="F70" s="97">
        <f>'4. sz.melléklet Önkormányzat'!F71+'5. sz. melléklet Hivatal'!F70+'6. sz. melléklet Isaszegi Héts'!F70+'7. sz. melléklet Isaszegi Bóbi'!F70+'8. sz.mell. Isaszegi Humánszol'!F70+'9. sz. mellékletMűvelődési ház'!F70+'10. sz. melléklet Könyvtár'!F70+'11.sz. melléklet Isaszegi Város'!F70</f>
        <v>38746</v>
      </c>
      <c r="G70" s="97">
        <f>'4. sz.melléklet Önkormányzat'!G71+'5. sz. melléklet Hivatal'!G70+'6. sz. melléklet Isaszegi Héts'!G70+'7. sz. melléklet Isaszegi Bóbi'!G70+'8. sz.mell. Isaszegi Humánszol'!G70+'9. sz. mellékletMűvelődési ház'!G70+'10. sz. melléklet Könyvtár'!G70+'11.sz. melléklet Isaszegi Város'!G70</f>
        <v>0</v>
      </c>
      <c r="H70" s="98">
        <f>G70/F70</f>
        <v>0</v>
      </c>
    </row>
    <row r="71" spans="1:8" ht="20.25">
      <c r="A71" s="107"/>
      <c r="B71" s="107"/>
      <c r="C71" s="96">
        <f>'4. sz.melléklet Önkormányzat'!C72+'5. sz. melléklet Hivatal'!C71+'6. sz. melléklet Isaszegi Héts'!C71+'7. sz. melléklet Isaszegi Bóbi'!C71+'8. sz.mell. Isaszegi Humánszol'!C71+'9. sz. mellékletMűvelődési ház'!C71+'10. sz. melléklet Könyvtár'!C71+'11.sz. melléklet Isaszegi Város'!C71</f>
        <v>0</v>
      </c>
      <c r="D71" s="96"/>
      <c r="E71" s="108"/>
      <c r="F71" s="109"/>
      <c r="G71" s="105"/>
      <c r="H71" s="98"/>
    </row>
    <row r="72" spans="1:8" ht="20.25">
      <c r="A72" s="86"/>
      <c r="B72" s="110" t="s">
        <v>199</v>
      </c>
      <c r="C72" s="111">
        <f>1_sz_melléklet!C50+1_sz_melléklet!C62</f>
        <v>1576297</v>
      </c>
      <c r="D72" s="111">
        <f>1_sz_melléklet!D50+1_sz_melléklet!D62</f>
        <v>1456873</v>
      </c>
      <c r="E72" s="111">
        <f>1_sz_melléklet!E50+1_sz_melléklet!E62</f>
        <v>93127</v>
      </c>
      <c r="F72" s="112">
        <f>1_sz_melléklet!F50+1_sz_melléklet!F62</f>
        <v>1550000</v>
      </c>
      <c r="G72" s="112">
        <f>G50+G62</f>
        <v>728121</v>
      </c>
      <c r="H72" s="98">
        <f>G72/F72</f>
        <v>0.4697554838709677</v>
      </c>
    </row>
    <row r="73" spans="1:8" ht="20.25">
      <c r="A73" s="86"/>
      <c r="B73" s="110"/>
      <c r="C73" s="96">
        <f>'4. sz.melléklet Önkormányzat'!C74+'5. sz. melléklet Hivatal'!C73+'6. sz. melléklet Isaszegi Héts'!C73+'7. sz. melléklet Isaszegi Bóbi'!C73+'8. sz.mell. Isaszegi Humánszol'!C73+'9. sz. mellékletMűvelődési ház'!C73+'10. sz. melléklet Könyvtár'!C73+'11.sz. melléklet Isaszegi Város'!C73</f>
        <v>0</v>
      </c>
      <c r="D73" s="96"/>
      <c r="E73" s="108"/>
      <c r="F73" s="109"/>
      <c r="G73" s="105"/>
      <c r="H73" s="98"/>
    </row>
    <row r="74" spans="1:8" ht="20.25">
      <c r="A74" s="79" t="s">
        <v>141</v>
      </c>
      <c r="B74" s="79" t="s">
        <v>62</v>
      </c>
      <c r="C74" s="102">
        <f>1_sz_melléklet!C76+1_sz_melléklet!C77</f>
        <v>710700</v>
      </c>
      <c r="D74" s="102">
        <f>1_sz_melléklet!D76+1_sz_melléklet!D77+D75</f>
        <v>737204</v>
      </c>
      <c r="E74" s="102">
        <f>1_sz_melléklet!E76+1_sz_melléklet!E77+E75</f>
        <v>19113</v>
      </c>
      <c r="F74" s="102">
        <f>1_sz_melléklet!F76+1_sz_melléklet!F77+F75</f>
        <v>756317</v>
      </c>
      <c r="G74" s="103">
        <f>G75+G76+G77</f>
        <v>548958</v>
      </c>
      <c r="H74" s="78">
        <f aca="true" t="shared" si="6" ref="H74:H81">G74/F74</f>
        <v>0.7258305710436233</v>
      </c>
    </row>
    <row r="75" spans="1:8" ht="20.25">
      <c r="A75" s="79"/>
      <c r="B75" s="83" t="s">
        <v>200</v>
      </c>
      <c r="C75" s="113"/>
      <c r="D75" s="113">
        <v>50000</v>
      </c>
      <c r="E75" s="114">
        <f>'4. sz.melléklet Önkormányzat'!E76</f>
        <v>22700</v>
      </c>
      <c r="F75" s="115">
        <f>'4. sz.melléklet Önkormányzat'!F76</f>
        <v>72700</v>
      </c>
      <c r="G75" s="115">
        <f>'4. sz.melléklet Önkormányzat'!G76</f>
        <v>72700</v>
      </c>
      <c r="H75" s="98">
        <f t="shared" si="6"/>
        <v>1</v>
      </c>
    </row>
    <row r="76" spans="1:8" ht="20.25">
      <c r="A76" s="94"/>
      <c r="B76" s="95" t="s">
        <v>201</v>
      </c>
      <c r="C76" s="114">
        <f>'4. sz.melléklet Önkormányzat'!C77+'5. sz. melléklet Hivatal'!C75+'6. sz. melléklet Isaszegi Héts'!C75+'7. sz. melléklet Isaszegi Bóbi'!C75+'8. sz.mell. Isaszegi Humánszol'!C75+'9. sz. mellékletMűvelődési ház'!C75+'10. sz. melléklet Könyvtár'!C75+'11.sz. melléklet Isaszegi Város'!C75</f>
        <v>22913</v>
      </c>
      <c r="D76" s="114">
        <f>'4. sz.melléklet Önkormányzat'!D77+'5. sz. melléklet Hivatal'!D75+'6. sz. melléklet Isaszegi Héts'!D75+'7. sz. melléklet Isaszegi Bóbi'!D75+'8. sz.mell. Isaszegi Humánszol'!D75+'9. sz. mellékletMűvelődési ház'!D75+'10. sz. melléklet Könyvtár'!D75+'11.sz. melléklet Isaszegi Város'!D75</f>
        <v>22913</v>
      </c>
      <c r="E76" s="114">
        <f>'4. sz.melléklet Önkormányzat'!E77+'5. sz. melléklet Hivatal'!E75+'6. sz. melléklet Isaszegi Héts'!E75+'7. sz. melléklet Isaszegi Bóbi'!E75+'8. sz.mell. Isaszegi Humánszol'!E75+'9. sz. mellékletMűvelődési ház'!E75+'10. sz. melléklet Könyvtár'!E75+'11.sz. melléklet Isaszegi Város'!E75</f>
        <v>0</v>
      </c>
      <c r="F76" s="115">
        <f>'4. sz.melléklet Önkormányzat'!F77+'5. sz. melléklet Hivatal'!F75+'6. sz. melléklet Isaszegi Héts'!F75+'7. sz. melléklet Isaszegi Bóbi'!F75+'8. sz.mell. Isaszegi Humánszol'!F75+'9. sz. mellékletMűvelődési ház'!F75+'10. sz. melléklet Könyvtár'!F75+'11.sz. melléklet Isaszegi Város'!F75</f>
        <v>22913</v>
      </c>
      <c r="G76" s="115">
        <f>'4. sz.melléklet Önkormányzat'!G77+'5. sz. melléklet Hivatal'!G75+'6. sz. melléklet Isaszegi Héts'!G75+'7. sz. melléklet Isaszegi Bóbi'!G75+'8. sz.mell. Isaszegi Humánszol'!G75+'9. sz. mellékletMűvelődési ház'!G75+'10. sz. melléklet Könyvtár'!G75+'11.sz. melléklet Isaszegi Város'!G75</f>
        <v>22595</v>
      </c>
      <c r="H76" s="98">
        <f t="shared" si="6"/>
        <v>0.9861214157901628</v>
      </c>
    </row>
    <row r="77" spans="1:8" ht="20.25">
      <c r="A77" s="88"/>
      <c r="B77" s="95" t="s">
        <v>177</v>
      </c>
      <c r="C77" s="114">
        <f>'5. sz. melléklet Hivatal'!C42+'6. sz. melléklet Isaszegi Héts'!C42+'7. sz. melléklet Isaszegi Bóbi'!C42+'8. sz.mell. Isaszegi Humánszol'!C42+'9. sz. mellékletMűvelődési ház'!C42+'10. sz. melléklet Könyvtár'!C42+'11.sz. melléklet Isaszegi Város'!C42</f>
        <v>687787</v>
      </c>
      <c r="D77" s="114">
        <f>'5. sz. melléklet Hivatal'!D42+'6. sz. melléklet Isaszegi Héts'!D42+'7. sz. melléklet Isaszegi Bóbi'!D42+'8. sz.mell. Isaszegi Humánszol'!D42+'9. sz. mellékletMűvelődési ház'!D42+'10. sz. melléklet Könyvtár'!D42+'11.sz. melléklet Isaszegi Város'!D42</f>
        <v>664291</v>
      </c>
      <c r="E77" s="114">
        <f>'5. sz. melléklet Hivatal'!E42+'6. sz. melléklet Isaszegi Héts'!E42+'7. sz. melléklet Isaszegi Bóbi'!E42+'8. sz.mell. Isaszegi Humánszol'!E42+'9. sz. mellékletMűvelődési ház'!E42+'10. sz. melléklet Könyvtár'!E42+'11.sz. melléklet Isaszegi Város'!E42</f>
        <v>-3587</v>
      </c>
      <c r="F77" s="114">
        <f>'5. sz. melléklet Hivatal'!F42+'6. sz. melléklet Isaszegi Héts'!F42+'7. sz. melléklet Isaszegi Bóbi'!F42+'8. sz.mell. Isaszegi Humánszol'!F42+'9. sz. mellékletMűvelődési ház'!F42+'10. sz. melléklet Könyvtár'!F42+'11.sz. melléklet Isaszegi Város'!F42</f>
        <v>660704</v>
      </c>
      <c r="G77" s="115">
        <f>'5. sz. melléklet Hivatal'!G42+'6. sz. melléklet Isaszegi Héts'!G42+'7. sz. melléklet Isaszegi Bóbi'!G42+'8. sz.mell. Isaszegi Humánszol'!G42+'9. sz. mellékletMűvelődési ház'!G42+'10. sz. melléklet Könyvtár'!G42+'11.sz. melléklet Isaszegi Város'!G42</f>
        <v>453663</v>
      </c>
      <c r="H77" s="98">
        <f t="shared" si="6"/>
        <v>0.68663577032983</v>
      </c>
    </row>
    <row r="78" spans="1:9" ht="20.25">
      <c r="A78" s="116"/>
      <c r="B78" s="117" t="s">
        <v>202</v>
      </c>
      <c r="C78" s="113">
        <f>1_sz_melléklet!C50+1_sz_melléklet!C62+1_sz_melléklet!C74</f>
        <v>2286997</v>
      </c>
      <c r="D78" s="113">
        <f>1_sz_melléklet!D50+1_sz_melléklet!D62+1_sz_melléklet!D74</f>
        <v>2194077</v>
      </c>
      <c r="E78" s="113">
        <f>1_sz_melléklet!E50+1_sz_melléklet!E62+1_sz_melléklet!E74</f>
        <v>112240</v>
      </c>
      <c r="F78" s="118">
        <f>1_sz_melléklet!F50+1_sz_melléklet!F62+1_sz_melléklet!F74</f>
        <v>2306317</v>
      </c>
      <c r="G78" s="118">
        <f>G50+G62+G74</f>
        <v>1277079</v>
      </c>
      <c r="H78" s="98">
        <f t="shared" si="6"/>
        <v>0.5537309051617796</v>
      </c>
      <c r="I78" s="48">
        <f>'4. sz.melléklet Önkormányzat'!G79+'5. sz. melléklet Hivatal'!G77+'6. sz. melléklet Isaszegi Héts'!G77+'7. sz. melléklet Isaszegi Bóbi'!G77+'8. sz.mell. Isaszegi Humánszol'!G77+'9. sz. mellékletMűvelődési ház'!G77+'10. sz. melléklet Könyvtár'!G77+'11.sz. melléklet Isaszegi Város'!G77</f>
        <v>1277079</v>
      </c>
    </row>
    <row r="79" spans="1:8" ht="20.25">
      <c r="A79" s="119"/>
      <c r="B79" s="120" t="s">
        <v>203</v>
      </c>
      <c r="C79" s="113">
        <f>1_sz_melléklet!C78-1_sz_melléklet!C77</f>
        <v>1599210</v>
      </c>
      <c r="D79" s="113">
        <f>1_sz_melléklet!D78-1_sz_melléklet!D77</f>
        <v>1529786</v>
      </c>
      <c r="E79" s="113">
        <f>1_sz_melléklet!E78-1_sz_melléklet!E77</f>
        <v>115827</v>
      </c>
      <c r="F79" s="118">
        <f>1_sz_melléklet!F78-1_sz_melléklet!F77</f>
        <v>1645613</v>
      </c>
      <c r="G79" s="118">
        <f>1_sz_melléklet!G78-1_sz_melléklet!G77</f>
        <v>823416</v>
      </c>
      <c r="H79" s="98">
        <f t="shared" si="6"/>
        <v>0.5003703786977862</v>
      </c>
    </row>
    <row r="80" spans="1:8" ht="20.25">
      <c r="A80" s="121"/>
      <c r="B80" s="122" t="s">
        <v>204</v>
      </c>
      <c r="C80" s="123">
        <f>'4. sz.melléklet Önkormányzat'!C81+'5. sz. melléklet Hivatal'!C79+'6. sz. melléklet Isaszegi Héts'!C79+'7. sz. melléklet Isaszegi Bóbi'!C79+'8. sz.mell. Isaszegi Humánszol'!C79+'9. sz. mellékletMűvelődési ház'!C79+'10. sz. melléklet Könyvtár'!C79+'11.sz. melléklet Isaszegi Város'!C79</f>
        <v>164</v>
      </c>
      <c r="D80" s="123">
        <f>'4. sz.melléklet Önkormányzat'!D81+'5. sz. melléklet Hivatal'!D79+'6. sz. melléklet Isaszegi Héts'!D79+'7. sz. melléklet Isaszegi Bóbi'!D79+'8. sz.mell. Isaszegi Humánszol'!D79+'9. sz. mellékletMűvelődési ház'!D79+'10. sz. melléklet Könyvtár'!D79+'11.sz. melléklet Isaszegi Város'!D79</f>
        <v>164</v>
      </c>
      <c r="E80" s="123">
        <f>'4. sz.melléklet Önkormányzat'!E81+'5. sz. melléklet Hivatal'!E79+'6. sz. melléklet Isaszegi Héts'!E79+'7. sz. melléklet Isaszegi Bóbi'!E79+'8. sz.mell. Isaszegi Humánszol'!E79+'9. sz. mellékletMűvelődési ház'!E79+'10. sz. melléklet Könyvtár'!E79+'11.sz. melléklet Isaszegi Város'!E79</f>
        <v>0</v>
      </c>
      <c r="F80" s="124">
        <f>'4. sz.melléklet Önkormányzat'!F81+'5. sz. melléklet Hivatal'!F79+'6. sz. melléklet Isaszegi Héts'!F79+'7. sz. melléklet Isaszegi Bóbi'!F79+'8. sz.mell. Isaszegi Humánszol'!F79+'9. sz. mellékletMűvelődési ház'!F79+'10. sz. melléklet Könyvtár'!F79+'11.sz. melléklet Isaszegi Város'!F79</f>
        <v>164</v>
      </c>
      <c r="G80" s="105"/>
      <c r="H80" s="98">
        <f t="shared" si="6"/>
        <v>0</v>
      </c>
    </row>
    <row r="81" spans="1:8" ht="20.25">
      <c r="A81" s="121"/>
      <c r="B81" s="122" t="s">
        <v>205</v>
      </c>
      <c r="C81" s="123">
        <f>'4. sz.melléklet Önkormányzat'!C82+'5. sz. melléklet Hivatal'!C80+'6. sz. melléklet Isaszegi Héts'!C80+'7. sz. melléklet Isaszegi Bóbi'!F80+'8. sz.mell. Isaszegi Humánszol'!C80+'9. sz. mellékletMűvelődési ház'!C80+'10. sz. melléklet Könyvtár'!C80+'11.sz. melléklet Isaszegi Város'!C80</f>
        <v>22</v>
      </c>
      <c r="D81" s="123">
        <f>'4. sz.melléklet Önkormányzat'!D82+'5. sz. melléklet Hivatal'!D80+'6. sz. melléklet Isaszegi Héts'!D80+'7. sz. melléklet Isaszegi Bóbi'!G80+'8. sz.mell. Isaszegi Humánszol'!D80+'9. sz. mellékletMűvelődési ház'!D80+'10. sz. melléklet Könyvtár'!D80+'11.sz. melléklet Isaszegi Város'!D80</f>
        <v>22</v>
      </c>
      <c r="E81" s="123">
        <v>6</v>
      </c>
      <c r="F81" s="124">
        <v>22</v>
      </c>
      <c r="G81" s="105"/>
      <c r="H81" s="98">
        <f t="shared" si="6"/>
        <v>0</v>
      </c>
    </row>
    <row r="82" spans="3:8" ht="20.25">
      <c r="C82" s="49">
        <f>1_sz_melléklet!C44-1_sz_melléklet!C79</f>
        <v>0</v>
      </c>
      <c r="D82" s="49">
        <f>1_sz_melléklet!D44-1_sz_melléklet!D79</f>
        <v>0</v>
      </c>
      <c r="E82" s="49">
        <f>1_sz_melléklet!E44-1_sz_melléklet!E79</f>
        <v>0</v>
      </c>
      <c r="F82" s="49">
        <f>1_sz_melléklet!F44-1_sz_melléklet!F79</f>
        <v>0</v>
      </c>
      <c r="G82" s="49">
        <f>1_sz_melléklet!G44-1_sz_melléklet!G79</f>
        <v>214018</v>
      </c>
      <c r="H82" s="98"/>
    </row>
    <row r="85" ht="32.25" customHeight="1"/>
    <row r="86" ht="34.5" customHeight="1"/>
    <row r="88" ht="23.25" customHeight="1"/>
    <row r="89" ht="23.25" customHeight="1"/>
  </sheetData>
  <sheetProtection selectLockedCells="1" selectUnlockedCells="1"/>
  <mergeCells count="4">
    <mergeCell ref="B1:C1"/>
    <mergeCell ref="B2:C2"/>
    <mergeCell ref="E4:F4"/>
    <mergeCell ref="E48:F48"/>
  </mergeCells>
  <printOptions horizontalCentered="1"/>
  <pageMargins left="0.7875" right="0.7875" top="0.7875" bottom="0.8451388888888889" header="0.5118055555555555" footer="0.5118055555555555"/>
  <pageSetup fitToHeight="1" fitToWidth="1" horizontalDpi="300" verticalDpi="300" orientation="portrait" paperSize="9"/>
  <headerFooter alignWithMargins="0">
    <oddHeader xml:space="preserve">&amp;R 1. sz. melléklet a  /2016.(XI.23.)  önkormányzati rendelethez </oddHeader>
  </headerFooter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60"/>
  <sheetViews>
    <sheetView view="pageBreakPreview" zoomScale="50" zoomScaleNormal="60" zoomScaleSheetLayoutView="50" workbookViewId="0" topLeftCell="A25">
      <selection activeCell="F41" sqref="F41"/>
    </sheetView>
  </sheetViews>
  <sheetFormatPr defaultColWidth="9.140625" defaultRowHeight="12.75"/>
  <cols>
    <col min="1" max="1" width="13.7109375" style="48" customWidth="1"/>
    <col min="2" max="2" width="124.7109375" style="48" customWidth="1"/>
    <col min="3" max="3" width="23.00390625" style="49" customWidth="1"/>
    <col min="4" max="4" width="18.28125" style="49" customWidth="1"/>
    <col min="5" max="5" width="12.421875" style="48" customWidth="1"/>
    <col min="6" max="6" width="21.140625" style="48" customWidth="1"/>
    <col min="7" max="7" width="14.00390625" style="48" customWidth="1"/>
    <col min="8" max="8" width="23.28125" style="48" customWidth="1"/>
    <col min="9" max="254" width="9.00390625" style="48" customWidth="1"/>
  </cols>
  <sheetData>
    <row r="1" spans="1:6" s="52" customFormat="1" ht="21.75" customHeight="1">
      <c r="A1" s="50"/>
      <c r="B1" s="51" t="s">
        <v>115</v>
      </c>
      <c r="C1" s="51"/>
      <c r="D1" s="51"/>
      <c r="E1" s="50"/>
      <c r="F1" s="50"/>
    </row>
    <row r="2" spans="1:6" s="52" customFormat="1" ht="21.75" customHeight="1">
      <c r="A2" s="51"/>
      <c r="B2" s="51" t="s">
        <v>116</v>
      </c>
      <c r="C2" s="51"/>
      <c r="D2" s="51"/>
      <c r="E2" s="50"/>
      <c r="F2" s="50"/>
    </row>
    <row r="3" spans="3:4" s="52" customFormat="1" ht="20.25">
      <c r="C3" s="53" t="s">
        <v>117</v>
      </c>
      <c r="D3" s="53"/>
    </row>
    <row r="4" spans="1:251" s="52" customFormat="1" ht="39" customHeight="1">
      <c r="A4" s="54" t="s">
        <v>118</v>
      </c>
      <c r="B4" s="54" t="s">
        <v>119</v>
      </c>
      <c r="C4" s="55" t="s">
        <v>120</v>
      </c>
      <c r="D4" s="55"/>
      <c r="E4" s="54"/>
      <c r="F4" s="54"/>
      <c r="IQ4" s="48"/>
    </row>
    <row r="5" spans="1:251" s="52" customFormat="1" ht="83.25" customHeight="1">
      <c r="A5" s="59"/>
      <c r="B5" s="60" t="s">
        <v>121</v>
      </c>
      <c r="C5" s="61"/>
      <c r="D5" s="62" t="s">
        <v>122</v>
      </c>
      <c r="E5" s="63" t="s">
        <v>123</v>
      </c>
      <c r="F5" s="62" t="s">
        <v>124</v>
      </c>
      <c r="G5" s="125" t="s">
        <v>125</v>
      </c>
      <c r="H5" s="126" t="s">
        <v>126</v>
      </c>
      <c r="IQ5" s="48"/>
    </row>
    <row r="6" spans="1:251" s="52" customFormat="1" ht="20.25">
      <c r="A6" s="66" t="s">
        <v>127</v>
      </c>
      <c r="B6" s="67" t="s">
        <v>128</v>
      </c>
      <c r="C6" s="68">
        <f>1_A_sz_melléklet!C12+1_A_sz_melléklet!C11+1_A_sz_melléklet!C10+1_A_sz_melléklet!C9+1_A_sz_melléklet!C8+1_A_sz_melléklet!C7</f>
        <v>620773</v>
      </c>
      <c r="D6" s="68">
        <f>1_A_sz_melléklet!D12+1_A_sz_melléklet!D11+1_A_sz_melléklet!D10+1_A_sz_melléklet!D9+1_A_sz_melléklet!D8+1_A_sz_melléklet!D7</f>
        <v>627346</v>
      </c>
      <c r="E6" s="68">
        <f>1_A_sz_melléklet!E12+1_A_sz_melléklet!E11+1_A_sz_melléklet!E10+1_A_sz_melléklet!E9+1_A_sz_melléklet!E8+1_A_sz_melléklet!E7</f>
        <v>2007</v>
      </c>
      <c r="F6" s="68">
        <f>1_A_sz_melléklet!F12+1_A_sz_melléklet!F11+1_A_sz_melléklet!F10+1_A_sz_melléklet!F9+1_A_sz_melléklet!F8+1_A_sz_melléklet!F7</f>
        <v>629353</v>
      </c>
      <c r="G6" s="68">
        <f>1_A_sz_melléklet!G12+1_A_sz_melléklet!G11+1_A_sz_melléklet!G10+1_A_sz_melléklet!G9+1_A_sz_melléklet!G8+1_A_sz_melléklet!G7</f>
        <v>481904</v>
      </c>
      <c r="H6" s="127">
        <f aca="true" t="shared" si="0" ref="H6:H10">G6/F6</f>
        <v>0.7657133595931059</v>
      </c>
      <c r="IQ6" s="48"/>
    </row>
    <row r="7" spans="1:251" s="52" customFormat="1" ht="20.25">
      <c r="A7" s="71"/>
      <c r="B7" s="72" t="s">
        <v>129</v>
      </c>
      <c r="C7" s="73">
        <f>'4. sz.melléklet Önkormányzat'!C10</f>
        <v>244234</v>
      </c>
      <c r="D7" s="73">
        <f>'4. sz.melléklet Önkormányzat'!D10</f>
        <v>244234</v>
      </c>
      <c r="E7" s="73">
        <f>'4. sz.melléklet Önkormányzat'!E10</f>
        <v>0</v>
      </c>
      <c r="F7" s="73">
        <f>'4. sz.melléklet Önkormányzat'!F10</f>
        <v>244234</v>
      </c>
      <c r="G7" s="73">
        <f>1_sz_melléklet!G7</f>
        <v>185034</v>
      </c>
      <c r="H7" s="128">
        <f t="shared" si="0"/>
        <v>0.7576095056380356</v>
      </c>
      <c r="IQ7" s="48"/>
    </row>
    <row r="8" spans="1:251" s="52" customFormat="1" ht="20.25">
      <c r="A8" s="76"/>
      <c r="B8" s="72" t="s">
        <v>130</v>
      </c>
      <c r="C8" s="73">
        <f>'4. sz.melléklet Önkormányzat'!C11</f>
        <v>200330</v>
      </c>
      <c r="D8" s="73">
        <f>'4. sz.melléklet Önkormányzat'!D11</f>
        <v>200330</v>
      </c>
      <c r="E8" s="73">
        <f>'4. sz.melléklet Önkormányzat'!E11</f>
        <v>-4485</v>
      </c>
      <c r="F8" s="73">
        <f>'4. sz.melléklet Önkormányzat'!F11</f>
        <v>195845</v>
      </c>
      <c r="G8" s="73">
        <f>1_sz_melléklet!G8</f>
        <v>149451</v>
      </c>
      <c r="H8" s="128">
        <f t="shared" si="0"/>
        <v>0.7631085807654012</v>
      </c>
      <c r="IQ8" s="48"/>
    </row>
    <row r="9" spans="1:251" s="52" customFormat="1" ht="20.25">
      <c r="A9" s="76"/>
      <c r="B9" s="72" t="s">
        <v>131</v>
      </c>
      <c r="C9" s="73">
        <f>'4. sz.melléklet Önkormányzat'!C12</f>
        <v>163281</v>
      </c>
      <c r="D9" s="73">
        <f>'4. sz.melléklet Önkormányzat'!D12</f>
        <v>165803</v>
      </c>
      <c r="E9" s="73">
        <f>'4. sz.melléklet Önkormányzat'!E12</f>
        <v>3751</v>
      </c>
      <c r="F9" s="73">
        <f>'4. sz.melléklet Önkormányzat'!F12</f>
        <v>169554</v>
      </c>
      <c r="G9" s="73">
        <f>1_sz_melléklet!G9</f>
        <v>129230</v>
      </c>
      <c r="H9" s="128">
        <f t="shared" si="0"/>
        <v>0.7621760619035823</v>
      </c>
      <c r="IQ9" s="48"/>
    </row>
    <row r="10" spans="1:251" s="52" customFormat="1" ht="20.25">
      <c r="A10" s="76"/>
      <c r="B10" s="72" t="s">
        <v>132</v>
      </c>
      <c r="C10" s="73">
        <f>'4. sz.melléklet Önkormányzat'!C13</f>
        <v>12928</v>
      </c>
      <c r="D10" s="73">
        <f>'4. sz.melléklet Önkormányzat'!D13</f>
        <v>13077</v>
      </c>
      <c r="E10" s="73">
        <f>'4. sz.melléklet Önkormányzat'!E13</f>
        <v>0</v>
      </c>
      <c r="F10" s="73">
        <f>'4. sz.melléklet Önkormányzat'!F13</f>
        <v>13077</v>
      </c>
      <c r="G10" s="73">
        <f>1_sz_melléklet!G10</f>
        <v>9974</v>
      </c>
      <c r="H10" s="128">
        <f t="shared" si="0"/>
        <v>0.7627131605108205</v>
      </c>
      <c r="IQ10" s="48"/>
    </row>
    <row r="11" spans="1:251" s="52" customFormat="1" ht="20.25">
      <c r="A11" s="76"/>
      <c r="B11" s="72" t="s">
        <v>133</v>
      </c>
      <c r="C11" s="73">
        <f>'4. sz.melléklet Önkormányzat'!C14</f>
        <v>0</v>
      </c>
      <c r="D11" s="73"/>
      <c r="E11" s="73">
        <f>'4. sz.melléklet Önkormányzat'!E14</f>
        <v>0</v>
      </c>
      <c r="F11" s="73">
        <f>'4. sz.melléklet Önkormányzat'!F14</f>
        <v>0</v>
      </c>
      <c r="G11" s="73">
        <f>1_sz_melléklet!G11</f>
        <v>0</v>
      </c>
      <c r="H11" s="128"/>
      <c r="IQ11" s="48"/>
    </row>
    <row r="12" spans="1:251" s="52" customFormat="1" ht="20.25">
      <c r="A12" s="76"/>
      <c r="B12" s="72" t="s">
        <v>134</v>
      </c>
      <c r="C12" s="73">
        <f>'4. sz.melléklet Önkormányzat'!C15</f>
        <v>0</v>
      </c>
      <c r="D12" s="73">
        <v>3902</v>
      </c>
      <c r="E12" s="73">
        <f>'4. sz.melléklet Önkormányzat'!E15</f>
        <v>2741</v>
      </c>
      <c r="F12" s="73">
        <f>'4. sz.melléklet Önkormányzat'!F15</f>
        <v>6643</v>
      </c>
      <c r="G12" s="73">
        <f>1_sz_melléklet!G12</f>
        <v>8215</v>
      </c>
      <c r="H12" s="128">
        <f aca="true" t="shared" si="1" ref="H12:H25">G12/F12</f>
        <v>1.2366400722565105</v>
      </c>
      <c r="IQ12" s="48"/>
    </row>
    <row r="13" spans="1:251" s="52" customFormat="1" ht="20.25">
      <c r="A13" s="77" t="s">
        <v>135</v>
      </c>
      <c r="B13" s="67" t="s">
        <v>136</v>
      </c>
      <c r="C13" s="68">
        <f>1_A_sz_melléklet!C17+1_A_sz_melléklet!C15+1_A_sz_melléklet!C16+1_A_sz_melléklet!C14</f>
        <v>73393</v>
      </c>
      <c r="D13" s="68">
        <f>1_A_sz_melléklet!D17+1_A_sz_melléklet!D15+1_A_sz_melléklet!D16+1_A_sz_melléklet!D14</f>
        <v>73393</v>
      </c>
      <c r="E13" s="68">
        <f>1_A_sz_melléklet!E17+1_A_sz_melléklet!E15+1_A_sz_melléklet!E16+1_A_sz_melléklet!E14</f>
        <v>15275</v>
      </c>
      <c r="F13" s="68">
        <f>1_A_sz_melléklet!F17+1_A_sz_melléklet!F15+1_A_sz_melléklet!F16+1_A_sz_melléklet!F14</f>
        <v>88668</v>
      </c>
      <c r="G13" s="68">
        <f>1_A_sz_melléklet!G17+1_A_sz_melléklet!G15+1_A_sz_melléklet!G16+1_A_sz_melléklet!G14</f>
        <v>67533</v>
      </c>
      <c r="H13" s="127">
        <f t="shared" si="1"/>
        <v>0.7616389227229666</v>
      </c>
      <c r="IQ13" s="48"/>
    </row>
    <row r="14" spans="1:251" s="52" customFormat="1" ht="20.25">
      <c r="A14" s="71"/>
      <c r="B14" s="72" t="s">
        <v>137</v>
      </c>
      <c r="C14" s="73">
        <f>'4. sz.melléklet Önkormányzat'!C17</f>
        <v>2160</v>
      </c>
      <c r="D14" s="73">
        <f>'4. sz.melléklet Önkormányzat'!D17</f>
        <v>2160</v>
      </c>
      <c r="E14" s="73">
        <f>1_sz_melléklet!E14</f>
        <v>1993</v>
      </c>
      <c r="F14" s="73">
        <f>1_sz_melléklet!F14</f>
        <v>4153</v>
      </c>
      <c r="G14" s="73">
        <f>1_sz_melléklet!G14</f>
        <v>4149</v>
      </c>
      <c r="H14" s="128">
        <f t="shared" si="1"/>
        <v>0.9990368408379485</v>
      </c>
      <c r="IQ14" s="48"/>
    </row>
    <row r="15" spans="1:251" s="52" customFormat="1" ht="20.25">
      <c r="A15" s="76"/>
      <c r="B15" s="72" t="s">
        <v>138</v>
      </c>
      <c r="C15" s="73">
        <f>'4. sz.melléklet Önkormányzat'!C18</f>
        <v>16559</v>
      </c>
      <c r="D15" s="73">
        <f>'4. sz.melléklet Önkormányzat'!D18</f>
        <v>16559</v>
      </c>
      <c r="E15" s="73">
        <f>'4. sz.melléklet Önkormányzat'!E18</f>
        <v>0</v>
      </c>
      <c r="F15" s="73">
        <f>'4. sz.melléklet Önkormányzat'!F18</f>
        <v>16559</v>
      </c>
      <c r="G15" s="73">
        <f>1_sz_melléklet!G15</f>
        <v>15651</v>
      </c>
      <c r="H15" s="128">
        <f t="shared" si="1"/>
        <v>0.9451657708798841</v>
      </c>
      <c r="IQ15" s="48"/>
    </row>
    <row r="16" spans="1:251" s="52" customFormat="1" ht="20.25">
      <c r="A16" s="76"/>
      <c r="B16" s="72" t="s">
        <v>139</v>
      </c>
      <c r="C16" s="73">
        <f>'4. sz.melléklet Önkormányzat'!C19</f>
        <v>38057</v>
      </c>
      <c r="D16" s="73">
        <f>'4. sz.melléklet Önkormányzat'!D19</f>
        <v>38057</v>
      </c>
      <c r="E16" s="73">
        <f>'4. sz.melléklet Önkormányzat'!E19</f>
        <v>2441</v>
      </c>
      <c r="F16" s="73">
        <f>'4. sz.melléklet Önkormányzat'!F19</f>
        <v>40498</v>
      </c>
      <c r="G16" s="73">
        <f>1_sz_melléklet!G16</f>
        <v>31067</v>
      </c>
      <c r="H16" s="128">
        <f t="shared" si="1"/>
        <v>0.7671243024346881</v>
      </c>
      <c r="IQ16" s="48"/>
    </row>
    <row r="17" spans="1:251" s="52" customFormat="1" ht="20.25">
      <c r="A17" s="76"/>
      <c r="B17" s="72" t="s">
        <v>206</v>
      </c>
      <c r="C17" s="73">
        <f>'4. sz.melléklet Önkormányzat'!C20</f>
        <v>16617</v>
      </c>
      <c r="D17" s="73">
        <f>'4. sz.melléklet Önkormányzat'!D20</f>
        <v>16617</v>
      </c>
      <c r="E17" s="73">
        <f>'4. sz.melléklet Önkormányzat'!E20</f>
        <v>10841</v>
      </c>
      <c r="F17" s="73">
        <f>'4. sz.melléklet Önkormányzat'!F20</f>
        <v>27458</v>
      </c>
      <c r="G17" s="73">
        <f>1_sz_melléklet!G17</f>
        <v>16666</v>
      </c>
      <c r="H17" s="128">
        <f t="shared" si="1"/>
        <v>0.606963362225945</v>
      </c>
      <c r="IQ17" s="48"/>
    </row>
    <row r="18" spans="1:251" s="52" customFormat="1" ht="22.5" customHeight="1">
      <c r="A18" s="77" t="s">
        <v>141</v>
      </c>
      <c r="B18" s="79" t="s">
        <v>145</v>
      </c>
      <c r="C18" s="68">
        <f>1_A_sz_melléklet!C19+1_A_sz_melléklet!C20+1_A_sz_melléklet!C21+1_A_sz_melléklet!C22</f>
        <v>211288</v>
      </c>
      <c r="D18" s="68">
        <f>1_A_sz_melléklet!D19+1_A_sz_melléklet!D20+1_A_sz_melléklet!D21+1_A_sz_melléklet!D22</f>
        <v>211288</v>
      </c>
      <c r="E18" s="68">
        <f>1_A_sz_melléklet!E19+1_A_sz_melléklet!E20+1_A_sz_melléklet!E21+1_A_sz_melléklet!E22</f>
        <v>15000</v>
      </c>
      <c r="F18" s="68">
        <f>1_A_sz_melléklet!F19+1_A_sz_melléklet!F20+1_A_sz_melléklet!F21+1_A_sz_melléklet!F22</f>
        <v>226288</v>
      </c>
      <c r="G18" s="68">
        <f>1_A_sz_melléklet!G19+1_A_sz_melléklet!G20+1_A_sz_melléklet!G21+1_A_sz_melléklet!G22</f>
        <v>225508</v>
      </c>
      <c r="H18" s="127">
        <f t="shared" si="1"/>
        <v>0.9965530651205543</v>
      </c>
      <c r="IQ18" s="48"/>
    </row>
    <row r="19" spans="1:251" s="52" customFormat="1" ht="68.25" customHeight="1">
      <c r="A19" s="80"/>
      <c r="B19" s="83" t="s">
        <v>146</v>
      </c>
      <c r="C19" s="73">
        <f>1_sz_melléklet!C21</f>
        <v>56200</v>
      </c>
      <c r="D19" s="73">
        <f>1_sz_melléklet!D21</f>
        <v>56200</v>
      </c>
      <c r="E19" s="73">
        <f>1_sz_melléklet!E21</f>
        <v>0</v>
      </c>
      <c r="F19" s="73">
        <f>1_sz_melléklet!F21</f>
        <v>56200</v>
      </c>
      <c r="G19" s="73">
        <f>1_sz_melléklet!G21</f>
        <v>58824</v>
      </c>
      <c r="H19" s="128">
        <f t="shared" si="1"/>
        <v>1.0466903914590748</v>
      </c>
      <c r="IQ19" s="48"/>
    </row>
    <row r="20" spans="1:251" s="52" customFormat="1" ht="21" customHeight="1">
      <c r="A20" s="84"/>
      <c r="B20" s="83" t="s">
        <v>147</v>
      </c>
      <c r="C20" s="73">
        <f>1_sz_melléklet!C22</f>
        <v>26000</v>
      </c>
      <c r="D20" s="73">
        <f>1_sz_melléklet!D22</f>
        <v>26000</v>
      </c>
      <c r="E20" s="73">
        <f>1_sz_melléklet!E22</f>
        <v>0</v>
      </c>
      <c r="F20" s="73">
        <f>1_sz_melléklet!F22</f>
        <v>26000</v>
      </c>
      <c r="G20" s="73">
        <f>1_sz_melléklet!G22</f>
        <v>19336</v>
      </c>
      <c r="H20" s="128">
        <f t="shared" si="1"/>
        <v>0.7436923076923077</v>
      </c>
      <c r="IQ20" s="48"/>
    </row>
    <row r="21" spans="1:251" s="52" customFormat="1" ht="24.75" customHeight="1">
      <c r="A21" s="80"/>
      <c r="B21" s="83" t="s">
        <v>148</v>
      </c>
      <c r="C21" s="73">
        <f>1_sz_melléklet!C23</f>
        <v>3000</v>
      </c>
      <c r="D21" s="73">
        <f>1_sz_melléklet!D23</f>
        <v>3000</v>
      </c>
      <c r="E21" s="73">
        <f>1_sz_melléklet!E23</f>
        <v>0</v>
      </c>
      <c r="F21" s="73">
        <f>1_sz_melléklet!F23</f>
        <v>3000</v>
      </c>
      <c r="G21" s="73">
        <f>1_sz_melléklet!G23</f>
        <v>3178</v>
      </c>
      <c r="H21" s="128">
        <f t="shared" si="1"/>
        <v>1.0593333333333332</v>
      </c>
      <c r="IQ21" s="48"/>
    </row>
    <row r="22" spans="1:251" s="52" customFormat="1" ht="60.75">
      <c r="A22" s="71"/>
      <c r="B22" s="83" t="s">
        <v>149</v>
      </c>
      <c r="C22" s="73">
        <f>1_sz_melléklet!C24</f>
        <v>126088</v>
      </c>
      <c r="D22" s="73">
        <f>1_sz_melléklet!D24</f>
        <v>126088</v>
      </c>
      <c r="E22" s="73">
        <f>1_sz_melléklet!E24</f>
        <v>15000</v>
      </c>
      <c r="F22" s="73">
        <f>1_sz_melléklet!F24</f>
        <v>141088</v>
      </c>
      <c r="G22" s="73">
        <f>1_sz_melléklet!G24</f>
        <v>144170</v>
      </c>
      <c r="H22" s="128">
        <f t="shared" si="1"/>
        <v>1.0218445225674757</v>
      </c>
      <c r="IQ22" s="48"/>
    </row>
    <row r="23" spans="1:251" s="52" customFormat="1" ht="20.25">
      <c r="A23" s="77" t="s">
        <v>144</v>
      </c>
      <c r="B23" s="85" t="s">
        <v>151</v>
      </c>
      <c r="C23" s="68">
        <f>1_A_sz_melléklet!C24+1_A_sz_melléklet!C25+1_A_sz_melléklet!C26+1_A_sz_melléklet!C27+1_A_sz_melléklet!C28</f>
        <v>90298</v>
      </c>
      <c r="D23" s="68">
        <f>1_A_sz_melléklet!D24+1_A_sz_melléklet!D25+1_A_sz_melléklet!D26+1_A_sz_melléklet!D27+1_A_sz_melléklet!D28</f>
        <v>90298</v>
      </c>
      <c r="E23" s="68">
        <f>1_A_sz_melléklet!E24+1_A_sz_melléklet!E25+1_A_sz_melléklet!E26+1_A_sz_melléklet!E27+1_A_sz_melléklet!E28</f>
        <v>7547</v>
      </c>
      <c r="F23" s="68">
        <f>1_A_sz_melléklet!F24+1_A_sz_melléklet!F25+1_A_sz_melléklet!F26+1_A_sz_melléklet!F27+1_A_sz_melléklet!F28</f>
        <v>97845</v>
      </c>
      <c r="G23" s="68">
        <f>1_A_sz_melléklet!G24+1_A_sz_melléklet!G25+1_A_sz_melléklet!G26+1_A_sz_melléklet!G27+1_A_sz_melléklet!G28</f>
        <v>57591</v>
      </c>
      <c r="H23" s="127">
        <f t="shared" si="1"/>
        <v>0.5885942051203434</v>
      </c>
      <c r="IQ23" s="48"/>
    </row>
    <row r="24" spans="1:251" s="52" customFormat="1" ht="40.5">
      <c r="A24" s="80"/>
      <c r="B24" s="83" t="s">
        <v>152</v>
      </c>
      <c r="C24" s="73">
        <f>1_sz_melléklet!C26</f>
        <v>85938</v>
      </c>
      <c r="D24" s="73">
        <f>1_sz_melléklet!D26</f>
        <v>85938</v>
      </c>
      <c r="E24" s="73">
        <f>1_sz_melléklet!E26</f>
        <v>0</v>
      </c>
      <c r="F24" s="73">
        <f>1_sz_melléklet!F26</f>
        <v>85938</v>
      </c>
      <c r="G24" s="73">
        <f>1_sz_melléklet!G26</f>
        <v>53356</v>
      </c>
      <c r="H24" s="128">
        <f t="shared" si="1"/>
        <v>0.6208662058693477</v>
      </c>
      <c r="IQ24" s="48"/>
    </row>
    <row r="25" spans="1:251" s="52" customFormat="1" ht="20.25">
      <c r="A25" s="80"/>
      <c r="B25" s="83" t="s">
        <v>153</v>
      </c>
      <c r="C25" s="73">
        <f>1_sz_melléklet!C27</f>
        <v>4360</v>
      </c>
      <c r="D25" s="73">
        <f>1_sz_melléklet!D27</f>
        <v>4360</v>
      </c>
      <c r="E25" s="73">
        <f>1_sz_melléklet!E27</f>
        <v>7547</v>
      </c>
      <c r="F25" s="73">
        <f>1_sz_melléklet!F27</f>
        <v>11907</v>
      </c>
      <c r="G25" s="73">
        <f>1_sz_melléklet!G27</f>
        <v>4146</v>
      </c>
      <c r="H25" s="128">
        <f t="shared" si="1"/>
        <v>0.34819853867472916</v>
      </c>
      <c r="IQ25" s="48"/>
    </row>
    <row r="26" spans="1:251" s="52" customFormat="1" ht="20.25">
      <c r="A26" s="80"/>
      <c r="B26" s="83" t="s">
        <v>154</v>
      </c>
      <c r="C26" s="73">
        <f>1_sz_melléklet!C28</f>
        <v>0</v>
      </c>
      <c r="D26" s="73"/>
      <c r="E26" s="73">
        <f>1_sz_melléklet!E28</f>
        <v>0</v>
      </c>
      <c r="F26" s="73">
        <f>1_sz_melléklet!F28</f>
        <v>0</v>
      </c>
      <c r="G26" s="73">
        <f>1_sz_melléklet!G28</f>
        <v>0</v>
      </c>
      <c r="H26" s="128"/>
      <c r="IQ26" s="48"/>
    </row>
    <row r="27" spans="1:251" s="52" customFormat="1" ht="20.25">
      <c r="A27" s="80"/>
      <c r="B27" s="83" t="s">
        <v>155</v>
      </c>
      <c r="C27" s="73">
        <f>1_sz_melléklet!C29</f>
        <v>0</v>
      </c>
      <c r="D27" s="73"/>
      <c r="E27" s="73">
        <f>1_sz_melléklet!E29</f>
        <v>0</v>
      </c>
      <c r="F27" s="73">
        <f>1_sz_melléklet!F29</f>
        <v>0</v>
      </c>
      <c r="G27" s="73">
        <f>1_sz_melléklet!G29</f>
        <v>0</v>
      </c>
      <c r="H27" s="128"/>
      <c r="IQ27" s="48"/>
    </row>
    <row r="28" spans="1:251" s="52" customFormat="1" ht="20.25">
      <c r="A28" s="80"/>
      <c r="B28" s="83" t="s">
        <v>156</v>
      </c>
      <c r="C28" s="73">
        <f>1_sz_melléklet!C30</f>
        <v>0</v>
      </c>
      <c r="D28" s="73"/>
      <c r="E28" s="73">
        <f>1_sz_melléklet!E30</f>
        <v>0</v>
      </c>
      <c r="F28" s="73">
        <f>1_sz_melléklet!F30</f>
        <v>0</v>
      </c>
      <c r="G28" s="73">
        <f>1_sz_melléklet!G30</f>
        <v>89</v>
      </c>
      <c r="H28" s="128"/>
      <c r="IQ28" s="48"/>
    </row>
    <row r="29" spans="1:251" s="52" customFormat="1" ht="20.25">
      <c r="A29" s="87" t="s">
        <v>150</v>
      </c>
      <c r="B29" s="79" t="s">
        <v>162</v>
      </c>
      <c r="C29" s="68">
        <f>1_sz_melléklet!C34</f>
        <v>0</v>
      </c>
      <c r="D29" s="68">
        <f>1_sz_melléklet!D34</f>
        <v>0</v>
      </c>
      <c r="E29" s="68">
        <f>1_sz_melléklet!E34</f>
        <v>1678</v>
      </c>
      <c r="F29" s="68">
        <f>1_sz_melléklet!F34</f>
        <v>1678</v>
      </c>
      <c r="G29" s="68">
        <f>1_sz_melléklet!G34</f>
        <v>1973</v>
      </c>
      <c r="H29" s="129">
        <f aca="true" t="shared" si="2" ref="H29:H34">G29/F29</f>
        <v>1.1758045292014303</v>
      </c>
      <c r="IQ29" s="48"/>
    </row>
    <row r="30" spans="1:251" s="52" customFormat="1" ht="20.25">
      <c r="A30" s="89"/>
      <c r="B30" s="79" t="s">
        <v>207</v>
      </c>
      <c r="C30" s="68">
        <f>1_A_sz_melléklet!C6+1_A_sz_melléklet!C13+1_A_sz_melléklet!C18+1_A_sz_melléklet!C23+1_A_sz_melléklet!C29</f>
        <v>995752</v>
      </c>
      <c r="D30" s="68">
        <f>1_A_sz_melléklet!D6+1_A_sz_melléklet!D13+1_A_sz_melléklet!D18+1_A_sz_melléklet!D23+1_A_sz_melléklet!D29</f>
        <v>1002325</v>
      </c>
      <c r="E30" s="68">
        <f>1_A_sz_melléklet!E6+1_A_sz_melléklet!E13+1_A_sz_melléklet!E18+1_A_sz_melléklet!E23+1_A_sz_melléklet!E29</f>
        <v>41507</v>
      </c>
      <c r="F30" s="68">
        <f>1_A_sz_melléklet!F6+1_A_sz_melléklet!F13+1_A_sz_melléklet!F18+1_A_sz_melléklet!F23+1_A_sz_melléklet!F29</f>
        <v>1043832</v>
      </c>
      <c r="G30" s="68">
        <f>1_A_sz_melléklet!G6+1_A_sz_melléklet!G13+1_A_sz_melléklet!G18+1_A_sz_melléklet!G23+1_A_sz_melléklet!G29</f>
        <v>834509</v>
      </c>
      <c r="H30" s="127">
        <f t="shared" si="2"/>
        <v>0.7994667724308127</v>
      </c>
      <c r="IQ30" s="48"/>
    </row>
    <row r="31" spans="1:251" s="52" customFormat="1" ht="20.25">
      <c r="A31" s="87" t="s">
        <v>157</v>
      </c>
      <c r="B31" s="79" t="s">
        <v>170</v>
      </c>
      <c r="C31" s="68">
        <v>22147</v>
      </c>
      <c r="D31" s="68">
        <v>22147</v>
      </c>
      <c r="E31" s="68"/>
      <c r="F31" s="68">
        <v>22147</v>
      </c>
      <c r="G31" s="68"/>
      <c r="H31" s="127">
        <f t="shared" si="2"/>
        <v>0</v>
      </c>
      <c r="IQ31" s="48"/>
    </row>
    <row r="32" spans="1:251" s="52" customFormat="1" ht="20.25">
      <c r="A32" s="87" t="s">
        <v>161</v>
      </c>
      <c r="B32" s="79" t="s">
        <v>172</v>
      </c>
      <c r="C32" s="68">
        <v>29763</v>
      </c>
      <c r="D32" s="68">
        <v>40849</v>
      </c>
      <c r="E32" s="68">
        <f>'4. sz.melléklet Önkormányzat'!E44+'5. sz. melléklet Hivatal'!E43+'6. sz. melléklet Isaszegi Héts'!E43+'7. sz. melléklet Isaszegi Bóbi'!E43+'8. sz.mell. Isaszegi Humánszol'!E43+'9. sz. mellékletMűvelődési ház'!E43+'10. sz. melléklet Könyvtár'!E43+'11.sz. melléklet Isaszegi Város'!E43</f>
        <v>0</v>
      </c>
      <c r="F32" s="68">
        <f>1_A_sz_melléklet!D32+1_A_sz_melléklet!E32</f>
        <v>40849</v>
      </c>
      <c r="G32" s="68">
        <f>1_sz_melléklet!G41</f>
        <v>40849</v>
      </c>
      <c r="H32" s="127">
        <f t="shared" si="2"/>
        <v>1</v>
      </c>
      <c r="IQ32" s="48"/>
    </row>
    <row r="33" spans="1:251" s="52" customFormat="1" ht="20.25">
      <c r="A33" s="89"/>
      <c r="B33" s="79" t="s">
        <v>208</v>
      </c>
      <c r="C33" s="68">
        <f>1_A_sz_melléklet!C31+1_A_sz_melléklet!C32</f>
        <v>51910</v>
      </c>
      <c r="D33" s="68">
        <f>1_A_sz_melléklet!D31+1_A_sz_melléklet!D32</f>
        <v>62996</v>
      </c>
      <c r="E33" s="68">
        <f>1_A_sz_melléklet!E31+1_A_sz_melléklet!E32</f>
        <v>0</v>
      </c>
      <c r="F33" s="68">
        <f>1_A_sz_melléklet!F31+1_A_sz_melléklet!F32</f>
        <v>62996</v>
      </c>
      <c r="G33" s="68">
        <v>40849</v>
      </c>
      <c r="H33" s="127">
        <f t="shared" si="2"/>
        <v>0.6484379960632422</v>
      </c>
      <c r="IQ33" s="48"/>
    </row>
    <row r="34" spans="1:251" s="52" customFormat="1" ht="31.5" customHeight="1">
      <c r="A34" s="88"/>
      <c r="B34" s="117" t="s">
        <v>178</v>
      </c>
      <c r="C34" s="82">
        <f>1_A_sz_melléklet!C30+1_A_sz_melléklet!C33</f>
        <v>1047662</v>
      </c>
      <c r="D34" s="82">
        <f>1_A_sz_melléklet!D30+1_A_sz_melléklet!D33</f>
        <v>1065321</v>
      </c>
      <c r="E34" s="82">
        <f>1_A_sz_melléklet!E30+1_A_sz_melléklet!E33</f>
        <v>41507</v>
      </c>
      <c r="F34" s="82">
        <f>1_A_sz_melléklet!F30+1_A_sz_melléklet!F33</f>
        <v>1106828</v>
      </c>
      <c r="G34" s="82">
        <f>1_A_sz_melléklet!G30+1_A_sz_melléklet!G33</f>
        <v>875358</v>
      </c>
      <c r="H34" s="128">
        <f t="shared" si="2"/>
        <v>0.7908708489485268</v>
      </c>
      <c r="IQ34" s="48"/>
    </row>
    <row r="35" spans="1:251" s="52" customFormat="1" ht="20.25">
      <c r="A35" s="48"/>
      <c r="B35" s="48"/>
      <c r="C35" s="92"/>
      <c r="D35" s="92"/>
      <c r="E35" s="92"/>
      <c r="F35" s="92"/>
      <c r="IQ35" s="48"/>
    </row>
    <row r="36" spans="1:251" s="52" customFormat="1" ht="20.25">
      <c r="A36" s="48"/>
      <c r="B36" s="48"/>
      <c r="C36" s="92"/>
      <c r="D36" s="92"/>
      <c r="E36" s="130"/>
      <c r="F36" s="48"/>
      <c r="IQ36" s="48"/>
    </row>
    <row r="37" spans="2:5" s="52" customFormat="1" ht="20.25">
      <c r="B37" s="48"/>
      <c r="C37" s="92"/>
      <c r="D37" s="92"/>
      <c r="E37" s="130"/>
    </row>
    <row r="38" spans="1:251" s="52" customFormat="1" ht="39" customHeight="1">
      <c r="A38" s="54" t="s">
        <v>118</v>
      </c>
      <c r="B38" s="54" t="s">
        <v>119</v>
      </c>
      <c r="C38" s="55" t="s">
        <v>120</v>
      </c>
      <c r="D38" s="55"/>
      <c r="E38" s="54"/>
      <c r="F38" s="54"/>
      <c r="G38" s="131"/>
      <c r="IQ38" s="48"/>
    </row>
    <row r="39" spans="1:251" s="52" customFormat="1" ht="60.75">
      <c r="A39" s="54"/>
      <c r="B39" s="60" t="s">
        <v>179</v>
      </c>
      <c r="C39" s="132"/>
      <c r="D39" s="62" t="s">
        <v>122</v>
      </c>
      <c r="E39" s="63" t="s">
        <v>123</v>
      </c>
      <c r="F39" s="64" t="s">
        <v>124</v>
      </c>
      <c r="G39" s="133" t="s">
        <v>125</v>
      </c>
      <c r="H39" s="134" t="s">
        <v>126</v>
      </c>
      <c r="IQ39" s="48"/>
    </row>
    <row r="40" spans="1:251" s="52" customFormat="1" ht="25.5" customHeight="1">
      <c r="A40" s="79" t="s">
        <v>127</v>
      </c>
      <c r="B40" s="79" t="s">
        <v>180</v>
      </c>
      <c r="C40" s="68">
        <f>1_A_sz_melléklet!C41+1_A_sz_melléklet!C42+1_A_sz_melléklet!C43+1_A_sz_melléklet!C46+1_A_sz_melléklet!C47</f>
        <v>1025515</v>
      </c>
      <c r="D40" s="68">
        <f>1_A_sz_melléklet!D41+1_A_sz_melléklet!D42+1_A_sz_melléklet!D43+1_A_sz_melléklet!D46+1_A_sz_melléklet!D47</f>
        <v>1043174</v>
      </c>
      <c r="E40" s="68">
        <f>1_A_sz_melléklet!E41+1_A_sz_melléklet!E42+1_A_sz_melléklet!E43+1_A_sz_melléklet!E46+1_A_sz_melléklet!E47</f>
        <v>-9828</v>
      </c>
      <c r="F40" s="69">
        <f>1_A_sz_melléklet!F41+1_A_sz_melléklet!F42+1_A_sz_melléklet!F43+1_A_sz_melléklet!F46+1_A_sz_melléklet!F47</f>
        <v>1033346</v>
      </c>
      <c r="G40" s="69">
        <f>G41+G42+G43+G46+G48</f>
        <v>689705</v>
      </c>
      <c r="H40" s="135">
        <f>G40/F40</f>
        <v>0.6674482699889486</v>
      </c>
      <c r="IQ40" s="48"/>
    </row>
    <row r="41" spans="1:251" s="52" customFormat="1" ht="25.5" customHeight="1">
      <c r="A41" s="94"/>
      <c r="B41" s="95" t="s">
        <v>181</v>
      </c>
      <c r="C41" s="114">
        <f>1_sz_melléklet!C51</f>
        <v>454176</v>
      </c>
      <c r="D41" s="114">
        <f>1_sz_melléklet!D51</f>
        <v>459180</v>
      </c>
      <c r="E41" s="114">
        <f>1_sz_melléklet!E51</f>
        <v>8961</v>
      </c>
      <c r="F41" s="115">
        <f>1_sz_melléklet!F51</f>
        <v>468141</v>
      </c>
      <c r="G41" s="115">
        <f>1_sz_melléklet!G51</f>
        <v>320266</v>
      </c>
      <c r="H41" s="136">
        <f>1_sz_melléklet!H51</f>
        <v>0.6841229458646007</v>
      </c>
      <c r="IQ41" s="48"/>
    </row>
    <row r="42" spans="1:251" s="52" customFormat="1" ht="20.25">
      <c r="A42" s="88"/>
      <c r="B42" s="83" t="s">
        <v>182</v>
      </c>
      <c r="C42" s="114">
        <f>1_sz_melléklet!C52</f>
        <v>123118</v>
      </c>
      <c r="D42" s="114">
        <f>1_sz_melléklet!D52</f>
        <v>124486</v>
      </c>
      <c r="E42" s="114">
        <f>1_sz_melléklet!E52</f>
        <v>5897</v>
      </c>
      <c r="F42" s="115">
        <f>1_sz_melléklet!F52</f>
        <v>130383</v>
      </c>
      <c r="G42" s="115">
        <f>1_sz_melléklet!G52</f>
        <v>95707</v>
      </c>
      <c r="H42" s="136">
        <f>1_sz_melléklet!H52</f>
        <v>0.7340450825644448</v>
      </c>
      <c r="IQ42" s="48"/>
    </row>
    <row r="43" spans="1:251" s="52" customFormat="1" ht="20.25">
      <c r="A43" s="88"/>
      <c r="B43" s="83" t="s">
        <v>183</v>
      </c>
      <c r="C43" s="114">
        <f>1_sz_melléklet!C53</f>
        <v>400581</v>
      </c>
      <c r="D43" s="114">
        <f>1_sz_melléklet!D53</f>
        <v>404073</v>
      </c>
      <c r="E43" s="114">
        <f>1_sz_melléklet!E53</f>
        <v>-7822</v>
      </c>
      <c r="F43" s="115">
        <f>1_sz_melléklet!F53</f>
        <v>396251</v>
      </c>
      <c r="G43" s="115">
        <f>1_sz_melléklet!G53</f>
        <v>255953</v>
      </c>
      <c r="H43" s="136">
        <f>1_sz_melléklet!H53</f>
        <v>0.6459365402232423</v>
      </c>
      <c r="IQ43" s="48"/>
    </row>
    <row r="44" spans="1:251" s="52" customFormat="1" ht="43.5" customHeight="1">
      <c r="A44" s="88"/>
      <c r="B44" s="99" t="s">
        <v>184</v>
      </c>
      <c r="C44" s="114">
        <f>1_sz_melléklet!C54</f>
        <v>0</v>
      </c>
      <c r="D44" s="114"/>
      <c r="E44" s="114">
        <f>1_sz_melléklet!E54</f>
        <v>0</v>
      </c>
      <c r="F44" s="115">
        <f>1_sz_melléklet!F54</f>
        <v>0</v>
      </c>
      <c r="G44" s="59"/>
      <c r="H44" s="136"/>
      <c r="IQ44" s="48"/>
    </row>
    <row r="45" spans="1:251" s="52" customFormat="1" ht="20.25">
      <c r="A45" s="88"/>
      <c r="B45" s="99" t="s">
        <v>185</v>
      </c>
      <c r="C45" s="114">
        <f>1_sz_melléklet!C55</f>
        <v>0</v>
      </c>
      <c r="D45" s="114"/>
      <c r="E45" s="114">
        <f>1_sz_melléklet!E55</f>
        <v>0</v>
      </c>
      <c r="F45" s="115">
        <f>1_sz_melléklet!F55</f>
        <v>0</v>
      </c>
      <c r="G45" s="59"/>
      <c r="H45" s="136"/>
      <c r="IQ45" s="48"/>
    </row>
    <row r="46" spans="1:251" s="52" customFormat="1" ht="20.25">
      <c r="A46" s="88"/>
      <c r="B46" s="83" t="s">
        <v>186</v>
      </c>
      <c r="C46" s="114">
        <f>1_sz_melléklet!C56</f>
        <v>13110</v>
      </c>
      <c r="D46" s="114">
        <f>1_sz_melléklet!D56</f>
        <v>13152</v>
      </c>
      <c r="E46" s="114">
        <f>1_sz_melléklet!E56</f>
        <v>2361</v>
      </c>
      <c r="F46" s="115">
        <f>1_sz_melléklet!F56</f>
        <v>15513</v>
      </c>
      <c r="G46" s="115">
        <f>1_sz_melléklet!G56</f>
        <v>7961</v>
      </c>
      <c r="H46" s="136">
        <f>1_sz_melléklet!H56</f>
        <v>0.5131824921033972</v>
      </c>
      <c r="IQ46" s="48"/>
    </row>
    <row r="47" spans="1:251" s="52" customFormat="1" ht="20.25">
      <c r="A47" s="88"/>
      <c r="B47" s="83" t="s">
        <v>33</v>
      </c>
      <c r="C47" s="114">
        <f>1_A_sz_melléklet!C48+1_A_sz_melléklet!C50+1_A_sz_melléklet!C51</f>
        <v>34530</v>
      </c>
      <c r="D47" s="114">
        <f>1_A_sz_melléklet!D48+1_A_sz_melléklet!D50+1_A_sz_melléklet!D51</f>
        <v>42283</v>
      </c>
      <c r="E47" s="114">
        <f>1_A_sz_melléklet!E48+1_A_sz_melléklet!E50+1_A_sz_melléklet!E51+E49</f>
        <v>-19225</v>
      </c>
      <c r="F47" s="114">
        <f>1_A_sz_melléklet!F48+1_A_sz_melléklet!F50+1_A_sz_melléklet!F51+F49</f>
        <v>23058</v>
      </c>
      <c r="G47" s="115"/>
      <c r="H47" s="136">
        <f>1_sz_melléklet!H57</f>
        <v>0.4257958192384422</v>
      </c>
      <c r="IQ47" s="48"/>
    </row>
    <row r="48" spans="1:251" s="52" customFormat="1" ht="20.25">
      <c r="A48" s="88"/>
      <c r="B48" s="99" t="s">
        <v>187</v>
      </c>
      <c r="C48" s="114">
        <f>1_sz_melléklet!C58</f>
        <v>19462</v>
      </c>
      <c r="D48" s="114">
        <f>1_sz_melléklet!D58</f>
        <v>25902</v>
      </c>
      <c r="E48" s="114">
        <f>1_sz_melléklet!E58</f>
        <v>-19303</v>
      </c>
      <c r="F48" s="115">
        <f>1_sz_melléklet!F58</f>
        <v>6599</v>
      </c>
      <c r="G48" s="115">
        <f>G49+G50+G51</f>
        <v>9818</v>
      </c>
      <c r="H48" s="136">
        <f>1_sz_melléklet!H58</f>
        <v>0</v>
      </c>
      <c r="IQ48" s="48"/>
    </row>
    <row r="49" spans="1:251" s="52" customFormat="1" ht="20.25">
      <c r="A49" s="88"/>
      <c r="B49" s="99" t="s">
        <v>188</v>
      </c>
      <c r="C49" s="114">
        <f>1_sz_melléklet!C59</f>
        <v>0</v>
      </c>
      <c r="D49" s="114"/>
      <c r="E49" s="114">
        <f>1_sz_melléklet!E59</f>
        <v>14</v>
      </c>
      <c r="F49" s="115">
        <f>1_sz_melléklet!F59</f>
        <v>14</v>
      </c>
      <c r="G49" s="59">
        <v>14</v>
      </c>
      <c r="H49" s="136">
        <f>1_sz_melléklet!H59</f>
        <v>1</v>
      </c>
      <c r="IQ49" s="48"/>
    </row>
    <row r="50" spans="1:251" s="52" customFormat="1" ht="20.25">
      <c r="A50" s="88"/>
      <c r="B50" s="99" t="s">
        <v>189</v>
      </c>
      <c r="C50" s="114">
        <f>1_sz_melléklet!C60</f>
        <v>15068</v>
      </c>
      <c r="D50" s="114">
        <f>1_sz_melléklet!D60</f>
        <v>15123</v>
      </c>
      <c r="E50" s="114">
        <f>1_sz_melléklet!E60</f>
        <v>64</v>
      </c>
      <c r="F50" s="115">
        <f>1_sz_melléklet!F60</f>
        <v>15187</v>
      </c>
      <c r="G50" s="115">
        <f>1_sz_melléklet!G60</f>
        <v>8546</v>
      </c>
      <c r="H50" s="136">
        <f>1_sz_melléklet!H60</f>
        <v>0.5627181141765984</v>
      </c>
      <c r="IQ50" s="48"/>
    </row>
    <row r="51" spans="1:251" s="52" customFormat="1" ht="20.25">
      <c r="A51" s="88"/>
      <c r="B51" s="83" t="s">
        <v>190</v>
      </c>
      <c r="C51" s="101"/>
      <c r="D51" s="101">
        <v>1258</v>
      </c>
      <c r="E51" s="96"/>
      <c r="F51" s="97">
        <f>1_A_sz_melléklet!D51+1_A_sz_melléklet!E51</f>
        <v>1258</v>
      </c>
      <c r="G51" s="97">
        <v>1258</v>
      </c>
      <c r="H51" s="136">
        <f>1_sz_melléklet!H61</f>
        <v>1</v>
      </c>
      <c r="IQ51" s="48"/>
    </row>
    <row r="52" spans="1:8" ht="20.25">
      <c r="A52" s="79" t="s">
        <v>135</v>
      </c>
      <c r="B52" s="79" t="s">
        <v>62</v>
      </c>
      <c r="C52" s="102">
        <f>SUM(1_A_sz_melléklet!C53:C54)</f>
        <v>22147</v>
      </c>
      <c r="D52" s="102">
        <f>SUM(1_A_sz_melléklet!D53:D54)</f>
        <v>22147</v>
      </c>
      <c r="E52" s="102">
        <f>SUM(1_A_sz_melléklet!E53:E54)</f>
        <v>0</v>
      </c>
      <c r="F52" s="103">
        <f>SUM(1_A_sz_melléklet!F53:F54)</f>
        <v>22147</v>
      </c>
      <c r="G52" s="103">
        <f>SUM(1_A_sz_melléklet!G53:G54)</f>
        <v>22147</v>
      </c>
      <c r="H52" s="137">
        <f>1_sz_melléklet!H62</f>
        <v>0.07435537129297363</v>
      </c>
    </row>
    <row r="53" spans="1:8" ht="20.25">
      <c r="A53" s="94"/>
      <c r="B53" s="95" t="s">
        <v>170</v>
      </c>
      <c r="C53" s="114">
        <v>22147</v>
      </c>
      <c r="D53" s="114">
        <v>22147</v>
      </c>
      <c r="E53" s="114"/>
      <c r="F53" s="115">
        <v>22147</v>
      </c>
      <c r="G53" s="115">
        <v>22147</v>
      </c>
      <c r="H53" s="136">
        <f>1_sz_melléklet!H63</f>
        <v>0.07173136705803766</v>
      </c>
    </row>
    <row r="54" spans="1:8" ht="20.25">
      <c r="A54" s="88"/>
      <c r="B54"/>
      <c r="C54"/>
      <c r="D54"/>
      <c r="E54"/>
      <c r="F54"/>
      <c r="G54" s="105"/>
      <c r="H54" s="136">
        <f>1_sz_melléklet!H64</f>
        <v>0</v>
      </c>
    </row>
    <row r="55" spans="1:8" ht="20.25">
      <c r="A55" s="116"/>
      <c r="B55" s="117" t="s">
        <v>209</v>
      </c>
      <c r="C55" s="113">
        <f>1_A_sz_melléklet!C40+1_A_sz_melléklet!C52</f>
        <v>1047662</v>
      </c>
      <c r="D55" s="113">
        <f>1_A_sz_melléklet!D40+1_A_sz_melléklet!D52</f>
        <v>1065321</v>
      </c>
      <c r="E55" s="113">
        <f>1_A_sz_melléklet!E40+1_A_sz_melléklet!E52</f>
        <v>-9828</v>
      </c>
      <c r="F55" s="118">
        <f>1_A_sz_melléklet!F40+1_A_sz_melléklet!F52</f>
        <v>1055493</v>
      </c>
      <c r="G55" s="118">
        <f>1_A_sz_melléklet!G40+1_A_sz_melléklet!G52</f>
        <v>711852</v>
      </c>
      <c r="H55" s="136"/>
    </row>
    <row r="56" spans="1:8" ht="20.25">
      <c r="A56" s="119"/>
      <c r="B56" s="119"/>
      <c r="C56" s="114">
        <f>'5. sz. melléklet Hivatal'!C78+'6. sz. melléklet Isaszegi Héts'!C78+'7. sz. melléklet Isaszegi Bóbi'!C78+'8. sz.mell. Isaszegi Humánszol'!C78+'9. sz. mellékletMűvelődési ház'!C78+'10. sz. melléklet Könyvtár'!C78+'11.sz. melléklet Isaszegi Város'!C78+'12.sz. melléklet'!D82</f>
        <v>0</v>
      </c>
      <c r="D56" s="114"/>
      <c r="E56" s="105"/>
      <c r="F56" s="109"/>
      <c r="G56" s="105"/>
      <c r="H56" s="136">
        <f>1_sz_melléklet!H66</f>
        <v>0.09568590713650885</v>
      </c>
    </row>
    <row r="57" spans="1:8" ht="20.25">
      <c r="A57" s="121"/>
      <c r="B57" s="122" t="s">
        <v>204</v>
      </c>
      <c r="C57" s="114"/>
      <c r="D57" s="114"/>
      <c r="E57" s="105"/>
      <c r="F57" s="109"/>
      <c r="G57" s="105"/>
      <c r="H57" s="136"/>
    </row>
    <row r="58" spans="1:8" ht="20.25">
      <c r="A58" s="121"/>
      <c r="B58" s="122" t="s">
        <v>205</v>
      </c>
      <c r="C58" s="114"/>
      <c r="D58" s="114"/>
      <c r="E58" s="105"/>
      <c r="F58" s="109"/>
      <c r="G58" s="105"/>
      <c r="H58" s="136"/>
    </row>
    <row r="59" spans="2:8" s="48" customFormat="1" ht="20.25">
      <c r="B59" s="48" t="s">
        <v>210</v>
      </c>
      <c r="C59" s="48">
        <f>1_A_sz_melléklet!C34-1_A_sz_melléklet!C55</f>
        <v>0</v>
      </c>
      <c r="E59" s="48">
        <f>1_A_sz_melléklet!E34-1_A_sz_melléklet!E55</f>
        <v>51335</v>
      </c>
      <c r="F59" s="48">
        <f>1_A_sz_melléklet!F34-1_A_sz_melléklet!F55</f>
        <v>51335</v>
      </c>
      <c r="G59" s="48">
        <f>1_A_sz_melléklet!G34-1_A_sz_melléklet!G55</f>
        <v>163506</v>
      </c>
      <c r="H59" s="138"/>
    </row>
    <row r="60" spans="7:8" ht="21">
      <c r="G60" s="139"/>
      <c r="H60" s="140"/>
    </row>
    <row r="61" ht="30.75" customHeight="1"/>
  </sheetData>
  <sheetProtection selectLockedCells="1" selectUnlockedCells="1"/>
  <mergeCells count="4">
    <mergeCell ref="B1:C1"/>
    <mergeCell ref="B2:C2"/>
    <mergeCell ref="E4:F4"/>
    <mergeCell ref="E38:F38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Header>&amp;R 1/A. sz. melléklet a /2016.(XI.23.)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2"/>
  <sheetViews>
    <sheetView view="pageBreakPreview" zoomScale="50" zoomScaleNormal="60" zoomScaleSheetLayoutView="5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45" sqref="H45"/>
    </sheetView>
  </sheetViews>
  <sheetFormatPr defaultColWidth="9.140625" defaultRowHeight="12.75"/>
  <cols>
    <col min="1" max="1" width="13.7109375" style="141" customWidth="1"/>
    <col min="2" max="2" width="124.7109375" style="141" customWidth="1"/>
    <col min="3" max="3" width="23.00390625" style="142" customWidth="1"/>
    <col min="4" max="4" width="17.7109375" style="142" customWidth="1"/>
    <col min="5" max="5" width="17.7109375" style="141" customWidth="1"/>
    <col min="6" max="6" width="13.57421875" style="141" customWidth="1"/>
    <col min="7" max="7" width="20.140625" style="141" customWidth="1"/>
    <col min="8" max="8" width="21.00390625" style="141" customWidth="1"/>
    <col min="9" max="254" width="9.00390625" style="141" customWidth="1"/>
  </cols>
  <sheetData>
    <row r="1" spans="1:6" s="145" customFormat="1" ht="18.75" customHeight="1">
      <c r="A1" s="143"/>
      <c r="B1" s="144" t="s">
        <v>115</v>
      </c>
      <c r="C1" s="144"/>
      <c r="D1" s="144"/>
      <c r="E1" s="143"/>
      <c r="F1" s="143"/>
    </row>
    <row r="2" spans="1:6" s="145" customFormat="1" ht="18.75" customHeight="1">
      <c r="A2" s="144"/>
      <c r="B2" s="144" t="s">
        <v>211</v>
      </c>
      <c r="C2" s="144"/>
      <c r="D2" s="144"/>
      <c r="E2" s="143"/>
      <c r="F2" s="143"/>
    </row>
    <row r="3" spans="3:4" s="145" customFormat="1" ht="18">
      <c r="C3" s="146" t="s">
        <v>117</v>
      </c>
      <c r="D3" s="146"/>
    </row>
    <row r="4" spans="1:251" s="145" customFormat="1" ht="39" customHeight="1">
      <c r="A4" s="147" t="s">
        <v>118</v>
      </c>
      <c r="B4" s="147" t="s">
        <v>119</v>
      </c>
      <c r="C4" s="55" t="s">
        <v>120</v>
      </c>
      <c r="D4" s="55"/>
      <c r="E4" s="54"/>
      <c r="F4" s="54"/>
      <c r="IQ4" s="141"/>
    </row>
    <row r="5" spans="1:251" s="145" customFormat="1" ht="66" customHeight="1">
      <c r="A5" s="148"/>
      <c r="B5" s="149" t="s">
        <v>121</v>
      </c>
      <c r="C5" s="150"/>
      <c r="D5" s="62" t="s">
        <v>122</v>
      </c>
      <c r="E5" s="63" t="s">
        <v>123</v>
      </c>
      <c r="F5" s="62" t="s">
        <v>124</v>
      </c>
      <c r="G5" s="133" t="s">
        <v>125</v>
      </c>
      <c r="H5" s="134" t="s">
        <v>126</v>
      </c>
      <c r="L5" s="68"/>
      <c r="M5" s="68"/>
      <c r="IQ5" s="141"/>
    </row>
    <row r="6" spans="1:251" s="145" customFormat="1" ht="20.25">
      <c r="A6" s="151" t="s">
        <v>127</v>
      </c>
      <c r="B6" s="79" t="s">
        <v>142</v>
      </c>
      <c r="C6" s="68">
        <f>1_sz_melléklet!C18</f>
        <v>0</v>
      </c>
      <c r="D6" s="68">
        <f>1_sz_melléklet!D18</f>
        <v>0</v>
      </c>
      <c r="E6" s="68">
        <f>1_sz_melléklet!E18</f>
        <v>0</v>
      </c>
      <c r="F6" s="68">
        <f>1_sz_melléklet!F18</f>
        <v>0</v>
      </c>
      <c r="G6" s="68">
        <f>1_sz_melléklet!G18</f>
        <v>0</v>
      </c>
      <c r="H6" s="152"/>
      <c r="IQ6" s="141"/>
    </row>
    <row r="7" spans="1:251" s="145" customFormat="1" ht="20.25">
      <c r="A7" s="153"/>
      <c r="B7" s="81" t="s">
        <v>212</v>
      </c>
      <c r="C7" s="82">
        <f>1_sz_melléklet!C19</f>
        <v>0</v>
      </c>
      <c r="D7" s="82"/>
      <c r="E7" s="82">
        <f>1_sz_melléklet!E19</f>
        <v>0</v>
      </c>
      <c r="F7" s="82">
        <f>1_sz_melléklet!F19</f>
        <v>0</v>
      </c>
      <c r="G7" s="82">
        <f>1_sz_melléklet!G19</f>
        <v>0</v>
      </c>
      <c r="H7" s="154"/>
      <c r="IQ7" s="141"/>
    </row>
    <row r="8" spans="1:251" s="145" customFormat="1" ht="20.25">
      <c r="A8" s="151" t="s">
        <v>135</v>
      </c>
      <c r="B8" s="79" t="s">
        <v>158</v>
      </c>
      <c r="C8" s="68">
        <f>1_sz_melléklet!C31</f>
        <v>95644</v>
      </c>
      <c r="D8" s="68">
        <f>1_sz_melléklet!D31</f>
        <v>22000</v>
      </c>
      <c r="E8" s="68">
        <f>1_sz_melléklet!E31</f>
        <v>72700</v>
      </c>
      <c r="F8" s="68">
        <f>1_sz_melléklet!F31</f>
        <v>94700</v>
      </c>
      <c r="G8" s="68">
        <f>G9+G10</f>
        <v>27933</v>
      </c>
      <c r="H8" s="155">
        <f>G8/F8</f>
        <v>0.29496304118268213</v>
      </c>
      <c r="IQ8" s="141"/>
    </row>
    <row r="9" spans="1:251" s="145" customFormat="1" ht="20.25">
      <c r="A9" s="156"/>
      <c r="B9" s="83" t="s">
        <v>159</v>
      </c>
      <c r="C9" s="73">
        <f>1_sz_melléklet!C32</f>
        <v>73644</v>
      </c>
      <c r="D9" s="73">
        <f>1_sz_melléklet!D32</f>
        <v>0</v>
      </c>
      <c r="E9" s="73">
        <f>1_sz_melléklet!E32</f>
        <v>0</v>
      </c>
      <c r="F9" s="73">
        <f aca="true" t="shared" si="0" ref="F9:F18">D9+E9</f>
        <v>0</v>
      </c>
      <c r="G9" s="82">
        <f>1_sz_melléklet!G32</f>
        <v>5933</v>
      </c>
      <c r="H9" s="155"/>
      <c r="IQ9" s="141"/>
    </row>
    <row r="10" spans="1:251" s="145" customFormat="1" ht="20.25">
      <c r="A10" s="157"/>
      <c r="B10" s="83" t="s">
        <v>213</v>
      </c>
      <c r="C10" s="73">
        <f>1_sz_melléklet!C33</f>
        <v>22000</v>
      </c>
      <c r="D10" s="73">
        <f>1_sz_melléklet!D33</f>
        <v>22000</v>
      </c>
      <c r="E10" s="73">
        <f>1_sz_melléklet!E33</f>
        <v>72700</v>
      </c>
      <c r="F10" s="73">
        <f t="shared" si="0"/>
        <v>94700</v>
      </c>
      <c r="G10" s="82">
        <f>1_sz_melléklet!G33</f>
        <v>22000</v>
      </c>
      <c r="H10" s="155">
        <f aca="true" t="shared" si="1" ref="H10:H14">G10/F10</f>
        <v>0.23231256599788808</v>
      </c>
      <c r="IQ10" s="141"/>
    </row>
    <row r="11" spans="1:251" s="145" customFormat="1" ht="54.75" customHeight="1">
      <c r="A11" s="158" t="s">
        <v>141</v>
      </c>
      <c r="B11" s="79" t="s">
        <v>165</v>
      </c>
      <c r="C11" s="68">
        <f>1_sz_melléklet!C36</f>
        <v>425667</v>
      </c>
      <c r="D11" s="68">
        <f>1_sz_melléklet!D36</f>
        <v>375817</v>
      </c>
      <c r="E11" s="68">
        <f>1_sz_melléklet!E36</f>
        <v>1620</v>
      </c>
      <c r="F11" s="68">
        <f t="shared" si="0"/>
        <v>377437</v>
      </c>
      <c r="G11" s="68">
        <f>G12+G13</f>
        <v>67495</v>
      </c>
      <c r="H11" s="155">
        <f t="shared" si="1"/>
        <v>0.17882454555329763</v>
      </c>
      <c r="IQ11" s="141"/>
    </row>
    <row r="12" spans="1:251" s="145" customFormat="1" ht="57.75" customHeight="1">
      <c r="A12" s="159"/>
      <c r="B12" s="83" t="s">
        <v>166</v>
      </c>
      <c r="C12" s="73">
        <f>1_sz_melléklet!C37</f>
        <v>498</v>
      </c>
      <c r="D12" s="73">
        <f>1_sz_melléklet!D37</f>
        <v>498</v>
      </c>
      <c r="E12" s="73">
        <f>1_sz_melléklet!E37</f>
        <v>0</v>
      </c>
      <c r="F12" s="73">
        <f t="shared" si="0"/>
        <v>498</v>
      </c>
      <c r="G12" s="82">
        <f>1_sz_melléklet!G37</f>
        <v>175</v>
      </c>
      <c r="H12" s="160">
        <f t="shared" si="1"/>
        <v>0.3514056224899598</v>
      </c>
      <c r="IQ12" s="141"/>
    </row>
    <row r="13" spans="1:251" s="145" customFormat="1" ht="74.25" customHeight="1">
      <c r="A13" s="159"/>
      <c r="B13" s="83" t="s">
        <v>167</v>
      </c>
      <c r="C13" s="73">
        <f>1_sz_melléklet!C38</f>
        <v>425169</v>
      </c>
      <c r="D13" s="73">
        <f>1_sz_melléklet!D38</f>
        <v>375319</v>
      </c>
      <c r="E13" s="73">
        <f>1_sz_melléklet!E38</f>
        <v>1620</v>
      </c>
      <c r="F13" s="73">
        <f t="shared" si="0"/>
        <v>376939</v>
      </c>
      <c r="G13" s="82">
        <f>1_sz_melléklet!G38</f>
        <v>67320</v>
      </c>
      <c r="H13" s="160">
        <f t="shared" si="1"/>
        <v>0.17859653684017837</v>
      </c>
      <c r="IQ13" s="141"/>
    </row>
    <row r="14" spans="1:251" s="145" customFormat="1" ht="90.75" customHeight="1">
      <c r="A14" s="159"/>
      <c r="B14" s="86" t="s">
        <v>214</v>
      </c>
      <c r="C14" s="73">
        <f>1_B_MELLÉKLET!C6+1_B_MELLÉKLET!C8+1_B_MELLÉKLET!C11</f>
        <v>521311</v>
      </c>
      <c r="D14" s="73">
        <f>1_B_MELLÉKLET!D6+1_B_MELLÉKLET!D8+1_B_MELLÉKLET!D11</f>
        <v>397817</v>
      </c>
      <c r="E14" s="73">
        <f>1_B_MELLÉKLET!E6+1_B_MELLÉKLET!E8+1_B_MELLÉKLET!E11</f>
        <v>74320</v>
      </c>
      <c r="F14" s="73">
        <f t="shared" si="0"/>
        <v>472137</v>
      </c>
      <c r="G14" s="82">
        <f>G8+G11</f>
        <v>95428</v>
      </c>
      <c r="H14" s="160">
        <f t="shared" si="1"/>
        <v>0.20211930011839785</v>
      </c>
      <c r="IQ14" s="141"/>
    </row>
    <row r="15" spans="1:251" s="145" customFormat="1" ht="20.25">
      <c r="A15" s="158" t="s">
        <v>144</v>
      </c>
      <c r="B15" s="79" t="s">
        <v>170</v>
      </c>
      <c r="C15" s="68"/>
      <c r="D15" s="68"/>
      <c r="E15" s="68"/>
      <c r="F15" s="161">
        <f t="shared" si="0"/>
        <v>0</v>
      </c>
      <c r="G15" s="68"/>
      <c r="H15" s="155"/>
      <c r="IQ15" s="141"/>
    </row>
    <row r="16" spans="1:251" s="145" customFormat="1" ht="38.25" customHeight="1">
      <c r="A16" s="158" t="s">
        <v>150</v>
      </c>
      <c r="B16" s="79" t="s">
        <v>174</v>
      </c>
      <c r="C16" s="68">
        <f>60000-1_A_sz_melléklet!C32</f>
        <v>30237</v>
      </c>
      <c r="D16" s="68">
        <v>66648</v>
      </c>
      <c r="E16" s="68">
        <f>'4. sz.melléklet Önkormányzat'!E45</f>
        <v>0</v>
      </c>
      <c r="F16" s="68">
        <f t="shared" si="0"/>
        <v>66648</v>
      </c>
      <c r="G16" s="68">
        <f aca="true" t="shared" si="2" ref="G16:G17">E16+F16</f>
        <v>66648</v>
      </c>
      <c r="H16" s="155">
        <f aca="true" t="shared" si="3" ref="H16:H18">G16/F16</f>
        <v>1</v>
      </c>
      <c r="IQ16" s="141"/>
    </row>
    <row r="17" spans="1:251" s="145" customFormat="1" ht="20.25">
      <c r="A17" s="159"/>
      <c r="B17" s="86" t="s">
        <v>215</v>
      </c>
      <c r="C17" s="73">
        <f>1_B_MELLÉKLET!C15+1_B_MELLÉKLET!C16</f>
        <v>30237</v>
      </c>
      <c r="D17" s="73">
        <f>1_B_MELLÉKLET!D15+1_B_MELLÉKLET!D16</f>
        <v>66648</v>
      </c>
      <c r="E17" s="73">
        <f>1_B_MELLÉKLET!E15+1_B_MELLÉKLET!E16</f>
        <v>0</v>
      </c>
      <c r="F17" s="73">
        <f t="shared" si="0"/>
        <v>66648</v>
      </c>
      <c r="G17" s="73">
        <f t="shared" si="2"/>
        <v>66648</v>
      </c>
      <c r="H17" s="155">
        <f t="shared" si="3"/>
        <v>1</v>
      </c>
      <c r="IQ17" s="141"/>
    </row>
    <row r="18" spans="1:251" s="145" customFormat="1" ht="45.75" customHeight="1">
      <c r="A18" s="159"/>
      <c r="B18" s="117" t="s">
        <v>178</v>
      </c>
      <c r="C18" s="82">
        <f>1_B_MELLÉKLET!C14+1_B_MELLÉKLET!C17</f>
        <v>551548</v>
      </c>
      <c r="D18" s="82">
        <f>1_B_MELLÉKLET!D14+1_B_MELLÉKLET!D17</f>
        <v>464465</v>
      </c>
      <c r="E18" s="82">
        <f>1_B_MELLÉKLET!E14+1_B_MELLÉKLET!E17</f>
        <v>74320</v>
      </c>
      <c r="F18" s="82">
        <f t="shared" si="0"/>
        <v>538785</v>
      </c>
      <c r="G18" s="82">
        <f>G14+G16</f>
        <v>162076</v>
      </c>
      <c r="H18" s="155">
        <f t="shared" si="3"/>
        <v>0.30081758029640765</v>
      </c>
      <c r="IQ18" s="141"/>
    </row>
    <row r="19" spans="1:251" s="145" customFormat="1" ht="18">
      <c r="A19" s="141"/>
      <c r="B19" s="141"/>
      <c r="C19" s="162"/>
      <c r="D19" s="162"/>
      <c r="E19" s="163"/>
      <c r="F19" s="141"/>
      <c r="IQ19" s="141"/>
    </row>
    <row r="20" spans="1:251" s="145" customFormat="1" ht="18">
      <c r="A20" s="141"/>
      <c r="B20" s="141"/>
      <c r="C20" s="162"/>
      <c r="D20" s="162"/>
      <c r="E20" s="163"/>
      <c r="F20" s="141"/>
      <c r="IQ20" s="141"/>
    </row>
    <row r="21" spans="2:5" s="145" customFormat="1" ht="18">
      <c r="B21" s="141"/>
      <c r="C21" s="162"/>
      <c r="D21" s="162"/>
      <c r="E21" s="163"/>
    </row>
    <row r="22" spans="1:251" s="145" customFormat="1" ht="39" customHeight="1">
      <c r="A22" s="147" t="s">
        <v>118</v>
      </c>
      <c r="B22" s="147" t="s">
        <v>119</v>
      </c>
      <c r="C22" s="55" t="s">
        <v>120</v>
      </c>
      <c r="D22" s="55"/>
      <c r="E22" s="54"/>
      <c r="F22" s="54"/>
      <c r="IQ22" s="141"/>
    </row>
    <row r="23" spans="1:251" s="145" customFormat="1" ht="45">
      <c r="A23" s="147"/>
      <c r="B23" s="149" t="s">
        <v>179</v>
      </c>
      <c r="C23" s="164"/>
      <c r="D23" s="62" t="s">
        <v>122</v>
      </c>
      <c r="E23" s="63" t="s">
        <v>123</v>
      </c>
      <c r="F23" s="64" t="s">
        <v>124</v>
      </c>
      <c r="G23" s="133" t="s">
        <v>125</v>
      </c>
      <c r="H23" s="134" t="s">
        <v>126</v>
      </c>
      <c r="IQ23" s="141"/>
    </row>
    <row r="24" spans="1:251" s="145" customFormat="1" ht="20.25">
      <c r="A24" s="165" t="s">
        <v>127</v>
      </c>
      <c r="B24" s="166" t="s">
        <v>191</v>
      </c>
      <c r="C24" s="167">
        <f>1_B_MELLÉKLET!C25+1_B_MELLÉKLET!C28+1_B_MELLÉKLET!C29+1_B_MELLÉKLET!C32</f>
        <v>550782</v>
      </c>
      <c r="D24" s="167">
        <f>1_B_MELLÉKLET!D25+1_B_MELLÉKLET!D28+1_B_MELLÉKLET!D29+1_B_MELLÉKLET!D32</f>
        <v>413699</v>
      </c>
      <c r="E24" s="167">
        <f>1_B_MELLÉKLET!E25+1_B_MELLÉKLET!E28+1_B_MELLÉKLET!E29+1_B_MELLÉKLET!E32</f>
        <v>102955</v>
      </c>
      <c r="F24" s="168">
        <f aca="true" t="shared" si="4" ref="F24:F40">D24+E24</f>
        <v>516654</v>
      </c>
      <c r="G24" s="168">
        <f>G25+G28+G32+G29</f>
        <v>38416</v>
      </c>
      <c r="H24" s="169">
        <f aca="true" t="shared" si="5" ref="H24:H26">G24/F24</f>
        <v>0.07435537129297363</v>
      </c>
      <c r="IQ24" s="141"/>
    </row>
    <row r="25" spans="1:8" s="145" customFormat="1" ht="20.25">
      <c r="A25" s="170"/>
      <c r="B25" s="95" t="s">
        <v>192</v>
      </c>
      <c r="C25" s="96">
        <f>1_sz_melléklet!C63</f>
        <v>274240</v>
      </c>
      <c r="D25" s="96">
        <f>1_sz_melléklet!D63</f>
        <v>257301</v>
      </c>
      <c r="E25" s="96">
        <f>1_sz_melléklet!E63</f>
        <v>54083</v>
      </c>
      <c r="F25" s="112">
        <f t="shared" si="4"/>
        <v>311384</v>
      </c>
      <c r="G25" s="112">
        <f>1_sz_melléklet!G63</f>
        <v>22336</v>
      </c>
      <c r="H25" s="171">
        <f t="shared" si="5"/>
        <v>0.07173136705803766</v>
      </c>
    </row>
    <row r="26" spans="1:8" s="145" customFormat="1" ht="40.5">
      <c r="A26" s="170"/>
      <c r="B26" s="172" t="s">
        <v>193</v>
      </c>
      <c r="C26" s="96">
        <f>1_sz_melléklet!C64</f>
        <v>186500</v>
      </c>
      <c r="D26" s="96">
        <f>1_sz_melléklet!D64</f>
        <v>186500</v>
      </c>
      <c r="E26" s="96">
        <f>1_sz_melléklet!E64</f>
        <v>0</v>
      </c>
      <c r="F26" s="112">
        <f t="shared" si="4"/>
        <v>186500</v>
      </c>
      <c r="G26" s="112">
        <f>1_sz_melléklet!G64</f>
        <v>0</v>
      </c>
      <c r="H26" s="171">
        <f t="shared" si="5"/>
        <v>0</v>
      </c>
    </row>
    <row r="27" spans="1:8" s="145" customFormat="1" ht="40.5">
      <c r="A27" s="170"/>
      <c r="B27" s="172" t="s">
        <v>194</v>
      </c>
      <c r="C27" s="96">
        <f>1_sz_melléklet!C65</f>
        <v>0</v>
      </c>
      <c r="D27" s="96"/>
      <c r="E27" s="96">
        <f>1_sz_melléklet!E65</f>
        <v>0</v>
      </c>
      <c r="F27" s="112">
        <f t="shared" si="4"/>
        <v>0</v>
      </c>
      <c r="G27" s="112">
        <f>E27+F27</f>
        <v>0</v>
      </c>
      <c r="H27" s="171"/>
    </row>
    <row r="28" spans="1:8" ht="20.25">
      <c r="A28" s="159"/>
      <c r="B28" s="173" t="s">
        <v>195</v>
      </c>
      <c r="C28" s="96">
        <f>1_sz_melléklet!C66</f>
        <v>185354</v>
      </c>
      <c r="D28" s="96">
        <f>1_sz_melléklet!D66</f>
        <v>156004</v>
      </c>
      <c r="E28" s="96">
        <f>1_sz_melléklet!E66</f>
        <v>10520</v>
      </c>
      <c r="F28" s="112">
        <f t="shared" si="4"/>
        <v>166524</v>
      </c>
      <c r="G28" s="112">
        <f>1_sz_melléklet!G66</f>
        <v>15934</v>
      </c>
      <c r="H28" s="171">
        <f>G28/F28</f>
        <v>0.09568590713650885</v>
      </c>
    </row>
    <row r="29" spans="1:8" ht="20.25">
      <c r="A29" s="159"/>
      <c r="B29" s="173" t="s">
        <v>42</v>
      </c>
      <c r="C29" s="96">
        <f>1_sz_melléklet!C67</f>
        <v>40594</v>
      </c>
      <c r="D29" s="96">
        <f>1_sz_melléklet!D67</f>
        <v>0</v>
      </c>
      <c r="E29" s="96">
        <f>1_sz_melléklet!E67</f>
        <v>0</v>
      </c>
      <c r="F29" s="112">
        <f t="shared" si="4"/>
        <v>0</v>
      </c>
      <c r="G29" s="112">
        <f>1_sz_melléklet!G67</f>
        <v>146</v>
      </c>
      <c r="H29" s="171"/>
    </row>
    <row r="30" spans="1:8" ht="20.25">
      <c r="A30" s="159"/>
      <c r="B30" s="172" t="s">
        <v>197</v>
      </c>
      <c r="C30" s="96">
        <f>1_sz_melléklet!C68</f>
        <v>0</v>
      </c>
      <c r="D30" s="96"/>
      <c r="E30" s="96">
        <f>1_sz_melléklet!E68</f>
        <v>0</v>
      </c>
      <c r="F30" s="112">
        <f t="shared" si="4"/>
        <v>0</v>
      </c>
      <c r="G30" s="112">
        <f aca="true" t="shared" si="6" ref="G30:G31">E30+F30</f>
        <v>0</v>
      </c>
      <c r="H30" s="171"/>
    </row>
    <row r="31" spans="1:8" ht="20.25">
      <c r="A31" s="159"/>
      <c r="B31" s="172" t="s">
        <v>198</v>
      </c>
      <c r="C31" s="96">
        <f>1_sz_melléklet!C69</f>
        <v>0</v>
      </c>
      <c r="D31" s="96"/>
      <c r="E31" s="96">
        <f>1_sz_melléklet!E69</f>
        <v>0</v>
      </c>
      <c r="F31" s="112">
        <f t="shared" si="4"/>
        <v>0</v>
      </c>
      <c r="G31" s="112">
        <f t="shared" si="6"/>
        <v>0</v>
      </c>
      <c r="H31" s="171"/>
    </row>
    <row r="32" spans="1:8" ht="20.25">
      <c r="A32" s="159"/>
      <c r="B32" s="173" t="s">
        <v>65</v>
      </c>
      <c r="C32" s="96">
        <f>1_sz_melléklet!C70</f>
        <v>50594</v>
      </c>
      <c r="D32" s="96">
        <f>1_sz_melléklet!D70</f>
        <v>394</v>
      </c>
      <c r="E32" s="96">
        <f>1_sz_melléklet!E70</f>
        <v>38352</v>
      </c>
      <c r="F32" s="112">
        <f t="shared" si="4"/>
        <v>38746</v>
      </c>
      <c r="G32" s="112">
        <f>1_sz_melléklet!G70</f>
        <v>0</v>
      </c>
      <c r="H32" s="171">
        <f>G32/F32</f>
        <v>0</v>
      </c>
    </row>
    <row r="33" spans="1:8" ht="20.25">
      <c r="A33" s="157"/>
      <c r="B33" s="174"/>
      <c r="C33" s="96"/>
      <c r="D33" s="96"/>
      <c r="E33" s="96"/>
      <c r="F33" s="112">
        <f t="shared" si="4"/>
        <v>0</v>
      </c>
      <c r="G33" s="112">
        <f>E33+F33</f>
        <v>0</v>
      </c>
      <c r="H33" s="171"/>
    </row>
    <row r="34" spans="1:8" ht="20.25">
      <c r="A34" s="165" t="s">
        <v>135</v>
      </c>
      <c r="B34" s="166" t="s">
        <v>62</v>
      </c>
      <c r="C34" s="167">
        <f>SUM(1_B_MELLÉKLET!C35:C36)</f>
        <v>766</v>
      </c>
      <c r="D34" s="167">
        <f>SUM(1_B_MELLÉKLET!D35:D36)</f>
        <v>50766</v>
      </c>
      <c r="E34" s="167">
        <f>SUM(1_B_MELLÉKLET!E35:E36)</f>
        <v>22700</v>
      </c>
      <c r="F34" s="168">
        <f t="shared" si="4"/>
        <v>73466</v>
      </c>
      <c r="G34" s="168">
        <f>G35+G36</f>
        <v>73148</v>
      </c>
      <c r="H34" s="169">
        <f aca="true" t="shared" si="7" ref="H34:H37">G34/F34</f>
        <v>0.995671467073204</v>
      </c>
    </row>
    <row r="35" spans="1:8" ht="20.25">
      <c r="A35" s="170"/>
      <c r="B35" s="175" t="s">
        <v>216</v>
      </c>
      <c r="C35" s="96">
        <v>766</v>
      </c>
      <c r="D35" s="96">
        <v>766</v>
      </c>
      <c r="E35" s="96"/>
      <c r="F35" s="112">
        <f t="shared" si="4"/>
        <v>766</v>
      </c>
      <c r="G35" s="112">
        <v>448</v>
      </c>
      <c r="H35" s="171">
        <f t="shared" si="7"/>
        <v>0.5848563968668408</v>
      </c>
    </row>
    <row r="36" spans="1:8" ht="20.25">
      <c r="A36" s="159"/>
      <c r="B36" s="95" t="s">
        <v>200</v>
      </c>
      <c r="C36" s="114"/>
      <c r="D36" s="114">
        <v>50000</v>
      </c>
      <c r="E36" s="114">
        <f>1_sz_melléklet!E75</f>
        <v>22700</v>
      </c>
      <c r="F36" s="112">
        <f t="shared" si="4"/>
        <v>72700</v>
      </c>
      <c r="G36" s="112">
        <f>1_sz_melléklet!G75</f>
        <v>72700</v>
      </c>
      <c r="H36" s="171">
        <f t="shared" si="7"/>
        <v>1</v>
      </c>
    </row>
    <row r="37" spans="1:8" ht="20.25">
      <c r="A37" s="176"/>
      <c r="B37" s="177" t="s">
        <v>209</v>
      </c>
      <c r="C37" s="111">
        <f>1_B_MELLÉKLET!C24+1_B_MELLÉKLET!C34</f>
        <v>551548</v>
      </c>
      <c r="D37" s="111">
        <f>1_B_MELLÉKLET!D24+1_B_MELLÉKLET!D34</f>
        <v>464465</v>
      </c>
      <c r="E37" s="111">
        <f>1_B_MELLÉKLET!E24+1_B_MELLÉKLET!E34</f>
        <v>125655</v>
      </c>
      <c r="F37" s="112">
        <f t="shared" si="4"/>
        <v>590120</v>
      </c>
      <c r="G37" s="112">
        <f>G24+G34</f>
        <v>111564</v>
      </c>
      <c r="H37" s="171">
        <f t="shared" si="7"/>
        <v>0.1890530739510608</v>
      </c>
    </row>
    <row r="38" spans="1:8" ht="20.25">
      <c r="A38" s="178"/>
      <c r="B38" s="179"/>
      <c r="C38" s="96"/>
      <c r="D38" s="96"/>
      <c r="E38" s="105"/>
      <c r="F38" s="112">
        <f t="shared" si="4"/>
        <v>0</v>
      </c>
      <c r="G38" s="180"/>
      <c r="H38" s="181"/>
    </row>
    <row r="39" spans="1:8" ht="20.25">
      <c r="A39" s="182"/>
      <c r="B39" s="183" t="s">
        <v>204</v>
      </c>
      <c r="C39" s="96"/>
      <c r="D39" s="96"/>
      <c r="E39" s="105"/>
      <c r="F39" s="112">
        <f t="shared" si="4"/>
        <v>0</v>
      </c>
      <c r="G39" s="180"/>
      <c r="H39" s="181"/>
    </row>
    <row r="40" spans="1:8" ht="20.25">
      <c r="A40" s="182"/>
      <c r="B40" s="183" t="s">
        <v>205</v>
      </c>
      <c r="C40" s="96"/>
      <c r="D40" s="96"/>
      <c r="E40" s="105"/>
      <c r="F40" s="112">
        <f t="shared" si="4"/>
        <v>0</v>
      </c>
      <c r="G40" s="180"/>
      <c r="H40" s="181"/>
    </row>
    <row r="41" spans="2:8" ht="18">
      <c r="B41" s="141" t="s">
        <v>217</v>
      </c>
      <c r="C41" s="142">
        <f>1_B_MELLÉKLET!C18-1_B_MELLÉKLET!C37</f>
        <v>0</v>
      </c>
      <c r="E41" s="142">
        <f>1_B_MELLÉKLET!E18-1_B_MELLÉKLET!E37</f>
        <v>-51335</v>
      </c>
      <c r="F41" s="142">
        <f>1_B_MELLÉKLET!F18-1_B_MELLÉKLET!F37</f>
        <v>-51335</v>
      </c>
      <c r="G41" s="142">
        <f>1_B_MELLÉKLET!G18-1_B_MELLÉKLET!G37</f>
        <v>50512</v>
      </c>
      <c r="H41" s="181"/>
    </row>
    <row r="42" spans="7:8" ht="18.75">
      <c r="G42" s="184"/>
      <c r="H42" s="185"/>
    </row>
  </sheetData>
  <sheetProtection selectLockedCells="1" selectUnlockedCells="1"/>
  <mergeCells count="4">
    <mergeCell ref="B1:C1"/>
    <mergeCell ref="B2:C2"/>
    <mergeCell ref="E4:F4"/>
    <mergeCell ref="E22:F22"/>
  </mergeCells>
  <printOptions horizontalCentered="1"/>
  <pageMargins left="0.7875" right="0.7875" top="1.1229166666666668" bottom="0.9840277777777777" header="0.5" footer="0.5118055555555555"/>
  <pageSetup fitToHeight="1" fitToWidth="1" horizontalDpi="300" verticalDpi="300" orientation="portrait" paperSize="9"/>
  <headerFooter alignWithMargins="0">
    <oddHeader>&amp;R 1-B_sz. melléklet a  /2016.(VI.15
.) 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56"/>
  <sheetViews>
    <sheetView view="pageBreakPreview" zoomScale="50" zoomScaleNormal="60" zoomScaleSheetLayoutView="50" workbookViewId="0" topLeftCell="B25">
      <selection activeCell="E47" sqref="E47"/>
    </sheetView>
  </sheetViews>
  <sheetFormatPr defaultColWidth="9.140625" defaultRowHeight="12.75"/>
  <cols>
    <col min="1" max="1" width="21.28125" style="3" customWidth="1"/>
    <col min="2" max="2" width="78.7109375" style="3" customWidth="1"/>
    <col min="3" max="3" width="21.140625" style="3" customWidth="1"/>
    <col min="4" max="5" width="21.00390625" style="3" customWidth="1"/>
    <col min="6" max="9" width="16.8515625" style="3" customWidth="1"/>
    <col min="10" max="10" width="21.140625" style="3" customWidth="1"/>
    <col min="11" max="11" width="21.421875" style="3" customWidth="1"/>
    <col min="12" max="12" width="20.57421875" style="3" customWidth="1"/>
    <col min="13" max="13" width="17.57421875" style="3" customWidth="1"/>
    <col min="14" max="253" width="9.00390625" style="3" customWidth="1"/>
  </cols>
  <sheetData>
    <row r="1" spans="1:9" ht="18">
      <c r="A1" s="186" t="s">
        <v>218</v>
      </c>
      <c r="B1" s="187"/>
      <c r="C1" s="187"/>
      <c r="D1" s="187"/>
      <c r="E1" s="187"/>
      <c r="F1" s="187"/>
      <c r="G1" s="187"/>
      <c r="H1" s="187"/>
      <c r="I1" s="187"/>
    </row>
    <row r="2" spans="1:13" ht="107.25" customHeight="1">
      <c r="A2" s="1" t="s">
        <v>118</v>
      </c>
      <c r="B2" s="1" t="s">
        <v>219</v>
      </c>
      <c r="C2" s="55" t="s">
        <v>120</v>
      </c>
      <c r="D2" s="62" t="s">
        <v>122</v>
      </c>
      <c r="E2" s="63" t="s">
        <v>123</v>
      </c>
      <c r="F2" s="62" t="s">
        <v>124</v>
      </c>
      <c r="G2" s="62" t="s">
        <v>125</v>
      </c>
      <c r="H2" s="62" t="s">
        <v>126</v>
      </c>
      <c r="I2" s="13" t="s">
        <v>220</v>
      </c>
      <c r="J2" s="13" t="s">
        <v>221</v>
      </c>
      <c r="K2" s="21" t="s">
        <v>222</v>
      </c>
      <c r="L2" s="188" t="s">
        <v>223</v>
      </c>
      <c r="M2" s="21" t="s">
        <v>224</v>
      </c>
    </row>
    <row r="3" spans="1:13" ht="18">
      <c r="A3" s="189" t="s">
        <v>127</v>
      </c>
      <c r="B3" s="1" t="s">
        <v>225</v>
      </c>
      <c r="C3" s="190">
        <v>10000</v>
      </c>
      <c r="D3" s="190">
        <v>10000</v>
      </c>
      <c r="E3" s="190"/>
      <c r="F3" s="190">
        <f>2_sz_melléklete!D3+2_sz_melléklete!E3</f>
        <v>10000</v>
      </c>
      <c r="G3" s="190"/>
      <c r="H3" s="191">
        <f aca="true" t="shared" si="0" ref="H3:H13">G3/F3</f>
        <v>0</v>
      </c>
      <c r="I3" s="1"/>
      <c r="J3" s="190">
        <v>10000</v>
      </c>
      <c r="K3" s="1"/>
      <c r="L3" s="192"/>
      <c r="M3" s="1"/>
    </row>
    <row r="4" spans="1:13" ht="18">
      <c r="A4" s="1"/>
      <c r="B4" s="1" t="s">
        <v>226</v>
      </c>
      <c r="C4" s="190">
        <v>25000</v>
      </c>
      <c r="D4" s="190">
        <v>19050</v>
      </c>
      <c r="E4" s="190"/>
      <c r="F4" s="190">
        <f>2_sz_melléklete!D4+2_sz_melléklete!E4</f>
        <v>19050</v>
      </c>
      <c r="G4" s="190"/>
      <c r="H4" s="191">
        <f t="shared" si="0"/>
        <v>0</v>
      </c>
      <c r="I4" s="190">
        <v>0</v>
      </c>
      <c r="J4" s="190">
        <v>19050</v>
      </c>
      <c r="K4" s="1"/>
      <c r="L4" s="192"/>
      <c r="M4" s="1"/>
    </row>
    <row r="5" spans="1:13" ht="18">
      <c r="A5" s="1"/>
      <c r="B5" s="1" t="s">
        <v>227</v>
      </c>
      <c r="C5" s="190">
        <v>5254</v>
      </c>
      <c r="D5" s="190">
        <v>5254</v>
      </c>
      <c r="E5" s="190"/>
      <c r="F5" s="190">
        <f>2_sz_melléklete!D5+2_sz_melléklete!E5</f>
        <v>5254</v>
      </c>
      <c r="G5" s="190">
        <v>5254</v>
      </c>
      <c r="H5" s="191">
        <f t="shared" si="0"/>
        <v>1</v>
      </c>
      <c r="I5" s="190"/>
      <c r="J5" s="190">
        <v>5254</v>
      </c>
      <c r="K5" s="1"/>
      <c r="L5" s="192"/>
      <c r="M5" s="1"/>
    </row>
    <row r="6" spans="1:13" ht="18">
      <c r="A6" s="1"/>
      <c r="B6" s="1" t="s">
        <v>228</v>
      </c>
      <c r="C6" s="190">
        <v>20000</v>
      </c>
      <c r="D6" s="190">
        <v>20000</v>
      </c>
      <c r="E6" s="190"/>
      <c r="F6" s="190">
        <f>2_sz_melléklete!D6+2_sz_melléklete!E6</f>
        <v>20000</v>
      </c>
      <c r="G6" s="190"/>
      <c r="H6" s="191">
        <f t="shared" si="0"/>
        <v>0</v>
      </c>
      <c r="I6" s="190">
        <v>20000</v>
      </c>
      <c r="J6" s="190"/>
      <c r="K6" s="190">
        <v>20000</v>
      </c>
      <c r="L6" s="192"/>
      <c r="M6" s="1"/>
    </row>
    <row r="7" spans="1:13" ht="18">
      <c r="A7" s="1"/>
      <c r="B7" s="1" t="s">
        <v>229</v>
      </c>
      <c r="C7" s="190">
        <v>10000</v>
      </c>
      <c r="D7" s="190">
        <v>10000</v>
      </c>
      <c r="E7" s="190"/>
      <c r="F7" s="190">
        <f>2_sz_melléklete!D7+2_sz_melléklete!E7</f>
        <v>10000</v>
      </c>
      <c r="G7" s="190"/>
      <c r="H7" s="191">
        <f t="shared" si="0"/>
        <v>0</v>
      </c>
      <c r="I7" s="190">
        <v>10000</v>
      </c>
      <c r="J7" s="190"/>
      <c r="K7" s="190">
        <v>9880</v>
      </c>
      <c r="L7" s="190">
        <v>120</v>
      </c>
      <c r="M7" s="1"/>
    </row>
    <row r="8" spans="1:13" ht="18">
      <c r="A8" s="193"/>
      <c r="B8" s="1" t="s">
        <v>230</v>
      </c>
      <c r="C8" s="190">
        <v>23600</v>
      </c>
      <c r="D8" s="190">
        <v>23600</v>
      </c>
      <c r="E8" s="190"/>
      <c r="F8" s="190">
        <f>2_sz_melléklete!D8+2_sz_melléklete!E8</f>
        <v>23600</v>
      </c>
      <c r="G8" s="190"/>
      <c r="H8" s="191">
        <f t="shared" si="0"/>
        <v>0</v>
      </c>
      <c r="I8" s="190"/>
      <c r="J8" s="190">
        <v>23600</v>
      </c>
      <c r="K8" s="1"/>
      <c r="L8" s="192"/>
      <c r="M8" s="1"/>
    </row>
    <row r="9" spans="1:13" s="195" customFormat="1" ht="18">
      <c r="A9" s="194"/>
      <c r="B9" s="1" t="s">
        <v>231</v>
      </c>
      <c r="C9" s="190">
        <v>31500</v>
      </c>
      <c r="D9" s="190">
        <v>20000</v>
      </c>
      <c r="E9" s="190"/>
      <c r="F9" s="190">
        <f>2_sz_melléklete!D9+2_sz_melléklete!E9</f>
        <v>20000</v>
      </c>
      <c r="G9" s="190"/>
      <c r="H9" s="191">
        <f t="shared" si="0"/>
        <v>0</v>
      </c>
      <c r="I9" s="190"/>
      <c r="J9" s="190">
        <v>20000</v>
      </c>
      <c r="K9" s="1"/>
      <c r="L9" s="1"/>
      <c r="M9" s="1"/>
    </row>
    <row r="10" spans="1:13" s="195" customFormat="1" ht="18">
      <c r="A10" s="194"/>
      <c r="B10" s="1" t="s">
        <v>232</v>
      </c>
      <c r="C10" s="190">
        <v>50000</v>
      </c>
      <c r="D10" s="190">
        <v>38100</v>
      </c>
      <c r="E10" s="190"/>
      <c r="F10" s="190">
        <f>2_sz_melléklete!D10+2_sz_melléklete!E10</f>
        <v>38100</v>
      </c>
      <c r="G10" s="190"/>
      <c r="H10" s="191">
        <f t="shared" si="0"/>
        <v>0</v>
      </c>
      <c r="I10" s="190"/>
      <c r="J10" s="190">
        <v>38100</v>
      </c>
      <c r="K10" s="1"/>
      <c r="L10" s="1"/>
      <c r="M10" s="1"/>
    </row>
    <row r="11" spans="1:13" ht="18">
      <c r="A11" s="193"/>
      <c r="B11" s="1" t="s">
        <v>233</v>
      </c>
      <c r="C11" s="190">
        <v>10000</v>
      </c>
      <c r="D11" s="190">
        <v>10000</v>
      </c>
      <c r="E11" s="190"/>
      <c r="F11" s="190">
        <f>2_sz_melléklete!D11+2_sz_melléklete!E11</f>
        <v>10000</v>
      </c>
      <c r="G11" s="190"/>
      <c r="H11" s="191">
        <f t="shared" si="0"/>
        <v>0</v>
      </c>
      <c r="I11" s="1"/>
      <c r="J11" s="190">
        <v>10000</v>
      </c>
      <c r="K11" s="1"/>
      <c r="L11" s="192"/>
      <c r="M11" s="1"/>
    </row>
    <row r="12" spans="1:13" ht="18">
      <c r="A12" s="196"/>
      <c r="B12" s="1" t="s">
        <v>234</v>
      </c>
      <c r="C12" s="190"/>
      <c r="D12" s="190"/>
      <c r="E12" s="190">
        <v>9779</v>
      </c>
      <c r="F12" s="190">
        <f>2_sz_melléklete!D12+2_sz_melléklete!E12</f>
        <v>9779</v>
      </c>
      <c r="G12" s="190">
        <v>9939</v>
      </c>
      <c r="H12" s="191">
        <f t="shared" si="0"/>
        <v>1.0163615911647408</v>
      </c>
      <c r="I12" s="1"/>
      <c r="J12" s="190"/>
      <c r="K12" s="1"/>
      <c r="L12" s="192"/>
      <c r="M12" s="1"/>
    </row>
    <row r="13" spans="1:13" ht="18">
      <c r="A13" s="196"/>
      <c r="B13" s="13" t="s">
        <v>51</v>
      </c>
      <c r="C13" s="190"/>
      <c r="D13" s="190"/>
      <c r="E13" s="190">
        <v>741</v>
      </c>
      <c r="F13" s="190">
        <v>741</v>
      </c>
      <c r="G13" s="190">
        <v>741</v>
      </c>
      <c r="H13" s="191">
        <f t="shared" si="0"/>
        <v>1</v>
      </c>
      <c r="I13" s="1"/>
      <c r="J13" s="190"/>
      <c r="K13" s="1"/>
      <c r="L13" s="192"/>
      <c r="M13" s="1"/>
    </row>
    <row r="14" spans="1:13" s="199" customFormat="1" ht="18">
      <c r="A14" s="194"/>
      <c r="B14" s="1"/>
      <c r="C14" s="190"/>
      <c r="D14" s="190"/>
      <c r="E14" s="190"/>
      <c r="F14" s="190">
        <f>2_sz_melléklete!D14+2_sz_melléklete!E14</f>
        <v>0</v>
      </c>
      <c r="G14" s="190"/>
      <c r="H14" s="191"/>
      <c r="I14" s="1"/>
      <c r="J14" s="1"/>
      <c r="K14" s="197"/>
      <c r="L14" s="198"/>
      <c r="M14" s="197"/>
    </row>
    <row r="15" spans="1:13" ht="27.75" customHeight="1">
      <c r="A15" s="194"/>
      <c r="B15" s="200" t="s">
        <v>235</v>
      </c>
      <c r="C15" s="201">
        <f>SUM(2_sz_melléklete!C3:C14)</f>
        <v>185354</v>
      </c>
      <c r="D15" s="201">
        <f>SUM(2_sz_melléklete!D3:D14)</f>
        <v>156004</v>
      </c>
      <c r="E15" s="201">
        <f>SUM(2_sz_melléklete!E3:E14)</f>
        <v>10520</v>
      </c>
      <c r="F15" s="201">
        <f>SUM(2_sz_melléklete!F3:F14)</f>
        <v>166524</v>
      </c>
      <c r="G15" s="201">
        <f>SUM(2_sz_melléklete!G3:G14)</f>
        <v>15934</v>
      </c>
      <c r="H15" s="202">
        <f>G15/F15</f>
        <v>0.09568590713650885</v>
      </c>
      <c r="I15" s="201">
        <f>SUM(2_sz_melléklete!I3:I14)</f>
        <v>30000</v>
      </c>
      <c r="J15" s="201">
        <f>SUM(2_sz_melléklete!J3:J14)</f>
        <v>126004</v>
      </c>
      <c r="K15" s="201">
        <f>SUM(2_sz_melléklete!K3:K14)</f>
        <v>29880</v>
      </c>
      <c r="L15" s="201">
        <f>SUM(2_sz_melléklete!L3:L14)</f>
        <v>120</v>
      </c>
      <c r="M15" s="201">
        <f>SUM(2_sz_melléklete!M3:M14)</f>
        <v>0</v>
      </c>
    </row>
    <row r="16" spans="1:13" s="199" customFormat="1" ht="33.75" customHeight="1">
      <c r="A16" s="189" t="s">
        <v>135</v>
      </c>
      <c r="B16" s="1"/>
      <c r="C16" s="190"/>
      <c r="D16" s="190"/>
      <c r="E16" s="190"/>
      <c r="F16" s="190">
        <f>2_sz_melléklete!D16+2_sz_melléklete!E16</f>
        <v>0</v>
      </c>
      <c r="G16" s="190"/>
      <c r="H16" s="191"/>
      <c r="I16" s="1"/>
      <c r="J16" s="1"/>
      <c r="K16" s="203"/>
      <c r="L16" s="204"/>
      <c r="M16" s="203"/>
    </row>
    <row r="17" spans="1:13" s="199" customFormat="1" ht="33.75" customHeight="1">
      <c r="A17" s="205" t="s">
        <v>236</v>
      </c>
      <c r="B17" s="206" t="s">
        <v>237</v>
      </c>
      <c r="C17" s="207">
        <f>SUM(2_sz_melléklete!C16:C16)</f>
        <v>0</v>
      </c>
      <c r="D17" s="207"/>
      <c r="E17" s="207"/>
      <c r="F17" s="190">
        <f>2_sz_melléklete!D17+2_sz_melléklete!E17</f>
        <v>0</v>
      </c>
      <c r="G17" s="190"/>
      <c r="H17" s="191"/>
      <c r="I17" s="207">
        <f>SUM(2_sz_melléklete!I16:I16)</f>
        <v>0</v>
      </c>
      <c r="J17" s="207">
        <f>SUM(2_sz_melléklete!J16:J16)</f>
        <v>0</v>
      </c>
      <c r="K17" s="203"/>
      <c r="L17" s="204"/>
      <c r="M17" s="203"/>
    </row>
    <row r="18" spans="1:28" s="195" customFormat="1" ht="18.75">
      <c r="A18" s="18"/>
      <c r="B18" s="13" t="s">
        <v>238</v>
      </c>
      <c r="C18" s="190">
        <v>15240</v>
      </c>
      <c r="D18" s="190">
        <v>15240</v>
      </c>
      <c r="E18" s="190">
        <v>24305</v>
      </c>
      <c r="F18" s="190">
        <f>2_sz_melléklete!D18+2_sz_melléklete!E18</f>
        <v>39545</v>
      </c>
      <c r="G18" s="190"/>
      <c r="H18" s="191">
        <f aca="true" t="shared" si="1" ref="H18:H19">G18/F18</f>
        <v>0</v>
      </c>
      <c r="I18" s="190">
        <v>15240</v>
      </c>
      <c r="J18" s="190">
        <v>0</v>
      </c>
      <c r="K18" s="1"/>
      <c r="L18" s="190">
        <v>15240</v>
      </c>
      <c r="M18" s="1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</row>
    <row r="19" spans="1:13" s="199" customFormat="1" ht="33.75" customHeight="1">
      <c r="A19" s="36" t="s">
        <v>239</v>
      </c>
      <c r="B19" s="209" t="s">
        <v>240</v>
      </c>
      <c r="C19" s="203">
        <f>SUM(2_sz_melléklete!C18:C18)</f>
        <v>15240</v>
      </c>
      <c r="D19" s="203">
        <f>SUM(2_sz_melléklete!D18:D18)</f>
        <v>15240</v>
      </c>
      <c r="E19" s="203">
        <f>SUM(2_sz_melléklete!E18:E18)</f>
        <v>24305</v>
      </c>
      <c r="F19" s="190">
        <f>2_sz_melléklete!D19+2_sz_melléklete!E19</f>
        <v>39545</v>
      </c>
      <c r="G19" s="190"/>
      <c r="H19" s="191">
        <f t="shared" si="1"/>
        <v>0</v>
      </c>
      <c r="I19" s="203">
        <f>SUM(2_sz_melléklete!I18:I18)</f>
        <v>15240</v>
      </c>
      <c r="J19" s="203">
        <f>SUM(2_sz_melléklete!J18:J18)</f>
        <v>0</v>
      </c>
      <c r="K19" s="203">
        <f>SUM(2_sz_melléklete!K18:K18)</f>
        <v>0</v>
      </c>
      <c r="L19" s="203">
        <f>SUM(2_sz_melléklete!L18:L18)</f>
        <v>15240</v>
      </c>
      <c r="M19" s="203">
        <f>SUM(2_sz_melléklete!M18:M18)</f>
        <v>0</v>
      </c>
    </row>
    <row r="20" spans="1:13" ht="18">
      <c r="A20" s="193"/>
      <c r="B20" s="1"/>
      <c r="C20" s="190"/>
      <c r="D20" s="190"/>
      <c r="E20" s="190"/>
      <c r="F20" s="190">
        <f>2_sz_melléklete!D20+2_sz_melléklete!E20</f>
        <v>0</v>
      </c>
      <c r="G20" s="190"/>
      <c r="H20" s="191"/>
      <c r="I20" s="1"/>
      <c r="J20" s="1"/>
      <c r="K20" s="210"/>
      <c r="L20" s="192"/>
      <c r="M20" s="210"/>
    </row>
    <row r="21" spans="6:8" s="194" customFormat="1" ht="18">
      <c r="F21" s="190">
        <f>2_sz_melléklete!D21+2_sz_melléklete!E21</f>
        <v>0</v>
      </c>
      <c r="G21" s="211"/>
      <c r="H21" s="191"/>
    </row>
    <row r="22" spans="1:13" ht="26.25" customHeight="1">
      <c r="A22" s="212" t="s">
        <v>241</v>
      </c>
      <c r="B22" s="209" t="s">
        <v>242</v>
      </c>
      <c r="C22" s="203">
        <f>SUM(2_sz_melléklete!C20)</f>
        <v>0</v>
      </c>
      <c r="D22" s="203"/>
      <c r="E22" s="203"/>
      <c r="F22" s="190">
        <f>2_sz_melléklete!D22+2_sz_melléklete!E22</f>
        <v>0</v>
      </c>
      <c r="G22" s="190"/>
      <c r="H22" s="191"/>
      <c r="I22" s="203">
        <f>SUM(2_sz_melléklete!I20)</f>
        <v>0</v>
      </c>
      <c r="J22" s="203">
        <f>SUM(2_sz_melléklete!J20)</f>
        <v>0</v>
      </c>
      <c r="K22" s="210"/>
      <c r="L22" s="192"/>
      <c r="M22" s="1"/>
    </row>
    <row r="23" spans="1:13" ht="26.25" customHeight="1">
      <c r="A23" s="193"/>
      <c r="B23" s="1" t="s">
        <v>243</v>
      </c>
      <c r="C23" s="190">
        <v>15000</v>
      </c>
      <c r="D23" s="190">
        <v>15000</v>
      </c>
      <c r="E23" s="190"/>
      <c r="F23" s="190">
        <f>2_sz_melléklete!D23+2_sz_melléklete!E23</f>
        <v>15000</v>
      </c>
      <c r="G23" s="190"/>
      <c r="H23" s="191"/>
      <c r="I23" s="190">
        <v>0</v>
      </c>
      <c r="J23" s="190">
        <v>15000</v>
      </c>
      <c r="K23" s="210"/>
      <c r="L23" s="192"/>
      <c r="M23" s="1"/>
    </row>
    <row r="24" spans="1:13" ht="18">
      <c r="A24" s="193"/>
      <c r="B24" s="13" t="s">
        <v>244</v>
      </c>
      <c r="C24" s="190">
        <v>15000</v>
      </c>
      <c r="D24" s="190">
        <v>15000</v>
      </c>
      <c r="E24" s="190"/>
      <c r="F24" s="190">
        <f>2_sz_melléklete!D24+2_sz_melléklete!E24</f>
        <v>15000</v>
      </c>
      <c r="G24" s="190"/>
      <c r="H24" s="191">
        <f aca="true" t="shared" si="2" ref="H24:H38">G24/F24</f>
        <v>0</v>
      </c>
      <c r="I24" s="190"/>
      <c r="J24" s="190">
        <v>15000</v>
      </c>
      <c r="K24" s="210"/>
      <c r="L24" s="192"/>
      <c r="M24" s="1"/>
    </row>
    <row r="25" spans="1:13" ht="18">
      <c r="A25" s="193"/>
      <c r="B25" s="13" t="s">
        <v>245</v>
      </c>
      <c r="C25" s="190">
        <v>14000</v>
      </c>
      <c r="D25" s="190">
        <v>10000</v>
      </c>
      <c r="E25" s="190"/>
      <c r="F25" s="190">
        <f>2_sz_melléklete!D25+2_sz_melléklete!E25</f>
        <v>10000</v>
      </c>
      <c r="G25" s="190"/>
      <c r="H25" s="191">
        <f t="shared" si="2"/>
        <v>0</v>
      </c>
      <c r="I25" s="190">
        <v>0</v>
      </c>
      <c r="J25" s="190">
        <v>10000</v>
      </c>
      <c r="K25" s="1"/>
      <c r="L25" s="192"/>
      <c r="M25" s="1"/>
    </row>
    <row r="26" spans="1:13" s="208" customFormat="1" ht="57.75" customHeight="1">
      <c r="A26" s="194"/>
      <c r="B26" s="13" t="s">
        <v>246</v>
      </c>
      <c r="C26" s="190">
        <v>80000</v>
      </c>
      <c r="D26" s="190">
        <v>63500</v>
      </c>
      <c r="E26" s="190"/>
      <c r="F26" s="190">
        <f>2_sz_melléklete!D26+2_sz_melléklete!E26</f>
        <v>63500</v>
      </c>
      <c r="G26" s="190"/>
      <c r="H26" s="191">
        <f t="shared" si="2"/>
        <v>0</v>
      </c>
      <c r="I26" s="190"/>
      <c r="J26" s="190">
        <v>63500</v>
      </c>
      <c r="K26" s="203"/>
      <c r="L26" s="204"/>
      <c r="M26" s="203"/>
    </row>
    <row r="27" spans="1:13" s="208" customFormat="1" ht="26.25" customHeight="1">
      <c r="A27" s="212"/>
      <c r="B27" s="13" t="s">
        <v>247</v>
      </c>
      <c r="C27" s="190">
        <v>3000</v>
      </c>
      <c r="D27" s="190">
        <v>3000</v>
      </c>
      <c r="E27" s="190"/>
      <c r="F27" s="190">
        <f>2_sz_melléklete!D27+2_sz_melléklete!E27</f>
        <v>3000</v>
      </c>
      <c r="G27" s="190"/>
      <c r="H27" s="191">
        <f t="shared" si="2"/>
        <v>0</v>
      </c>
      <c r="I27" s="190">
        <v>0</v>
      </c>
      <c r="J27" s="190">
        <v>3000</v>
      </c>
      <c r="K27" s="203"/>
      <c r="L27" s="204"/>
      <c r="M27" s="190"/>
    </row>
    <row r="28" spans="1:13" ht="36">
      <c r="A28" s="193"/>
      <c r="B28" s="13" t="s">
        <v>248</v>
      </c>
      <c r="C28" s="190">
        <v>20000</v>
      </c>
      <c r="D28" s="190">
        <v>20000</v>
      </c>
      <c r="E28" s="190"/>
      <c r="F28" s="190">
        <f>2_sz_melléklete!D28+2_sz_melléklete!E28</f>
        <v>20000</v>
      </c>
      <c r="G28" s="190"/>
      <c r="H28" s="191">
        <f t="shared" si="2"/>
        <v>0</v>
      </c>
      <c r="I28" s="190"/>
      <c r="J28" s="190">
        <v>20000</v>
      </c>
      <c r="K28" s="1"/>
      <c r="L28" s="192"/>
      <c r="M28" s="1"/>
    </row>
    <row r="29" spans="1:13" s="208" customFormat="1" ht="18.75">
      <c r="A29" s="212"/>
      <c r="B29" s="13" t="s">
        <v>249</v>
      </c>
      <c r="C29" s="190">
        <v>10000</v>
      </c>
      <c r="D29" s="190">
        <v>10000</v>
      </c>
      <c r="E29" s="190"/>
      <c r="F29" s="190">
        <f>2_sz_melléklete!D29+2_sz_melléklete!E29</f>
        <v>10000</v>
      </c>
      <c r="G29" s="190"/>
      <c r="H29" s="191">
        <f t="shared" si="2"/>
        <v>0</v>
      </c>
      <c r="I29" s="190"/>
      <c r="J29" s="190">
        <v>10000</v>
      </c>
      <c r="K29" s="203"/>
      <c r="L29" s="203"/>
      <c r="M29" s="203"/>
    </row>
    <row r="30" spans="1:28" s="213" customFormat="1" ht="18.75">
      <c r="A30" s="194"/>
      <c r="B30" s="13" t="s">
        <v>250</v>
      </c>
      <c r="C30" s="190">
        <v>10000</v>
      </c>
      <c r="D30" s="190">
        <v>10000</v>
      </c>
      <c r="E30" s="190"/>
      <c r="F30" s="190">
        <f>2_sz_melléklete!D30+2_sz_melléklete!E30</f>
        <v>10000</v>
      </c>
      <c r="G30" s="190"/>
      <c r="H30" s="191">
        <f t="shared" si="2"/>
        <v>0</v>
      </c>
      <c r="I30" s="190"/>
      <c r="J30" s="190">
        <v>10000</v>
      </c>
      <c r="K30" s="1"/>
      <c r="L30" s="1"/>
      <c r="M30" s="1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</row>
    <row r="31" spans="1:28" s="218" customFormat="1" ht="18.75">
      <c r="A31" s="214"/>
      <c r="B31" s="13" t="s">
        <v>251</v>
      </c>
      <c r="C31" s="190">
        <v>80000</v>
      </c>
      <c r="D31" s="190">
        <v>80000</v>
      </c>
      <c r="E31" s="190"/>
      <c r="F31" s="190">
        <f>2_sz_melléklete!D31+2_sz_melléklete!E31</f>
        <v>80000</v>
      </c>
      <c r="G31" s="190"/>
      <c r="H31" s="191">
        <f t="shared" si="2"/>
        <v>0</v>
      </c>
      <c r="I31" s="190">
        <v>40000</v>
      </c>
      <c r="J31" s="190">
        <v>40000</v>
      </c>
      <c r="K31" s="215"/>
      <c r="L31" s="216">
        <v>40000</v>
      </c>
      <c r="M31" s="217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</row>
    <row r="32" spans="1:28" s="195" customFormat="1" ht="18.75">
      <c r="A32" s="18"/>
      <c r="B32" s="13" t="s">
        <v>252</v>
      </c>
      <c r="C32" s="190">
        <v>10000</v>
      </c>
      <c r="D32" s="190">
        <v>10000</v>
      </c>
      <c r="E32" s="190"/>
      <c r="F32" s="190">
        <f>2_sz_melléklete!D32+2_sz_melléklete!E32</f>
        <v>10000</v>
      </c>
      <c r="G32" s="190"/>
      <c r="H32" s="191">
        <f t="shared" si="2"/>
        <v>0</v>
      </c>
      <c r="I32" s="190">
        <v>10000</v>
      </c>
      <c r="J32" s="190"/>
      <c r="K32" s="1"/>
      <c r="L32" s="216">
        <v>10000</v>
      </c>
      <c r="M32" s="1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</row>
    <row r="33" spans="1:28" s="195" customFormat="1" ht="18.75">
      <c r="A33" s="18"/>
      <c r="B33" s="13" t="s">
        <v>49</v>
      </c>
      <c r="C33" s="190"/>
      <c r="D33" s="190"/>
      <c r="E33" s="190">
        <v>2250</v>
      </c>
      <c r="F33" s="190">
        <v>2250</v>
      </c>
      <c r="G33" s="190"/>
      <c r="H33" s="191">
        <f t="shared" si="2"/>
        <v>0</v>
      </c>
      <c r="I33" s="190"/>
      <c r="J33" s="190"/>
      <c r="K33" s="1"/>
      <c r="L33" s="216"/>
      <c r="M33" s="1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</row>
    <row r="34" spans="1:28" s="195" customFormat="1" ht="18.75">
      <c r="A34" s="18"/>
      <c r="B34" s="13" t="s">
        <v>253</v>
      </c>
      <c r="C34" s="203"/>
      <c r="D34" s="203"/>
      <c r="E34" s="190">
        <v>497</v>
      </c>
      <c r="F34" s="203">
        <v>497</v>
      </c>
      <c r="G34" s="190"/>
      <c r="H34" s="191">
        <f t="shared" si="2"/>
        <v>0</v>
      </c>
      <c r="I34" s="190"/>
      <c r="J34" s="190"/>
      <c r="K34" s="1"/>
      <c r="L34" s="216"/>
      <c r="M34" s="1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</row>
    <row r="35" spans="1:28" s="195" customFormat="1" ht="18.75">
      <c r="A35" s="18"/>
      <c r="B35" s="13" t="s">
        <v>254</v>
      </c>
      <c r="C35" s="203"/>
      <c r="D35" s="203"/>
      <c r="E35" s="190">
        <v>3322</v>
      </c>
      <c r="F35" s="203">
        <v>3322</v>
      </c>
      <c r="G35" s="190">
        <v>3322</v>
      </c>
      <c r="H35" s="191">
        <f t="shared" si="2"/>
        <v>1</v>
      </c>
      <c r="I35" s="190"/>
      <c r="J35" s="190"/>
      <c r="K35" s="1"/>
      <c r="L35" s="216"/>
      <c r="M35" s="1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</row>
    <row r="36" spans="1:28" s="195" customFormat="1" ht="18.75">
      <c r="A36" s="18"/>
      <c r="B36" s="13" t="s">
        <v>255</v>
      </c>
      <c r="C36" s="203"/>
      <c r="D36" s="203"/>
      <c r="E36" s="190">
        <v>1440</v>
      </c>
      <c r="F36" s="203">
        <v>1440</v>
      </c>
      <c r="G36" s="190">
        <v>1440</v>
      </c>
      <c r="H36" s="191">
        <f t="shared" si="2"/>
        <v>1</v>
      </c>
      <c r="I36" s="190"/>
      <c r="J36" s="190"/>
      <c r="K36" s="1"/>
      <c r="L36" s="216"/>
      <c r="M36" s="1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</row>
    <row r="37" spans="1:28" s="195" customFormat="1" ht="18.75">
      <c r="A37" s="18"/>
      <c r="B37" s="13" t="s">
        <v>256</v>
      </c>
      <c r="C37" s="203"/>
      <c r="D37" s="203"/>
      <c r="E37" s="190">
        <v>6886</v>
      </c>
      <c r="F37" s="203">
        <v>6886</v>
      </c>
      <c r="G37" s="190">
        <v>6319</v>
      </c>
      <c r="H37" s="191">
        <f t="shared" si="2"/>
        <v>0.9176590182979959</v>
      </c>
      <c r="I37" s="190"/>
      <c r="J37" s="190"/>
      <c r="K37" s="1"/>
      <c r="L37" s="216"/>
      <c r="M37" s="1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</row>
    <row r="38" spans="1:28" s="195" customFormat="1" ht="36.75">
      <c r="A38" s="18"/>
      <c r="B38" s="13" t="s">
        <v>257</v>
      </c>
      <c r="C38" s="190"/>
      <c r="D38" s="190"/>
      <c r="E38" s="190">
        <v>3000</v>
      </c>
      <c r="F38" s="190">
        <v>3000</v>
      </c>
      <c r="G38" s="190">
        <v>775</v>
      </c>
      <c r="H38" s="191">
        <f t="shared" si="2"/>
        <v>0.25833333333333336</v>
      </c>
      <c r="I38" s="190"/>
      <c r="J38" s="190"/>
      <c r="K38" s="1"/>
      <c r="L38" s="216"/>
      <c r="M38" s="1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</row>
    <row r="39" spans="1:13" ht="18">
      <c r="A39" s="1"/>
      <c r="B39" s="1"/>
      <c r="C39" s="190"/>
      <c r="D39" s="190"/>
      <c r="E39" s="190"/>
      <c r="F39" s="190">
        <f>2_sz_melléklete!C39+2_sz_melléklete!E39</f>
        <v>0</v>
      </c>
      <c r="G39" s="190"/>
      <c r="H39" s="191"/>
      <c r="I39" s="190"/>
      <c r="J39" s="190"/>
      <c r="K39" s="1"/>
      <c r="L39" s="1"/>
      <c r="M39" s="1"/>
    </row>
    <row r="40" spans="1:13" ht="18.75">
      <c r="A40" s="36" t="s">
        <v>258</v>
      </c>
      <c r="B40" s="209" t="s">
        <v>259</v>
      </c>
      <c r="C40" s="203">
        <f>SUM(2_sz_melléklete!C23:C39)</f>
        <v>257000</v>
      </c>
      <c r="D40" s="203">
        <f>SUM(2_sz_melléklete!D23:D39)</f>
        <v>236500</v>
      </c>
      <c r="E40" s="203">
        <f>SUM(2_sz_melléklete!E23:E39)</f>
        <v>17395</v>
      </c>
      <c r="F40" s="203">
        <f>SUM(2_sz_melléklete!F23:F39)</f>
        <v>253895</v>
      </c>
      <c r="G40" s="203">
        <f>SUM(2_sz_melléklete!G23:G39)</f>
        <v>11856</v>
      </c>
      <c r="H40" s="191">
        <f>G40/F40</f>
        <v>0.04669646901278087</v>
      </c>
      <c r="I40" s="203">
        <f>SUM(2_sz_melléklete!I23:I39)</f>
        <v>50000</v>
      </c>
      <c r="J40" s="203">
        <f>SUM(2_sz_melléklete!J23:J39)</f>
        <v>186500</v>
      </c>
      <c r="K40" s="203">
        <f>SUM(2_sz_melléklete!K23:K39)</f>
        <v>0</v>
      </c>
      <c r="L40" s="203">
        <f>SUM(2_sz_melléklete!L23:L39)</f>
        <v>50000</v>
      </c>
      <c r="M40" s="203">
        <f>SUM(2_sz_melléklete!M23:M39)</f>
        <v>0</v>
      </c>
    </row>
    <row r="41" spans="1:13" ht="18.75">
      <c r="A41" s="36"/>
      <c r="G41" s="203"/>
      <c r="H41" s="191"/>
      <c r="I41" s="203"/>
      <c r="J41" s="203"/>
      <c r="K41" s="203"/>
      <c r="L41" s="203"/>
      <c r="M41" s="203"/>
    </row>
    <row r="42" spans="1:13" ht="18.75">
      <c r="A42" s="36"/>
      <c r="B42" s="13" t="s">
        <v>260</v>
      </c>
      <c r="C42" s="203"/>
      <c r="D42" s="203"/>
      <c r="E42" s="203">
        <v>1401</v>
      </c>
      <c r="F42" s="203">
        <v>1401</v>
      </c>
      <c r="G42" s="203">
        <v>1401</v>
      </c>
      <c r="H42" s="191"/>
      <c r="I42" s="203"/>
      <c r="J42" s="203"/>
      <c r="K42" s="203"/>
      <c r="L42" s="203"/>
      <c r="M42" s="203"/>
    </row>
    <row r="43" spans="1:13" ht="18.75">
      <c r="A43" s="36"/>
      <c r="B43" s="13" t="s">
        <v>261</v>
      </c>
      <c r="C43" s="203"/>
      <c r="D43" s="203"/>
      <c r="E43" s="190">
        <v>2286</v>
      </c>
      <c r="F43" s="203">
        <v>2286</v>
      </c>
      <c r="G43" s="203">
        <v>2178</v>
      </c>
      <c r="H43" s="191">
        <f aca="true" t="shared" si="3" ref="H43:H47">G43/F43</f>
        <v>0.952755905511811</v>
      </c>
      <c r="I43" s="203"/>
      <c r="J43" s="203"/>
      <c r="K43" s="203"/>
      <c r="L43" s="203"/>
      <c r="M43" s="203"/>
    </row>
    <row r="44" spans="1:13" ht="18.75">
      <c r="A44" s="36"/>
      <c r="B44" s="13" t="s">
        <v>262</v>
      </c>
      <c r="C44" s="203"/>
      <c r="D44" s="203"/>
      <c r="E44" s="190">
        <v>1066</v>
      </c>
      <c r="F44" s="203">
        <v>1066</v>
      </c>
      <c r="G44" s="203"/>
      <c r="H44" s="191">
        <f t="shared" si="3"/>
        <v>0</v>
      </c>
      <c r="I44" s="203"/>
      <c r="J44" s="203"/>
      <c r="K44" s="203"/>
      <c r="L44" s="203"/>
      <c r="M44" s="203"/>
    </row>
    <row r="45" spans="1:13" ht="18">
      <c r="A45" s="1"/>
      <c r="B45" s="1" t="s">
        <v>263</v>
      </c>
      <c r="C45" s="190">
        <v>2000</v>
      </c>
      <c r="D45" s="190">
        <v>5561</v>
      </c>
      <c r="E45" s="190">
        <v>5487</v>
      </c>
      <c r="F45" s="190">
        <f>2_sz_melléklete!D45+2_sz_melléklete!E45</f>
        <v>11048</v>
      </c>
      <c r="G45" s="190">
        <v>6758</v>
      </c>
      <c r="H45" s="191">
        <f t="shared" si="3"/>
        <v>0.6116944243301955</v>
      </c>
      <c r="I45" s="190">
        <v>5561</v>
      </c>
      <c r="J45" s="1"/>
      <c r="K45" s="1"/>
      <c r="L45" s="216">
        <v>5561</v>
      </c>
      <c r="M45" s="1"/>
    </row>
    <row r="46" spans="1:13" ht="18.75">
      <c r="A46" s="36" t="s">
        <v>264</v>
      </c>
      <c r="B46" s="206" t="s">
        <v>265</v>
      </c>
      <c r="C46" s="203">
        <f>SUM(2_sz_melléklete!C45:C45)</f>
        <v>2000</v>
      </c>
      <c r="D46" s="203">
        <f>SUM(2_sz_melléklete!D45:D45)</f>
        <v>5561</v>
      </c>
      <c r="E46" s="207">
        <f>SUM(2_sz_melléklete!E42:E45)</f>
        <v>10240</v>
      </c>
      <c r="F46" s="207">
        <f>SUM(2_sz_melléklete!F42:F45)</f>
        <v>15801</v>
      </c>
      <c r="G46" s="207">
        <f>SUM(2_sz_melléklete!G42:G45)</f>
        <v>10337</v>
      </c>
      <c r="H46" s="191">
        <f t="shared" si="3"/>
        <v>0.6541991013227011</v>
      </c>
      <c r="I46" s="203">
        <f>SUM(2_sz_melléklete!I45:I45)</f>
        <v>5561</v>
      </c>
      <c r="J46" s="203">
        <f>SUM(2_sz_melléklete!J45:J45)</f>
        <v>0</v>
      </c>
      <c r="K46" s="203">
        <f>SUM(2_sz_melléklete!K45:K45)</f>
        <v>0</v>
      </c>
      <c r="L46" s="203">
        <f>SUM(2_sz_melléklete!L45:L45)</f>
        <v>5561</v>
      </c>
      <c r="M46" s="203">
        <f>SUM(2_sz_melléklete!M45:M45)</f>
        <v>0</v>
      </c>
    </row>
    <row r="47" spans="1:13" ht="18.75">
      <c r="A47" s="1"/>
      <c r="B47" s="200" t="s">
        <v>266</v>
      </c>
      <c r="C47" s="219">
        <f>SUM(2_sz_melléklete!C17+2_sz_melléklete!C19+2_sz_melléklete!C22+2_sz_melléklete!C40+2_sz_melléklete!C46)</f>
        <v>274240</v>
      </c>
      <c r="D47" s="219">
        <f>SUM(2_sz_melléklete!D17+2_sz_melléklete!D19+2_sz_melléklete!D22+2_sz_melléklete!D40+2_sz_melléklete!D46)</f>
        <v>257301</v>
      </c>
      <c r="E47" s="219">
        <f>SUM(2_sz_melléklete!E17+2_sz_melléklete!E19+2_sz_melléklete!E22+2_sz_melléklete!E40+2_sz_melléklete!E46)</f>
        <v>51940</v>
      </c>
      <c r="F47" s="219">
        <f>SUM(2_sz_melléklete!F17+2_sz_melléklete!F19+2_sz_melléklete!F22+2_sz_melléklete!F40+2_sz_melléklete!F46)</f>
        <v>309241</v>
      </c>
      <c r="G47" s="219">
        <f>SUM(2_sz_melléklete!G17+2_sz_melléklete!G19+2_sz_melléklete!G22+2_sz_melléklete!G40+2_sz_melléklete!G46)</f>
        <v>22193</v>
      </c>
      <c r="H47" s="202">
        <f t="shared" si="3"/>
        <v>0.07176603361132579</v>
      </c>
      <c r="I47" s="219">
        <f>SUM(2_sz_melléklete!I17+2_sz_melléklete!I19+2_sz_melléklete!I22+2_sz_melléklete!I40+2_sz_melléklete!I46)</f>
        <v>70801</v>
      </c>
      <c r="J47" s="219">
        <f>SUM(2_sz_melléklete!J17+2_sz_melléklete!J19+2_sz_melléklete!J22+2_sz_melléklete!J40+2_sz_melléklete!J46)</f>
        <v>186500</v>
      </c>
      <c r="K47" s="219">
        <f>SUM(2_sz_melléklete!K17+2_sz_melléklete!K19+2_sz_melléklete!K22+2_sz_melléklete!K40+2_sz_melléklete!K46)</f>
        <v>0</v>
      </c>
      <c r="L47" s="219">
        <f>SUM(2_sz_melléklete!L17+2_sz_melléklete!L19+2_sz_melléklete!L22+2_sz_melléklete!L40+2_sz_melléklete!L46)</f>
        <v>70801</v>
      </c>
      <c r="M47" s="219">
        <f>SUM(2_sz_melléklete!M17+2_sz_melléklete!M19+2_sz_melléklete!M22+2_sz_melléklete!M40+2_sz_melléklete!M46)</f>
        <v>0</v>
      </c>
    </row>
    <row r="48" spans="1:13" ht="18.75">
      <c r="A48" s="1"/>
      <c r="B48" s="215" t="s">
        <v>267</v>
      </c>
      <c r="C48" s="216">
        <v>40594</v>
      </c>
      <c r="D48" s="216">
        <v>0</v>
      </c>
      <c r="E48" s="216"/>
      <c r="F48" s="190"/>
      <c r="G48" s="190"/>
      <c r="H48" s="191"/>
      <c r="I48" s="190">
        <v>0</v>
      </c>
      <c r="J48" s="206"/>
      <c r="K48" s="190">
        <v>0</v>
      </c>
      <c r="L48" s="1"/>
      <c r="M48" s="1"/>
    </row>
    <row r="49" spans="1:13" ht="18">
      <c r="A49" s="200" t="s">
        <v>141</v>
      </c>
      <c r="B49" s="220" t="s">
        <v>268</v>
      </c>
      <c r="C49" s="201">
        <f>SUM(2_sz_melléklete!C48:C48)</f>
        <v>40594</v>
      </c>
      <c r="D49" s="201">
        <f>SUM(2_sz_melléklete!D48:D48)</f>
        <v>0</v>
      </c>
      <c r="E49" s="201">
        <f>SUM(2_sz_melléklete!E48:E48)</f>
        <v>0</v>
      </c>
      <c r="F49" s="201">
        <f>SUM(2_sz_melléklete!F48:F48)</f>
        <v>0</v>
      </c>
      <c r="G49" s="201"/>
      <c r="H49" s="201"/>
      <c r="I49" s="201">
        <f>SUM(2_sz_melléklete!I48:I48)</f>
        <v>0</v>
      </c>
      <c r="J49" s="201">
        <f>SUM(2_sz_melléklete!J48:J48)</f>
        <v>0</v>
      </c>
      <c r="K49" s="201">
        <f>SUM(2_sz_melléklete!K48:K48)</f>
        <v>0</v>
      </c>
      <c r="L49" s="201">
        <f>SUM(2_sz_melléklete!L48:L48)</f>
        <v>0</v>
      </c>
      <c r="M49" s="201">
        <f>SUM(2_sz_melléklete!M48:M48)</f>
        <v>0</v>
      </c>
    </row>
    <row r="50" spans="1:13" ht="18">
      <c r="A50" s="1"/>
      <c r="B50" s="221" t="s">
        <v>269</v>
      </c>
      <c r="C50" s="222">
        <f>2_sz_melléklete!C15+2_sz_melléklete!C47+2_sz_melléklete!C49</f>
        <v>500188</v>
      </c>
      <c r="D50" s="222">
        <f>2_sz_melléklete!D15+2_sz_melléklete!D47+2_sz_melléklete!D49</f>
        <v>413305</v>
      </c>
      <c r="E50" s="222">
        <f>2_sz_melléklete!E15+2_sz_melléklete!E47+2_sz_melléklete!E49</f>
        <v>62460</v>
      </c>
      <c r="F50" s="222">
        <f>2_sz_melléklete!F15+2_sz_melléklete!F47+2_sz_melléklete!F49</f>
        <v>475765</v>
      </c>
      <c r="G50" s="222">
        <f>2_sz_melléklete!G15+2_sz_melléklete!G47+2_sz_melléklete!G49</f>
        <v>38127</v>
      </c>
      <c r="H50" s="223">
        <f>G50/F50</f>
        <v>0.08013830357424359</v>
      </c>
      <c r="I50" s="222">
        <f>2_sz_melléklete!I15+2_sz_melléklete!I47+2_sz_melléklete!I49</f>
        <v>100801</v>
      </c>
      <c r="J50" s="222">
        <f>2_sz_melléklete!J15+2_sz_melléklete!J47+2_sz_melléklete!J49</f>
        <v>312504</v>
      </c>
      <c r="K50" s="222">
        <f>2_sz_melléklete!K15+2_sz_melléklete!K47+2_sz_melléklete!K49</f>
        <v>29880</v>
      </c>
      <c r="L50" s="222">
        <f>2_sz_melléklete!L15+2_sz_melléklete!L47+2_sz_melléklete!L49</f>
        <v>70921</v>
      </c>
      <c r="M50" s="222">
        <f>2_sz_melléklete!M15+2_sz_melléklete!M47+2_sz_melléklete!M49</f>
        <v>0</v>
      </c>
    </row>
    <row r="51" spans="1:10" ht="18.75">
      <c r="A51" s="1"/>
      <c r="B51" s="194"/>
      <c r="C51" s="194"/>
      <c r="D51" s="194"/>
      <c r="E51" s="194"/>
      <c r="F51" s="190">
        <f>2_sz_melléklete!C51+2_sz_melléklete!E51</f>
        <v>0</v>
      </c>
      <c r="G51" s="211"/>
      <c r="H51" s="191"/>
      <c r="I51" s="194"/>
      <c r="J51" s="206"/>
    </row>
    <row r="52" spans="1:13" ht="18.75">
      <c r="A52" s="1"/>
      <c r="B52" s="1"/>
      <c r="C52" s="216"/>
      <c r="D52" s="216"/>
      <c r="E52" s="216"/>
      <c r="F52" s="190">
        <f>2_sz_melléklete!C52+2_sz_melléklete!E52</f>
        <v>0</v>
      </c>
      <c r="G52" s="190"/>
      <c r="H52" s="191"/>
      <c r="I52" s="206"/>
      <c r="J52" s="206"/>
      <c r="K52" s="1"/>
      <c r="L52" s="1"/>
      <c r="M52" s="1"/>
    </row>
    <row r="53" spans="1:13" ht="18.75">
      <c r="A53" s="1"/>
      <c r="B53" s="1"/>
      <c r="C53" s="216"/>
      <c r="D53" s="216"/>
      <c r="E53" s="216"/>
      <c r="F53" s="190">
        <f>2_sz_melléklete!C53+2_sz_melléklete!E53</f>
        <v>0</v>
      </c>
      <c r="G53" s="190"/>
      <c r="H53" s="191"/>
      <c r="I53" s="206"/>
      <c r="J53" s="206"/>
      <c r="K53" s="216"/>
      <c r="L53" s="216"/>
      <c r="M53" s="1"/>
    </row>
    <row r="54" spans="1:13" ht="18.75">
      <c r="A54" s="1"/>
      <c r="B54" s="1"/>
      <c r="C54" s="216"/>
      <c r="D54" s="216"/>
      <c r="E54" s="216"/>
      <c r="F54" s="190">
        <f>2_sz_melléklete!C54+2_sz_melléklete!E54</f>
        <v>0</v>
      </c>
      <c r="G54" s="190"/>
      <c r="H54" s="191"/>
      <c r="I54" s="206"/>
      <c r="J54" s="206"/>
      <c r="K54" s="224"/>
      <c r="L54" s="224"/>
      <c r="M54" s="1"/>
    </row>
    <row r="55" spans="1:13" ht="18">
      <c r="A55" s="225" t="s">
        <v>144</v>
      </c>
      <c r="B55" s="226" t="s">
        <v>270</v>
      </c>
      <c r="C55" s="227">
        <f>SUM(2_sz_melléklete!C50:C54)</f>
        <v>500188</v>
      </c>
      <c r="D55" s="227">
        <f>SUM(2_sz_melléklete!D50:D54)</f>
        <v>413305</v>
      </c>
      <c r="E55" s="227">
        <f>SUM(2_sz_melléklete!E50:E54)</f>
        <v>62460</v>
      </c>
      <c r="F55" s="227">
        <f>SUM(2_sz_melléklete!F50:F54)</f>
        <v>475765</v>
      </c>
      <c r="G55" s="227">
        <f>SUM(2_sz_melléklete!G50:G54)</f>
        <v>38127</v>
      </c>
      <c r="H55" s="228">
        <f>G55/F55</f>
        <v>0.08013830357424359</v>
      </c>
      <c r="I55" s="227">
        <f>SUM(2_sz_melléklete!I50:I54)</f>
        <v>100801</v>
      </c>
      <c r="J55" s="227">
        <f>SUM(2_sz_melléklete!J50:J54)</f>
        <v>312504</v>
      </c>
      <c r="K55" s="227">
        <f>SUM(2_sz_melléklete!K50:K54)</f>
        <v>29880</v>
      </c>
      <c r="L55" s="227">
        <f>SUM(2_sz_melléklete!L50:L54)</f>
        <v>70921</v>
      </c>
      <c r="M55" s="227">
        <f>SUM(2_sz_melléklete!M50:M54)</f>
        <v>0</v>
      </c>
    </row>
    <row r="56" spans="3:12" ht="24.75" customHeight="1">
      <c r="C56" s="3">
        <f>2_sz_melléklete!C55-2_sz_melléklete!J55</f>
        <v>187684</v>
      </c>
      <c r="J56" s="3">
        <f>SUM(2_sz_melléklete!I55:J55)</f>
        <v>413305</v>
      </c>
      <c r="L56" s="3">
        <f>SUM(2_sz_melléklete!K55:L55)</f>
        <v>100801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36"/>
  <headerFooter alignWithMargins="0">
    <oddHeader>&amp;R 2. sz. melléklet a /2016.(XI.23.)önkormányzati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view="pageBreakPreview" zoomScale="50" zoomScaleNormal="60" zoomScaleSheetLayoutView="50" workbookViewId="0" topLeftCell="A1">
      <selection activeCell="L15" sqref="L15"/>
    </sheetView>
  </sheetViews>
  <sheetFormatPr defaultColWidth="9.140625" defaultRowHeight="12.75"/>
  <cols>
    <col min="1" max="1" width="16.7109375" style="3" customWidth="1"/>
    <col min="2" max="2" width="32.28125" style="3" customWidth="1"/>
    <col min="3" max="3" width="18.421875" style="3" customWidth="1"/>
    <col min="4" max="7" width="22.421875" style="3" customWidth="1"/>
    <col min="8" max="16384" width="9.00390625" style="3" customWidth="1"/>
  </cols>
  <sheetData>
    <row r="1" spans="1:8" s="231" customFormat="1" ht="18">
      <c r="A1" s="229" t="s">
        <v>115</v>
      </c>
      <c r="B1" s="229"/>
      <c r="C1" s="229"/>
      <c r="D1" s="229"/>
      <c r="E1" s="229"/>
      <c r="F1" s="229"/>
      <c r="G1" s="229"/>
      <c r="H1" s="230"/>
    </row>
    <row r="2" spans="1:9" s="231" customFormat="1" ht="18">
      <c r="A2" s="232" t="s">
        <v>271</v>
      </c>
      <c r="B2" s="232"/>
      <c r="C2" s="232"/>
      <c r="D2" s="232"/>
      <c r="E2" s="232"/>
      <c r="F2" s="232"/>
      <c r="G2" s="232"/>
      <c r="H2" s="233"/>
      <c r="I2" s="230"/>
    </row>
    <row r="3" spans="1:7" s="231" customFormat="1" ht="18">
      <c r="A3" s="234"/>
      <c r="B3" s="234"/>
      <c r="C3" s="234"/>
      <c r="D3" s="234"/>
      <c r="E3" s="234"/>
      <c r="F3" s="234"/>
      <c r="G3" s="234"/>
    </row>
    <row r="4" spans="1:7" s="231" customFormat="1" ht="18">
      <c r="A4" s="234"/>
      <c r="B4" s="234"/>
      <c r="C4" s="234"/>
      <c r="D4" s="234"/>
      <c r="E4" s="234"/>
      <c r="F4" s="234"/>
      <c r="G4" s="234"/>
    </row>
    <row r="5" spans="1:7" s="231" customFormat="1" ht="18">
      <c r="A5" s="234"/>
      <c r="B5" s="234"/>
      <c r="C5" s="234"/>
      <c r="D5" s="234"/>
      <c r="E5" s="234"/>
      <c r="F5" s="234"/>
      <c r="G5" s="234"/>
    </row>
    <row r="6" spans="1:7" s="231" customFormat="1" ht="18">
      <c r="A6" s="234"/>
      <c r="B6" s="234"/>
      <c r="C6" s="234"/>
      <c r="D6" s="234"/>
      <c r="E6" s="234"/>
      <c r="F6" s="234"/>
      <c r="G6" s="234"/>
    </row>
    <row r="7" spans="1:7" s="231" customFormat="1" ht="18">
      <c r="A7" s="235" t="s">
        <v>272</v>
      </c>
      <c r="B7" s="235"/>
      <c r="C7" s="235"/>
      <c r="D7" s="235"/>
      <c r="E7" s="235"/>
      <c r="F7" s="235"/>
      <c r="G7" s="235"/>
    </row>
    <row r="8" spans="1:7" s="231" customFormat="1" ht="54">
      <c r="A8" s="236" t="s">
        <v>118</v>
      </c>
      <c r="B8" s="236" t="s">
        <v>273</v>
      </c>
      <c r="C8" s="237" t="s">
        <v>274</v>
      </c>
      <c r="D8" s="238" t="s">
        <v>122</v>
      </c>
      <c r="E8" s="239" t="s">
        <v>123</v>
      </c>
      <c r="F8" s="238" t="s">
        <v>124</v>
      </c>
      <c r="G8" s="237" t="s">
        <v>275</v>
      </c>
    </row>
    <row r="9" spans="1:7" s="231" customFormat="1" ht="18">
      <c r="A9" s="240" t="s">
        <v>276</v>
      </c>
      <c r="B9" s="241" t="s">
        <v>277</v>
      </c>
      <c r="C9" s="242">
        <f>SUM('3.sz.melléket'!C11:C12)</f>
        <v>19462</v>
      </c>
      <c r="D9" s="242">
        <f>SUM('3.sz.melléket'!D11:D12)</f>
        <v>25902</v>
      </c>
      <c r="E9" s="242">
        <v>-2445</v>
      </c>
      <c r="F9" s="242">
        <f>SUM('3.sz.melléket'!F11:F12)</f>
        <v>6599</v>
      </c>
      <c r="G9" s="243" t="s">
        <v>278</v>
      </c>
    </row>
    <row r="10" spans="1:7" ht="18">
      <c r="A10" s="215"/>
      <c r="B10" s="244"/>
      <c r="C10" s="245"/>
      <c r="D10" s="245"/>
      <c r="E10" s="245">
        <f>'4. sz.melléklet Önkormányzat'!E59</f>
        <v>-19303</v>
      </c>
      <c r="F10" s="245"/>
      <c r="G10" s="243"/>
    </row>
    <row r="11" spans="1:7" s="231" customFormat="1" ht="18">
      <c r="A11" s="240"/>
      <c r="B11" s="243" t="s">
        <v>279</v>
      </c>
      <c r="C11" s="246">
        <v>19462</v>
      </c>
      <c r="D11" s="246">
        <f>'4. sz.melléklet Önkormányzat'!D59</f>
        <v>25902</v>
      </c>
      <c r="E11" s="246">
        <f>'4. sz.melléklet Önkormányzat'!E59</f>
        <v>-19303</v>
      </c>
      <c r="F11" s="246">
        <f>'4. sz.melléklet Önkormányzat'!F59</f>
        <v>6599</v>
      </c>
      <c r="G11" s="243" t="s">
        <v>278</v>
      </c>
    </row>
    <row r="12" spans="1:7" s="231" customFormat="1" ht="26.25" customHeight="1">
      <c r="A12" s="240"/>
      <c r="B12" s="247"/>
      <c r="C12" s="240"/>
      <c r="D12" s="240"/>
      <c r="E12" s="240"/>
      <c r="F12" s="240"/>
      <c r="G12" s="243" t="s">
        <v>278</v>
      </c>
    </row>
    <row r="13" spans="1:7" s="231" customFormat="1" ht="18">
      <c r="A13" s="240" t="s">
        <v>280</v>
      </c>
      <c r="B13" s="241" t="s">
        <v>65</v>
      </c>
      <c r="C13" s="248">
        <f>SUM('3.sz.melléket'!C14:C16)</f>
        <v>50594</v>
      </c>
      <c r="D13" s="249">
        <f>'4. sz.melléklet Önkormányzat'!D71</f>
        <v>394</v>
      </c>
      <c r="E13" s="249">
        <f>'A melléklet'!E81</f>
        <v>38352</v>
      </c>
      <c r="F13" s="249">
        <f>'4. sz.melléklet Önkormányzat'!F71</f>
        <v>38746</v>
      </c>
      <c r="G13" s="243" t="s">
        <v>278</v>
      </c>
    </row>
    <row r="14" spans="1:7" s="231" customFormat="1" ht="69.75" customHeight="1">
      <c r="A14" s="240"/>
      <c r="B14" s="250" t="s">
        <v>281</v>
      </c>
      <c r="C14" s="240">
        <v>40594</v>
      </c>
      <c r="D14" s="240"/>
      <c r="E14" s="240"/>
      <c r="F14" s="240"/>
      <c r="G14" s="243" t="s">
        <v>278</v>
      </c>
    </row>
    <row r="15" spans="1:7" s="231" customFormat="1" ht="171" customHeight="1">
      <c r="A15" s="240"/>
      <c r="B15" s="251" t="s">
        <v>282</v>
      </c>
      <c r="C15" s="240">
        <v>10000</v>
      </c>
      <c r="D15" s="240"/>
      <c r="E15" s="240">
        <v>100000</v>
      </c>
      <c r="F15" s="240"/>
      <c r="G15" s="243" t="s">
        <v>278</v>
      </c>
    </row>
    <row r="16" spans="1:7" s="231" customFormat="1" ht="23.25" customHeight="1">
      <c r="A16" s="240"/>
      <c r="B16" s="243"/>
      <c r="C16" s="240"/>
      <c r="D16" s="240"/>
      <c r="E16" s="240"/>
      <c r="F16" s="240"/>
      <c r="G16" s="243"/>
    </row>
    <row r="17" spans="1:7" s="231" customFormat="1" ht="18">
      <c r="A17" s="243"/>
      <c r="B17" s="241" t="s">
        <v>283</v>
      </c>
      <c r="C17" s="252">
        <f>SUM('3.sz.melléket'!C9,'3.sz.melléket'!C13)</f>
        <v>70056</v>
      </c>
      <c r="D17" s="252">
        <f>SUM('3.sz.melléket'!D9,'3.sz.melléket'!D13)</f>
        <v>26296</v>
      </c>
      <c r="E17" s="252">
        <f>SUM('3.sz.melléket'!E9,'3.sz.melléket'!E13)</f>
        <v>35907</v>
      </c>
      <c r="F17" s="252">
        <f>SUM('3.sz.melléket'!F9,'3.sz.melléket'!F13)</f>
        <v>45345</v>
      </c>
      <c r="G17" s="243"/>
    </row>
  </sheetData>
  <sheetProtection selectLockedCells="1" selectUnlockedCells="1"/>
  <mergeCells count="2">
    <mergeCell ref="A1:G1"/>
    <mergeCell ref="A2:G2"/>
  </mergeCells>
  <printOptions horizontalCentered="1" verticalCentered="1"/>
  <pageMargins left="0.7875" right="0.7875" top="0.9840277777777777" bottom="0.9840277777777777" header="0.5" footer="0.5118055555555555"/>
  <pageSetup fitToHeight="1" fitToWidth="1" horizontalDpi="300" verticalDpi="300" orientation="landscape" paperSize="9"/>
  <headerFooter alignWithMargins="0">
    <oddHeader>&amp;R 3.sz. melléklet a /2016. (XI.23.)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98"/>
  <sheetViews>
    <sheetView view="pageBreakPreview" zoomScale="57" zoomScaleNormal="60" zoomScaleSheetLayoutView="57" workbookViewId="0" topLeftCell="A55">
      <selection activeCell="F23" sqref="F23"/>
    </sheetView>
  </sheetViews>
  <sheetFormatPr defaultColWidth="9.140625" defaultRowHeight="12.75"/>
  <cols>
    <col min="1" max="1" width="11.421875" style="253" customWidth="1"/>
    <col min="2" max="2" width="71.8515625" style="253" customWidth="1"/>
    <col min="3" max="3" width="21.421875" style="253" customWidth="1"/>
    <col min="4" max="5" width="20.140625" style="253" customWidth="1"/>
    <col min="6" max="6" width="18.00390625" style="253" customWidth="1"/>
    <col min="7" max="7" width="13.28125" style="253" customWidth="1"/>
    <col min="8" max="8" width="18.57421875" style="253" customWidth="1"/>
    <col min="9" max="254" width="9.140625" style="253" customWidth="1"/>
  </cols>
  <sheetData>
    <row r="1" spans="1:6" s="254" customFormat="1" ht="21" customHeight="1">
      <c r="A1" s="3"/>
      <c r="B1" s="3"/>
      <c r="C1" s="3"/>
      <c r="D1" s="3"/>
      <c r="E1" s="3"/>
      <c r="F1" s="3"/>
    </row>
    <row r="2" spans="1:6" s="257" customFormat="1" ht="25.5" customHeight="1">
      <c r="A2" s="255"/>
      <c r="B2" s="255"/>
      <c r="C2" s="256" t="s">
        <v>284</v>
      </c>
      <c r="D2" s="256"/>
      <c r="E2" s="254"/>
      <c r="F2" s="254"/>
    </row>
    <row r="3" spans="1:4" s="257" customFormat="1" ht="18.75">
      <c r="A3" s="258"/>
      <c r="B3" s="259" t="s">
        <v>5</v>
      </c>
      <c r="C3" s="260" t="s">
        <v>285</v>
      </c>
      <c r="D3" s="260"/>
    </row>
    <row r="4" spans="1:4" s="257" customFormat="1" ht="15.75" customHeight="1">
      <c r="A4" s="261"/>
      <c r="B4" s="259" t="s">
        <v>286</v>
      </c>
      <c r="C4" s="262" t="s">
        <v>287</v>
      </c>
      <c r="D4" s="262"/>
    </row>
    <row r="5" spans="1:6" ht="18.75">
      <c r="A5" s="263"/>
      <c r="B5" s="263"/>
      <c r="C5" s="264" t="s">
        <v>288</v>
      </c>
      <c r="D5" s="264"/>
      <c r="E5" s="257"/>
      <c r="F5" s="257"/>
    </row>
    <row r="6" spans="1:4" s="266" customFormat="1" ht="28.5" customHeight="1">
      <c r="A6" s="258"/>
      <c r="B6" s="265" t="s">
        <v>289</v>
      </c>
      <c r="C6" s="265" t="s">
        <v>290</v>
      </c>
      <c r="D6" s="265"/>
    </row>
    <row r="7" spans="1:6" s="266" customFormat="1" ht="15.75" customHeight="1">
      <c r="A7" s="258"/>
      <c r="B7" s="258"/>
      <c r="C7" s="258"/>
      <c r="D7" s="258"/>
      <c r="E7" s="54"/>
      <c r="F7" s="54"/>
    </row>
    <row r="8" spans="1:8" s="266" customFormat="1" ht="60">
      <c r="A8" s="267"/>
      <c r="B8" s="267" t="s">
        <v>291</v>
      </c>
      <c r="C8" s="268" t="s">
        <v>292</v>
      </c>
      <c r="D8" s="62" t="s">
        <v>122</v>
      </c>
      <c r="E8" s="63" t="s">
        <v>123</v>
      </c>
      <c r="F8" s="62" t="s">
        <v>124</v>
      </c>
      <c r="G8" s="62" t="s">
        <v>125</v>
      </c>
      <c r="H8" s="65" t="s">
        <v>126</v>
      </c>
    </row>
    <row r="9" spans="1:8" s="272" customFormat="1" ht="27.75" customHeight="1">
      <c r="A9" s="258" t="s">
        <v>127</v>
      </c>
      <c r="B9" s="269" t="s">
        <v>128</v>
      </c>
      <c r="C9" s="270">
        <f>SUM('4. sz.melléklet Önkormányzat'!C10:C15)</f>
        <v>620773</v>
      </c>
      <c r="D9" s="270">
        <f>SUM('4. sz.melléklet Önkormányzat'!D10:D15)</f>
        <v>627346</v>
      </c>
      <c r="E9" s="270">
        <f>SUM('4. sz.melléklet Önkormányzat'!E10:E15)</f>
        <v>2007</v>
      </c>
      <c r="F9" s="270">
        <f>SUM('4. sz.melléklet Önkormányzat'!F10:F15)</f>
        <v>629353</v>
      </c>
      <c r="G9" s="270">
        <f>SUM('4. sz.melléklet Önkormányzat'!G10:G15)</f>
        <v>481904</v>
      </c>
      <c r="H9" s="271">
        <f aca="true" t="shared" si="0" ref="H9:H13">G9/F9</f>
        <v>0.7657133595931059</v>
      </c>
    </row>
    <row r="10" spans="1:8" s="276" customFormat="1" ht="36">
      <c r="A10" s="273"/>
      <c r="B10" s="274" t="s">
        <v>129</v>
      </c>
      <c r="C10" s="275">
        <v>244234</v>
      </c>
      <c r="D10" s="275">
        <v>244234</v>
      </c>
      <c r="E10" s="275"/>
      <c r="F10" s="275">
        <f>'4. sz.melléklet Önkormányzat'!D10+'4. sz.melléklet Önkormányzat'!E10</f>
        <v>244234</v>
      </c>
      <c r="G10" s="275">
        <v>185034</v>
      </c>
      <c r="H10" s="128">
        <f t="shared" si="0"/>
        <v>0.7576095056380356</v>
      </c>
    </row>
    <row r="11" spans="1:8" s="276" customFormat="1" ht="36">
      <c r="A11" s="153"/>
      <c r="B11" s="274" t="s">
        <v>130</v>
      </c>
      <c r="C11" s="101">
        <v>200330</v>
      </c>
      <c r="D11" s="101">
        <v>200330</v>
      </c>
      <c r="E11" s="275">
        <v>-4485</v>
      </c>
      <c r="F11" s="275">
        <f>'4. sz.melléklet Önkormányzat'!D11+'4. sz.melléklet Önkormányzat'!E11</f>
        <v>195845</v>
      </c>
      <c r="G11" s="275">
        <v>149451</v>
      </c>
      <c r="H11" s="128">
        <f t="shared" si="0"/>
        <v>0.7631085807654012</v>
      </c>
    </row>
    <row r="12" spans="1:8" s="276" customFormat="1" ht="36">
      <c r="A12" s="153"/>
      <c r="B12" s="274" t="s">
        <v>131</v>
      </c>
      <c r="C12" s="101">
        <v>163281</v>
      </c>
      <c r="D12" s="101">
        <v>165803</v>
      </c>
      <c r="E12" s="275">
        <f>1788+1963</f>
        <v>3751</v>
      </c>
      <c r="F12" s="275">
        <f>'4. sz.melléklet Önkormányzat'!D12+'4. sz.melléklet Önkormányzat'!E12</f>
        <v>169554</v>
      </c>
      <c r="G12" s="275">
        <f>123961+5269</f>
        <v>129230</v>
      </c>
      <c r="H12" s="128">
        <f t="shared" si="0"/>
        <v>0.7621760619035823</v>
      </c>
    </row>
    <row r="13" spans="1:8" s="276" customFormat="1" ht="35.25" customHeight="1">
      <c r="A13" s="153"/>
      <c r="B13" s="274" t="s">
        <v>132</v>
      </c>
      <c r="C13" s="101">
        <v>12928</v>
      </c>
      <c r="D13" s="101">
        <v>13077</v>
      </c>
      <c r="E13" s="275"/>
      <c r="F13" s="275">
        <f>'4. sz.melléklet Önkormányzat'!D13+'4. sz.melléklet Önkormányzat'!E13</f>
        <v>13077</v>
      </c>
      <c r="G13" s="275">
        <f>9825+149</f>
        <v>9974</v>
      </c>
      <c r="H13" s="128">
        <f t="shared" si="0"/>
        <v>0.7627131605108205</v>
      </c>
    </row>
    <row r="14" spans="1:8" s="276" customFormat="1" ht="50.25" customHeight="1">
      <c r="A14" s="153"/>
      <c r="B14" s="274" t="s">
        <v>133</v>
      </c>
      <c r="C14" s="101"/>
      <c r="D14" s="101"/>
      <c r="E14" s="275"/>
      <c r="F14" s="275">
        <f>'4. sz.melléklet Önkormányzat'!D14+'4. sz.melléklet Önkormányzat'!E14</f>
        <v>0</v>
      </c>
      <c r="G14" s="275">
        <f>'4. sz.melléklet Önkormányzat'!E14+'4. sz.melléklet Önkormányzat'!F14</f>
        <v>0</v>
      </c>
      <c r="H14" s="128"/>
    </row>
    <row r="15" spans="1:8" s="276" customFormat="1" ht="20.25">
      <c r="A15" s="153"/>
      <c r="B15" s="274" t="s">
        <v>134</v>
      </c>
      <c r="C15" s="101"/>
      <c r="D15" s="101">
        <v>3902</v>
      </c>
      <c r="E15" s="101">
        <v>2741</v>
      </c>
      <c r="F15" s="275">
        <f>'4. sz.melléklet Önkormányzat'!D15+'4. sz.melléklet Önkormányzat'!E15</f>
        <v>6643</v>
      </c>
      <c r="G15" s="277">
        <f>6645+768+802</f>
        <v>8215</v>
      </c>
      <c r="H15" s="128">
        <f aca="true" t="shared" si="1" ref="H15:H20">G15/F15</f>
        <v>1.2366400722565105</v>
      </c>
    </row>
    <row r="16" spans="1:8" s="272" customFormat="1" ht="36">
      <c r="A16" s="153" t="s">
        <v>135</v>
      </c>
      <c r="B16" s="269" t="s">
        <v>136</v>
      </c>
      <c r="C16" s="278">
        <f>'4. sz.melléklet Önkormányzat'!C17+'4. sz.melléklet Önkormányzat'!C18+'4. sz.melléklet Önkormányzat'!C19+'4. sz.melléklet Önkormányzat'!C20</f>
        <v>73393</v>
      </c>
      <c r="D16" s="278">
        <f>'4. sz.melléklet Önkormányzat'!D17+'4. sz.melléklet Önkormányzat'!D18+'4. sz.melléklet Önkormányzat'!D19+'4. sz.melléklet Önkormányzat'!D20</f>
        <v>73393</v>
      </c>
      <c r="E16" s="278">
        <f>'4. sz.melléklet Önkormányzat'!E17+'4. sz.melléklet Önkormányzat'!E18+'4. sz.melléklet Önkormányzat'!E19+'4. sz.melléklet Önkormányzat'!E20</f>
        <v>13282</v>
      </c>
      <c r="F16" s="270">
        <f>'4. sz.melléklet Önkormányzat'!D16+'4. sz.melléklet Önkormányzat'!E16</f>
        <v>86675</v>
      </c>
      <c r="G16" s="278">
        <f>'4. sz.melléklet Önkormányzat'!G17+'4. sz.melléklet Önkormányzat'!G18+'4. sz.melléklet Önkormányzat'!G19+'4. sz.melléklet Önkormányzat'!G20</f>
        <v>65540</v>
      </c>
      <c r="H16" s="271">
        <f t="shared" si="1"/>
        <v>0.7561580617248341</v>
      </c>
    </row>
    <row r="17" spans="1:8" s="272" customFormat="1" ht="36">
      <c r="A17" s="273"/>
      <c r="B17" s="274" t="s">
        <v>137</v>
      </c>
      <c r="C17" s="275">
        <v>2160</v>
      </c>
      <c r="D17" s="275">
        <v>2160</v>
      </c>
      <c r="E17" s="275"/>
      <c r="F17" s="275">
        <f>'4. sz.melléklet Önkormányzat'!D17+'4. sz.melléklet Önkormányzat'!E17</f>
        <v>2160</v>
      </c>
      <c r="G17" s="275">
        <v>2156</v>
      </c>
      <c r="H17" s="128">
        <f t="shared" si="1"/>
        <v>0.9981481481481481</v>
      </c>
    </row>
    <row r="18" spans="1:8" s="272" customFormat="1" ht="36">
      <c r="A18" s="153"/>
      <c r="B18" s="274" t="s">
        <v>138</v>
      </c>
      <c r="C18" s="101">
        <v>16559</v>
      </c>
      <c r="D18" s="101">
        <v>16559</v>
      </c>
      <c r="E18" s="275"/>
      <c r="F18" s="275">
        <f>'4. sz.melléklet Önkormányzat'!D18+'4. sz.melléklet Önkormányzat'!E18</f>
        <v>16559</v>
      </c>
      <c r="G18" s="275">
        <v>15651</v>
      </c>
      <c r="H18" s="128">
        <f t="shared" si="1"/>
        <v>0.9451657708798841</v>
      </c>
    </row>
    <row r="19" spans="1:8" s="272" customFormat="1" ht="36">
      <c r="A19" s="153"/>
      <c r="B19" s="274" t="s">
        <v>139</v>
      </c>
      <c r="C19" s="101">
        <v>38057</v>
      </c>
      <c r="D19" s="101">
        <v>38057</v>
      </c>
      <c r="E19" s="275">
        <f>1375+1066</f>
        <v>2441</v>
      </c>
      <c r="F19" s="275">
        <f>'4. sz.melléklet Önkormányzat'!D19+'4. sz.melléklet Önkormányzat'!E19</f>
        <v>40498</v>
      </c>
      <c r="G19" s="275">
        <f>16388+12910+473+1296</f>
        <v>31067</v>
      </c>
      <c r="H19" s="128">
        <f t="shared" si="1"/>
        <v>0.7671243024346881</v>
      </c>
    </row>
    <row r="20" spans="1:8" s="272" customFormat="1" ht="54">
      <c r="A20" s="153"/>
      <c r="B20" s="274" t="s">
        <v>140</v>
      </c>
      <c r="C20" s="101">
        <f>656+15961</f>
        <v>16617</v>
      </c>
      <c r="D20" s="101">
        <v>16617</v>
      </c>
      <c r="E20" s="275">
        <f>18087+2671+3231-15509+2361</f>
        <v>10841</v>
      </c>
      <c r="F20" s="275">
        <f>'4. sz.melléklet Önkormányzat'!D20+'4. sz.melléklet Önkormányzat'!E20</f>
        <v>27458</v>
      </c>
      <c r="G20" s="275">
        <f>11640+2261+2395+366+4</f>
        <v>16666</v>
      </c>
      <c r="H20" s="128">
        <f t="shared" si="1"/>
        <v>0.606963362225945</v>
      </c>
    </row>
    <row r="21" spans="1:8" s="272" customFormat="1" ht="36">
      <c r="A21" s="153" t="s">
        <v>141</v>
      </c>
      <c r="B21" s="279" t="s">
        <v>142</v>
      </c>
      <c r="C21" s="278">
        <f>'4. sz.melléklet Önkormányzat'!C22</f>
        <v>0</v>
      </c>
      <c r="D21" s="278"/>
      <c r="E21" s="278">
        <f>'4. sz.melléklet Önkormányzat'!E22</f>
        <v>0</v>
      </c>
      <c r="F21" s="275">
        <f>'4. sz.melléklet Önkormányzat'!D21+'4. sz.melléklet Önkormányzat'!E21</f>
        <v>0</v>
      </c>
      <c r="G21" s="280"/>
      <c r="H21" s="128"/>
    </row>
    <row r="22" spans="1:8" s="272" customFormat="1" ht="20.25">
      <c r="A22" s="153"/>
      <c r="B22" s="281" t="s">
        <v>212</v>
      </c>
      <c r="C22" s="194"/>
      <c r="D22" s="194"/>
      <c r="E22" s="277"/>
      <c r="F22" s="275">
        <f>'4. sz.melléklet Önkormányzat'!D22+'4. sz.melléklet Önkormányzat'!E22</f>
        <v>0</v>
      </c>
      <c r="G22" s="280"/>
      <c r="H22" s="128"/>
    </row>
    <row r="23" spans="1:8" s="276" customFormat="1" ht="38.25" customHeight="1">
      <c r="A23" s="282" t="s">
        <v>144</v>
      </c>
      <c r="B23" s="279" t="s">
        <v>145</v>
      </c>
      <c r="C23" s="278">
        <f>SUM('4. sz.melléklet Önkormányzat'!C24:C27)</f>
        <v>211288</v>
      </c>
      <c r="D23" s="278">
        <f>SUM('4. sz.melléklet Önkormányzat'!D24:D27)</f>
        <v>211288</v>
      </c>
      <c r="E23" s="278">
        <f>SUM('4. sz.melléklet Önkormányzat'!E24:E27)</f>
        <v>15000</v>
      </c>
      <c r="F23" s="270">
        <f>'4. sz.melléklet Önkormányzat'!D23+'4. sz.melléklet Önkormányzat'!E23</f>
        <v>226288</v>
      </c>
      <c r="G23" s="278">
        <f>SUM('4. sz.melléklet Önkormányzat'!G24:G27)</f>
        <v>225488</v>
      </c>
      <c r="H23" s="271">
        <f aca="true" t="shared" si="2" ref="H23:H29">G23/F23</f>
        <v>0.9964646821749276</v>
      </c>
    </row>
    <row r="24" spans="1:8" s="276" customFormat="1" ht="72">
      <c r="A24" s="153"/>
      <c r="B24" s="43" t="s">
        <v>146</v>
      </c>
      <c r="C24" s="101">
        <v>56200</v>
      </c>
      <c r="D24" s="101">
        <v>56200</v>
      </c>
      <c r="E24" s="101"/>
      <c r="F24" s="275">
        <f>'4. sz.melléklet Önkormányzat'!D24+'4. sz.melléklet Önkormányzat'!E24</f>
        <v>56200</v>
      </c>
      <c r="G24" s="275">
        <v>58824</v>
      </c>
      <c r="H24" s="128">
        <f t="shared" si="2"/>
        <v>1.0466903914590748</v>
      </c>
    </row>
    <row r="25" spans="1:8" s="276" customFormat="1" ht="20.25">
      <c r="A25" s="156"/>
      <c r="B25" s="43" t="s">
        <v>147</v>
      </c>
      <c r="C25" s="101">
        <v>26000</v>
      </c>
      <c r="D25" s="101">
        <v>26000</v>
      </c>
      <c r="E25" s="101"/>
      <c r="F25" s="275">
        <f>'4. sz.melléklet Önkormányzat'!D25+'4. sz.melléklet Önkormányzat'!E25</f>
        <v>26000</v>
      </c>
      <c r="G25" s="275">
        <v>19336</v>
      </c>
      <c r="H25" s="128">
        <f t="shared" si="2"/>
        <v>0.7436923076923077</v>
      </c>
    </row>
    <row r="26" spans="1:8" s="272" customFormat="1" ht="20.25">
      <c r="A26" s="153"/>
      <c r="B26" s="43" t="s">
        <v>148</v>
      </c>
      <c r="C26" s="101">
        <v>3000</v>
      </c>
      <c r="D26" s="101">
        <v>3000</v>
      </c>
      <c r="E26" s="101"/>
      <c r="F26" s="275">
        <f>'4. sz.melléklet Önkormányzat'!D26+'4. sz.melléklet Önkormányzat'!E26</f>
        <v>3000</v>
      </c>
      <c r="G26" s="275">
        <v>3178</v>
      </c>
      <c r="H26" s="128">
        <f t="shared" si="2"/>
        <v>1.0593333333333332</v>
      </c>
    </row>
    <row r="27" spans="1:8" s="276" customFormat="1" ht="86.25" customHeight="1">
      <c r="A27" s="273"/>
      <c r="B27" s="43" t="s">
        <v>149</v>
      </c>
      <c r="C27" s="275">
        <f>120000+6088</f>
        <v>126088</v>
      </c>
      <c r="D27" s="275">
        <v>126088</v>
      </c>
      <c r="E27" s="101">
        <v>15000</v>
      </c>
      <c r="F27" s="275">
        <f>'4. sz.melléklet Önkormányzat'!D27+'4. sz.melléklet Önkormányzat'!E27</f>
        <v>141088</v>
      </c>
      <c r="G27" s="275">
        <v>144150</v>
      </c>
      <c r="H27" s="128">
        <f t="shared" si="2"/>
        <v>1.0217027670673622</v>
      </c>
    </row>
    <row r="28" spans="1:8" s="276" customFormat="1" ht="27.75" customHeight="1">
      <c r="A28" s="282" t="s">
        <v>150</v>
      </c>
      <c r="B28" s="283" t="s">
        <v>151</v>
      </c>
      <c r="C28" s="278">
        <f>'4. sz.melléklet Önkormányzat'!C29+'4. sz.melléklet Önkormányzat'!C30+'4. sz.melléklet Önkormányzat'!C31+'4. sz.melléklet Önkormányzat'!C32+'4. sz.melléklet Önkormányzat'!C33</f>
        <v>35448</v>
      </c>
      <c r="D28" s="278">
        <f>'4. sz.melléklet Önkormányzat'!D29+'4. sz.melléklet Önkormányzat'!D30+'4. sz.melléklet Önkormányzat'!D31+'4. sz.melléklet Önkormányzat'!D32+'4. sz.melléklet Önkormányzat'!D33</f>
        <v>35448</v>
      </c>
      <c r="E28" s="278">
        <f>'4. sz.melléklet Önkormányzat'!E29+'4. sz.melléklet Önkormányzat'!E30+'4. sz.melléklet Önkormányzat'!E31+'4. sz.melléklet Önkormányzat'!E32+'4. sz.melléklet Önkormányzat'!E33</f>
        <v>7547</v>
      </c>
      <c r="F28" s="270">
        <f>'4. sz.melléklet Önkormányzat'!D28+'4. sz.melléklet Önkormányzat'!E28</f>
        <v>42995</v>
      </c>
      <c r="G28" s="270">
        <f>'4. sz.melléklet Önkormányzat'!G29+'4. sz.melléklet Önkormányzat'!G30+'4. sz.melléklet Önkormányzat'!G31+'4. sz.melléklet Önkormányzat'!G32+'4. sz.melléklet Önkormányzat'!G33</f>
        <v>19084</v>
      </c>
      <c r="H28" s="271">
        <f t="shared" si="2"/>
        <v>0.44386556576346087</v>
      </c>
    </row>
    <row r="29" spans="1:8" s="276" customFormat="1" ht="54">
      <c r="A29" s="153"/>
      <c r="B29" s="274" t="s">
        <v>152</v>
      </c>
      <c r="C29" s="101">
        <v>35448</v>
      </c>
      <c r="D29" s="101">
        <v>35448</v>
      </c>
      <c r="E29" s="101"/>
      <c r="F29" s="275">
        <f>'4. sz.melléklet Önkormányzat'!D29+'4. sz.melléklet Önkormányzat'!E29</f>
        <v>35448</v>
      </c>
      <c r="G29" s="275">
        <v>18497</v>
      </c>
      <c r="H29" s="128">
        <f t="shared" si="2"/>
        <v>0.521806589934552</v>
      </c>
    </row>
    <row r="30" spans="1:8" s="276" customFormat="1" ht="20.25" customHeight="1">
      <c r="A30" s="153"/>
      <c r="B30" s="274" t="s">
        <v>153</v>
      </c>
      <c r="C30" s="101"/>
      <c r="D30" s="101"/>
      <c r="E30" s="101">
        <v>7547</v>
      </c>
      <c r="F30" s="275">
        <f>'4. sz.melléklet Önkormányzat'!D30+'4. sz.melléklet Önkormányzat'!E30</f>
        <v>7547</v>
      </c>
      <c r="G30" s="275">
        <v>587</v>
      </c>
      <c r="H30" s="128"/>
    </row>
    <row r="31" spans="1:8" s="276" customFormat="1" ht="18" customHeight="1">
      <c r="A31" s="153"/>
      <c r="B31" s="274" t="s">
        <v>154</v>
      </c>
      <c r="C31" s="101"/>
      <c r="D31" s="101"/>
      <c r="E31" s="101"/>
      <c r="F31" s="275">
        <f>'4. sz.melléklet Önkormányzat'!D31+'4. sz.melléklet Önkormányzat'!E31</f>
        <v>0</v>
      </c>
      <c r="G31" s="275"/>
      <c r="H31" s="128"/>
    </row>
    <row r="32" spans="1:8" s="276" customFormat="1" ht="15" customHeight="1">
      <c r="A32" s="153"/>
      <c r="B32" s="274" t="s">
        <v>155</v>
      </c>
      <c r="C32" s="101"/>
      <c r="D32" s="101"/>
      <c r="E32" s="101"/>
      <c r="F32" s="275">
        <f>'4. sz.melléklet Önkormányzat'!D32+'4. sz.melléklet Önkormányzat'!E32</f>
        <v>0</v>
      </c>
      <c r="G32" s="275"/>
      <c r="H32" s="128"/>
    </row>
    <row r="33" spans="1:8" s="276" customFormat="1" ht="20.25">
      <c r="A33" s="153"/>
      <c r="B33" s="274" t="s">
        <v>156</v>
      </c>
      <c r="C33" s="101"/>
      <c r="D33" s="101"/>
      <c r="E33" s="101"/>
      <c r="F33" s="275">
        <f>'4. sz.melléklet Önkormányzat'!D33+'4. sz.melléklet Önkormányzat'!E33</f>
        <v>0</v>
      </c>
      <c r="G33" s="275"/>
      <c r="H33" s="128"/>
    </row>
    <row r="34" spans="1:8" s="276" customFormat="1" ht="20.25">
      <c r="A34" s="282" t="s">
        <v>157</v>
      </c>
      <c r="B34" s="279" t="s">
        <v>158</v>
      </c>
      <c r="C34" s="278">
        <f>'4. sz.melléklet Önkormányzat'!C35+'4. sz.melléklet Önkormányzat'!C36</f>
        <v>95644</v>
      </c>
      <c r="D34" s="278">
        <f>'4. sz.melléklet Önkormányzat'!D35+'4. sz.melléklet Önkormányzat'!D36</f>
        <v>22000</v>
      </c>
      <c r="E34" s="278">
        <f>'4. sz.melléklet Önkormányzat'!E35+'4. sz.melléklet Önkormányzat'!E36</f>
        <v>72700</v>
      </c>
      <c r="F34" s="270">
        <f>'4. sz.melléklet Önkormányzat'!D34+'4. sz.melléklet Önkormányzat'!E34</f>
        <v>94700</v>
      </c>
      <c r="G34" s="278">
        <f>'4. sz.melléklet Önkormányzat'!G35+'4. sz.melléklet Önkormányzat'!G36</f>
        <v>27933</v>
      </c>
      <c r="H34" s="271">
        <f>G34/F34</f>
        <v>0.29496304118268213</v>
      </c>
    </row>
    <row r="35" spans="1:8" s="276" customFormat="1" ht="36">
      <c r="A35" s="156"/>
      <c r="B35" s="274" t="s">
        <v>293</v>
      </c>
      <c r="C35" s="101">
        <v>73644</v>
      </c>
      <c r="D35" s="101">
        <v>0</v>
      </c>
      <c r="E35" s="101"/>
      <c r="F35" s="275">
        <f>'4. sz.melléklet Önkormányzat'!D35+'4. sz.melléklet Önkormányzat'!E35</f>
        <v>0</v>
      </c>
      <c r="G35" s="275">
        <f>5925+8</f>
        <v>5933</v>
      </c>
      <c r="H35" s="128"/>
    </row>
    <row r="36" spans="1:8" s="276" customFormat="1" ht="20.25">
      <c r="A36" s="157"/>
      <c r="B36" s="274" t="s">
        <v>200</v>
      </c>
      <c r="C36" s="101">
        <v>22000</v>
      </c>
      <c r="D36" s="101">
        <v>22000</v>
      </c>
      <c r="E36" s="101">
        <v>72700</v>
      </c>
      <c r="F36" s="275">
        <f>'4. sz.melléklet Önkormányzat'!D36+'4. sz.melléklet Önkormányzat'!E36</f>
        <v>94700</v>
      </c>
      <c r="G36" s="277">
        <v>22000</v>
      </c>
      <c r="H36" s="128">
        <f>G36/F36</f>
        <v>0.23231256599788808</v>
      </c>
    </row>
    <row r="37" spans="1:8" s="276" customFormat="1" ht="18" customHeight="1">
      <c r="A37" s="284" t="s">
        <v>161</v>
      </c>
      <c r="B37" s="279" t="s">
        <v>162</v>
      </c>
      <c r="C37" s="101">
        <f>'4. sz.melléklet Önkormányzat'!C38</f>
        <v>0</v>
      </c>
      <c r="D37" s="101"/>
      <c r="E37" s="101"/>
      <c r="F37" s="275">
        <f>'4. sz.melléklet Önkormányzat'!D37+'4. sz.melléklet Önkormányzat'!E37</f>
        <v>0</v>
      </c>
      <c r="G37" s="285">
        <v>50</v>
      </c>
      <c r="H37" s="128"/>
    </row>
    <row r="38" spans="1:8" s="276" customFormat="1" ht="21.75" customHeight="1">
      <c r="A38" s="159"/>
      <c r="B38" s="274" t="s">
        <v>294</v>
      </c>
      <c r="C38" s="101"/>
      <c r="D38" s="101"/>
      <c r="E38" s="101"/>
      <c r="F38" s="275">
        <f>'4. sz.melléklet Önkormányzat'!D38+'4. sz.melléklet Önkormányzat'!E38</f>
        <v>0</v>
      </c>
      <c r="G38" s="277">
        <v>50</v>
      </c>
      <c r="H38" s="128"/>
    </row>
    <row r="39" spans="1:8" s="276" customFormat="1" ht="26.25" customHeight="1">
      <c r="A39" s="284" t="s">
        <v>164</v>
      </c>
      <c r="B39" s="279" t="s">
        <v>165</v>
      </c>
      <c r="C39" s="278">
        <f>'4. sz.melléklet Önkormányzat'!C40+'4. sz.melléklet Önkormányzat'!C41</f>
        <v>425667</v>
      </c>
      <c r="D39" s="278">
        <f>'4. sz.melléklet Önkormányzat'!D40+'4. sz.melléklet Önkormányzat'!D41</f>
        <v>375817</v>
      </c>
      <c r="E39" s="278">
        <f>'4. sz.melléklet Önkormányzat'!E40+'4. sz.melléklet Önkormányzat'!E41</f>
        <v>0</v>
      </c>
      <c r="F39" s="270">
        <f>'4. sz.melléklet Önkormányzat'!D39+'4. sz.melléklet Önkormányzat'!E39</f>
        <v>375817</v>
      </c>
      <c r="G39" s="278">
        <f>'4. sz.melléklet Önkormányzat'!G40+'4. sz.melléklet Önkormányzat'!G41</f>
        <v>65875</v>
      </c>
      <c r="H39" s="271">
        <f aca="true" t="shared" si="3" ref="H39:H47">G39/F39</f>
        <v>0.1752847795602647</v>
      </c>
    </row>
    <row r="40" spans="1:8" s="276" customFormat="1" ht="54">
      <c r="A40" s="159"/>
      <c r="B40" s="43" t="s">
        <v>295</v>
      </c>
      <c r="C40" s="101">
        <v>498</v>
      </c>
      <c r="D40" s="101">
        <v>498</v>
      </c>
      <c r="E40" s="101"/>
      <c r="F40" s="275">
        <f>'4. sz.melléklet Önkormányzat'!D40+'4. sz.melléklet Önkormányzat'!E40</f>
        <v>498</v>
      </c>
      <c r="G40" s="277">
        <v>175</v>
      </c>
      <c r="H40" s="128">
        <f t="shared" si="3"/>
        <v>0.3514056224899598</v>
      </c>
    </row>
    <row r="41" spans="1:8" s="276" customFormat="1" ht="54">
      <c r="A41" s="159"/>
      <c r="B41" s="43" t="s">
        <v>296</v>
      </c>
      <c r="C41" s="101">
        <v>425169</v>
      </c>
      <c r="D41" s="101">
        <v>375319</v>
      </c>
      <c r="E41" s="101"/>
      <c r="F41" s="275">
        <f>'4. sz.melléklet Önkormányzat'!D41+'4. sz.melléklet Önkormányzat'!E41</f>
        <v>375319</v>
      </c>
      <c r="G41" s="275">
        <f>62474+1401+1825</f>
        <v>65700</v>
      </c>
      <c r="H41" s="128">
        <f t="shared" si="3"/>
        <v>0.17505108987288148</v>
      </c>
    </row>
    <row r="42" spans="1:8" s="276" customFormat="1" ht="41.25" customHeight="1">
      <c r="A42" s="159"/>
      <c r="B42" s="279" t="s">
        <v>168</v>
      </c>
      <c r="C42" s="278">
        <f>'4. sz.melléklet Önkormányzat'!C9+'4. sz.melléklet Önkormányzat'!C16+'4. sz.melléklet Önkormányzat'!C21+'4. sz.melléklet Önkormányzat'!C23+'4. sz.melléklet Önkormányzat'!C28+'4. sz.melléklet Önkormányzat'!C34+'4. sz.melléklet Önkormányzat'!C37+'4. sz.melléklet Önkormányzat'!C39</f>
        <v>1462213</v>
      </c>
      <c r="D42" s="278">
        <f>'4. sz.melléklet Önkormányzat'!D9+'4. sz.melléklet Önkormányzat'!D16+'4. sz.melléklet Önkormányzat'!D21+'4. sz.melléklet Önkormányzat'!D23+'4. sz.melléklet Önkormányzat'!D28+'4. sz.melléklet Önkormányzat'!D34+'4. sz.melléklet Önkormányzat'!D37+'4. sz.melléklet Önkormányzat'!D39</f>
        <v>1345292</v>
      </c>
      <c r="E42" s="278">
        <f>'4. sz.melléklet Önkormányzat'!E9+'4. sz.melléklet Önkormányzat'!E16+'4. sz.melléklet Önkormányzat'!E21+'4. sz.melléklet Önkormányzat'!E23+'4. sz.melléklet Önkormányzat'!E28+'4. sz.melléklet Önkormányzat'!E34+'4. sz.melléklet Önkormányzat'!E37+'4. sz.melléklet Önkormányzat'!E39</f>
        <v>110536</v>
      </c>
      <c r="F42" s="270">
        <f>'4. sz.melléklet Önkormányzat'!D42+'4. sz.melléklet Önkormányzat'!E42</f>
        <v>1455828</v>
      </c>
      <c r="G42" s="278">
        <f>'4. sz.melléklet Önkormányzat'!G9+'4. sz.melléklet Önkormányzat'!G16+'4. sz.melléklet Önkormányzat'!G21+'4. sz.melléklet Önkormányzat'!G23+'4. sz.melléklet Önkormányzat'!G28+'4. sz.melléklet Önkormányzat'!G34+'4. sz.melléklet Önkormányzat'!G37+'4. sz.melléklet Önkormányzat'!G39</f>
        <v>885874</v>
      </c>
      <c r="H42" s="271">
        <f t="shared" si="3"/>
        <v>0.608501828512709</v>
      </c>
    </row>
    <row r="43" spans="1:8" s="276" customFormat="1" ht="20.25">
      <c r="A43" s="284" t="s">
        <v>169</v>
      </c>
      <c r="B43" s="279" t="s">
        <v>297</v>
      </c>
      <c r="C43" s="275">
        <v>22147</v>
      </c>
      <c r="D43" s="275">
        <v>22147</v>
      </c>
      <c r="E43" s="286"/>
      <c r="F43" s="275">
        <f>'4. sz.melléklet Önkormányzat'!D43+'4. sz.melléklet Önkormányzat'!E43</f>
        <v>22147</v>
      </c>
      <c r="G43" s="277"/>
      <c r="H43" s="128">
        <f t="shared" si="3"/>
        <v>0</v>
      </c>
    </row>
    <row r="44" spans="1:8" s="276" customFormat="1" ht="36">
      <c r="A44" s="284" t="s">
        <v>171</v>
      </c>
      <c r="B44" s="279" t="s">
        <v>172</v>
      </c>
      <c r="C44" s="101">
        <f>1_sz_melléklet!C41</f>
        <v>29763</v>
      </c>
      <c r="D44" s="101">
        <v>36613</v>
      </c>
      <c r="E44" s="101"/>
      <c r="F44" s="275">
        <f>'4. sz.melléklet Önkormányzat'!D44+'4. sz.melléklet Önkormányzat'!E44</f>
        <v>36613</v>
      </c>
      <c r="G44" s="275">
        <v>36613</v>
      </c>
      <c r="H44" s="128">
        <f t="shared" si="3"/>
        <v>1</v>
      </c>
    </row>
    <row r="45" spans="1:8" s="276" customFormat="1" ht="43.5" customHeight="1">
      <c r="A45" s="284" t="s">
        <v>173</v>
      </c>
      <c r="B45" s="279" t="s">
        <v>174</v>
      </c>
      <c r="C45" s="101">
        <f>1_sz_melléklet!C42</f>
        <v>30237</v>
      </c>
      <c r="D45" s="101">
        <v>66648</v>
      </c>
      <c r="E45" s="101"/>
      <c r="F45" s="275">
        <f>'4. sz.melléklet Önkormányzat'!D45+'4. sz.melléklet Önkormányzat'!E45</f>
        <v>66648</v>
      </c>
      <c r="G45" s="275">
        <v>66648</v>
      </c>
      <c r="H45" s="128">
        <f t="shared" si="3"/>
        <v>1</v>
      </c>
    </row>
    <row r="46" spans="1:8" s="276" customFormat="1" ht="20.25">
      <c r="A46" s="159"/>
      <c r="B46" s="279" t="s">
        <v>175</v>
      </c>
      <c r="C46" s="278">
        <f>'4. sz.melléklet Önkormányzat'!C43+'4. sz.melléklet Önkormányzat'!C44+'4. sz.melléklet Önkormányzat'!C45</f>
        <v>82147</v>
      </c>
      <c r="D46" s="278">
        <f>'4. sz.melléklet Önkormányzat'!D43+'4. sz.melléklet Önkormányzat'!D44+'4. sz.melléklet Önkormányzat'!D45</f>
        <v>125408</v>
      </c>
      <c r="E46" s="278">
        <f>'4. sz.melléklet Önkormányzat'!E43+'4. sz.melléklet Önkormányzat'!E44+'4. sz.melléklet Önkormányzat'!E45</f>
        <v>0</v>
      </c>
      <c r="F46" s="270">
        <f>'4. sz.melléklet Önkormányzat'!D46+'4. sz.melléklet Önkormányzat'!E46</f>
        <v>125408</v>
      </c>
      <c r="G46" s="278">
        <f>'4. sz.melléklet Önkormányzat'!G43+'4. sz.melléklet Önkormányzat'!G44+'4. sz.melléklet Önkormányzat'!G45</f>
        <v>103261</v>
      </c>
      <c r="H46" s="271">
        <f t="shared" si="3"/>
        <v>0.8234004210257719</v>
      </c>
    </row>
    <row r="47" spans="1:8" s="276" customFormat="1" ht="15" customHeight="1">
      <c r="A47" s="159"/>
      <c r="B47" s="269" t="s">
        <v>178</v>
      </c>
      <c r="C47" s="278">
        <f>'4. sz.melléklet Önkormányzat'!C42+'4. sz.melléklet Önkormányzat'!C46</f>
        <v>1544360</v>
      </c>
      <c r="D47" s="278">
        <f>'4. sz.melléklet Önkormányzat'!D42+'4. sz.melléklet Önkormányzat'!D46</f>
        <v>1470700</v>
      </c>
      <c r="E47" s="278">
        <f>'4. sz.melléklet Önkormányzat'!E42+'4. sz.melléklet Önkormányzat'!E46</f>
        <v>110536</v>
      </c>
      <c r="F47" s="270">
        <f>'4. sz.melléklet Önkormányzat'!D47+'4. sz.melléklet Önkormányzat'!E47</f>
        <v>1581236</v>
      </c>
      <c r="G47" s="278">
        <f>'4. sz.melléklet Önkormányzat'!G42+'4. sz.melléklet Önkormányzat'!G46</f>
        <v>989135</v>
      </c>
      <c r="H47" s="271">
        <f t="shared" si="3"/>
        <v>0.6255454593748182</v>
      </c>
    </row>
    <row r="48" spans="1:6" ht="18">
      <c r="A48" s="287"/>
      <c r="B48" s="288"/>
      <c r="C48" s="289"/>
      <c r="D48" s="289"/>
      <c r="E48" s="194"/>
      <c r="F48" s="194"/>
    </row>
    <row r="49" spans="1:6" s="266" customFormat="1" ht="19.5" customHeight="1">
      <c r="A49" s="178"/>
      <c r="B49" s="178"/>
      <c r="C49" s="274"/>
      <c r="D49" s="274"/>
      <c r="E49" s="54"/>
      <c r="F49" s="54"/>
    </row>
    <row r="50" spans="1:8" s="272" customFormat="1" ht="60">
      <c r="A50" s="290"/>
      <c r="B50" s="290" t="s">
        <v>298</v>
      </c>
      <c r="C50" s="268" t="s">
        <v>292</v>
      </c>
      <c r="D50" s="62" t="s">
        <v>122</v>
      </c>
      <c r="E50" s="63" t="s">
        <v>123</v>
      </c>
      <c r="F50" s="62" t="s">
        <v>124</v>
      </c>
      <c r="G50" s="62" t="s">
        <v>125</v>
      </c>
      <c r="H50" s="65" t="s">
        <v>126</v>
      </c>
    </row>
    <row r="51" spans="1:8" ht="20.25">
      <c r="A51" s="157" t="s">
        <v>127</v>
      </c>
      <c r="B51" s="22" t="s">
        <v>180</v>
      </c>
      <c r="C51" s="270">
        <f>'4. sz.melléklet Önkormányzat'!C52+'4. sz.melléklet Önkormányzat'!C53+'4. sz.melléklet Önkormányzat'!C54+'4. sz.melléklet Önkormányzat'!C57+'4. sz.melléklet Önkormányzat'!C58</f>
        <v>282878</v>
      </c>
      <c r="D51" s="270">
        <f>'4. sz.melléklet Önkormányzat'!D52+'4. sz.melléklet Önkormányzat'!D53+'4. sz.melléklet Önkormányzat'!D54+'4. sz.melléklet Önkormányzat'!D57+'4. sz.melléklet Önkormányzat'!D58</f>
        <v>319797</v>
      </c>
      <c r="E51" s="270">
        <f>'4. sz.melléklet Önkormányzat'!E52+'4. sz.melléklet Önkormányzat'!E53+'4. sz.melléklet Önkormányzat'!E54+'4. sz.melléklet Önkormányzat'!E57+'4. sz.melléklet Önkormányzat'!E58</f>
        <v>-9389</v>
      </c>
      <c r="F51" s="270">
        <f>'4. sz.melléklet Önkormányzat'!F52+'4. sz.melléklet Önkormányzat'!F53+'4. sz.melléklet Önkormányzat'!F54+'4. sz.melléklet Önkormányzat'!F57+'4. sz.melléklet Önkormányzat'!F58</f>
        <v>310408</v>
      </c>
      <c r="G51" s="270">
        <f>'4. sz.melléklet Önkormányzat'!G52+'4. sz.melléklet Önkormányzat'!G53+'4. sz.melléklet Önkormányzat'!G54+'4. sz.melléklet Önkormányzat'!G57+'4. sz.melléklet Önkormányzat'!G58</f>
        <v>205906</v>
      </c>
      <c r="H51" s="271">
        <f aca="true" t="shared" si="4" ref="H51:H54">G51/F51</f>
        <v>0.663339862374681</v>
      </c>
    </row>
    <row r="52" spans="1:8" ht="20.25">
      <c r="A52" s="170"/>
      <c r="B52" s="291" t="s">
        <v>181</v>
      </c>
      <c r="C52" s="101">
        <v>63751</v>
      </c>
      <c r="D52" s="101">
        <v>83659</v>
      </c>
      <c r="E52" s="101">
        <f>379-64+19039-15243+1082</f>
        <v>5193</v>
      </c>
      <c r="F52" s="275">
        <f>'4. sz.melléklet Önkormányzat'!D52+'4. sz.melléklet Önkormányzat'!E52</f>
        <v>88852</v>
      </c>
      <c r="G52" s="275">
        <v>62943</v>
      </c>
      <c r="H52" s="128">
        <f t="shared" si="4"/>
        <v>0.7084027371359114</v>
      </c>
    </row>
    <row r="53" spans="1:8" ht="36">
      <c r="A53" s="159"/>
      <c r="B53" s="23" t="s">
        <v>182</v>
      </c>
      <c r="C53" s="101">
        <v>14729</v>
      </c>
      <c r="D53" s="101">
        <v>20119</v>
      </c>
      <c r="E53" s="101">
        <f>102+292+2812-2013</f>
        <v>1193</v>
      </c>
      <c r="F53" s="275">
        <f>'4. sz.melléklet Önkormányzat'!D53+'4. sz.melléklet Önkormányzat'!E53</f>
        <v>21312</v>
      </c>
      <c r="G53" s="275">
        <v>17207</v>
      </c>
      <c r="H53" s="128">
        <f t="shared" si="4"/>
        <v>0.8073855105105106</v>
      </c>
    </row>
    <row r="54" spans="1:8" ht="21.75" customHeight="1">
      <c r="A54" s="159"/>
      <c r="B54" s="23" t="s">
        <v>183</v>
      </c>
      <c r="C54" s="101">
        <v>158258</v>
      </c>
      <c r="D54" s="101">
        <v>162084</v>
      </c>
      <c r="E54" s="101">
        <f>1830+60+1154-3441</f>
        <v>-397</v>
      </c>
      <c r="F54" s="275">
        <f>'4. sz.melléklet Önkormányzat'!D54+'4. sz.melléklet Önkormányzat'!E54</f>
        <v>161687</v>
      </c>
      <c r="G54" s="275">
        <v>107991</v>
      </c>
      <c r="H54" s="128">
        <f t="shared" si="4"/>
        <v>0.667901562896213</v>
      </c>
    </row>
    <row r="55" spans="1:8" ht="36">
      <c r="A55" s="159"/>
      <c r="B55" s="23" t="s">
        <v>299</v>
      </c>
      <c r="C55" s="101"/>
      <c r="D55" s="101"/>
      <c r="E55" s="101"/>
      <c r="F55" s="275">
        <f>'4. sz.melléklet Önkormányzat'!D55+'4. sz.melléklet Önkormányzat'!E55</f>
        <v>0</v>
      </c>
      <c r="G55" s="37"/>
      <c r="H55" s="128"/>
    </row>
    <row r="56" spans="1:8" ht="20.25">
      <c r="A56" s="159"/>
      <c r="B56" s="23" t="s">
        <v>185</v>
      </c>
      <c r="C56" s="101"/>
      <c r="D56" s="101"/>
      <c r="E56" s="101"/>
      <c r="F56" s="275">
        <f>'4. sz.melléklet Önkormányzat'!D56+'4. sz.melléklet Önkormányzat'!E56</f>
        <v>0</v>
      </c>
      <c r="G56" s="37"/>
      <c r="H56" s="128"/>
    </row>
    <row r="57" spans="1:8" ht="20.25">
      <c r="A57" s="159"/>
      <c r="B57" s="23" t="s">
        <v>186</v>
      </c>
      <c r="C57" s="101">
        <f>13110-1500</f>
        <v>11610</v>
      </c>
      <c r="D57" s="101">
        <v>11652</v>
      </c>
      <c r="E57" s="101">
        <f>1500+2361</f>
        <v>3861</v>
      </c>
      <c r="F57" s="275">
        <f>'4. sz.melléklet Önkormányzat'!D57+'4. sz.melléklet Önkormányzat'!E57</f>
        <v>15513</v>
      </c>
      <c r="G57" s="275">
        <v>7961</v>
      </c>
      <c r="H57" s="128">
        <f aca="true" t="shared" si="5" ref="H57:H59">G57/F57</f>
        <v>0.5131824921033972</v>
      </c>
    </row>
    <row r="58" spans="1:8" ht="20.25">
      <c r="A58" s="159"/>
      <c r="B58" s="23" t="s">
        <v>33</v>
      </c>
      <c r="C58" s="278">
        <f>'4. sz.melléklet Önkormányzat'!C59+'4. sz.melléklet Önkormányzat'!C61+C62</f>
        <v>34530</v>
      </c>
      <c r="D58" s="278">
        <f>'4. sz.melléklet Önkormányzat'!D59+'4. sz.melléklet Önkormányzat'!D61+D62</f>
        <v>42283</v>
      </c>
      <c r="E58" s="278">
        <f>'4. sz.melléklet Önkormányzat'!E59+'4. sz.melléklet Önkormányzat'!E61+E62</f>
        <v>-19239</v>
      </c>
      <c r="F58" s="278">
        <f>'4. sz.melléklet Önkormányzat'!F59+'4. sz.melléklet Önkormányzat'!F61+F62</f>
        <v>23044</v>
      </c>
      <c r="G58" s="278">
        <f>'4. sz.melléklet Önkormányzat'!G59+'4. sz.melléklet Önkormányzat'!G61+G62</f>
        <v>9804</v>
      </c>
      <c r="H58" s="128">
        <f t="shared" si="5"/>
        <v>0.4254469710119771</v>
      </c>
    </row>
    <row r="59" spans="1:8" ht="20.25">
      <c r="A59" s="159"/>
      <c r="B59" s="23" t="s">
        <v>187</v>
      </c>
      <c r="C59" s="101">
        <f>'3.sz.melléket'!C11</f>
        <v>19462</v>
      </c>
      <c r="D59" s="101">
        <v>25902</v>
      </c>
      <c r="E59" s="101">
        <f>'A melléklet'!E70</f>
        <v>-19303</v>
      </c>
      <c r="F59" s="275">
        <f>'4. sz.melléklet Önkormányzat'!D59+'4. sz.melléklet Önkormányzat'!E59</f>
        <v>6599</v>
      </c>
      <c r="G59" s="37"/>
      <c r="H59" s="128">
        <f t="shared" si="5"/>
        <v>0</v>
      </c>
    </row>
    <row r="60" spans="1:8" ht="36">
      <c r="A60" s="159"/>
      <c r="B60" s="23" t="s">
        <v>188</v>
      </c>
      <c r="C60" s="194"/>
      <c r="D60" s="194"/>
      <c r="E60" s="101"/>
      <c r="F60" s="275">
        <f>'4. sz.melléklet Önkormányzat'!D60+'4. sz.melléklet Önkormányzat'!E60</f>
        <v>0</v>
      </c>
      <c r="G60" s="37"/>
      <c r="H60" s="128"/>
    </row>
    <row r="61" spans="1:8" ht="36">
      <c r="A61" s="159"/>
      <c r="B61" s="23" t="s">
        <v>189</v>
      </c>
      <c r="C61" s="101">
        <v>15068</v>
      </c>
      <c r="D61" s="101">
        <v>15123</v>
      </c>
      <c r="E61" s="101">
        <v>64</v>
      </c>
      <c r="F61" s="275">
        <f>'4. sz.melléklet Önkormányzat'!D61+'4. sz.melléklet Önkormányzat'!E61</f>
        <v>15187</v>
      </c>
      <c r="G61" s="37">
        <v>8546</v>
      </c>
      <c r="H61" s="128">
        <f aca="true" t="shared" si="6" ref="H61:H65">G61/F61</f>
        <v>0.5627181141765984</v>
      </c>
    </row>
    <row r="62" spans="1:8" ht="32.25" customHeight="1">
      <c r="A62" s="159"/>
      <c r="B62" s="292" t="s">
        <v>190</v>
      </c>
      <c r="C62" s="101"/>
      <c r="D62" s="101">
        <v>1258</v>
      </c>
      <c r="E62" s="101"/>
      <c r="F62" s="275">
        <f>'4. sz.melléklet Önkormányzat'!D62+'4. sz.melléklet Önkormányzat'!E62</f>
        <v>1258</v>
      </c>
      <c r="G62" s="37">
        <v>1258</v>
      </c>
      <c r="H62" s="128">
        <f t="shared" si="6"/>
        <v>1</v>
      </c>
    </row>
    <row r="63" spans="1:8" s="272" customFormat="1" ht="20.25">
      <c r="A63" s="157" t="s">
        <v>135</v>
      </c>
      <c r="B63" s="22" t="s">
        <v>191</v>
      </c>
      <c r="C63" s="270">
        <f>'4. sz.melléklet Önkormányzat'!C64+'4. sz.melléklet Önkormányzat'!C67+'4. sz.melléklet Önkormányzat'!C68+'4. sz.melléklet Önkormányzat'!C71</f>
        <v>550782</v>
      </c>
      <c r="D63" s="270">
        <f>'4. sz.melléklet Önkormányzat'!D64+'4. sz.melléklet Önkormányzat'!D67+'4. sz.melléklet Önkormányzat'!D68+'4. sz.melléklet Önkormányzat'!D71</f>
        <v>413699</v>
      </c>
      <c r="E63" s="270">
        <f>'4. sz.melléklet Önkormányzat'!E64+'4. sz.melléklet Önkormányzat'!E67+'4. sz.melléklet Önkormányzat'!E68+'4. sz.melléklet Önkormányzat'!E71</f>
        <v>100812</v>
      </c>
      <c r="F63" s="270">
        <f>'4. sz.melléklet Önkormányzat'!F64+'4. sz.melléklet Önkormányzat'!F67+'4. sz.melléklet Önkormányzat'!F68+'4. sz.melléklet Önkormányzat'!F71</f>
        <v>514511</v>
      </c>
      <c r="G63" s="270">
        <f>'4. sz.melléklet Önkormányzat'!G64+'4. sz.melléklet Önkormányzat'!G67+'4. sz.melléklet Önkormányzat'!G68+'4. sz.melléklet Önkormányzat'!G71</f>
        <v>38273</v>
      </c>
      <c r="H63" s="271">
        <f t="shared" si="6"/>
        <v>0.0743871365238061</v>
      </c>
    </row>
    <row r="64" spans="1:8" s="272" customFormat="1" ht="28.5" customHeight="1">
      <c r="A64" s="170"/>
      <c r="B64" s="293" t="s">
        <v>192</v>
      </c>
      <c r="C64" s="101">
        <f>2_sz_melléklete!C47</f>
        <v>274240</v>
      </c>
      <c r="D64" s="101">
        <v>257301</v>
      </c>
      <c r="E64" s="101">
        <f>2_sz_melléklete!E47</f>
        <v>51940</v>
      </c>
      <c r="F64" s="275">
        <f>'4. sz.melléklet Önkormányzat'!D64+'4. sz.melléklet Önkormányzat'!E64</f>
        <v>309241</v>
      </c>
      <c r="G64" s="275">
        <f>2_sz_melléklete!G47</f>
        <v>22193</v>
      </c>
      <c r="H64" s="128">
        <f t="shared" si="6"/>
        <v>0.07176603361132579</v>
      </c>
    </row>
    <row r="65" spans="1:8" s="272" customFormat="1" ht="36">
      <c r="A65" s="170"/>
      <c r="B65" s="23" t="s">
        <v>300</v>
      </c>
      <c r="C65" s="101">
        <f>2_sz_melléklete!J47</f>
        <v>186500</v>
      </c>
      <c r="D65" s="101">
        <v>186500</v>
      </c>
      <c r="E65" s="101">
        <v>0</v>
      </c>
      <c r="F65" s="275">
        <f>'4. sz.melléklet Önkormányzat'!D65+'4. sz.melléklet Önkormányzat'!E65</f>
        <v>186500</v>
      </c>
      <c r="G65" s="280"/>
      <c r="H65" s="128">
        <f t="shared" si="6"/>
        <v>0</v>
      </c>
    </row>
    <row r="66" spans="1:8" ht="36">
      <c r="A66" s="170"/>
      <c r="B66" s="23" t="s">
        <v>301</v>
      </c>
      <c r="C66" s="101">
        <f>2_sz_melléklete!I20</f>
        <v>0</v>
      </c>
      <c r="D66" s="101"/>
      <c r="E66" s="101"/>
      <c r="F66" s="275">
        <f>'4. sz.melléklet Önkormányzat'!D66+'4. sz.melléklet Önkormányzat'!E66</f>
        <v>0</v>
      </c>
      <c r="G66" s="37"/>
      <c r="H66" s="128"/>
    </row>
    <row r="67" spans="1:8" ht="20.25">
      <c r="A67" s="159"/>
      <c r="B67" s="23" t="s">
        <v>195</v>
      </c>
      <c r="C67" s="101">
        <f>2_sz_melléklete!C15</f>
        <v>185354</v>
      </c>
      <c r="D67" s="101">
        <f>2_sz_melléklete!D15</f>
        <v>156004</v>
      </c>
      <c r="E67" s="101">
        <f>2_sz_melléklete!E15</f>
        <v>10520</v>
      </c>
      <c r="F67" s="275">
        <f>'4. sz.melléklet Önkormányzat'!D67+'4. sz.melléklet Önkormányzat'!E67</f>
        <v>166524</v>
      </c>
      <c r="G67" s="275">
        <f>2_sz_melléklete!G15</f>
        <v>15934</v>
      </c>
      <c r="H67" s="128">
        <f>G67/F67</f>
        <v>0.09568590713650885</v>
      </c>
    </row>
    <row r="68" spans="1:8" s="272" customFormat="1" ht="20.25">
      <c r="A68" s="159"/>
      <c r="B68" s="23" t="s">
        <v>42</v>
      </c>
      <c r="C68" s="101">
        <f>2_sz_melléklete!C48</f>
        <v>40594</v>
      </c>
      <c r="D68" s="101"/>
      <c r="E68" s="101">
        <v>0</v>
      </c>
      <c r="F68" s="275">
        <f>'4. sz.melléklet Önkormányzat'!D68+'4. sz.melléklet Önkormányzat'!E68</f>
        <v>0</v>
      </c>
      <c r="G68" s="277">
        <v>146</v>
      </c>
      <c r="H68" s="128"/>
    </row>
    <row r="69" spans="1:9" ht="36">
      <c r="A69" s="159"/>
      <c r="B69" s="23" t="s">
        <v>197</v>
      </c>
      <c r="C69" s="101"/>
      <c r="D69" s="101"/>
      <c r="E69" s="101"/>
      <c r="F69" s="275">
        <f>'4. sz.melléklet Önkormányzat'!D69+'4. sz.melléklet Önkormányzat'!E69</f>
        <v>0</v>
      </c>
      <c r="G69" s="37">
        <v>146</v>
      </c>
      <c r="H69" s="128"/>
      <c r="I69" s="294"/>
    </row>
    <row r="70" spans="1:9" ht="36">
      <c r="A70" s="159"/>
      <c r="B70" s="23" t="s">
        <v>198</v>
      </c>
      <c r="C70" s="101"/>
      <c r="D70" s="101"/>
      <c r="E70" s="101"/>
      <c r="F70" s="275">
        <f>'4. sz.melléklet Önkormányzat'!D70+'4. sz.melléklet Önkormányzat'!E70</f>
        <v>0</v>
      </c>
      <c r="G70" s="37"/>
      <c r="H70" s="128"/>
      <c r="I70" s="294"/>
    </row>
    <row r="71" spans="1:8" ht="20.25">
      <c r="A71" s="159"/>
      <c r="B71" s="23" t="s">
        <v>65</v>
      </c>
      <c r="C71" s="101">
        <f>'3.sz.melléket'!C13</f>
        <v>50594</v>
      </c>
      <c r="D71" s="101">
        <v>394</v>
      </c>
      <c r="E71" s="101">
        <f>'A melléklet'!E81</f>
        <v>38352</v>
      </c>
      <c r="F71" s="275">
        <f>'4. sz.melléklet Önkormányzat'!D71+'4. sz.melléklet Önkormányzat'!E71</f>
        <v>38746</v>
      </c>
      <c r="G71" s="37"/>
      <c r="H71" s="128">
        <f>G71/F71</f>
        <v>0</v>
      </c>
    </row>
    <row r="72" spans="1:8" s="272" customFormat="1" ht="12" customHeight="1">
      <c r="A72" s="253"/>
      <c r="B72" s="295"/>
      <c r="C72" s="37"/>
      <c r="D72" s="37"/>
      <c r="E72" s="101"/>
      <c r="F72" s="275">
        <f>'4. sz.melléklet Önkormányzat'!D72+'4. sz.melléklet Önkormányzat'!E72</f>
        <v>0</v>
      </c>
      <c r="G72" s="280"/>
      <c r="H72" s="128"/>
    </row>
    <row r="73" spans="1:8" s="272" customFormat="1" ht="20.25">
      <c r="A73" s="157"/>
      <c r="B73" s="296" t="s">
        <v>199</v>
      </c>
      <c r="C73" s="270">
        <f>'4. sz.melléklet Önkormányzat'!C51+'4. sz.melléklet Önkormányzat'!C63</f>
        <v>833660</v>
      </c>
      <c r="D73" s="270">
        <f>'4. sz.melléklet Önkormányzat'!D51+'4. sz.melléklet Önkormányzat'!D63</f>
        <v>733496</v>
      </c>
      <c r="E73" s="270">
        <f>'4. sz.melléklet Önkormányzat'!E51+'4. sz.melléklet Önkormányzat'!E63</f>
        <v>91423</v>
      </c>
      <c r="F73" s="270">
        <f>'4. sz.melléklet Önkormányzat'!F51+'4. sz.melléklet Önkormányzat'!F63</f>
        <v>824919</v>
      </c>
      <c r="G73" s="270">
        <f>'4. sz.melléklet Önkormányzat'!G51+'4. sz.melléklet Önkormányzat'!G63</f>
        <v>244179</v>
      </c>
      <c r="H73" s="271">
        <f>G73/F73</f>
        <v>0.2960036076269306</v>
      </c>
    </row>
    <row r="74" spans="1:8" s="272" customFormat="1" ht="12" customHeight="1">
      <c r="A74" s="157"/>
      <c r="B74" s="296"/>
      <c r="C74" s="297"/>
      <c r="D74" s="297"/>
      <c r="E74" s="277"/>
      <c r="F74" s="275">
        <f>'4. sz.melléklet Önkormányzat'!D74+'4. sz.melléklet Önkormányzat'!E74</f>
        <v>0</v>
      </c>
      <c r="G74" s="280"/>
      <c r="H74" s="128"/>
    </row>
    <row r="75" spans="1:8" s="272" customFormat="1" ht="20.25">
      <c r="A75" s="157" t="s">
        <v>141</v>
      </c>
      <c r="B75" s="22" t="s">
        <v>62</v>
      </c>
      <c r="C75" s="270">
        <f>'4. sz.melléklet Önkormányzat'!C77+'4. sz.melléklet Önkormányzat'!C78</f>
        <v>710700</v>
      </c>
      <c r="D75" s="270">
        <f>'4. sz.melléklet Önkormányzat'!D77+'4. sz.melléklet Önkormányzat'!D78+'4. sz.melléklet Önkormányzat'!D76</f>
        <v>737204</v>
      </c>
      <c r="E75" s="270">
        <f>'4. sz.melléklet Önkormányzat'!E77+'4. sz.melléklet Önkormányzat'!E78+'4. sz.melléklet Önkormányzat'!E76</f>
        <v>19113</v>
      </c>
      <c r="F75" s="275">
        <f>'4. sz.melléklet Önkormányzat'!D75+'4. sz.melléklet Önkormányzat'!E75</f>
        <v>756317</v>
      </c>
      <c r="G75" s="270">
        <f>'4. sz.melléklet Önkormányzat'!G77+'4. sz.melléklet Önkormányzat'!G78+'4. sz.melléklet Önkormányzat'!G76</f>
        <v>548958</v>
      </c>
      <c r="H75" s="128">
        <f aca="true" t="shared" si="7" ref="H75:H82">G75/F75</f>
        <v>0.7258305710436233</v>
      </c>
    </row>
    <row r="76" spans="1:8" s="272" customFormat="1" ht="20.25">
      <c r="A76" s="157"/>
      <c r="B76" s="23" t="s">
        <v>200</v>
      </c>
      <c r="C76" s="270"/>
      <c r="D76" s="270">
        <v>50000</v>
      </c>
      <c r="E76" s="275">
        <v>22700</v>
      </c>
      <c r="F76" s="275">
        <f>'4. sz.melléklet Önkormányzat'!D76+'4. sz.melléklet Önkormányzat'!E76</f>
        <v>72700</v>
      </c>
      <c r="G76" s="275">
        <v>72700</v>
      </c>
      <c r="H76" s="128">
        <f t="shared" si="7"/>
        <v>1</v>
      </c>
    </row>
    <row r="77" spans="1:8" s="272" customFormat="1" ht="20.25">
      <c r="A77" s="170"/>
      <c r="B77" s="291" t="s">
        <v>201</v>
      </c>
      <c r="C77" s="275">
        <f>22147+766</f>
        <v>22913</v>
      </c>
      <c r="D77" s="275">
        <v>22913</v>
      </c>
      <c r="E77" s="275"/>
      <c r="F77" s="275">
        <f>'4. sz.melléklet Önkormányzat'!D77+'4. sz.melléklet Önkormányzat'!E77</f>
        <v>22913</v>
      </c>
      <c r="G77" s="275">
        <v>22595</v>
      </c>
      <c r="H77" s="128">
        <f t="shared" si="7"/>
        <v>0.9861214157901628</v>
      </c>
    </row>
    <row r="78" spans="1:8" ht="53.25" customHeight="1">
      <c r="A78" s="159"/>
      <c r="B78" s="291" t="s">
        <v>177</v>
      </c>
      <c r="C78" s="101">
        <f>'5. sz. melléklet Hivatal'!C42+'6. sz. melléklet Isaszegi Héts'!C42+'7. sz. melléklet Isaszegi Bóbi'!C42+'8. sz.mell. Isaszegi Humánszol'!C42+'9. sz. mellékletMűvelődési ház'!C42+'10. sz. melléklet Könyvtár'!C42+'11.sz. melléklet Isaszegi Város'!C42</f>
        <v>687787</v>
      </c>
      <c r="D78" s="101">
        <f>'5. sz. melléklet Hivatal'!D42+'6. sz. melléklet Isaszegi Héts'!D42+'7. sz. melléklet Isaszegi Bóbi'!D42+'8. sz.mell. Isaszegi Humánszol'!D42+'9. sz. mellékletMűvelődési ház'!D42+'10. sz. melléklet Könyvtár'!D42+'11.sz. melléklet Isaszegi Város'!D42</f>
        <v>664291</v>
      </c>
      <c r="E78" s="101">
        <f>'5. sz. melléklet Hivatal'!E42+'6. sz. melléklet Isaszegi Héts'!E42+'7. sz. melléklet Isaszegi Bóbi'!E42+'8. sz.mell. Isaszegi Humánszol'!E42+'9. sz. mellékletMűvelődési ház'!E42+'10. sz. melléklet Könyvtár'!E42+'11.sz. melléklet Isaszegi Város'!E42</f>
        <v>-3587</v>
      </c>
      <c r="F78" s="101">
        <f>'5. sz. melléklet Hivatal'!F42+'6. sz. melléklet Isaszegi Héts'!F42+'7. sz. melléklet Isaszegi Bóbi'!F42+'8. sz.mell. Isaszegi Humánszol'!F42+'9. sz. mellékletMűvelődési ház'!F42+'10. sz. melléklet Könyvtár'!F42+'11.sz. melléklet Isaszegi Város'!F42</f>
        <v>660704</v>
      </c>
      <c r="G78" s="101">
        <f>'5. sz. melléklet Hivatal'!G42+'6. sz. melléklet Isaszegi Héts'!G42+'7. sz. melléklet Isaszegi Bóbi'!G42+'8. sz.mell. Isaszegi Humánszol'!G42+'9. sz. mellékletMűvelődési ház'!G42+'10. sz. melléklet Könyvtár'!G42+'11.sz. melléklet Isaszegi Város'!G42</f>
        <v>453663</v>
      </c>
      <c r="H78" s="128">
        <f t="shared" si="7"/>
        <v>0.68663577032983</v>
      </c>
    </row>
    <row r="79" spans="1:8" ht="19.5" customHeight="1">
      <c r="A79" s="176"/>
      <c r="B79" s="298" t="s">
        <v>202</v>
      </c>
      <c r="C79" s="270">
        <f>'4. sz.melléklet Önkormányzat'!C51+'4. sz.melléklet Önkormányzat'!C63+'4. sz.melléklet Önkormányzat'!C75</f>
        <v>1544360</v>
      </c>
      <c r="D79" s="270">
        <f>'4. sz.melléklet Önkormányzat'!D51+'4. sz.melléklet Önkormányzat'!D63+'4. sz.melléklet Önkormányzat'!D75</f>
        <v>1470700</v>
      </c>
      <c r="E79" s="270">
        <f>'4. sz.melléklet Önkormányzat'!E51+'4. sz.melléklet Önkormányzat'!E63+'4. sz.melléklet Önkormányzat'!E75</f>
        <v>110536</v>
      </c>
      <c r="F79" s="270">
        <f>'4. sz.melléklet Önkormányzat'!D79+'4. sz.melléklet Önkormányzat'!E79</f>
        <v>1581236</v>
      </c>
      <c r="G79" s="270">
        <f>'4. sz.melléklet Önkormányzat'!G51+'4. sz.melléklet Önkormányzat'!G63+'4. sz.melléklet Önkormányzat'!G75</f>
        <v>793137</v>
      </c>
      <c r="H79" s="271">
        <f t="shared" si="7"/>
        <v>0.5015930575828023</v>
      </c>
    </row>
    <row r="80" spans="1:8" ht="30.75" customHeight="1">
      <c r="A80" s="178"/>
      <c r="B80" s="299" t="s">
        <v>302</v>
      </c>
      <c r="C80" s="101">
        <f>'4. sz.melléklet Önkormányzat'!C79-'4. sz.melléklet Önkormányzat'!C78</f>
        <v>856573</v>
      </c>
      <c r="D80" s="101">
        <f>'4. sz.melléklet Önkormányzat'!D79-'4. sz.melléklet Önkormányzat'!D78</f>
        <v>806409</v>
      </c>
      <c r="E80" s="101">
        <f>'4. sz.melléklet Önkormányzat'!E79-'4. sz.melléklet Önkormányzat'!E78</f>
        <v>114123</v>
      </c>
      <c r="F80" s="101">
        <f>'4. sz.melléklet Önkormányzat'!F79-'4. sz.melléklet Önkormányzat'!F78</f>
        <v>920532</v>
      </c>
      <c r="G80" s="101">
        <f>'4. sz.melléklet Önkormányzat'!G79-'4. sz.melléklet Önkormányzat'!G78</f>
        <v>339474</v>
      </c>
      <c r="H80" s="128">
        <f t="shared" si="7"/>
        <v>0.36878022708607633</v>
      </c>
    </row>
    <row r="81" spans="1:8" ht="20.25">
      <c r="A81" s="182"/>
      <c r="B81" s="300" t="s">
        <v>204</v>
      </c>
      <c r="C81" s="301">
        <v>14</v>
      </c>
      <c r="D81" s="301">
        <v>14</v>
      </c>
      <c r="E81" s="301"/>
      <c r="F81" s="302">
        <f>'4. sz.melléklet Önkormányzat'!D81+'4. sz.melléklet Önkormányzat'!E81</f>
        <v>14</v>
      </c>
      <c r="G81" s="37"/>
      <c r="H81" s="128">
        <f t="shared" si="7"/>
        <v>0</v>
      </c>
    </row>
    <row r="82" spans="1:8" ht="21">
      <c r="A82" s="182"/>
      <c r="B82" s="300" t="s">
        <v>205</v>
      </c>
      <c r="C82" s="301">
        <v>22</v>
      </c>
      <c r="D82" s="301">
        <v>22</v>
      </c>
      <c r="E82" s="301">
        <v>6</v>
      </c>
      <c r="F82" s="302">
        <f>'4. sz.melléklet Önkormányzat'!D82+'4. sz.melléklet Önkormányzat'!E82</f>
        <v>28</v>
      </c>
      <c r="G82" s="303"/>
      <c r="H82" s="128">
        <f t="shared" si="7"/>
        <v>0</v>
      </c>
    </row>
    <row r="83" spans="2:6" ht="18">
      <c r="B83" s="295"/>
      <c r="C83" s="253">
        <f>'4. sz.melléklet Önkormányzat'!C79-'4. sz.melléklet Önkormányzat'!C47</f>
        <v>0</v>
      </c>
      <c r="D83" s="253">
        <f>'4. sz.melléklet Önkormányzat'!D79-'4. sz.melléklet Önkormányzat'!D47</f>
        <v>0</v>
      </c>
      <c r="E83" s="253">
        <f>'4. sz.melléklet Önkormányzat'!E79-'4. sz.melléklet Önkormányzat'!E47</f>
        <v>0</v>
      </c>
      <c r="F83" s="253">
        <f>'4. sz.melléklet Önkormányzat'!F79-'4. sz.melléklet Önkormányzat'!F47</f>
        <v>0</v>
      </c>
    </row>
    <row r="84" spans="2:6" ht="18.75">
      <c r="B84" s="295" t="s">
        <v>303</v>
      </c>
      <c r="C84" s="253" t="s">
        <v>117</v>
      </c>
      <c r="E84" s="276"/>
      <c r="F84" s="276"/>
    </row>
    <row r="85" spans="1:6" ht="18.75">
      <c r="A85" s="253" t="s">
        <v>304</v>
      </c>
      <c r="B85" s="295"/>
      <c r="E85" s="276"/>
      <c r="F85" s="276"/>
    </row>
    <row r="86" spans="1:6" ht="18.75">
      <c r="A86" s="253">
        <v>2</v>
      </c>
      <c r="B86" s="295" t="s">
        <v>305</v>
      </c>
      <c r="C86" s="253">
        <v>192</v>
      </c>
      <c r="E86" s="276"/>
      <c r="F86" s="276"/>
    </row>
    <row r="87" spans="2:6" ht="18.75">
      <c r="B87" s="295" t="s">
        <v>306</v>
      </c>
      <c r="C87" s="304">
        <f>'4. sz.melléklet Önkormányzat'!C86*0.357</f>
        <v>68.544</v>
      </c>
      <c r="D87" s="304"/>
      <c r="E87" s="276"/>
      <c r="F87" s="276"/>
    </row>
    <row r="88" spans="1:6" ht="18.75">
      <c r="A88" s="305" t="s">
        <v>307</v>
      </c>
      <c r="B88" s="295" t="s">
        <v>308</v>
      </c>
      <c r="C88" s="253">
        <v>294</v>
      </c>
      <c r="E88" s="276"/>
      <c r="F88" s="276"/>
    </row>
    <row r="89" spans="1:6" ht="18.75">
      <c r="A89" s="305"/>
      <c r="B89" s="295" t="s">
        <v>309</v>
      </c>
      <c r="C89" s="304">
        <f>'4. sz.melléklet Önkormányzat'!C88*0.357</f>
        <v>104.958</v>
      </c>
      <c r="D89" s="304"/>
      <c r="E89" s="276"/>
      <c r="F89" s="276"/>
    </row>
    <row r="90" spans="1:6" ht="18.75">
      <c r="A90" s="306">
        <v>5</v>
      </c>
      <c r="B90" s="295" t="s">
        <v>310</v>
      </c>
      <c r="C90" s="253">
        <v>479</v>
      </c>
      <c r="E90" s="276"/>
      <c r="F90" s="276"/>
    </row>
    <row r="91" spans="2:6" ht="18.75">
      <c r="B91" s="295" t="s">
        <v>306</v>
      </c>
      <c r="C91" s="304">
        <f>'4. sz.melléklet Önkormányzat'!C90*0.357</f>
        <v>171.003</v>
      </c>
      <c r="D91" s="304"/>
      <c r="E91" s="276"/>
      <c r="F91" s="276"/>
    </row>
    <row r="92" spans="1:6" ht="18.75">
      <c r="A92" s="306" t="s">
        <v>311</v>
      </c>
      <c r="B92" s="295" t="s">
        <v>312</v>
      </c>
      <c r="C92" s="253">
        <v>288</v>
      </c>
      <c r="E92" s="276"/>
      <c r="F92" s="276"/>
    </row>
    <row r="93" spans="2:6" ht="18.75">
      <c r="B93" s="295" t="s">
        <v>313</v>
      </c>
      <c r="C93" s="304">
        <f>'4. sz.melléklet Önkormányzat'!C92*0.357</f>
        <v>102.816</v>
      </c>
      <c r="D93" s="304"/>
      <c r="E93" s="276"/>
      <c r="F93" s="276"/>
    </row>
    <row r="94" spans="1:6" ht="18.75">
      <c r="A94" s="307">
        <v>13</v>
      </c>
      <c r="B94" s="308" t="s">
        <v>314</v>
      </c>
      <c r="C94" s="309">
        <f>SUM('4. sz.melléklet Önkormányzat'!C86:C93)</f>
        <v>1700.321</v>
      </c>
      <c r="D94" s="309"/>
      <c r="E94" s="276"/>
      <c r="F94" s="276"/>
    </row>
    <row r="95" ht="18">
      <c r="B95" s="295"/>
    </row>
    <row r="96" spans="2:3" ht="36">
      <c r="B96" s="295" t="s">
        <v>315</v>
      </c>
      <c r="C96" s="253">
        <f>'4. sz.melléklet Önkormányzat'!C88+'4. sz.melléklet Önkormányzat'!C90+'4. sz.melléklet Önkormányzat'!C92+'4. sz.melléklet Önkormányzat'!C86</f>
        <v>1253</v>
      </c>
    </row>
    <row r="97" spans="2:4" ht="36">
      <c r="B97" s="295" t="s">
        <v>316</v>
      </c>
      <c r="C97" s="304">
        <f>'4. sz.melléklet Önkormányzat'!C89+'4. sz.melléklet Önkormányzat'!C91+'4. sz.melléklet Önkormányzat'!C93+'4. sz.melléklet Önkormányzat'!C87</f>
        <v>447.321</v>
      </c>
      <c r="D97" s="304"/>
    </row>
    <row r="98" spans="2:4" ht="18">
      <c r="B98" s="308" t="s">
        <v>314</v>
      </c>
      <c r="C98" s="309">
        <f>SUM('4. sz.melléklet Önkormányzat'!C96:C97)</f>
        <v>1700.321</v>
      </c>
      <c r="D98" s="309"/>
    </row>
  </sheetData>
  <sheetProtection selectLockedCells="1" selectUnlockedCells="1"/>
  <mergeCells count="2">
    <mergeCell ref="E7:F7"/>
    <mergeCell ref="E49:F49"/>
  </mergeCells>
  <printOptions/>
  <pageMargins left="0.75" right="0.75" top="1" bottom="1" header="0.5118055555555555" footer="0.5118055555555555"/>
  <pageSetup horizontalDpi="300" verticalDpi="300" orientation="portrait" paperSize="9" scale="39"/>
  <rowBreaks count="1" manualBreakCount="1">
    <brk id="4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89"/>
  <sheetViews>
    <sheetView view="pageBreakPreview" zoomScale="50" zoomScaleNormal="60" zoomScaleSheetLayoutView="50" workbookViewId="0" topLeftCell="A43">
      <selection activeCell="F51" sqref="F51"/>
    </sheetView>
  </sheetViews>
  <sheetFormatPr defaultColWidth="9.140625" defaultRowHeight="12.75"/>
  <cols>
    <col min="1" max="1" width="10.7109375" style="253" customWidth="1"/>
    <col min="2" max="2" width="61.7109375" style="253" customWidth="1"/>
    <col min="3" max="3" width="21.421875" style="253" customWidth="1"/>
    <col min="4" max="5" width="21.57421875" style="253" customWidth="1"/>
    <col min="6" max="6" width="17.00390625" style="253" customWidth="1"/>
    <col min="7" max="7" width="20.140625" style="253" customWidth="1"/>
    <col min="8" max="8" width="16.7109375" style="253" customWidth="1"/>
    <col min="9" max="254" width="9.140625" style="253" customWidth="1"/>
  </cols>
  <sheetData>
    <row r="1" spans="1:4" s="311" customFormat="1" ht="21" customHeight="1">
      <c r="A1" s="255"/>
      <c r="B1" s="310"/>
      <c r="C1" s="256" t="s">
        <v>317</v>
      </c>
      <c r="D1" s="256"/>
    </row>
    <row r="2" spans="1:6" s="314" customFormat="1" ht="25.5" customHeight="1">
      <c r="A2" s="258"/>
      <c r="B2" s="259" t="s">
        <v>318</v>
      </c>
      <c r="C2" s="312" t="s">
        <v>319</v>
      </c>
      <c r="D2" s="312"/>
      <c r="E2" s="313"/>
      <c r="F2" s="313"/>
    </row>
    <row r="3" spans="1:6" s="314" customFormat="1" ht="18.75">
      <c r="A3" s="261"/>
      <c r="B3" s="259" t="s">
        <v>320</v>
      </c>
      <c r="C3" s="315"/>
      <c r="D3" s="315"/>
      <c r="E3" s="313"/>
      <c r="F3" s="313"/>
    </row>
    <row r="4" spans="1:6" s="314" customFormat="1" ht="15.75" customHeight="1">
      <c r="A4" s="263"/>
      <c r="B4" s="263"/>
      <c r="C4" s="264" t="s">
        <v>288</v>
      </c>
      <c r="D4" s="264"/>
      <c r="E4" s="313"/>
      <c r="F4" s="313"/>
    </row>
    <row r="5" spans="1:6" ht="36">
      <c r="A5" s="258"/>
      <c r="B5" s="265" t="s">
        <v>289</v>
      </c>
      <c r="C5" s="265" t="s">
        <v>290</v>
      </c>
      <c r="D5" s="265"/>
      <c r="E5" s="313"/>
      <c r="F5" s="313"/>
    </row>
    <row r="6" spans="1:6" s="316" customFormat="1" ht="19.5" customHeight="1">
      <c r="A6" s="258"/>
      <c r="B6" s="258"/>
      <c r="C6" s="258"/>
      <c r="D6" s="258"/>
      <c r="E6" s="54"/>
      <c r="F6" s="54"/>
    </row>
    <row r="7" spans="1:8" s="316" customFormat="1" ht="70.5" customHeight="1">
      <c r="A7" s="267"/>
      <c r="B7" s="267" t="s">
        <v>291</v>
      </c>
      <c r="C7" s="268" t="s">
        <v>292</v>
      </c>
      <c r="D7" s="62" t="s">
        <v>122</v>
      </c>
      <c r="E7" s="63" t="s">
        <v>123</v>
      </c>
      <c r="F7" s="64" t="s">
        <v>124</v>
      </c>
      <c r="G7" s="125" t="s">
        <v>125</v>
      </c>
      <c r="H7" s="317" t="s">
        <v>126</v>
      </c>
    </row>
    <row r="8" spans="1:8" s="313" customFormat="1" ht="18.75">
      <c r="A8" s="258" t="s">
        <v>127</v>
      </c>
      <c r="B8" s="269" t="s">
        <v>128</v>
      </c>
      <c r="C8" s="270">
        <f>'5. sz. melléklet Hivatal'!C9+'5. sz. melléklet Hivatal'!C10+'5. sz. melléklet Hivatal'!C11+'5. sz. melléklet Hivatal'!C12+'5. sz. melléklet Hivatal'!C13+'5. sz. melléklet Hivatal'!C14</f>
        <v>0</v>
      </c>
      <c r="D8" s="270"/>
      <c r="E8" s="270">
        <f>'5. sz. melléklet Hivatal'!E9+'5. sz. melléklet Hivatal'!E10+'5. sz. melléklet Hivatal'!E11+'5. sz. melléklet Hivatal'!E12+'5. sz. melléklet Hivatal'!E13+'5. sz. melléklet Hivatal'!E14</f>
        <v>0</v>
      </c>
      <c r="F8" s="318">
        <f>'5. sz. melléklet Hivatal'!C8+'5. sz. melléklet Hivatal'!E8</f>
        <v>0</v>
      </c>
      <c r="G8" s="45"/>
      <c r="H8" s="319"/>
    </row>
    <row r="9" spans="1:8" s="313" customFormat="1" ht="36">
      <c r="A9" s="273"/>
      <c r="B9" s="274" t="s">
        <v>129</v>
      </c>
      <c r="C9" s="270"/>
      <c r="D9" s="270"/>
      <c r="E9" s="37"/>
      <c r="F9" s="318">
        <f>'5. sz. melléklet Hivatal'!C9+'5. sz. melléklet Hivatal'!E9</f>
        <v>0</v>
      </c>
      <c r="G9" s="45"/>
      <c r="H9" s="319"/>
    </row>
    <row r="10" spans="1:8" s="313" customFormat="1" ht="36">
      <c r="A10" s="153"/>
      <c r="B10" s="274" t="s">
        <v>130</v>
      </c>
      <c r="C10" s="101"/>
      <c r="D10" s="101"/>
      <c r="E10" s="320"/>
      <c r="F10" s="318">
        <f>'5. sz. melléklet Hivatal'!C10+'5. sz. melléklet Hivatal'!E10</f>
        <v>0</v>
      </c>
      <c r="G10" s="45"/>
      <c r="H10" s="319"/>
    </row>
    <row r="11" spans="1:8" s="313" customFormat="1" ht="36">
      <c r="A11" s="153"/>
      <c r="B11" s="274" t="s">
        <v>131</v>
      </c>
      <c r="C11" s="101"/>
      <c r="D11" s="101"/>
      <c r="E11" s="45"/>
      <c r="F11" s="318">
        <f>'5. sz. melléklet Hivatal'!C11+'5. sz. melléklet Hivatal'!E11</f>
        <v>0</v>
      </c>
      <c r="G11" s="45"/>
      <c r="H11" s="319"/>
    </row>
    <row r="12" spans="1:8" s="313" customFormat="1" ht="36">
      <c r="A12" s="153"/>
      <c r="B12" s="274" t="s">
        <v>132</v>
      </c>
      <c r="C12" s="101"/>
      <c r="D12" s="101"/>
      <c r="E12" s="37"/>
      <c r="F12" s="318">
        <f>'5. sz. melléklet Hivatal'!C12+'5. sz. melléklet Hivatal'!E12</f>
        <v>0</v>
      </c>
      <c r="G12" s="45"/>
      <c r="H12" s="319"/>
    </row>
    <row r="13" spans="1:8" s="313" customFormat="1" ht="36">
      <c r="A13" s="153"/>
      <c r="B13" s="274" t="s">
        <v>133</v>
      </c>
      <c r="C13" s="101"/>
      <c r="D13" s="101"/>
      <c r="E13" s="37"/>
      <c r="F13" s="318">
        <f>'5. sz. melléklet Hivatal'!C13+'5. sz. melléklet Hivatal'!E13</f>
        <v>0</v>
      </c>
      <c r="G13" s="45"/>
      <c r="H13" s="319"/>
    </row>
    <row r="14" spans="1:8" s="313" customFormat="1" ht="18.75">
      <c r="A14" s="153"/>
      <c r="B14" s="274" t="s">
        <v>134</v>
      </c>
      <c r="C14" s="101"/>
      <c r="D14" s="101"/>
      <c r="E14" s="45"/>
      <c r="F14" s="318">
        <f>'5. sz. melléklet Hivatal'!C14+'5. sz. melléklet Hivatal'!E14</f>
        <v>0</v>
      </c>
      <c r="G14" s="45"/>
      <c r="H14" s="319"/>
    </row>
    <row r="15" spans="1:8" ht="36">
      <c r="A15" s="153" t="s">
        <v>135</v>
      </c>
      <c r="B15" s="269" t="s">
        <v>136</v>
      </c>
      <c r="C15" s="101">
        <f>'5. sz. melléklet Hivatal'!C16+'5. sz. melléklet Hivatal'!C17+'5. sz. melléklet Hivatal'!C18+'5. sz. melléklet Hivatal'!C19</f>
        <v>0</v>
      </c>
      <c r="D15" s="101"/>
      <c r="E15" s="101">
        <f>'5. sz. melléklet Hivatal'!E16+'5. sz. melléklet Hivatal'!E17+'5. sz. melléklet Hivatal'!E18+'5. sz. melléklet Hivatal'!E19</f>
        <v>0</v>
      </c>
      <c r="F15" s="318">
        <f>'5. sz. melléklet Hivatal'!C15+'5. sz. melléklet Hivatal'!E15</f>
        <v>0</v>
      </c>
      <c r="G15" s="37"/>
      <c r="H15" s="321"/>
    </row>
    <row r="16" spans="1:8" ht="36">
      <c r="A16" s="273"/>
      <c r="B16" s="274" t="s">
        <v>137</v>
      </c>
      <c r="C16" s="270"/>
      <c r="D16" s="270"/>
      <c r="E16" s="45"/>
      <c r="F16" s="318">
        <f>'5. sz. melléklet Hivatal'!C16+'5. sz. melléklet Hivatal'!E16</f>
        <v>0</v>
      </c>
      <c r="G16" s="37"/>
      <c r="H16" s="321"/>
    </row>
    <row r="17" spans="1:8" s="313" customFormat="1" ht="36">
      <c r="A17" s="153"/>
      <c r="B17" s="274" t="s">
        <v>138</v>
      </c>
      <c r="C17" s="101"/>
      <c r="D17" s="101"/>
      <c r="E17" s="45"/>
      <c r="F17" s="318">
        <f>'5. sz. melléklet Hivatal'!C17+'5. sz. melléklet Hivatal'!E17</f>
        <v>0</v>
      </c>
      <c r="G17" s="45"/>
      <c r="H17" s="319"/>
    </row>
    <row r="18" spans="1:8" ht="36">
      <c r="A18" s="153"/>
      <c r="B18" s="274" t="s">
        <v>139</v>
      </c>
      <c r="C18" s="101"/>
      <c r="D18" s="101"/>
      <c r="E18" s="37"/>
      <c r="F18" s="318">
        <f>'5. sz. melléklet Hivatal'!C18+'5. sz. melléklet Hivatal'!E18</f>
        <v>0</v>
      </c>
      <c r="G18" s="37"/>
      <c r="H18" s="321"/>
    </row>
    <row r="19" spans="1:8" ht="51.75" customHeight="1">
      <c r="A19" s="153"/>
      <c r="B19" s="274" t="s">
        <v>206</v>
      </c>
      <c r="C19" s="101"/>
      <c r="D19" s="101"/>
      <c r="E19" s="37"/>
      <c r="F19" s="318">
        <f>'5. sz. melléklet Hivatal'!C19+'5. sz. melléklet Hivatal'!E19</f>
        <v>0</v>
      </c>
      <c r="G19" s="37"/>
      <c r="H19" s="321"/>
    </row>
    <row r="20" spans="1:8" ht="36">
      <c r="A20" s="153" t="s">
        <v>141</v>
      </c>
      <c r="B20" s="279" t="s">
        <v>142</v>
      </c>
      <c r="C20" s="101">
        <f>'5. sz. melléklet Hivatal'!C21</f>
        <v>0</v>
      </c>
      <c r="D20" s="101"/>
      <c r="E20" s="101">
        <f>'5. sz. melléklet Hivatal'!E21</f>
        <v>0</v>
      </c>
      <c r="F20" s="318">
        <f>'5. sz. melléklet Hivatal'!C20+'5. sz. melléklet Hivatal'!E20</f>
        <v>0</v>
      </c>
      <c r="G20" s="37"/>
      <c r="H20" s="321"/>
    </row>
    <row r="21" spans="1:8" ht="36">
      <c r="A21" s="153"/>
      <c r="B21" s="281" t="s">
        <v>321</v>
      </c>
      <c r="C21" s="101"/>
      <c r="D21" s="101"/>
      <c r="E21" s="37"/>
      <c r="F21" s="318">
        <f>'5. sz. melléklet Hivatal'!C21+'5. sz. melléklet Hivatal'!E21</f>
        <v>0</v>
      </c>
      <c r="G21" s="37"/>
      <c r="H21" s="321"/>
    </row>
    <row r="22" spans="1:8" ht="18">
      <c r="A22" s="282" t="s">
        <v>144</v>
      </c>
      <c r="B22" s="279" t="s">
        <v>145</v>
      </c>
      <c r="C22" s="278">
        <f>'5. sz. melléklet Hivatal'!C23+'5. sz. melléklet Hivatal'!C24+'5. sz. melléklet Hivatal'!C25+'5. sz. melléklet Hivatal'!C26</f>
        <v>0</v>
      </c>
      <c r="D22" s="278"/>
      <c r="E22" s="101">
        <f>'5. sz. melléklet Hivatal'!E23+'5. sz. melléklet Hivatal'!E24+'5. sz. melléklet Hivatal'!E25+'5. sz. melléklet Hivatal'!E26</f>
        <v>0</v>
      </c>
      <c r="F22" s="318">
        <f>'5. sz. melléklet Hivatal'!C22+'5. sz. melléklet Hivatal'!E22</f>
        <v>0</v>
      </c>
      <c r="G22" s="322">
        <v>20</v>
      </c>
      <c r="H22" s="321"/>
    </row>
    <row r="23" spans="1:8" s="313" customFormat="1" ht="90">
      <c r="A23" s="153"/>
      <c r="B23" s="43" t="s">
        <v>146</v>
      </c>
      <c r="C23" s="101"/>
      <c r="D23" s="101"/>
      <c r="E23" s="45"/>
      <c r="F23" s="318">
        <f>'5. sz. melléklet Hivatal'!C23+'5. sz. melléklet Hivatal'!E23</f>
        <v>0</v>
      </c>
      <c r="G23" s="45"/>
      <c r="H23" s="319"/>
    </row>
    <row r="24" spans="1:8" s="313" customFormat="1" ht="18.75">
      <c r="A24" s="156"/>
      <c r="B24" s="43" t="s">
        <v>147</v>
      </c>
      <c r="C24" s="101"/>
      <c r="D24" s="101"/>
      <c r="E24" s="37"/>
      <c r="F24" s="318">
        <f>'5. sz. melléklet Hivatal'!C24+'5. sz. melléklet Hivatal'!E24</f>
        <v>0</v>
      </c>
      <c r="G24" s="45"/>
      <c r="H24" s="319"/>
    </row>
    <row r="25" spans="1:8" s="313" customFormat="1" ht="19.5" customHeight="1">
      <c r="A25" s="153"/>
      <c r="B25" s="43" t="s">
        <v>148</v>
      </c>
      <c r="C25" s="278"/>
      <c r="D25" s="278"/>
      <c r="E25" s="37"/>
      <c r="F25" s="318">
        <f>'5. sz. melléklet Hivatal'!C25+'5. sz. melléklet Hivatal'!E25</f>
        <v>0</v>
      </c>
      <c r="G25" s="45"/>
      <c r="H25" s="319"/>
    </row>
    <row r="26" spans="1:8" s="313" customFormat="1" ht="90">
      <c r="A26" s="273"/>
      <c r="B26" s="43" t="s">
        <v>149</v>
      </c>
      <c r="C26" s="275"/>
      <c r="D26" s="275"/>
      <c r="E26" s="45"/>
      <c r="F26" s="318">
        <f>'5. sz. melléklet Hivatal'!C26+'5. sz. melléklet Hivatal'!E26</f>
        <v>0</v>
      </c>
      <c r="G26" s="45">
        <v>20</v>
      </c>
      <c r="H26" s="319"/>
    </row>
    <row r="27" spans="1:8" ht="18">
      <c r="A27" s="282" t="s">
        <v>150</v>
      </c>
      <c r="B27" s="283" t="s">
        <v>151</v>
      </c>
      <c r="C27" s="278">
        <f>'5. sz. melléklet Hivatal'!C28+'5. sz. melléklet Hivatal'!C29+'5. sz. melléklet Hivatal'!C30+'5. sz. melléklet Hivatal'!C31+'5. sz. melléklet Hivatal'!C32</f>
        <v>855</v>
      </c>
      <c r="D27" s="278">
        <f>'5. sz. melléklet Hivatal'!D28+'5. sz. melléklet Hivatal'!D29+'5. sz. melléklet Hivatal'!D30+'5. sz. melléklet Hivatal'!D31+'5. sz. melléklet Hivatal'!D32</f>
        <v>855</v>
      </c>
      <c r="E27" s="278"/>
      <c r="F27" s="323">
        <f>'5. sz. melléklet Hivatal'!F28+'5. sz. melléklet Hivatal'!F29+'5. sz. melléklet Hivatal'!F30+'5. sz. melléklet Hivatal'!F31+'5. sz. melléklet Hivatal'!F32</f>
        <v>855</v>
      </c>
      <c r="G27" s="323">
        <f>'5. sz. melléklet Hivatal'!G28+'5. sz. melléklet Hivatal'!G29+'5. sz. melléklet Hivatal'!G30+'5. sz. melléklet Hivatal'!G31+'5. sz. melléklet Hivatal'!G32</f>
        <v>616</v>
      </c>
      <c r="H27" s="324">
        <f aca="true" t="shared" si="0" ref="H27:H28">G27/F27</f>
        <v>0.7204678362573099</v>
      </c>
    </row>
    <row r="28" spans="1:8" ht="54">
      <c r="A28" s="153"/>
      <c r="B28" s="274" t="s">
        <v>152</v>
      </c>
      <c r="C28" s="101">
        <v>855</v>
      </c>
      <c r="D28" s="101">
        <v>855</v>
      </c>
      <c r="E28" s="101"/>
      <c r="F28" s="318">
        <f aca="true" t="shared" si="1" ref="F28:F46">D28+E28</f>
        <v>855</v>
      </c>
      <c r="G28" s="37">
        <v>616</v>
      </c>
      <c r="H28" s="136">
        <f t="shared" si="0"/>
        <v>0.7204678362573099</v>
      </c>
    </row>
    <row r="29" spans="1:8" ht="15" customHeight="1">
      <c r="A29" s="153"/>
      <c r="B29" s="274" t="s">
        <v>153</v>
      </c>
      <c r="C29" s="101"/>
      <c r="D29" s="101"/>
      <c r="E29" s="45"/>
      <c r="F29" s="318">
        <f t="shared" si="1"/>
        <v>0</v>
      </c>
      <c r="G29" s="37"/>
      <c r="H29" s="325"/>
    </row>
    <row r="30" spans="1:8" ht="18">
      <c r="A30" s="153"/>
      <c r="B30" s="274" t="s">
        <v>154</v>
      </c>
      <c r="C30" s="101"/>
      <c r="D30" s="101"/>
      <c r="E30" s="37"/>
      <c r="F30" s="318">
        <f t="shared" si="1"/>
        <v>0</v>
      </c>
      <c r="G30" s="37"/>
      <c r="H30" s="325"/>
    </row>
    <row r="31" spans="1:8" s="316" customFormat="1" ht="18">
      <c r="A31" s="153"/>
      <c r="B31" s="274" t="s">
        <v>155</v>
      </c>
      <c r="C31" s="101"/>
      <c r="D31" s="101"/>
      <c r="E31" s="37"/>
      <c r="F31" s="318">
        <f t="shared" si="1"/>
        <v>0</v>
      </c>
      <c r="G31" s="320"/>
      <c r="H31" s="325"/>
    </row>
    <row r="32" spans="1:8" s="313" customFormat="1" ht="18.75">
      <c r="A32" s="153"/>
      <c r="B32" s="274" t="s">
        <v>156</v>
      </c>
      <c r="C32" s="101"/>
      <c r="D32" s="101"/>
      <c r="E32" s="37"/>
      <c r="F32" s="318">
        <f t="shared" si="1"/>
        <v>0</v>
      </c>
      <c r="G32" s="45"/>
      <c r="H32" s="325"/>
    </row>
    <row r="33" spans="1:8" ht="18">
      <c r="A33" s="282" t="s">
        <v>157</v>
      </c>
      <c r="B33" s="279" t="s">
        <v>158</v>
      </c>
      <c r="C33" s="101">
        <f>'5. sz. melléklet Hivatal'!C34+'5. sz. melléklet Hivatal'!C35</f>
        <v>0</v>
      </c>
      <c r="D33" s="101"/>
      <c r="E33" s="37"/>
      <c r="F33" s="318">
        <f t="shared" si="1"/>
        <v>0</v>
      </c>
      <c r="G33" s="37"/>
      <c r="H33" s="325"/>
    </row>
    <row r="34" spans="1:8" ht="18">
      <c r="A34" s="156"/>
      <c r="B34" s="274" t="s">
        <v>159</v>
      </c>
      <c r="C34" s="101"/>
      <c r="D34" s="101"/>
      <c r="E34" s="320"/>
      <c r="F34" s="318">
        <f t="shared" si="1"/>
        <v>0</v>
      </c>
      <c r="G34" s="37"/>
      <c r="H34" s="325"/>
    </row>
    <row r="35" spans="1:8" ht="18.75">
      <c r="A35" s="157"/>
      <c r="B35" s="274" t="s">
        <v>322</v>
      </c>
      <c r="C35" s="270"/>
      <c r="D35" s="270"/>
      <c r="E35" s="45"/>
      <c r="F35" s="318">
        <f t="shared" si="1"/>
        <v>0</v>
      </c>
      <c r="G35" s="37"/>
      <c r="H35" s="325"/>
    </row>
    <row r="36" spans="1:8" ht="18">
      <c r="A36" s="284" t="s">
        <v>161</v>
      </c>
      <c r="B36" s="279" t="s">
        <v>162</v>
      </c>
      <c r="C36" s="275">
        <f>'5. sz. melléklet Hivatal'!C37</f>
        <v>0</v>
      </c>
      <c r="D36" s="275"/>
      <c r="E36" s="322">
        <f>E37</f>
        <v>1578</v>
      </c>
      <c r="F36" s="318">
        <f t="shared" si="1"/>
        <v>1578</v>
      </c>
      <c r="G36" s="322">
        <v>1578</v>
      </c>
      <c r="H36" s="325"/>
    </row>
    <row r="37" spans="1:8" ht="18">
      <c r="A37" s="159"/>
      <c r="B37" s="274" t="s">
        <v>294</v>
      </c>
      <c r="C37" s="101"/>
      <c r="D37" s="101"/>
      <c r="E37" s="37">
        <v>1578</v>
      </c>
      <c r="F37" s="318">
        <f t="shared" si="1"/>
        <v>1578</v>
      </c>
      <c r="G37" s="37">
        <v>1578</v>
      </c>
      <c r="H37" s="325">
        <f>G37/F37</f>
        <v>1</v>
      </c>
    </row>
    <row r="38" spans="1:8" ht="18.75">
      <c r="A38" s="284" t="s">
        <v>164</v>
      </c>
      <c r="B38" s="279" t="s">
        <v>165</v>
      </c>
      <c r="C38" s="101">
        <f>'5. sz. melléklet Hivatal'!C39+'5. sz. melléklet Hivatal'!C40</f>
        <v>0</v>
      </c>
      <c r="D38" s="101"/>
      <c r="E38" s="45"/>
      <c r="F38" s="318">
        <f t="shared" si="1"/>
        <v>0</v>
      </c>
      <c r="G38" s="37"/>
      <c r="H38" s="325"/>
    </row>
    <row r="39" spans="1:8" s="313" customFormat="1" ht="54">
      <c r="A39" s="159"/>
      <c r="B39" s="43" t="s">
        <v>295</v>
      </c>
      <c r="C39" s="101"/>
      <c r="D39" s="101"/>
      <c r="E39" s="45"/>
      <c r="F39" s="318">
        <f t="shared" si="1"/>
        <v>0</v>
      </c>
      <c r="G39" s="45"/>
      <c r="H39" s="325"/>
    </row>
    <row r="40" spans="1:8" ht="36">
      <c r="A40" s="159"/>
      <c r="B40" s="43" t="s">
        <v>323</v>
      </c>
      <c r="C40" s="101"/>
      <c r="D40" s="101"/>
      <c r="E40" s="45"/>
      <c r="F40" s="318">
        <f t="shared" si="1"/>
        <v>0</v>
      </c>
      <c r="G40" s="37"/>
      <c r="H40" s="325"/>
    </row>
    <row r="41" spans="1:8" ht="39.75" customHeight="1">
      <c r="A41" s="159"/>
      <c r="B41" s="279" t="s">
        <v>168</v>
      </c>
      <c r="C41" s="278">
        <f>'5. sz. melléklet Hivatal'!C8+'5. sz. melléklet Hivatal'!C15+'5. sz. melléklet Hivatal'!C20+'5. sz. melléklet Hivatal'!C22+'5. sz. melléklet Hivatal'!C27+'5. sz. melléklet Hivatal'!C33+'5. sz. melléklet Hivatal'!C36+'5. sz. melléklet Hivatal'!C38</f>
        <v>855</v>
      </c>
      <c r="D41" s="278">
        <f>'5. sz. melléklet Hivatal'!D8+'5. sz. melléklet Hivatal'!D15+'5. sz. melléklet Hivatal'!D20+'5. sz. melléklet Hivatal'!D22+'5. sz. melléklet Hivatal'!D27+'5. sz. melléklet Hivatal'!D33+'5. sz. melléklet Hivatal'!D36+'5. sz. melléklet Hivatal'!D38</f>
        <v>855</v>
      </c>
      <c r="E41" s="278">
        <f>E8+E20+E22+E27+E33+E36+E38</f>
        <v>1578</v>
      </c>
      <c r="F41" s="318">
        <f t="shared" si="1"/>
        <v>2433</v>
      </c>
      <c r="G41" s="326">
        <f>G22+G27+G36</f>
        <v>2214</v>
      </c>
      <c r="H41" s="136">
        <f aca="true" t="shared" si="2" ref="H41:H43">G41/F41</f>
        <v>0.9099876695437731</v>
      </c>
    </row>
    <row r="42" spans="1:8" ht="18">
      <c r="A42" s="284" t="s">
        <v>169</v>
      </c>
      <c r="B42" s="279" t="s">
        <v>324</v>
      </c>
      <c r="C42" s="270">
        <f>'5. sz. melléklet Hivatal'!C77-'5. sz. melléklet Hivatal'!C41</f>
        <v>173681</v>
      </c>
      <c r="D42" s="270">
        <v>148575</v>
      </c>
      <c r="E42" s="270">
        <f>E72-E41</f>
        <v>-2201</v>
      </c>
      <c r="F42" s="318">
        <f t="shared" si="1"/>
        <v>146374</v>
      </c>
      <c r="G42" s="318">
        <v>100367</v>
      </c>
      <c r="H42" s="136">
        <f t="shared" si="2"/>
        <v>0.6856887152089852</v>
      </c>
    </row>
    <row r="43" spans="1:8" ht="36">
      <c r="A43" s="284" t="s">
        <v>171</v>
      </c>
      <c r="B43" s="279" t="s">
        <v>172</v>
      </c>
      <c r="C43" s="101"/>
      <c r="D43" s="101">
        <v>1018</v>
      </c>
      <c r="E43" s="37"/>
      <c r="F43" s="318">
        <f t="shared" si="1"/>
        <v>1018</v>
      </c>
      <c r="G43" s="37">
        <v>1018</v>
      </c>
      <c r="H43" s="136">
        <f t="shared" si="2"/>
        <v>1</v>
      </c>
    </row>
    <row r="44" spans="1:8" ht="36">
      <c r="A44" s="284" t="s">
        <v>173</v>
      </c>
      <c r="B44" s="279" t="s">
        <v>174</v>
      </c>
      <c r="C44" s="101"/>
      <c r="D44" s="101"/>
      <c r="E44" s="37"/>
      <c r="F44" s="318">
        <f t="shared" si="1"/>
        <v>0</v>
      </c>
      <c r="G44" s="37"/>
      <c r="H44" s="325"/>
    </row>
    <row r="45" spans="1:8" ht="18">
      <c r="A45" s="159"/>
      <c r="B45" s="279" t="s">
        <v>175</v>
      </c>
      <c r="C45" s="278">
        <f>'5. sz. melléklet Hivatal'!C42+'5. sz. melléklet Hivatal'!C43+'5. sz. melléklet Hivatal'!C44</f>
        <v>173681</v>
      </c>
      <c r="D45" s="278">
        <f>'5. sz. melléklet Hivatal'!D42+'5. sz. melléklet Hivatal'!D43+'5. sz. melléklet Hivatal'!D44</f>
        <v>149593</v>
      </c>
      <c r="E45" s="278">
        <f>'5. sz. melléklet Hivatal'!E42+'5. sz. melléklet Hivatal'!E43+'5. sz. melléklet Hivatal'!E44</f>
        <v>-2201</v>
      </c>
      <c r="F45" s="318">
        <f t="shared" si="1"/>
        <v>147392</v>
      </c>
      <c r="G45" s="323">
        <f>'5. sz. melléklet Hivatal'!G42+'5. sz. melléklet Hivatal'!G43+'5. sz. melléklet Hivatal'!G44</f>
        <v>101385</v>
      </c>
      <c r="H45" s="136">
        <f aca="true" t="shared" si="3" ref="H45:H46">G45/F45</f>
        <v>0.6878595853234911</v>
      </c>
    </row>
    <row r="46" spans="1:8" ht="18">
      <c r="A46" s="159"/>
      <c r="B46" s="269" t="s">
        <v>178</v>
      </c>
      <c r="C46" s="278">
        <f>'5. sz. melléklet Hivatal'!C41+'5. sz. melléklet Hivatal'!C45</f>
        <v>174536</v>
      </c>
      <c r="D46" s="278">
        <f>'5. sz. melléklet Hivatal'!D41+'5. sz. melléklet Hivatal'!D45</f>
        <v>150448</v>
      </c>
      <c r="E46" s="278">
        <f>'5. sz. melléklet Hivatal'!E41+'5. sz. melléklet Hivatal'!E45</f>
        <v>-623</v>
      </c>
      <c r="F46" s="318">
        <f t="shared" si="1"/>
        <v>149825</v>
      </c>
      <c r="G46" s="323">
        <f>'5. sz. melléklet Hivatal'!G41+'5. sz. melléklet Hivatal'!G45</f>
        <v>103599</v>
      </c>
      <c r="H46" s="136">
        <f t="shared" si="3"/>
        <v>0.6914667111630235</v>
      </c>
    </row>
    <row r="47" spans="1:8" ht="14.25" customHeight="1">
      <c r="A47" s="287"/>
      <c r="B47" s="288"/>
      <c r="C47" s="289"/>
      <c r="D47" s="289"/>
      <c r="E47" s="313"/>
      <c r="F47" s="313"/>
      <c r="G47" s="37"/>
      <c r="H47" s="325"/>
    </row>
    <row r="48" spans="1:8" ht="20.25">
      <c r="A48" s="178"/>
      <c r="B48" s="178"/>
      <c r="C48" s="274"/>
      <c r="D48" s="274"/>
      <c r="E48" s="56"/>
      <c r="F48" s="56"/>
      <c r="G48" s="37"/>
      <c r="H48" s="321"/>
    </row>
    <row r="49" spans="1:8" ht="93.75" customHeight="1">
      <c r="A49" s="290"/>
      <c r="B49" s="290" t="s">
        <v>298</v>
      </c>
      <c r="C49" s="268" t="s">
        <v>292</v>
      </c>
      <c r="D49" s="62" t="s">
        <v>122</v>
      </c>
      <c r="E49" s="63" t="s">
        <v>123</v>
      </c>
      <c r="F49" s="64" t="s">
        <v>124</v>
      </c>
      <c r="G49" s="62" t="s">
        <v>125</v>
      </c>
      <c r="H49" s="65" t="s">
        <v>126</v>
      </c>
    </row>
    <row r="50" spans="1:8" ht="18">
      <c r="A50" s="157" t="s">
        <v>127</v>
      </c>
      <c r="B50" s="22" t="s">
        <v>180</v>
      </c>
      <c r="C50" s="270">
        <f>'5. sz. melléklet Hivatal'!C51+'5. sz. melléklet Hivatal'!C52+'5. sz. melléklet Hivatal'!C53+'5. sz. melléklet Hivatal'!C56+'5. sz. melléklet Hivatal'!C57</f>
        <v>174536</v>
      </c>
      <c r="D50" s="270">
        <f>'5. sz. melléklet Hivatal'!D51+'5. sz. melléklet Hivatal'!D52+'5. sz. melléklet Hivatal'!D53+'5. sz. melléklet Hivatal'!D56+'5. sz. melléklet Hivatal'!D57</f>
        <v>150448</v>
      </c>
      <c r="E50" s="270">
        <f>'5. sz. melléklet Hivatal'!E51+'5. sz. melléklet Hivatal'!E52+'5. sz. melléklet Hivatal'!E53+'5. sz. melléklet Hivatal'!E56+'5. sz. melléklet Hivatal'!E57</f>
        <v>-623</v>
      </c>
      <c r="F50" s="318">
        <f aca="true" t="shared" si="4" ref="F50:F80">D50+E50</f>
        <v>149825</v>
      </c>
      <c r="G50" s="318">
        <f>G51+G52+G53+G56+G62</f>
        <v>99582</v>
      </c>
      <c r="H50" s="327">
        <f aca="true" t="shared" si="5" ref="H50:H53">G50/F50</f>
        <v>0.6646554313365594</v>
      </c>
    </row>
    <row r="51" spans="1:8" ht="18.75">
      <c r="A51" s="170"/>
      <c r="B51" s="291" t="s">
        <v>181</v>
      </c>
      <c r="C51" s="101">
        <v>116214</v>
      </c>
      <c r="D51" s="101">
        <v>97465</v>
      </c>
      <c r="E51" s="45">
        <f>880+247+125</f>
        <v>1252</v>
      </c>
      <c r="F51" s="318">
        <f t="shared" si="4"/>
        <v>98717</v>
      </c>
      <c r="G51" s="328">
        <v>64011</v>
      </c>
      <c r="H51" s="329">
        <f t="shared" si="5"/>
        <v>0.6484293485417911</v>
      </c>
    </row>
    <row r="52" spans="1:8" ht="36">
      <c r="A52" s="159"/>
      <c r="B52" s="23" t="s">
        <v>182</v>
      </c>
      <c r="C52" s="101">
        <v>31991</v>
      </c>
      <c r="D52" s="101">
        <v>26929</v>
      </c>
      <c r="E52" s="45">
        <f>238+67+34+1279</f>
        <v>1618</v>
      </c>
      <c r="F52" s="318">
        <f t="shared" si="4"/>
        <v>28547</v>
      </c>
      <c r="G52" s="328">
        <v>19863</v>
      </c>
      <c r="H52" s="329">
        <f t="shared" si="5"/>
        <v>0.6957999089221284</v>
      </c>
    </row>
    <row r="53" spans="1:8" ht="18">
      <c r="A53" s="159"/>
      <c r="B53" s="23" t="s">
        <v>183</v>
      </c>
      <c r="C53" s="101">
        <v>24831</v>
      </c>
      <c r="D53" s="101">
        <v>24554</v>
      </c>
      <c r="E53" s="37">
        <f>301-1015-1279</f>
        <v>-1993</v>
      </c>
      <c r="F53" s="318">
        <f t="shared" si="4"/>
        <v>22561</v>
      </c>
      <c r="G53" s="328">
        <v>15708</v>
      </c>
      <c r="H53" s="329">
        <f t="shared" si="5"/>
        <v>0.6962457337883959</v>
      </c>
    </row>
    <row r="54" spans="1:8" ht="54">
      <c r="A54" s="159"/>
      <c r="B54" s="23" t="s">
        <v>299</v>
      </c>
      <c r="C54" s="101"/>
      <c r="D54" s="101"/>
      <c r="E54" s="37"/>
      <c r="F54" s="318">
        <f t="shared" si="4"/>
        <v>0</v>
      </c>
      <c r="G54" s="37"/>
      <c r="H54" s="329"/>
    </row>
    <row r="55" spans="1:8" ht="18">
      <c r="A55" s="159"/>
      <c r="B55" s="23" t="s">
        <v>185</v>
      </c>
      <c r="C55" s="101"/>
      <c r="D55" s="101"/>
      <c r="E55" s="37"/>
      <c r="F55" s="318">
        <f t="shared" si="4"/>
        <v>0</v>
      </c>
      <c r="G55" s="37"/>
      <c r="H55" s="329"/>
    </row>
    <row r="56" spans="1:8" ht="18">
      <c r="A56" s="159"/>
      <c r="B56" s="23" t="s">
        <v>186</v>
      </c>
      <c r="C56" s="101">
        <v>1500</v>
      </c>
      <c r="D56" s="101">
        <v>1500</v>
      </c>
      <c r="E56" s="101">
        <v>-1500</v>
      </c>
      <c r="F56" s="318">
        <f t="shared" si="4"/>
        <v>0</v>
      </c>
      <c r="G56" s="37"/>
      <c r="H56" s="327"/>
    </row>
    <row r="57" spans="1:8" ht="18">
      <c r="A57" s="159"/>
      <c r="B57" s="23" t="s">
        <v>33</v>
      </c>
      <c r="C57" s="101">
        <f>SUM('5. sz. melléklet Hivatal'!C58:C61)</f>
        <v>0</v>
      </c>
      <c r="D57" s="101"/>
      <c r="E57" s="37"/>
      <c r="F57" s="318">
        <f t="shared" si="4"/>
        <v>0</v>
      </c>
      <c r="G57" s="37"/>
      <c r="H57" s="329"/>
    </row>
    <row r="58" spans="1:8" ht="18">
      <c r="A58" s="159"/>
      <c r="B58" s="23" t="s">
        <v>187</v>
      </c>
      <c r="C58" s="101"/>
      <c r="D58" s="101"/>
      <c r="E58" s="37"/>
      <c r="F58" s="318">
        <f t="shared" si="4"/>
        <v>0</v>
      </c>
      <c r="G58" s="37"/>
      <c r="H58" s="329"/>
    </row>
    <row r="59" spans="1:8" ht="36">
      <c r="A59" s="159"/>
      <c r="B59" s="23" t="s">
        <v>188</v>
      </c>
      <c r="C59" s="101"/>
      <c r="D59" s="101"/>
      <c r="E59" s="37"/>
      <c r="F59" s="318">
        <f t="shared" si="4"/>
        <v>0</v>
      </c>
      <c r="G59" s="37"/>
      <c r="H59" s="329"/>
    </row>
    <row r="60" spans="1:8" ht="36">
      <c r="A60" s="159"/>
      <c r="B60" s="23" t="s">
        <v>189</v>
      </c>
      <c r="C60" s="101"/>
      <c r="D60" s="101"/>
      <c r="E60" s="37"/>
      <c r="F60" s="318">
        <f t="shared" si="4"/>
        <v>0</v>
      </c>
      <c r="G60" s="37"/>
      <c r="H60" s="329"/>
    </row>
    <row r="61" spans="1:8" ht="18">
      <c r="A61" s="159"/>
      <c r="B61" s="292"/>
      <c r="C61" s="101"/>
      <c r="D61" s="101"/>
      <c r="E61" s="37"/>
      <c r="F61" s="318">
        <f t="shared" si="4"/>
        <v>0</v>
      </c>
      <c r="G61" s="37"/>
      <c r="H61" s="329"/>
    </row>
    <row r="62" spans="1:8" ht="18">
      <c r="A62" s="157" t="s">
        <v>135</v>
      </c>
      <c r="B62" s="22" t="s">
        <v>191</v>
      </c>
      <c r="C62" s="270">
        <f>'5. sz. melléklet Hivatal'!C63+'5. sz. melléklet Hivatal'!C66+'5. sz. melléklet Hivatal'!C67+'5. sz. melléklet Hivatal'!C70</f>
        <v>0</v>
      </c>
      <c r="D62" s="270"/>
      <c r="E62" s="37"/>
      <c r="F62" s="318">
        <f t="shared" si="4"/>
        <v>0</v>
      </c>
      <c r="G62" s="37"/>
      <c r="H62" s="329"/>
    </row>
    <row r="63" spans="1:8" ht="18">
      <c r="A63" s="170"/>
      <c r="B63" s="293" t="s">
        <v>192</v>
      </c>
      <c r="C63" s="101"/>
      <c r="D63" s="101"/>
      <c r="E63" s="37"/>
      <c r="F63" s="318">
        <f t="shared" si="4"/>
        <v>0</v>
      </c>
      <c r="G63" s="37"/>
      <c r="H63" s="329"/>
    </row>
    <row r="64" spans="1:8" ht="54">
      <c r="A64" s="170"/>
      <c r="B64" s="23" t="s">
        <v>300</v>
      </c>
      <c r="C64" s="101"/>
      <c r="D64" s="101"/>
      <c r="E64" s="37"/>
      <c r="F64" s="318">
        <f t="shared" si="4"/>
        <v>0</v>
      </c>
      <c r="G64" s="37"/>
      <c r="H64" s="329"/>
    </row>
    <row r="65" spans="1:8" ht="54">
      <c r="A65" s="170"/>
      <c r="B65" s="23" t="s">
        <v>301</v>
      </c>
      <c r="C65" s="101"/>
      <c r="D65" s="101"/>
      <c r="E65" s="37"/>
      <c r="F65" s="318">
        <f t="shared" si="4"/>
        <v>0</v>
      </c>
      <c r="G65" s="37"/>
      <c r="H65" s="329"/>
    </row>
    <row r="66" spans="1:8" ht="18">
      <c r="A66" s="159"/>
      <c r="B66" s="23" t="s">
        <v>195</v>
      </c>
      <c r="C66" s="101"/>
      <c r="D66" s="101"/>
      <c r="E66" s="37"/>
      <c r="F66" s="318">
        <f t="shared" si="4"/>
        <v>0</v>
      </c>
      <c r="G66" s="37"/>
      <c r="H66" s="329"/>
    </row>
    <row r="67" spans="1:8" ht="18">
      <c r="A67" s="159"/>
      <c r="B67" s="23" t="s">
        <v>42</v>
      </c>
      <c r="C67" s="101"/>
      <c r="D67" s="101"/>
      <c r="E67" s="37"/>
      <c r="F67" s="318">
        <f t="shared" si="4"/>
        <v>0</v>
      </c>
      <c r="G67" s="37"/>
      <c r="H67" s="329"/>
    </row>
    <row r="68" spans="1:8" ht="36">
      <c r="A68" s="159"/>
      <c r="B68" s="23" t="s">
        <v>197</v>
      </c>
      <c r="C68" s="101"/>
      <c r="D68" s="101"/>
      <c r="E68" s="37"/>
      <c r="F68" s="318">
        <f t="shared" si="4"/>
        <v>0</v>
      </c>
      <c r="G68" s="37"/>
      <c r="H68" s="329"/>
    </row>
    <row r="69" spans="1:8" ht="36">
      <c r="A69" s="159"/>
      <c r="B69" s="23" t="s">
        <v>198</v>
      </c>
      <c r="C69" s="101"/>
      <c r="D69" s="101"/>
      <c r="E69" s="37"/>
      <c r="F69" s="318">
        <f t="shared" si="4"/>
        <v>0</v>
      </c>
      <c r="G69" s="37"/>
      <c r="H69" s="329"/>
    </row>
    <row r="70" spans="1:8" ht="18">
      <c r="A70" s="159"/>
      <c r="B70" s="23" t="s">
        <v>65</v>
      </c>
      <c r="C70" s="101"/>
      <c r="D70" s="101"/>
      <c r="E70" s="37"/>
      <c r="F70" s="318">
        <f t="shared" si="4"/>
        <v>0</v>
      </c>
      <c r="G70" s="37"/>
      <c r="H70" s="329"/>
    </row>
    <row r="71" spans="1:8" ht="18">
      <c r="A71" s="3"/>
      <c r="B71" s="330"/>
      <c r="C71" s="1"/>
      <c r="D71" s="1"/>
      <c r="E71" s="37"/>
      <c r="F71" s="318">
        <f t="shared" si="4"/>
        <v>0</v>
      </c>
      <c r="G71" s="37"/>
      <c r="H71" s="329"/>
    </row>
    <row r="72" spans="1:8" ht="18.75">
      <c r="A72" s="157"/>
      <c r="B72" s="296" t="s">
        <v>199</v>
      </c>
      <c r="C72" s="270">
        <f>'5. sz. melléklet Hivatal'!C50+'5. sz. melléklet Hivatal'!C62</f>
        <v>174536</v>
      </c>
      <c r="D72" s="270">
        <f>'5. sz. melléklet Hivatal'!D50+'5. sz. melléklet Hivatal'!D62</f>
        <v>150448</v>
      </c>
      <c r="E72" s="270">
        <f>'5. sz. melléklet Hivatal'!E50+'5. sz. melléklet Hivatal'!E62</f>
        <v>-623</v>
      </c>
      <c r="F72" s="318">
        <f t="shared" si="4"/>
        <v>149825</v>
      </c>
      <c r="G72" s="318">
        <f>G50+G62</f>
        <v>99582</v>
      </c>
      <c r="H72" s="327">
        <f>G72/F72</f>
        <v>0.6646554313365594</v>
      </c>
    </row>
    <row r="73" spans="1:8" ht="18.75">
      <c r="A73" s="157"/>
      <c r="B73" s="296"/>
      <c r="C73" s="297"/>
      <c r="D73" s="297"/>
      <c r="E73" s="37"/>
      <c r="F73" s="318">
        <f t="shared" si="4"/>
        <v>0</v>
      </c>
      <c r="G73" s="37"/>
      <c r="H73" s="329"/>
    </row>
    <row r="74" spans="1:8" ht="18">
      <c r="A74" s="157" t="s">
        <v>141</v>
      </c>
      <c r="B74" s="22" t="s">
        <v>62</v>
      </c>
      <c r="C74" s="270">
        <f>'5. sz. melléklet Hivatal'!C75+'5. sz. melléklet Hivatal'!C76</f>
        <v>0</v>
      </c>
      <c r="D74" s="270"/>
      <c r="E74" s="37"/>
      <c r="F74" s="318">
        <f t="shared" si="4"/>
        <v>0</v>
      </c>
      <c r="G74" s="37"/>
      <c r="H74" s="329"/>
    </row>
    <row r="75" spans="1:8" ht="18">
      <c r="A75" s="170"/>
      <c r="B75" s="291" t="s">
        <v>325</v>
      </c>
      <c r="C75" s="270"/>
      <c r="D75" s="270"/>
      <c r="E75" s="37"/>
      <c r="F75" s="318">
        <f t="shared" si="4"/>
        <v>0</v>
      </c>
      <c r="G75" s="37"/>
      <c r="H75" s="329"/>
    </row>
    <row r="76" spans="1:8" ht="36">
      <c r="A76" s="159"/>
      <c r="B76" s="291" t="s">
        <v>177</v>
      </c>
      <c r="C76" s="278"/>
      <c r="D76" s="278"/>
      <c r="E76" s="37"/>
      <c r="F76" s="318">
        <f t="shared" si="4"/>
        <v>0</v>
      </c>
      <c r="G76" s="37"/>
      <c r="H76" s="327"/>
    </row>
    <row r="77" spans="1:8" ht="18">
      <c r="A77" s="176"/>
      <c r="B77" s="298" t="s">
        <v>202</v>
      </c>
      <c r="C77" s="270">
        <f>'5. sz. melléklet Hivatal'!C50+'5. sz. melléklet Hivatal'!C62+'5. sz. melléklet Hivatal'!C74</f>
        <v>174536</v>
      </c>
      <c r="D77" s="270">
        <f>'5. sz. melléklet Hivatal'!D50+'5. sz. melléklet Hivatal'!D62+'5. sz. melléklet Hivatal'!D74</f>
        <v>150448</v>
      </c>
      <c r="E77" s="270">
        <f>'5. sz. melléklet Hivatal'!E50+'5. sz. melléklet Hivatal'!E62+'5. sz. melléklet Hivatal'!E74</f>
        <v>-623</v>
      </c>
      <c r="F77" s="318">
        <f t="shared" si="4"/>
        <v>149825</v>
      </c>
      <c r="G77" s="318">
        <f>G72+G74</f>
        <v>99582</v>
      </c>
      <c r="H77" s="327">
        <f>G77/F77</f>
        <v>0.6646554313365594</v>
      </c>
    </row>
    <row r="78" spans="1:8" ht="18">
      <c r="A78" s="178"/>
      <c r="B78" s="299"/>
      <c r="C78" s="274"/>
      <c r="D78" s="274"/>
      <c r="E78" s="37"/>
      <c r="F78" s="318">
        <f t="shared" si="4"/>
        <v>0</v>
      </c>
      <c r="G78" s="37"/>
      <c r="H78" s="329"/>
    </row>
    <row r="79" spans="1:8" ht="18">
      <c r="A79" s="182"/>
      <c r="B79" s="300" t="s">
        <v>204</v>
      </c>
      <c r="C79" s="301">
        <v>31</v>
      </c>
      <c r="D79" s="301">
        <v>31</v>
      </c>
      <c r="E79" s="301">
        <v>0</v>
      </c>
      <c r="F79" s="318">
        <f t="shared" si="4"/>
        <v>31</v>
      </c>
      <c r="G79" s="37"/>
      <c r="H79" s="329">
        <f>G79/F79</f>
        <v>0</v>
      </c>
    </row>
    <row r="80" spans="1:8" ht="18">
      <c r="A80" s="182"/>
      <c r="B80" s="300" t="s">
        <v>205</v>
      </c>
      <c r="C80" s="301">
        <v>0</v>
      </c>
      <c r="D80" s="301">
        <v>0</v>
      </c>
      <c r="E80" s="301">
        <v>0</v>
      </c>
      <c r="F80" s="318">
        <f t="shared" si="4"/>
        <v>0</v>
      </c>
      <c r="G80" s="37"/>
      <c r="H80" s="331"/>
    </row>
    <row r="84" spans="2:3" ht="18">
      <c r="B84" s="295" t="s">
        <v>303</v>
      </c>
      <c r="C84" s="253" t="s">
        <v>117</v>
      </c>
    </row>
    <row r="85" spans="1:2" ht="36">
      <c r="A85" s="253" t="s">
        <v>304</v>
      </c>
      <c r="B85" s="295"/>
    </row>
    <row r="86" spans="1:4" ht="18">
      <c r="A86" s="304">
        <v>31</v>
      </c>
      <c r="B86" s="295" t="s">
        <v>326</v>
      </c>
      <c r="C86" s="304">
        <v>4569</v>
      </c>
      <c r="D86" s="304"/>
    </row>
    <row r="87" spans="1:4" ht="18">
      <c r="A87" s="305"/>
      <c r="B87" s="295" t="s">
        <v>327</v>
      </c>
      <c r="C87" s="304">
        <f>'5. sz. melléklet Hivatal'!C86*0.357</f>
        <v>1631.133</v>
      </c>
      <c r="D87" s="304"/>
    </row>
    <row r="89" spans="2:4" ht="18">
      <c r="B89" s="253" t="s">
        <v>328</v>
      </c>
      <c r="C89" s="309">
        <f>SUM('5. sz. melléklet Hivatal'!C86:C88)</f>
        <v>6200.133</v>
      </c>
      <c r="D89" s="309"/>
    </row>
  </sheetData>
  <sheetProtection selectLockedCells="1" selectUnlockedCells="1"/>
  <mergeCells count="2">
    <mergeCell ref="E6:F6"/>
    <mergeCell ref="E48:F48"/>
  </mergeCells>
  <printOptions/>
  <pageMargins left="0.75" right="0.75" top="1" bottom="1" header="0.5118055555555555" footer="0.5118055555555555"/>
  <pageSetup horizontalDpi="300" verticalDpi="300" orientation="portrait" paperSize="9" scale="4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/>
  <cp:lastPrinted>2016-11-03T09:01:36Z</cp:lastPrinted>
  <dcterms:created xsi:type="dcterms:W3CDTF">2016-09-27T13:34:03Z</dcterms:created>
  <dcterms:modified xsi:type="dcterms:W3CDTF">2016-11-07T17:25:03Z</dcterms:modified>
  <cp:category/>
  <cp:version/>
  <cp:contentType/>
  <cp:contentStatus/>
  <cp:revision>1</cp:revision>
</cp:coreProperties>
</file>