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RA\Rendelet\költségvetés\2020\"/>
    </mc:Choice>
  </mc:AlternateContent>
  <xr:revisionPtr revIDLastSave="0" documentId="13_ncr:1_{1CAB6C5B-7812-4C9E-B145-A38611BB6C1C}" xr6:coauthVersionLast="45" xr6:coauthVersionMax="45" xr10:uidLastSave="{00000000-0000-0000-0000-000000000000}"/>
  <bookViews>
    <workbookView xWindow="-120" yWindow="-120" windowWidth="20730" windowHeight="11160" tabRatio="727" firstSheet="24" activeTab="25" xr2:uid="{00000000-000D-0000-FFFF-FFFF00000000}"/>
  </bookViews>
  <sheets>
    <sheet name="ÖSSZEFÜGGÉSEK" sheetId="1" r:id="rId1"/>
    <sheet name="1.1.sz.mell." sheetId="2" r:id="rId2"/>
    <sheet name="1.2.sz.mell." sheetId="3" r:id="rId3"/>
    <sheet name="1.3.sz.mell." sheetId="4" r:id="rId4"/>
    <sheet name="1.4.sz.mell." sheetId="5" r:id="rId5"/>
    <sheet name="2.1.sz.mell  " sheetId="6" r:id="rId6"/>
    <sheet name="2.2.sz.mell  " sheetId="7" r:id="rId7"/>
    <sheet name="ELLENŐRZÉS-1.sz.2.a.sz.2.b.sz." sheetId="8" r:id="rId8"/>
    <sheet name="3.sz.mell.  " sheetId="9" r:id="rId9"/>
    <sheet name="4.sz.mell." sheetId="10" r:id="rId10"/>
    <sheet name="5.sz.mell." sheetId="11" r:id="rId11"/>
    <sheet name="6.sz.mell." sheetId="12" r:id="rId12"/>
    <sheet name="7.sz.mell." sheetId="13" r:id="rId13"/>
    <sheet name="8. sz. mell. " sheetId="14" r:id="rId14"/>
    <sheet name="9.1. sz. mell" sheetId="15" r:id="rId15"/>
    <sheet name="9.1.1. sz. mell " sheetId="16" r:id="rId16"/>
    <sheet name="9.1.2. sz. mell " sheetId="17" r:id="rId17"/>
    <sheet name="9.1.3. sz. mell" sheetId="18" r:id="rId18"/>
    <sheet name="9.2. sz. mell" sheetId="19" r:id="rId19"/>
    <sheet name="9.2.1. sz. mell" sheetId="20" r:id="rId20"/>
    <sheet name="9.2.2. sz.  mell" sheetId="21" r:id="rId21"/>
    <sheet name="9.2.3. sz. mell" sheetId="22" r:id="rId22"/>
    <sheet name="9.3. sz. mell" sheetId="23" r:id="rId23"/>
    <sheet name="9.3.1. sz. mell" sheetId="24" r:id="rId24"/>
    <sheet name="9.3.2. sz. mell" sheetId="25" r:id="rId25"/>
    <sheet name="9.3.3. sz. mell" sheetId="26" r:id="rId26"/>
    <sheet name="10.sz.mell" sheetId="27" r:id="rId27"/>
    <sheet name="11.sz.mell." sheetId="28" r:id="rId28"/>
    <sheet name="1. sz tájékoztató t." sheetId="29" r:id="rId29"/>
    <sheet name="2. sz tájékoztató t" sheetId="30" r:id="rId30"/>
    <sheet name="3. sz tájékoztató t." sheetId="31" r:id="rId31"/>
    <sheet name="Diagram2" sheetId="32" r:id="rId32"/>
    <sheet name="Diagram1" sheetId="33" r:id="rId33"/>
    <sheet name="4.sz tájékoztató t." sheetId="34" r:id="rId34"/>
    <sheet name="5.sz tájékoztató t." sheetId="35" r:id="rId35"/>
    <sheet name="6.sz tájékoztató t." sheetId="36" r:id="rId36"/>
    <sheet name="7. sz tájékoztató t." sheetId="37" r:id="rId37"/>
    <sheet name="Munka1" sheetId="38" r:id="rId38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8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6">'7. sz tájékoztató t.'!$A$1:$E$37</definedName>
    <definedName name="Z_95AECDB4_39EC_4F72_8855_23F3F9037AD1_.wvu.PrintArea" localSheetId="28" hidden="1">'1. sz tájékoztató t.'!$A$1:$E$147</definedName>
    <definedName name="Z_95AECDB4_39EC_4F72_8855_23F3F9037AD1_.wvu.PrintArea" localSheetId="1" hidden="1">'1.1.sz.mell.'!$A$1:$C$159</definedName>
    <definedName name="Z_95AECDB4_39EC_4F72_8855_23F3F9037AD1_.wvu.PrintArea" localSheetId="2" hidden="1">'1.2.sz.mell.'!$A$1:$C$159</definedName>
    <definedName name="Z_95AECDB4_39EC_4F72_8855_23F3F9037AD1_.wvu.PrintArea" localSheetId="3" hidden="1">'1.3.sz.mell.'!$A$1:$C$159</definedName>
    <definedName name="Z_95AECDB4_39EC_4F72_8855_23F3F9037AD1_.wvu.PrintArea" localSheetId="4" hidden="1">'1.4.sz.mell.'!$A$1:$C$159</definedName>
    <definedName name="Z_95AECDB4_39EC_4F72_8855_23F3F9037AD1_.wvu.PrintArea" localSheetId="36" hidden="1">'7. sz tájékoztató t.'!$A$1:$E$37</definedName>
    <definedName name="Z_95AECDB4_39EC_4F72_8855_23F3F9037AD1_.wvu.PrintTitles" localSheetId="14" hidden="1">'9.1. sz. mell'!$1:$6</definedName>
    <definedName name="Z_95AECDB4_39EC_4F72_8855_23F3F9037AD1_.wvu.PrintTitles" localSheetId="15" hidden="1">'9.1.1. sz. mell '!$1:$6</definedName>
    <definedName name="Z_95AECDB4_39EC_4F72_8855_23F3F9037AD1_.wvu.PrintTitles" localSheetId="16" hidden="1">'9.1.2. sz. mell '!$1:$6</definedName>
    <definedName name="Z_95AECDB4_39EC_4F72_8855_23F3F9037AD1_.wvu.PrintTitles" localSheetId="17" hidden="1">'9.1.3. sz. mell'!$1:$6</definedName>
    <definedName name="Z_95AECDB4_39EC_4F72_8855_23F3F9037AD1_.wvu.PrintTitles" localSheetId="18" hidden="1">'9.2. sz. mell'!$1:$6</definedName>
    <definedName name="Z_95AECDB4_39EC_4F72_8855_23F3F9037AD1_.wvu.PrintTitles" localSheetId="19" hidden="1">'9.2.1. sz. mell'!$1:$6</definedName>
    <definedName name="Z_95AECDB4_39EC_4F72_8855_23F3F9037AD1_.wvu.PrintTitles" localSheetId="20" hidden="1">'9.2.2. sz.  mell'!$1:$6</definedName>
    <definedName name="Z_95AECDB4_39EC_4F72_8855_23F3F9037AD1_.wvu.PrintTitles" localSheetId="21" hidden="1">'9.2.3. sz. mell'!$1:$6</definedName>
    <definedName name="Z_95AECDB4_39EC_4F72_8855_23F3F9037AD1_.wvu.PrintTitles" localSheetId="22" hidden="1">'9.3. sz. mell'!$1:$6</definedName>
    <definedName name="Z_95AECDB4_39EC_4F72_8855_23F3F9037AD1_.wvu.PrintTitles" localSheetId="23" hidden="1">'9.3.1. sz. mell'!$1:$6</definedName>
    <definedName name="Z_95AECDB4_39EC_4F72_8855_23F3F9037AD1_.wvu.PrintTitles" localSheetId="24" hidden="1">'9.3.2. sz. mell'!$1:$6</definedName>
    <definedName name="Z_95AECDB4_39EC_4F72_8855_23F3F9037AD1_.wvu.PrintTitles" localSheetId="25" hidden="1">'9.3.3. sz. mell'!$1:$6</definedName>
    <definedName name="Z_D4B7FE44_8C63_4A0A_B353_9AF0A4D22349_.wvu.PrintArea" localSheetId="28" hidden="1">'1. sz tájékoztató t.'!$A$1:$E$147</definedName>
    <definedName name="Z_D4B7FE44_8C63_4A0A_B353_9AF0A4D22349_.wvu.PrintArea" localSheetId="1" hidden="1">'1.1.sz.mell.'!$A$1:$C$159</definedName>
    <definedName name="Z_D4B7FE44_8C63_4A0A_B353_9AF0A4D22349_.wvu.PrintArea" localSheetId="2" hidden="1">'1.2.sz.mell.'!$A$1:$C$159</definedName>
    <definedName name="Z_D4B7FE44_8C63_4A0A_B353_9AF0A4D22349_.wvu.PrintArea" localSheetId="3" hidden="1">'1.3.sz.mell.'!$A$1:$C$159</definedName>
    <definedName name="Z_D4B7FE44_8C63_4A0A_B353_9AF0A4D22349_.wvu.PrintArea" localSheetId="4" hidden="1">'1.4.sz.mell.'!$A$1:$C$159</definedName>
    <definedName name="Z_D4B7FE44_8C63_4A0A_B353_9AF0A4D22349_.wvu.PrintArea" localSheetId="36" hidden="1">'7. sz tájékoztató t.'!$A$1:$E$37</definedName>
    <definedName name="Z_D4B7FE44_8C63_4A0A_B353_9AF0A4D22349_.wvu.PrintTitles" localSheetId="14" hidden="1">'9.1. sz. mell'!$1:$6</definedName>
    <definedName name="Z_D4B7FE44_8C63_4A0A_B353_9AF0A4D22349_.wvu.PrintTitles" localSheetId="15" hidden="1">'9.1.1. sz. mell '!$1:$6</definedName>
    <definedName name="Z_D4B7FE44_8C63_4A0A_B353_9AF0A4D22349_.wvu.PrintTitles" localSheetId="16" hidden="1">'9.1.2. sz. mell '!$1:$6</definedName>
    <definedName name="Z_D4B7FE44_8C63_4A0A_B353_9AF0A4D22349_.wvu.PrintTitles" localSheetId="17" hidden="1">'9.1.3. sz. mell'!$1:$6</definedName>
    <definedName name="Z_D4B7FE44_8C63_4A0A_B353_9AF0A4D22349_.wvu.PrintTitles" localSheetId="18" hidden="1">'9.2. sz. mell'!$1:$6</definedName>
    <definedName name="Z_D4B7FE44_8C63_4A0A_B353_9AF0A4D22349_.wvu.PrintTitles" localSheetId="19" hidden="1">'9.2.1. sz. mell'!$1:$6</definedName>
    <definedName name="Z_D4B7FE44_8C63_4A0A_B353_9AF0A4D22349_.wvu.PrintTitles" localSheetId="20" hidden="1">'9.2.2. sz.  mell'!$1:$6</definedName>
    <definedName name="Z_D4B7FE44_8C63_4A0A_B353_9AF0A4D22349_.wvu.PrintTitles" localSheetId="21" hidden="1">'9.2.3. sz. mell'!$1:$6</definedName>
    <definedName name="Z_D4B7FE44_8C63_4A0A_B353_9AF0A4D22349_.wvu.PrintTitles" localSheetId="22" hidden="1">'9.3. sz. mell'!$1:$6</definedName>
    <definedName name="Z_D4B7FE44_8C63_4A0A_B353_9AF0A4D22349_.wvu.PrintTitles" localSheetId="23" hidden="1">'9.3.1. sz. mell'!$1:$6</definedName>
    <definedName name="Z_D4B7FE44_8C63_4A0A_B353_9AF0A4D22349_.wvu.PrintTitles" localSheetId="24" hidden="1">'9.3.2. sz. mell'!$1:$6</definedName>
    <definedName name="Z_D4B7FE44_8C63_4A0A_B353_9AF0A4D22349_.wvu.PrintTitles" localSheetId="25" hidden="1">'9.3.3. sz. mell'!$1:$6</definedName>
  </definedNames>
  <calcPr calcId="181029"/>
  <customWorkbookViews>
    <customWorkbookView name="urahiv - Egyéni nézet" guid="{D4B7FE44-8C63-4A0A-B353-9AF0A4D22349}" mergeInterval="0" personalView="1" maximized="1" xWindow="1" yWindow="1" windowWidth="1024" windowHeight="547" tabRatio="727" activeSheetId="37"/>
    <customWorkbookView name="Ura özség Önkormányz - Egyéni nézet" guid="{95AECDB4-39EC-4F72-8855-23F3F9037AD1}" mergeInterval="0" personalView="1" maximized="1" xWindow="-8" yWindow="-8" windowWidth="1382" windowHeight="754" tabRatio="727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26" l="1"/>
  <c r="C1" i="25"/>
  <c r="C1" i="24"/>
  <c r="C1" i="23"/>
  <c r="C1" i="22"/>
  <c r="C1" i="21"/>
  <c r="C1" i="20"/>
  <c r="C1" i="19"/>
  <c r="C1" i="18"/>
  <c r="C1" i="17"/>
  <c r="C1" i="16"/>
  <c r="C1" i="15"/>
  <c r="F1" i="7"/>
  <c r="F1" i="6"/>
  <c r="O9" i="34" l="1"/>
  <c r="E145" i="29"/>
  <c r="E140" i="29"/>
  <c r="E133" i="29"/>
  <c r="E129" i="29"/>
  <c r="E114" i="29"/>
  <c r="E93" i="29"/>
  <c r="E79" i="29"/>
  <c r="E75" i="29"/>
  <c r="E72" i="29"/>
  <c r="E67" i="29"/>
  <c r="E63" i="29"/>
  <c r="E86" i="29" s="1"/>
  <c r="E57" i="29"/>
  <c r="E52" i="29"/>
  <c r="E46" i="29"/>
  <c r="E34" i="29"/>
  <c r="E26" i="29"/>
  <c r="E19" i="29"/>
  <c r="E12" i="29"/>
  <c r="E5" i="29"/>
  <c r="A12" i="1"/>
  <c r="E11" i="28"/>
  <c r="D11" i="28"/>
  <c r="C11" i="28"/>
  <c r="B11" i="28"/>
  <c r="H10" i="14"/>
  <c r="I10" i="14"/>
  <c r="J10" i="14"/>
  <c r="G10" i="14"/>
  <c r="C29" i="15"/>
  <c r="A1" i="11"/>
  <c r="C18" i="7"/>
  <c r="C2" i="3"/>
  <c r="C2" i="4" s="1"/>
  <c r="C90" i="2"/>
  <c r="C157" i="2" s="1"/>
  <c r="C8" i="37"/>
  <c r="D26" i="29"/>
  <c r="C26" i="29"/>
  <c r="C29" i="18"/>
  <c r="C29" i="17"/>
  <c r="C29" i="16"/>
  <c r="C26" i="5"/>
  <c r="C26" i="4"/>
  <c r="C26" i="3"/>
  <c r="C26" i="2"/>
  <c r="F3" i="13"/>
  <c r="C3" i="2"/>
  <c r="E3" i="12" s="1"/>
  <c r="E3" i="13" s="1"/>
  <c r="C18" i="6"/>
  <c r="C146" i="18"/>
  <c r="C140" i="18"/>
  <c r="C146" i="17"/>
  <c r="C140" i="17"/>
  <c r="C146" i="16"/>
  <c r="C140" i="16"/>
  <c r="C140" i="15"/>
  <c r="E3" i="37"/>
  <c r="E26" i="37" s="1"/>
  <c r="C3" i="37"/>
  <c r="C26" i="37" s="1"/>
  <c r="D3" i="37"/>
  <c r="D26" i="37" s="1"/>
  <c r="E29" i="37"/>
  <c r="D29" i="37"/>
  <c r="C29" i="37"/>
  <c r="E8" i="37"/>
  <c r="E20" i="37" s="1"/>
  <c r="E22" i="37" s="1"/>
  <c r="D8" i="37"/>
  <c r="D20" i="37" s="1"/>
  <c r="D22" i="37" s="1"/>
  <c r="C20" i="37"/>
  <c r="C22" i="37" s="1"/>
  <c r="C51" i="26"/>
  <c r="C45" i="26"/>
  <c r="C57" i="26" s="1"/>
  <c r="C51" i="25"/>
  <c r="C45" i="25"/>
  <c r="C57" i="25" s="1"/>
  <c r="C51" i="24"/>
  <c r="C45" i="24"/>
  <c r="C57" i="24" s="1"/>
  <c r="C51" i="23"/>
  <c r="C45" i="23"/>
  <c r="C52" i="22"/>
  <c r="C46" i="22"/>
  <c r="C58" i="22" s="1"/>
  <c r="C52" i="21"/>
  <c r="C46" i="21"/>
  <c r="C58" i="21" s="1"/>
  <c r="C52" i="20"/>
  <c r="C46" i="20"/>
  <c r="C58" i="20" s="1"/>
  <c r="D93" i="29"/>
  <c r="D114" i="29"/>
  <c r="D129" i="29"/>
  <c r="D133" i="29"/>
  <c r="D140" i="29"/>
  <c r="D145" i="29"/>
  <c r="D153" i="29"/>
  <c r="C145" i="29"/>
  <c r="C140" i="29"/>
  <c r="C133" i="29"/>
  <c r="C129" i="29"/>
  <c r="C114" i="29"/>
  <c r="C93" i="29"/>
  <c r="D5" i="29"/>
  <c r="D12" i="29"/>
  <c r="D19" i="29"/>
  <c r="D34" i="29"/>
  <c r="D46" i="29"/>
  <c r="D52" i="29"/>
  <c r="D57" i="29"/>
  <c r="D63" i="29"/>
  <c r="D67" i="29"/>
  <c r="D72" i="29"/>
  <c r="D75" i="29"/>
  <c r="D79" i="29"/>
  <c r="C79" i="29"/>
  <c r="C75" i="29"/>
  <c r="C72" i="29"/>
  <c r="C67" i="29"/>
  <c r="C63" i="29"/>
  <c r="C57" i="29"/>
  <c r="C52" i="29"/>
  <c r="C46" i="29"/>
  <c r="C34" i="29"/>
  <c r="C19" i="29"/>
  <c r="C12" i="29"/>
  <c r="C5" i="29"/>
  <c r="C37" i="26"/>
  <c r="C30" i="26"/>
  <c r="C26" i="26"/>
  <c r="C20" i="26"/>
  <c r="C8" i="26"/>
  <c r="C36" i="26"/>
  <c r="C41" i="26" s="1"/>
  <c r="C37" i="25"/>
  <c r="C30" i="25"/>
  <c r="C26" i="25"/>
  <c r="C20" i="25"/>
  <c r="C8" i="25"/>
  <c r="C37" i="24"/>
  <c r="C30" i="24"/>
  <c r="C26" i="24"/>
  <c r="C20" i="24"/>
  <c r="C8" i="24"/>
  <c r="C36" i="24" s="1"/>
  <c r="C41" i="24" s="1"/>
  <c r="C38" i="22"/>
  <c r="C31" i="22"/>
  <c r="C26" i="22"/>
  <c r="C20" i="22"/>
  <c r="C8" i="22"/>
  <c r="C37" i="22" s="1"/>
  <c r="C42" i="22" s="1"/>
  <c r="C38" i="21"/>
  <c r="C31" i="21"/>
  <c r="C26" i="21"/>
  <c r="C20" i="21"/>
  <c r="C8" i="21"/>
  <c r="C37" i="21" s="1"/>
  <c r="C42" i="21" s="1"/>
  <c r="C38" i="20"/>
  <c r="C31" i="20"/>
  <c r="C26" i="20"/>
  <c r="C20" i="20"/>
  <c r="C8" i="20"/>
  <c r="C133" i="18"/>
  <c r="C129" i="18"/>
  <c r="C154" i="18"/>
  <c r="C114" i="18"/>
  <c r="C93" i="18"/>
  <c r="C128" i="18" s="1"/>
  <c r="C155" i="18" s="1"/>
  <c r="C82" i="18"/>
  <c r="C78" i="18"/>
  <c r="C75" i="18"/>
  <c r="C70" i="18"/>
  <c r="C66" i="18"/>
  <c r="C60" i="18"/>
  <c r="C55" i="18"/>
  <c r="C49" i="18"/>
  <c r="C37" i="18"/>
  <c r="C22" i="18"/>
  <c r="C15" i="18"/>
  <c r="C8" i="18"/>
  <c r="C65" i="18" s="1"/>
  <c r="C133" i="17"/>
  <c r="C129" i="17"/>
  <c r="C154" i="17"/>
  <c r="C114" i="17"/>
  <c r="C93" i="17"/>
  <c r="C128" i="17" s="1"/>
  <c r="C155" i="17" s="1"/>
  <c r="C82" i="17"/>
  <c r="C78" i="17"/>
  <c r="C75" i="17"/>
  <c r="C70" i="17"/>
  <c r="C66" i="17"/>
  <c r="C89" i="17"/>
  <c r="C60" i="17"/>
  <c r="C55" i="17"/>
  <c r="C49" i="17"/>
  <c r="C37" i="17"/>
  <c r="C22" i="17"/>
  <c r="C15" i="17"/>
  <c r="C8" i="17"/>
  <c r="C65" i="17"/>
  <c r="C133" i="16"/>
  <c r="C129" i="16"/>
  <c r="C114" i="16"/>
  <c r="C93" i="16"/>
  <c r="C82" i="16"/>
  <c r="C78" i="16"/>
  <c r="C75" i="16"/>
  <c r="C70" i="16"/>
  <c r="C66" i="16"/>
  <c r="C60" i="16"/>
  <c r="C55" i="16"/>
  <c r="C49" i="16"/>
  <c r="C37" i="16"/>
  <c r="C22" i="16"/>
  <c r="C15" i="16"/>
  <c r="C8" i="16"/>
  <c r="C145" i="5"/>
  <c r="C140" i="5"/>
  <c r="C133" i="5"/>
  <c r="C129" i="5"/>
  <c r="C114" i="5"/>
  <c r="C93" i="5"/>
  <c r="C128" i="5"/>
  <c r="C79" i="5"/>
  <c r="C75" i="5"/>
  <c r="C72" i="5"/>
  <c r="C67" i="5"/>
  <c r="C63" i="5"/>
  <c r="C57" i="5"/>
  <c r="C52" i="5"/>
  <c r="C46" i="5"/>
  <c r="C34" i="5"/>
  <c r="C19" i="5"/>
  <c r="C12" i="5"/>
  <c r="C5" i="5"/>
  <c r="C62" i="5" s="1"/>
  <c r="C158" i="5" s="1"/>
  <c r="C3" i="5"/>
  <c r="C91" i="5" s="1"/>
  <c r="C145" i="4"/>
  <c r="C140" i="4"/>
  <c r="C133" i="4"/>
  <c r="C129" i="4"/>
  <c r="C153" i="4" s="1"/>
  <c r="C114" i="4"/>
  <c r="C93" i="4"/>
  <c r="C128" i="4" s="1"/>
  <c r="C79" i="4"/>
  <c r="C75" i="4"/>
  <c r="C72" i="4"/>
  <c r="C67" i="4"/>
  <c r="C63" i="4"/>
  <c r="C86" i="4" s="1"/>
  <c r="C159" i="4" s="1"/>
  <c r="C57" i="4"/>
  <c r="C52" i="4"/>
  <c r="C46" i="4"/>
  <c r="C34" i="4"/>
  <c r="C19" i="4"/>
  <c r="C12" i="4"/>
  <c r="C5" i="4"/>
  <c r="C3" i="4"/>
  <c r="C91" i="4" s="1"/>
  <c r="C3" i="3"/>
  <c r="C91" i="3" s="1"/>
  <c r="C145" i="3"/>
  <c r="C140" i="3"/>
  <c r="C133" i="3"/>
  <c r="C129" i="3"/>
  <c r="C114" i="3"/>
  <c r="C93" i="3"/>
  <c r="C79" i="3"/>
  <c r="C75" i="3"/>
  <c r="C72" i="3"/>
  <c r="C67" i="3"/>
  <c r="C63" i="3"/>
  <c r="C57" i="3"/>
  <c r="C52" i="3"/>
  <c r="C46" i="3"/>
  <c r="C34" i="3"/>
  <c r="C19" i="3"/>
  <c r="C12" i="3"/>
  <c r="C5" i="3"/>
  <c r="C26" i="19"/>
  <c r="C146" i="15"/>
  <c r="C133" i="15"/>
  <c r="C93" i="15"/>
  <c r="E29" i="6"/>
  <c r="C145" i="2"/>
  <c r="C133" i="2"/>
  <c r="C93" i="2"/>
  <c r="A1" i="36"/>
  <c r="B3" i="35"/>
  <c r="A1" i="35"/>
  <c r="A1" i="34"/>
  <c r="H4" i="30"/>
  <c r="G4" i="30"/>
  <c r="F4" i="30"/>
  <c r="E4" i="30"/>
  <c r="D3" i="30"/>
  <c r="D91" i="29"/>
  <c r="A48" i="14"/>
  <c r="D5" i="14"/>
  <c r="D15" i="14" s="1"/>
  <c r="D28" i="14" s="1"/>
  <c r="D38" i="14" s="1"/>
  <c r="C5" i="14"/>
  <c r="C15" i="14" s="1"/>
  <c r="C28" i="14" s="1"/>
  <c r="C38" i="14" s="1"/>
  <c r="B5" i="14"/>
  <c r="B15" i="14" s="1"/>
  <c r="B28" i="14" s="1"/>
  <c r="B38" i="14" s="1"/>
  <c r="F3" i="12"/>
  <c r="D3" i="12"/>
  <c r="D3" i="13" s="1"/>
  <c r="C4" i="9"/>
  <c r="D4" i="9" s="1"/>
  <c r="E4" i="9" s="1"/>
  <c r="A11" i="8"/>
  <c r="A4" i="8"/>
  <c r="C37" i="23"/>
  <c r="C30" i="23"/>
  <c r="C26" i="23"/>
  <c r="C20" i="23"/>
  <c r="C8" i="23"/>
  <c r="H16" i="30"/>
  <c r="G16" i="30"/>
  <c r="F16" i="30"/>
  <c r="E16" i="30"/>
  <c r="D16" i="30"/>
  <c r="H14" i="30"/>
  <c r="G14" i="30"/>
  <c r="F14" i="30"/>
  <c r="E14" i="30"/>
  <c r="D14" i="30"/>
  <c r="H12" i="30"/>
  <c r="G12" i="30"/>
  <c r="F12" i="30"/>
  <c r="E12" i="30"/>
  <c r="D12" i="30"/>
  <c r="H9" i="30"/>
  <c r="G9" i="30"/>
  <c r="F9" i="30"/>
  <c r="E9" i="30"/>
  <c r="I9" i="30"/>
  <c r="D9" i="30"/>
  <c r="H6" i="30"/>
  <c r="H18" i="30" s="1"/>
  <c r="G6" i="30"/>
  <c r="G18" i="30" s="1"/>
  <c r="F6" i="30"/>
  <c r="F18" i="30" s="1"/>
  <c r="E6" i="30"/>
  <c r="E18" i="30" s="1"/>
  <c r="D6" i="30"/>
  <c r="D18" i="30" s="1"/>
  <c r="D30" i="31"/>
  <c r="C30" i="31"/>
  <c r="C52" i="19"/>
  <c r="C38" i="19"/>
  <c r="C31" i="19"/>
  <c r="C20" i="19"/>
  <c r="C129" i="15"/>
  <c r="C154" i="15" s="1"/>
  <c r="C114" i="15"/>
  <c r="C82" i="15"/>
  <c r="C78" i="15"/>
  <c r="C75" i="15"/>
  <c r="C70" i="15"/>
  <c r="C66" i="15"/>
  <c r="C60" i="15"/>
  <c r="C55" i="15"/>
  <c r="C49" i="15"/>
  <c r="C37" i="15"/>
  <c r="C22" i="15"/>
  <c r="C15" i="15"/>
  <c r="C8" i="15"/>
  <c r="E17" i="7"/>
  <c r="C17" i="7"/>
  <c r="D6" i="8" s="1"/>
  <c r="C140" i="2"/>
  <c r="C129" i="2"/>
  <c r="C114" i="2"/>
  <c r="C79" i="2"/>
  <c r="C75" i="2"/>
  <c r="C72" i="2"/>
  <c r="C67" i="2"/>
  <c r="C63" i="2"/>
  <c r="C57" i="2"/>
  <c r="C52" i="2"/>
  <c r="C46" i="2"/>
  <c r="C34" i="2"/>
  <c r="C19" i="2"/>
  <c r="C12" i="2"/>
  <c r="C5" i="2"/>
  <c r="E30" i="7"/>
  <c r="E18" i="6"/>
  <c r="C31" i="6" s="1"/>
  <c r="C19" i="6"/>
  <c r="C24" i="7"/>
  <c r="C30" i="7" s="1"/>
  <c r="C31" i="7" s="1"/>
  <c r="C24" i="6"/>
  <c r="C29" i="6" s="1"/>
  <c r="C46" i="19"/>
  <c r="C58" i="19" s="1"/>
  <c r="C8" i="19"/>
  <c r="C37" i="19" s="1"/>
  <c r="C42" i="19" s="1"/>
  <c r="E16" i="27"/>
  <c r="F16" i="27"/>
  <c r="D16" i="27"/>
  <c r="C16" i="27"/>
  <c r="G15" i="27"/>
  <c r="G14" i="27"/>
  <c r="G13" i="27"/>
  <c r="G12" i="27"/>
  <c r="G11" i="27"/>
  <c r="G10" i="27"/>
  <c r="C8" i="11"/>
  <c r="C11" i="10"/>
  <c r="C11" i="9"/>
  <c r="D11" i="9"/>
  <c r="E11" i="9"/>
  <c r="F8" i="9"/>
  <c r="F9" i="9"/>
  <c r="F10" i="9"/>
  <c r="F7" i="9"/>
  <c r="F6" i="9"/>
  <c r="F11" i="9"/>
  <c r="I17" i="30"/>
  <c r="O21" i="34"/>
  <c r="B36" i="14"/>
  <c r="E29" i="14"/>
  <c r="E31" i="14"/>
  <c r="E32" i="14"/>
  <c r="E33" i="14"/>
  <c r="E34" i="14"/>
  <c r="E35" i="14"/>
  <c r="D36" i="14"/>
  <c r="C36" i="14"/>
  <c r="E6" i="14"/>
  <c r="E9" i="14"/>
  <c r="E10" i="14"/>
  <c r="E11" i="14"/>
  <c r="E12" i="14"/>
  <c r="D13" i="14"/>
  <c r="C13" i="14"/>
  <c r="B13" i="14"/>
  <c r="E8" i="14"/>
  <c r="E16" i="14"/>
  <c r="E17" i="14"/>
  <c r="E18" i="14"/>
  <c r="E19" i="14"/>
  <c r="E20" i="14"/>
  <c r="E21" i="14"/>
  <c r="E22" i="14"/>
  <c r="B23" i="14"/>
  <c r="C23" i="14"/>
  <c r="D23" i="14"/>
  <c r="E30" i="14"/>
  <c r="E39" i="14"/>
  <c r="E40" i="14"/>
  <c r="E41" i="14"/>
  <c r="E42" i="14"/>
  <c r="E43" i="14"/>
  <c r="E44" i="14"/>
  <c r="E45" i="14"/>
  <c r="B46" i="14"/>
  <c r="C46" i="14"/>
  <c r="D46" i="14"/>
  <c r="D53" i="14"/>
  <c r="D38" i="36"/>
  <c r="I7" i="30"/>
  <c r="I8" i="30"/>
  <c r="I10" i="30"/>
  <c r="I11" i="30"/>
  <c r="I12" i="30"/>
  <c r="I13" i="30"/>
  <c r="I14" i="30"/>
  <c r="I15" i="30"/>
  <c r="I16" i="30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B24" i="13"/>
  <c r="D24" i="13"/>
  <c r="E2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B23" i="12"/>
  <c r="D23" i="12"/>
  <c r="E23" i="12"/>
  <c r="O5" i="34"/>
  <c r="N14" i="34"/>
  <c r="N25" i="34"/>
  <c r="M14" i="34"/>
  <c r="M25" i="34"/>
  <c r="L14" i="34"/>
  <c r="L25" i="34"/>
  <c r="K14" i="34"/>
  <c r="K25" i="34"/>
  <c r="J14" i="34"/>
  <c r="I14" i="34"/>
  <c r="H14" i="34"/>
  <c r="G14" i="34"/>
  <c r="G25" i="34"/>
  <c r="F14" i="34"/>
  <c r="E14" i="34"/>
  <c r="E25" i="34"/>
  <c r="D14" i="34"/>
  <c r="C14" i="34"/>
  <c r="C25" i="34"/>
  <c r="D25" i="34"/>
  <c r="F25" i="34"/>
  <c r="H25" i="34"/>
  <c r="I25" i="34"/>
  <c r="J25" i="34"/>
  <c r="O24" i="34"/>
  <c r="O23" i="34"/>
  <c r="O22" i="34"/>
  <c r="O20" i="34"/>
  <c r="O19" i="34"/>
  <c r="O18" i="34"/>
  <c r="O17" i="34"/>
  <c r="O16" i="34"/>
  <c r="O13" i="34"/>
  <c r="O12" i="34"/>
  <c r="O11" i="34"/>
  <c r="O10" i="34"/>
  <c r="O8" i="34"/>
  <c r="O7" i="34"/>
  <c r="O6" i="34"/>
  <c r="B25" i="35"/>
  <c r="D33" i="37"/>
  <c r="D35" i="37" s="1"/>
  <c r="C33" i="37"/>
  <c r="C35" i="37" s="1"/>
  <c r="E33" i="37"/>
  <c r="E35" i="37" s="1"/>
  <c r="C57" i="23"/>
  <c r="C153" i="29"/>
  <c r="C128" i="29"/>
  <c r="C128" i="15"/>
  <c r="C155" i="15" s="1"/>
  <c r="C65" i="15"/>
  <c r="D14" i="8"/>
  <c r="C128" i="2"/>
  <c r="B13" i="8" s="1"/>
  <c r="C86" i="2"/>
  <c r="B7" i="8" s="1"/>
  <c r="I6" i="30"/>
  <c r="C90" i="17"/>
  <c r="C32" i="7"/>
  <c r="D13" i="8"/>
  <c r="E31" i="7"/>
  <c r="E32" i="7"/>
  <c r="E31" i="6"/>
  <c r="E30" i="6"/>
  <c r="C62" i="2"/>
  <c r="B6" i="8" s="1"/>
  <c r="C90" i="3"/>
  <c r="C157" i="3" s="1"/>
  <c r="C128" i="16"/>
  <c r="C65" i="16"/>
  <c r="F23" i="12"/>
  <c r="C128" i="3"/>
  <c r="C62" i="3"/>
  <c r="C154" i="4" l="1"/>
  <c r="I18" i="30"/>
  <c r="G16" i="27"/>
  <c r="C36" i="23"/>
  <c r="C41" i="23" s="1"/>
  <c r="C153" i="3"/>
  <c r="C154" i="3" s="1"/>
  <c r="C62" i="4"/>
  <c r="C86" i="5"/>
  <c r="C153" i="5"/>
  <c r="C154" i="16"/>
  <c r="C89" i="18"/>
  <c r="C90" i="18" s="1"/>
  <c r="C37" i="20"/>
  <c r="C42" i="20" s="1"/>
  <c r="C36" i="25"/>
  <c r="C41" i="25" s="1"/>
  <c r="E128" i="29"/>
  <c r="E153" i="29"/>
  <c r="D128" i="29"/>
  <c r="D154" i="29" s="1"/>
  <c r="E62" i="29"/>
  <c r="E87" i="29" s="1"/>
  <c r="D86" i="29"/>
  <c r="C89" i="15"/>
  <c r="C90" i="15" s="1"/>
  <c r="C91" i="29"/>
  <c r="E46" i="14"/>
  <c r="E36" i="14"/>
  <c r="E23" i="14"/>
  <c r="E13" i="14"/>
  <c r="C154" i="29"/>
  <c r="C86" i="29"/>
  <c r="C62" i="29"/>
  <c r="F24" i="13"/>
  <c r="D15" i="8"/>
  <c r="C86" i="3"/>
  <c r="C87" i="3" s="1"/>
  <c r="C89" i="16"/>
  <c r="C90" i="16" s="1"/>
  <c r="C155" i="16"/>
  <c r="E6" i="8"/>
  <c r="C153" i="2"/>
  <c r="E91" i="29"/>
  <c r="C91" i="2"/>
  <c r="C4" i="6"/>
  <c r="C3" i="10"/>
  <c r="H26" i="34"/>
  <c r="K26" i="34"/>
  <c r="I26" i="34"/>
  <c r="L26" i="34"/>
  <c r="M26" i="34"/>
  <c r="F26" i="34"/>
  <c r="E26" i="34"/>
  <c r="J26" i="34"/>
  <c r="N26" i="34"/>
  <c r="D26" i="34"/>
  <c r="O14" i="34"/>
  <c r="G26" i="34"/>
  <c r="D62" i="29"/>
  <c r="D87" i="29" s="1"/>
  <c r="D7" i="8"/>
  <c r="E7" i="8" s="1"/>
  <c r="C30" i="6"/>
  <c r="C158" i="4"/>
  <c r="C87" i="4"/>
  <c r="C159" i="5"/>
  <c r="C87" i="5"/>
  <c r="C33" i="7"/>
  <c r="E33" i="7"/>
  <c r="B14" i="8"/>
  <c r="E14" i="8" s="1"/>
  <c r="C154" i="2"/>
  <c r="B15" i="8" s="1"/>
  <c r="E15" i="8" s="1"/>
  <c r="C159" i="2"/>
  <c r="C159" i="3"/>
  <c r="C154" i="5"/>
  <c r="C158" i="3"/>
  <c r="C158" i="2"/>
  <c r="C87" i="2"/>
  <c r="B8" i="8" s="1"/>
  <c r="E13" i="8"/>
  <c r="C26" i="34"/>
  <c r="O25" i="34"/>
  <c r="C90" i="4"/>
  <c r="C157" i="4" s="1"/>
  <c r="C2" i="5"/>
  <c r="E154" i="29" l="1"/>
  <c r="C87" i="29"/>
  <c r="E4" i="7"/>
  <c r="C4" i="7"/>
  <c r="E4" i="6"/>
  <c r="O26" i="34"/>
  <c r="C32" i="6"/>
  <c r="D8" i="8"/>
  <c r="E8" i="8" s="1"/>
  <c r="E32" i="6"/>
  <c r="E2" i="6"/>
  <c r="E2" i="7" s="1"/>
  <c r="C90" i="5"/>
  <c r="C157" i="5" s="1"/>
  <c r="C2" i="10" l="1"/>
  <c r="C2" i="11" s="1"/>
  <c r="F2" i="12" s="1"/>
  <c r="F2" i="13" s="1"/>
  <c r="E2" i="9"/>
  <c r="C4" i="15" l="1"/>
  <c r="C4" i="16" s="1"/>
  <c r="C4" i="17" s="1"/>
  <c r="C4" i="18" s="1"/>
  <c r="C4" i="19" s="1"/>
  <c r="C4" i="20" s="1"/>
  <c r="C4" i="21" s="1"/>
  <c r="C4" i="22" s="1"/>
  <c r="C4" i="23" s="1"/>
  <c r="C4" i="24" s="1"/>
  <c r="C4" i="25" s="1"/>
  <c r="C4" i="26" s="1"/>
  <c r="G8" i="27" s="1"/>
  <c r="E2" i="29" s="1"/>
  <c r="D3" i="14"/>
  <c r="D27" i="14" s="1"/>
  <c r="E90" i="29" l="1"/>
  <c r="I2" i="30"/>
  <c r="D2" i="31" s="1"/>
  <c r="O2" i="34" s="1"/>
  <c r="C3" i="36" l="1"/>
  <c r="E2" i="37"/>
  <c r="E25" i="37" s="1"/>
</calcChain>
</file>

<file path=xl/sharedStrings.xml><?xml version="1.0" encoding="utf-8"?>
<sst xmlns="http://schemas.openxmlformats.org/spreadsheetml/2006/main" count="4269" uniqueCount="617">
  <si>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</si>
  <si>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</si>
  <si>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</si>
  <si>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</si>
  <si>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</si>
  <si>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</si>
  <si>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</si>
  <si>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</si>
  <si>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</si>
  <si>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</si>
  <si>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</si>
  <si>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</si>
  <si>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</si>
  <si>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</si>
  <si>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</si>
  <si>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</si>
  <si>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</si>
  <si>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</si>
  <si>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</si>
  <si>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</si>
  <si>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</si>
  <si>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</si>
  <si>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</si>
  <si>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</si>
  <si>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</si>
  <si>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</si>
  <si>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</si>
  <si>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</si>
  <si>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</si>
  <si>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</si>
  <si>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</si>
  <si>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</si>
  <si>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</si>
  <si>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</si>
  <si>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</si>
  <si>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</si>
  <si>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</si>
  <si>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</si>
  <si>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</si>
  <si>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</si>
  <si>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</si>
  <si>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</si>
  <si>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</si>
  <si>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</si>
  <si>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</si>
  <si>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</si>
  <si>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</si>
  <si>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</si>
  <si>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</si>
  <si>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</si>
  <si>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</si>
  <si>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</si>
  <si>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</si>
  <si>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</si>
  <si>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</si>
  <si>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</si>
  <si>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</si>
  <si>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</si>
  <si>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</si>
  <si>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</si>
  <si>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</si>
  <si>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</si>
  <si>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</si>
  <si>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</si>
  <si>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</si>
  <si>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</si>
  <si>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</si>
  <si>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</si>
  <si>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</si>
  <si>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</si>
  <si>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</si>
  <si>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</si>
  <si>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</si>
  <si>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</si>
  <si>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</si>
  <si>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</si>
  <si>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</si>
  <si>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</si>
  <si>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</si>
  <si>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</si>
  <si>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</si>
  <si>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</si>
  <si>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</si>
  <si>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</si>
  <si>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</si>
  <si>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</si>
  <si>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</si>
  <si>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</si>
  <si>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</si>
  <si>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</si>
  <si>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</si>
  <si>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</si>
  <si>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</si>
  <si>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</si>
  <si>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</si>
  <si>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</si>
  <si>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</si>
  <si>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</si>
  <si>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</si>
  <si>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</si>
  <si>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</si>
  <si>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</si>
  <si>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</si>
  <si>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</si>
  <si>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</si>
  <si>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</si>
  <si>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</si>
  <si>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</si>
  <si>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</si>
  <si>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</si>
  <si>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</si>
  <si>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</si>
  <si>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</si>
  <si>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</si>
  <si>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</si>
  <si>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</si>
  <si>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</si>
  <si>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</si>
  <si>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</si>
  <si>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</si>
  <si>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</si>
  <si>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</si>
  <si>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</si>
  <si>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</si>
  <si>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</si>
  <si>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</si>
  <si>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</si>
  <si>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</si>
  <si>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</si>
  <si>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</si>
  <si>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</si>
  <si>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</si>
  <si>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</si>
  <si>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</si>
  <si>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</si>
  <si>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</si>
  <si>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</si>
  <si>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</si>
  <si>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</si>
  <si>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</si>
  <si>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</si>
  <si>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</si>
  <si>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</si>
  <si>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</si>
  <si>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</si>
  <si>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</si>
  <si>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</si>
  <si>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</si>
  <si>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</si>
  <si>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</si>
  <si>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</si>
  <si>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</si>
  <si>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</si>
  <si>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</si>
  <si>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</si>
  <si>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</si>
  <si>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</si>
  <si>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</si>
  <si>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</si>
  <si>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</si>
  <si>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</si>
  <si>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</si>
  <si>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</si>
  <si>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</si>
  <si>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</si>
  <si>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</si>
  <si>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</si>
  <si>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</si>
  <si>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</si>
  <si>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</si>
  <si>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</si>
  <si>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</si>
  <si>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</si>
  <si>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</si>
  <si>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</si>
  <si>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</si>
  <si>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</si>
  <si>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</si>
  <si>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</si>
  <si>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</si>
  <si>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</si>
  <si>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</si>
  <si>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</si>
  <si>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</si>
  <si>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</si>
  <si>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</si>
  <si>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</si>
  <si>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</si>
  <si>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</si>
  <si>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</si>
  <si>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</si>
  <si>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</si>
  <si>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</si>
  <si>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</si>
  <si>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</si>
  <si>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</si>
  <si>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</si>
  <si>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</si>
  <si>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</si>
  <si>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</si>
  <si>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</si>
  <si>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</si>
  <si>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</si>
  <si>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</si>
  <si>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</si>
  <si>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</si>
  <si>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</si>
  <si>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</si>
  <si>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</si>
  <si>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</si>
  <si>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</si>
  <si>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</si>
  <si>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</si>
  <si>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</si>
  <si>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</si>
  <si>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</si>
  <si>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</si>
  <si>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</si>
  <si>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</si>
  <si>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</si>
  <si>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</si>
  <si>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</si>
  <si>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</si>
  <si>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</si>
  <si>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</si>
  <si>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</si>
  <si>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</si>
  <si>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</si>
  <si>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</si>
  <si>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</si>
  <si>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</si>
  <si>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</si>
  <si>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</si>
  <si>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</si>
  <si>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</si>
  <si>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</si>
  <si>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</si>
  <si>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</si>
  <si>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</si>
  <si>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</si>
  <si>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</si>
  <si>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</si>
  <si>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</si>
  <si>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</si>
  <si>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</si>
  <si>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</si>
  <si>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</si>
  <si>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</si>
  <si>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</si>
  <si>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</si>
  <si>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</si>
  <si>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</si>
  <si>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</si>
  <si>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</si>
  <si>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</si>
  <si>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</si>
  <si>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</si>
  <si>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</si>
  <si>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</si>
  <si>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</si>
  <si>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</si>
  <si>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</si>
  <si>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</si>
  <si>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</si>
  <si>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</si>
  <si>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</si>
  <si>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</si>
  <si>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</si>
  <si>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</si>
  <si>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</si>
  <si>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</si>
  <si>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</si>
  <si>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</si>
  <si>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</si>
  <si>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</si>
  <si>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</si>
  <si>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</si>
  <si>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</si>
  <si>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</si>
  <si>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</si>
  <si>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</si>
  <si>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</si>
  <si>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</si>
  <si>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</si>
  <si>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</si>
  <si>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</si>
  <si>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</si>
  <si>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</si>
  <si>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</si>
  <si>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</si>
  <si>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</si>
  <si>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</si>
  <si>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</si>
  <si>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</si>
  <si>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</si>
  <si>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</si>
  <si>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</si>
  <si>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</si>
  <si>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</si>
  <si>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</si>
  <si>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</si>
  <si>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</si>
  <si>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</si>
  <si>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</si>
  <si>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</si>
  <si>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</si>
  <si>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</si>
  <si>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</si>
  <si>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</si>
  <si>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</si>
  <si>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</si>
  <si>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</si>
  <si>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</si>
  <si>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</si>
  <si>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</si>
  <si>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</si>
  <si>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</si>
  <si>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</si>
  <si>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</si>
  <si>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</si>
  <si>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</si>
  <si>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</si>
  <si>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</si>
  <si>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</si>
  <si>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</si>
  <si>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</si>
  <si>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</si>
  <si>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</si>
  <si>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</si>
  <si>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</si>
  <si>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</si>
  <si>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</si>
  <si>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</si>
  <si>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</si>
  <si>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</si>
  <si>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</si>
  <si>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</si>
  <si>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</si>
  <si>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</si>
  <si>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</si>
  <si>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</si>
  <si>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</si>
  <si>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</si>
  <si>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</si>
  <si>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</si>
  <si>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</si>
  <si>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</si>
  <si>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</si>
  <si>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</si>
  <si>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</si>
  <si>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</si>
  <si>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</si>
  <si>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</si>
  <si>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</si>
  <si>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</si>
  <si>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</si>
  <si>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</si>
  <si>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</si>
  <si>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</si>
  <si>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</si>
  <si>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</si>
  <si>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</si>
  <si>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</si>
  <si>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</si>
  <si>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</si>
  <si>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</si>
  <si>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</si>
  <si>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</si>
  <si>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</si>
  <si>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</si>
  <si>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</si>
  <si>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</si>
  <si>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</si>
  <si>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</si>
  <si>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</si>
  <si>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</si>
  <si>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</si>
  <si>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</si>
  <si>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</si>
  <si>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</si>
  <si>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</si>
  <si>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</si>
  <si>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</si>
  <si>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</si>
  <si>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</si>
  <si>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</si>
  <si>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</si>
  <si>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</si>
  <si>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</si>
  <si>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</si>
  <si>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</si>
  <si>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</si>
  <si>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</si>
  <si>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</si>
  <si>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</si>
  <si>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</si>
  <si>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</si>
  <si>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</si>
  <si>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</si>
  <si>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</si>
  <si>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</si>
  <si>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</si>
  <si>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</si>
  <si>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</si>
  <si>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</si>
  <si>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</si>
  <si>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</si>
  <si>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</si>
  <si>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</si>
  <si>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</si>
  <si>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</si>
  <si>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</si>
  <si>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</si>
  <si>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</si>
  <si>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</si>
  <si>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</si>
  <si>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</si>
  <si>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</si>
  <si>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</si>
  <si>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</si>
  <si>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</si>
  <si>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</si>
  <si>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</si>
  <si>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</si>
  <si>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</si>
  <si>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</si>
  <si>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</si>
  <si>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</si>
  <si>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</si>
  <si>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</si>
  <si>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</si>
  <si>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</si>
  <si>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</si>
  <si>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</si>
  <si>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</si>
  <si>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</si>
  <si>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</si>
  <si>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</si>
  <si>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</si>
  <si>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</si>
  <si>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</si>
  <si>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</si>
  <si>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</si>
  <si>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</si>
  <si>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</si>
  <si>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</si>
  <si>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</si>
  <si>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</si>
  <si>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</si>
  <si>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</si>
  <si>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</si>
  <si>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</si>
  <si>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</si>
  <si>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</si>
  <si>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</si>
  <si>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</si>
  <si>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</si>
  <si>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</si>
  <si>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</si>
  <si>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</si>
  <si>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</si>
  <si>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</si>
  <si>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</si>
  <si>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</si>
  <si>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</si>
  <si>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</si>
  <si>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</si>
  <si>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</si>
  <si>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</si>
  <si>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</si>
  <si>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</si>
  <si>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</si>
  <si>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</si>
  <si>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</si>
  <si>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</si>
  <si>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</si>
  <si>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</si>
  <si>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</si>
  <si>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</si>
  <si>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</si>
  <si>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</si>
  <si>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</si>
  <si>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</si>
  <si>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</si>
  <si>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</si>
  <si>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</si>
  <si>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</si>
  <si>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</si>
  <si>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</si>
  <si>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</si>
  <si>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</si>
  <si>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</si>
  <si>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</si>
  <si>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</si>
  <si>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</si>
  <si>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</si>
  <si>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</si>
  <si>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</si>
  <si>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</si>
  <si>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</si>
  <si>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</si>
  <si>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</si>
  <si>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</si>
  <si>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</si>
  <si>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</si>
  <si>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</si>
  <si>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</si>
  <si>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</si>
  <si>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</si>
  <si>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</si>
  <si>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</si>
  <si>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</si>
  <si>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</si>
  <si>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</si>
  <si>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</si>
  <si>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</si>
  <si>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</si>
  <si>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</si>
  <si>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</si>
  <si>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</si>
  <si>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</si>
  <si>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</si>
  <si>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</si>
  <si>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</si>
  <si>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</si>
  <si>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</si>
  <si>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</si>
  <si>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</si>
  <si>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</si>
  <si>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</si>
  <si>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</si>
  <si>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</si>
  <si>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</si>
  <si>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</si>
  <si>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</si>
  <si>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</si>
  <si>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</si>
  <si>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</si>
  <si>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</si>
  <si>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</si>
  <si>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</si>
  <si>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</si>
  <si>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</si>
  <si>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</si>
  <si>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</si>
  <si>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</si>
  <si>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</si>
  <si>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</si>
  <si>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</si>
  <si>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</si>
  <si>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</si>
  <si>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</si>
  <si>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</si>
  <si>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</si>
  <si>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</si>
  <si>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</si>
  <si>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</si>
  <si>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</si>
  <si>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</si>
  <si>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</si>
  <si>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</si>
  <si>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</si>
  <si>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</si>
  <si>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</si>
  <si>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</si>
  <si>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</si>
  <si>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</si>
  <si>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</si>
  <si>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</si>
  <si>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</si>
  <si>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</si>
  <si>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</si>
  <si>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</si>
  <si>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</si>
  <si>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</si>
  <si>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</si>
  <si>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</si>
  <si>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</si>
  <si>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>Államháztatáson belüli megelőlegezés visszafizetése</t>
  </si>
  <si>
    <t>Ingatlanok felújítása</t>
  </si>
  <si>
    <t>Ingatlan bővítése</t>
  </si>
  <si>
    <t>URA KÖZSÉG ÖNKORMÁNYZATA</t>
  </si>
  <si>
    <t>11744041-15443199</t>
  </si>
  <si>
    <t>Ura Község Önkormányzat adósságot keletkeztető ügyletekből és kezességvállalásokból fennálló kötelezettségei</t>
  </si>
  <si>
    <t>Ura Község Önkormányzat saját bevételeinek részletezése az adósságot keletkeztető ügyletből származó tárgyévi fizetési kötelezettség megállapításához</t>
  </si>
  <si>
    <t>Ura Önkormányzat Konyhája</t>
  </si>
  <si>
    <t>Magánszemélyek kommunális adója</t>
  </si>
  <si>
    <t>Egyéb tárgyi eszközök értékesítése bérbeadása</t>
  </si>
  <si>
    <t>Egyéb tárgyi eszközök értékesítése bérbeadásának ÁFÁ-ja</t>
  </si>
  <si>
    <t>Beruházások (Piac beruházás)</t>
  </si>
  <si>
    <t>Felújítások (iskola épület energetikai felújítása)</t>
  </si>
  <si>
    <t>Egyéb felhalmozási kiadások (első lakáshozjutók támogatása)</t>
  </si>
  <si>
    <t>Tárgyi eszköz vásárlás</t>
  </si>
  <si>
    <t>Magánszemélyek kommunálisadója</t>
  </si>
  <si>
    <t>Beruházás</t>
  </si>
  <si>
    <t>Piac kialakítása</t>
  </si>
  <si>
    <t>2019</t>
  </si>
  <si>
    <t>Iskola épületének energetikai korszerűsítése</t>
  </si>
  <si>
    <t>választott tisztségviselői és a munkatörvénykönyve által közfoglalkoztatottak létszámkerete.</t>
  </si>
  <si>
    <t xml:space="preserve">Az önkormányzatnál valamint az intézményében foglalkoztatott közalkalmazotti, </t>
  </si>
  <si>
    <t>Címek</t>
  </si>
  <si>
    <t>Ura Község Önkormányzata</t>
  </si>
  <si>
    <t>Összes létszám:</t>
  </si>
  <si>
    <t>Megbizási szerződéssel foglalk.</t>
  </si>
  <si>
    <t>Mtv.-ből teljes munkaidős közfoglalkoztatott</t>
  </si>
  <si>
    <t>Választott tisztségviselők</t>
  </si>
  <si>
    <t>Önkormányzat intézménye: Ura Önkormányzat Konyhája</t>
  </si>
  <si>
    <t>Közalkalmazottak</t>
  </si>
  <si>
    <t xml:space="preserve">2018. évi  tény adatok     </t>
  </si>
  <si>
    <t>2019. évi várható</t>
  </si>
  <si>
    <t>2020. évi terv</t>
  </si>
  <si>
    <t>2020. évi előirányzat BEVÉTELEK</t>
  </si>
  <si>
    <t>2019-2020</t>
  </si>
  <si>
    <t>Ura, 2020. február 10.</t>
  </si>
  <si>
    <t>Magánszemélyek komuunális adója</t>
  </si>
  <si>
    <t>Működési célú költségvetési támogatások és kiegészítő támogatások</t>
  </si>
  <si>
    <t>Általános 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</si>
</sst>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5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12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79">
    <xf numFmtId="0" fontId="0" fillId="0" borderId="0" xfId="0"/>
    <xf numFmtId="0" fontId="15" fillId="0" borderId="0" xfId="4" applyFont="1" applyFill="1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5" fontId="22" fillId="0" borderId="2" xfId="0" applyNumberFormat="1" applyFont="1" applyFill="1" applyBorder="1" applyAlignment="1" applyProtection="1">
      <alignment vertical="center" wrapText="1"/>
      <protection locked="0"/>
    </xf>
    <xf numFmtId="165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5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5" fontId="6" fillId="0" borderId="0" xfId="0" applyNumberFormat="1" applyFont="1" applyFill="1" applyAlignment="1" applyProtection="1">
      <alignment horizontal="right" wrapText="1"/>
    </xf>
    <xf numFmtId="165" fontId="8" fillId="0" borderId="17" xfId="0" applyNumberFormat="1" applyFont="1" applyFill="1" applyBorder="1" applyAlignment="1" applyProtection="1">
      <alignment horizontal="center" vertical="center" wrapText="1"/>
    </xf>
    <xf numFmtId="165" fontId="20" fillId="0" borderId="18" xfId="0" applyNumberFormat="1" applyFont="1" applyFill="1" applyBorder="1" applyAlignment="1" applyProtection="1">
      <alignment horizontal="center" vertical="center" wrapText="1"/>
    </xf>
    <xf numFmtId="165" fontId="20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2" fillId="0" borderId="20" xfId="0" applyNumberFormat="1" applyFont="1" applyFill="1" applyBorder="1" applyAlignment="1" applyProtection="1">
      <alignment vertical="center" wrapText="1"/>
    </xf>
    <xf numFmtId="165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vertical="center" wrapText="1"/>
    </xf>
    <xf numFmtId="165" fontId="20" fillId="0" borderId="14" xfId="0" applyNumberFormat="1" applyFont="1" applyFill="1" applyBorder="1" applyAlignment="1" applyProtection="1">
      <alignment vertical="center" wrapText="1"/>
    </xf>
    <xf numFmtId="165" fontId="20" fillId="0" borderId="17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2" xfId="0" applyNumberFormat="1" applyFont="1" applyFill="1" applyBorder="1" applyAlignment="1" applyProtection="1">
      <alignment vertical="center" wrapText="1"/>
      <protection locked="0"/>
    </xf>
    <xf numFmtId="165" fontId="19" fillId="0" borderId="20" xfId="0" applyNumberFormat="1" applyFont="1" applyFill="1" applyBorder="1" applyAlignment="1" applyProtection="1">
      <alignment vertical="center" wrapText="1"/>
    </xf>
    <xf numFmtId="165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6" xfId="0" applyNumberFormat="1" applyFont="1" applyFill="1" applyBorder="1" applyAlignment="1" applyProtection="1">
      <alignment vertical="center" wrapText="1"/>
      <protection locked="0"/>
    </xf>
    <xf numFmtId="165" fontId="19" fillId="0" borderId="21" xfId="0" applyNumberFormat="1" applyFont="1" applyFill="1" applyBorder="1" applyAlignment="1" applyProtection="1">
      <alignment vertical="center" wrapText="1"/>
    </xf>
    <xf numFmtId="165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22" fillId="0" borderId="22" xfId="0" applyNumberFormat="1" applyFont="1" applyFill="1" applyBorder="1" applyAlignment="1" applyProtection="1">
      <alignment vertical="center" wrapText="1"/>
    </xf>
    <xf numFmtId="165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5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5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5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5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5" fontId="22" fillId="0" borderId="26" xfId="5" applyNumberFormat="1" applyFont="1" applyFill="1" applyBorder="1" applyAlignment="1" applyProtection="1">
      <alignment vertical="center"/>
    </xf>
    <xf numFmtId="165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5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5" fontId="20" fillId="2" borderId="14" xfId="0" applyNumberFormat="1" applyFont="1" applyFill="1" applyBorder="1" applyAlignment="1" applyProtection="1">
      <alignment vertical="center" wrapText="1"/>
    </xf>
    <xf numFmtId="165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5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5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5" fontId="36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4" applyFont="1" applyFill="1" applyBorder="1"/>
    <xf numFmtId="0" fontId="2" fillId="0" borderId="0" xfId="4" applyFont="1" applyFill="1"/>
    <xf numFmtId="165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5" fontId="30" fillId="0" borderId="3" xfId="0" applyNumberFormat="1" applyFont="1" applyFill="1" applyBorder="1" applyAlignment="1" applyProtection="1">
      <alignment vertical="center"/>
      <protection locked="0"/>
    </xf>
    <xf numFmtId="165" fontId="30" fillId="0" borderId="2" xfId="0" applyNumberFormat="1" applyFont="1" applyFill="1" applyBorder="1" applyAlignment="1" applyProtection="1">
      <alignment vertical="center"/>
      <protection locked="0"/>
    </xf>
    <xf numFmtId="165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17" xfId="1" applyNumberFormat="1" applyFont="1" applyFill="1" applyBorder="1" applyProtection="1"/>
    <xf numFmtId="166" fontId="30" fillId="0" borderId="37" xfId="1" applyNumberFormat="1" applyFont="1" applyFill="1" applyBorder="1" applyProtection="1">
      <protection locked="0"/>
    </xf>
    <xf numFmtId="166" fontId="30" fillId="0" borderId="20" xfId="1" applyNumberFormat="1" applyFont="1" applyFill="1" applyBorder="1" applyProtection="1">
      <protection locked="0"/>
    </xf>
    <xf numFmtId="166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7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5" fontId="29" fillId="0" borderId="19" xfId="0" applyNumberFormat="1" applyFont="1" applyFill="1" applyBorder="1" applyAlignment="1" applyProtection="1">
      <alignment vertical="center" wrapText="1"/>
    </xf>
    <xf numFmtId="165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5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5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5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5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5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5" fontId="29" fillId="0" borderId="14" xfId="0" applyNumberFormat="1" applyFont="1" applyFill="1" applyBorder="1" applyAlignment="1" applyProtection="1">
      <alignment vertical="center"/>
    </xf>
    <xf numFmtId="165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5" fontId="20" fillId="0" borderId="36" xfId="4" applyNumberFormat="1" applyFont="1" applyFill="1" applyBorder="1" applyAlignment="1" applyProtection="1">
      <alignment horizontal="right" vertical="center" wrapText="1" indent="1"/>
    </xf>
    <xf numFmtId="165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9" xfId="0" applyNumberFormat="1" applyFont="1" applyFill="1" applyBorder="1" applyAlignment="1" applyProtection="1">
      <alignment horizontal="center" vertical="center"/>
    </xf>
    <xf numFmtId="165" fontId="8" fillId="0" borderId="28" xfId="0" applyNumberFormat="1" applyFont="1" applyFill="1" applyBorder="1" applyAlignment="1" applyProtection="1">
      <alignment horizontal="center" vertical="center" wrapText="1"/>
    </xf>
    <xf numFmtId="165" fontId="20" fillId="0" borderId="44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center" vertical="center" wrapText="1"/>
    </xf>
    <xf numFmtId="165" fontId="20" fillId="0" borderId="50" xfId="0" applyNumberFormat="1" applyFont="1" applyFill="1" applyBorder="1" applyAlignment="1" applyProtection="1">
      <alignment horizontal="center" vertical="center" wrapText="1"/>
    </xf>
    <xf numFmtId="165" fontId="20" fillId="0" borderId="17" xfId="0" applyNumberFormat="1" applyFont="1" applyFill="1" applyBorder="1" applyAlignment="1" applyProtection="1">
      <alignment horizontal="center" vertical="center" wrapText="1"/>
    </xf>
    <xf numFmtId="165" fontId="20" fillId="0" borderId="51" xfId="0" applyNumberFormat="1" applyFont="1" applyFill="1" applyBorder="1" applyAlignment="1" applyProtection="1">
      <alignment horizontal="center" vertical="center" wrapText="1"/>
    </xf>
    <xf numFmtId="165" fontId="20" fillId="0" borderId="13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center" vertical="center" wrapText="1"/>
    </xf>
    <xf numFmtId="165" fontId="22" fillId="0" borderId="23" xfId="0" applyNumberFormat="1" applyFont="1" applyFill="1" applyBorder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center" vertical="center" wrapText="1"/>
    </xf>
    <xf numFmtId="165" fontId="22" fillId="0" borderId="24" xfId="0" applyNumberFormat="1" applyFont="1" applyFill="1" applyBorder="1" applyAlignment="1" applyProtection="1">
      <alignment vertical="center" wrapText="1"/>
    </xf>
    <xf numFmtId="165" fontId="29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center" vertical="center" wrapText="1"/>
    </xf>
    <xf numFmtId="165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5" fontId="20" fillId="0" borderId="29" xfId="4" applyNumberFormat="1" applyFont="1" applyFill="1" applyBorder="1" applyAlignment="1" applyProtection="1">
      <alignment horizontal="right" vertical="center" wrapText="1" indent="1"/>
    </xf>
    <xf numFmtId="165" fontId="20" fillId="0" borderId="17" xfId="4" applyNumberFormat="1" applyFont="1" applyFill="1" applyBorder="1" applyAlignment="1" applyProtection="1">
      <alignment horizontal="right" vertical="center" wrapText="1" indent="1"/>
    </xf>
    <xf numFmtId="165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7" xfId="4" applyNumberFormat="1" applyFont="1" applyFill="1" applyBorder="1" applyAlignment="1" applyProtection="1">
      <alignment horizontal="right" vertical="center" wrapText="1" indent="1"/>
    </xf>
    <xf numFmtId="165" fontId="7" fillId="0" borderId="0" xfId="4" applyNumberFormat="1" applyFont="1" applyFill="1" applyBorder="1" applyAlignment="1" applyProtection="1">
      <alignment horizontal="right" vertical="center" wrapText="1" indent="1"/>
    </xf>
    <xf numFmtId="165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5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4" xfId="0" applyNumberFormat="1" applyFont="1" applyFill="1" applyBorder="1" applyAlignment="1" applyProtection="1">
      <alignment horizontal="right" vertical="center" wrapText="1" indent="1"/>
    </xf>
    <xf numFmtId="165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7" xfId="0" applyNumberFormat="1" applyFont="1" applyFill="1" applyBorder="1" applyAlignment="1" applyProtection="1">
      <alignment horizontal="right" vertical="center" wrapText="1" indent="1"/>
    </xf>
    <xf numFmtId="165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6" fillId="0" borderId="0" xfId="0" applyNumberFormat="1" applyFont="1" applyFill="1" applyAlignment="1" applyProtection="1">
      <alignment horizontal="right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7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9" fillId="0" borderId="22" xfId="0" applyNumberFormat="1" applyFont="1" applyFill="1" applyBorder="1" applyAlignment="1" applyProtection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65" fontId="29" fillId="0" borderId="14" xfId="0" applyNumberFormat="1" applyFont="1" applyFill="1" applyBorder="1" applyAlignment="1" applyProtection="1">
      <alignment horizontal="center" vertical="center" wrapText="1"/>
    </xf>
    <xf numFmtId="165" fontId="29" fillId="0" borderId="17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0" fillId="0" borderId="25" xfId="0" applyNumberForma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3" xfId="0" applyNumberFormat="1" applyFill="1" applyBorder="1" applyAlignment="1" applyProtection="1">
      <alignment horizontal="left" vertical="center" wrapText="1" indent="1"/>
    </xf>
    <xf numFmtId="165" fontId="22" fillId="0" borderId="8" xfId="0" applyNumberFormat="1" applyFont="1" applyFill="1" applyBorder="1" applyAlignment="1" applyProtection="1">
      <alignment horizontal="left" vertical="center" wrapText="1" indent="1"/>
    </xf>
    <xf numFmtId="165" fontId="22" fillId="0" borderId="53" xfId="0" applyNumberFormat="1" applyFont="1" applyFill="1" applyBorder="1" applyAlignment="1" applyProtection="1">
      <alignment horizontal="left" vertical="center" wrapText="1" indent="1"/>
    </xf>
    <xf numFmtId="165" fontId="32" fillId="0" borderId="22" xfId="0" applyNumberFormat="1" applyFont="1" applyFill="1" applyBorder="1" applyAlignment="1" applyProtection="1">
      <alignment horizontal="left" vertical="center" wrapText="1" indent="1"/>
    </xf>
    <xf numFmtId="165" fontId="1" fillId="0" borderId="51" xfId="0" applyNumberFormat="1" applyFont="1" applyFill="1" applyBorder="1" applyAlignment="1" applyProtection="1">
      <alignment horizontal="left" vertical="center" wrapText="1" indent="1"/>
    </xf>
    <xf numFmtId="165" fontId="30" fillId="0" borderId="7" xfId="0" applyNumberFormat="1" applyFont="1" applyFill="1" applyBorder="1" applyAlignment="1" applyProtection="1">
      <alignment horizontal="left" vertical="center" wrapText="1" indent="1"/>
    </xf>
    <xf numFmtId="165" fontId="30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3" xfId="0" applyNumberFormat="1" applyFont="1" applyFill="1" applyBorder="1" applyAlignment="1" applyProtection="1">
      <alignment horizontal="left" vertical="center" wrapText="1" indent="1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5" fontId="32" fillId="0" borderId="13" xfId="0" applyNumberFormat="1" applyFont="1" applyFill="1" applyBorder="1" applyAlignment="1" applyProtection="1">
      <alignment horizontal="left" vertical="center" wrapText="1" indent="1"/>
    </xf>
    <xf numFmtId="165" fontId="32" fillId="0" borderId="36" xfId="0" applyNumberFormat="1" applyFont="1" applyFill="1" applyBorder="1" applyAlignment="1" applyProtection="1">
      <alignment horizontal="right" vertical="center" wrapText="1" indent="1"/>
    </xf>
    <xf numFmtId="165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30" fillId="0" borderId="8" xfId="0" applyNumberFormat="1" applyFont="1" applyFill="1" applyBorder="1" applyAlignment="1" applyProtection="1">
      <alignment horizontal="left" vertical="center" wrapText="1" indent="2"/>
    </xf>
    <xf numFmtId="165" fontId="30" fillId="0" borderId="2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1"/>
    </xf>
    <xf numFmtId="165" fontId="30" fillId="0" borderId="9" xfId="0" applyNumberFormat="1" applyFon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2"/>
    </xf>
    <xf numFmtId="165" fontId="22" fillId="0" borderId="10" xfId="0" applyNumberFormat="1" applyFont="1" applyFill="1" applyBorder="1" applyAlignment="1" applyProtection="1">
      <alignment horizontal="left" vertical="center" wrapText="1" indent="2"/>
    </xf>
    <xf numFmtId="165" fontId="33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7" xfId="1" applyNumberFormat="1" applyFont="1" applyFill="1" applyBorder="1" applyProtection="1">
      <protection locked="0"/>
    </xf>
    <xf numFmtId="166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5" fontId="8" fillId="0" borderId="42" xfId="0" applyNumberFormat="1" applyFont="1" applyFill="1" applyBorder="1" applyAlignment="1" applyProtection="1">
      <alignment horizontal="right" vertical="center" wrapText="1" indent="1"/>
    </xf>
    <xf numFmtId="165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5" fontId="20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5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5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27" xfId="0" applyFont="1" applyBorder="1" applyAlignment="1">
      <alignment wrapText="1"/>
    </xf>
    <xf numFmtId="0" fontId="46" fillId="0" borderId="0" xfId="0" applyFont="1" applyFill="1" applyAlignment="1" applyProtection="1">
      <alignment horizontal="left" vertical="center" wrapText="1"/>
    </xf>
    <xf numFmtId="0" fontId="46" fillId="0" borderId="0" xfId="0" applyFont="1" applyFill="1" applyAlignment="1" applyProtection="1">
      <alignment vertical="center" wrapText="1"/>
    </xf>
    <xf numFmtId="0" fontId="46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5" fontId="0" fillId="0" borderId="51" xfId="0" applyNumberFormat="1" applyFill="1" applyBorder="1" applyAlignment="1" applyProtection="1">
      <alignment horizontal="left" vertical="center" wrapText="1" indent="1"/>
    </xf>
    <xf numFmtId="165" fontId="22" fillId="0" borderId="7" xfId="0" applyNumberFormat="1" applyFont="1" applyFill="1" applyBorder="1" applyAlignment="1" applyProtection="1">
      <alignment horizontal="left" vertical="center" wrapText="1" indent="1"/>
    </xf>
    <xf numFmtId="165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6" xfId="4" applyNumberFormat="1" applyFont="1" applyFill="1" applyBorder="1" applyAlignment="1" applyProtection="1">
      <alignment horizontal="right" vertical="center" wrapText="1" indent="1"/>
    </xf>
    <xf numFmtId="165" fontId="20" fillId="0" borderId="14" xfId="4" applyNumberFormat="1" applyFont="1" applyFill="1" applyBorder="1" applyAlignment="1" applyProtection="1">
      <alignment horizontal="right" vertical="center" wrapText="1" indent="1"/>
    </xf>
    <xf numFmtId="165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5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5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5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5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5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5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5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Alignment="1" applyProtection="1">
      <alignment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7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5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5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5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5" fontId="26" fillId="0" borderId="36" xfId="0" quotePrefix="1" applyNumberFormat="1" applyFont="1" applyBorder="1" applyAlignment="1" applyProtection="1">
      <alignment horizontal="right" vertical="center" wrapText="1" indent="1"/>
    </xf>
    <xf numFmtId="165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4" applyNumberFormat="1" applyFont="1" applyFill="1" applyBorder="1" applyAlignment="1" applyProtection="1">
      <alignment horizontal="right" vertical="center" wrapText="1" indent="1"/>
    </xf>
    <xf numFmtId="165" fontId="28" fillId="0" borderId="14" xfId="0" applyNumberFormat="1" applyFont="1" applyBorder="1" applyAlignment="1" applyProtection="1">
      <alignment horizontal="right" vertical="center" wrapText="1" indent="1"/>
    </xf>
    <xf numFmtId="165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5" fontId="29" fillId="0" borderId="19" xfId="4" applyNumberFormat="1" applyFont="1" applyFill="1" applyBorder="1" applyAlignment="1" applyProtection="1">
      <alignment horizontal="right" vertical="center" wrapText="1" indent="1"/>
    </xf>
    <xf numFmtId="165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5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5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5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5" fontId="29" fillId="0" borderId="38" xfId="0" applyNumberFormat="1" applyFont="1" applyFill="1" applyBorder="1" applyAlignment="1" applyProtection="1">
      <alignment horizontal="center" vertical="center" wrapText="1"/>
    </xf>
    <xf numFmtId="165" fontId="20" fillId="0" borderId="38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right"/>
    </xf>
    <xf numFmtId="166" fontId="48" fillId="0" borderId="3" xfId="1" applyNumberFormat="1" applyFont="1" applyFill="1" applyBorder="1" applyProtection="1">
      <protection locked="0"/>
    </xf>
    <xf numFmtId="166" fontId="48" fillId="0" borderId="26" xfId="1" applyNumberFormat="1" applyFont="1" applyFill="1" applyBorder="1"/>
    <xf numFmtId="166" fontId="48" fillId="0" borderId="2" xfId="1" applyNumberFormat="1" applyFont="1" applyFill="1" applyBorder="1" applyProtection="1">
      <protection locked="0"/>
    </xf>
    <xf numFmtId="166" fontId="48" fillId="0" borderId="20" xfId="1" applyNumberFormat="1" applyFont="1" applyFill="1" applyBorder="1"/>
    <xf numFmtId="166" fontId="48" fillId="0" borderId="6" xfId="1" applyNumberFormat="1" applyFont="1" applyFill="1" applyBorder="1" applyProtection="1">
      <protection locked="0"/>
    </xf>
    <xf numFmtId="166" fontId="49" fillId="0" borderId="14" xfId="4" applyNumberFormat="1" applyFont="1" applyFill="1" applyBorder="1"/>
    <xf numFmtId="166" fontId="49" fillId="0" borderId="17" xfId="4" applyNumberFormat="1" applyFont="1" applyFill="1" applyBorder="1"/>
    <xf numFmtId="49" fontId="48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8" fillId="0" borderId="22" xfId="0" applyNumberFormat="1" applyFont="1" applyFill="1" applyBorder="1" applyAlignment="1" applyProtection="1">
      <alignment vertical="center" wrapText="1"/>
    </xf>
    <xf numFmtId="165" fontId="48" fillId="0" borderId="13" xfId="0" applyNumberFormat="1" applyFont="1" applyFill="1" applyBorder="1" applyAlignment="1" applyProtection="1">
      <alignment vertical="center" wrapText="1"/>
    </xf>
    <xf numFmtId="165" fontId="48" fillId="0" borderId="14" xfId="0" applyNumberFormat="1" applyFont="1" applyFill="1" applyBorder="1" applyAlignment="1" applyProtection="1">
      <alignment vertical="center" wrapText="1"/>
    </xf>
    <xf numFmtId="165" fontId="48" fillId="0" borderId="17" xfId="0" applyNumberFormat="1" applyFont="1" applyFill="1" applyBorder="1" applyAlignment="1" applyProtection="1">
      <alignment vertical="center" wrapText="1"/>
    </xf>
    <xf numFmtId="49" fontId="4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8" fillId="0" borderId="23" xfId="0" applyNumberFormat="1" applyFont="1" applyFill="1" applyBorder="1" applyAlignment="1" applyProtection="1">
      <alignment vertical="center" wrapText="1"/>
      <protection locked="0"/>
    </xf>
    <xf numFmtId="165" fontId="48" fillId="0" borderId="8" xfId="0" applyNumberFormat="1" applyFont="1" applyFill="1" applyBorder="1" applyAlignment="1" applyProtection="1">
      <alignment vertical="center" wrapText="1"/>
      <protection locked="0"/>
    </xf>
    <xf numFmtId="165" fontId="48" fillId="0" borderId="2" xfId="0" applyNumberFormat="1" applyFont="1" applyFill="1" applyBorder="1" applyAlignment="1" applyProtection="1">
      <alignment vertical="center" wrapText="1"/>
      <protection locked="0"/>
    </xf>
    <xf numFmtId="165" fontId="48" fillId="0" borderId="20" xfId="0" applyNumberFormat="1" applyFont="1" applyFill="1" applyBorder="1" applyAlignment="1" applyProtection="1">
      <alignment vertical="center" wrapText="1"/>
      <protection locked="0"/>
    </xf>
    <xf numFmtId="49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48" fillId="0" borderId="24" xfId="0" applyNumberFormat="1" applyFont="1" applyFill="1" applyBorder="1" applyAlignment="1" applyProtection="1">
      <alignment vertical="center" wrapText="1"/>
      <protection locked="0"/>
    </xf>
    <xf numFmtId="165" fontId="48" fillId="0" borderId="10" xfId="0" applyNumberFormat="1" applyFont="1" applyFill="1" applyBorder="1" applyAlignment="1" applyProtection="1">
      <alignment vertical="center" wrapText="1"/>
      <protection locked="0"/>
    </xf>
    <xf numFmtId="165" fontId="48" fillId="0" borderId="6" xfId="0" applyNumberFormat="1" applyFont="1" applyFill="1" applyBorder="1" applyAlignment="1" applyProtection="1">
      <alignment vertical="center" wrapText="1"/>
      <protection locked="0"/>
    </xf>
    <xf numFmtId="165" fontId="48" fillId="0" borderId="21" xfId="0" applyNumberFormat="1" applyFont="1" applyFill="1" applyBorder="1" applyAlignment="1" applyProtection="1">
      <alignment vertical="center" wrapText="1"/>
      <protection locked="0"/>
    </xf>
    <xf numFmtId="49" fontId="48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48" fillId="0" borderId="51" xfId="0" applyNumberFormat="1" applyFont="1" applyFill="1" applyBorder="1" applyAlignment="1" applyProtection="1">
      <alignment vertical="center" wrapText="1"/>
      <protection locked="0"/>
    </xf>
    <xf numFmtId="165" fontId="48" fillId="0" borderId="7" xfId="0" applyNumberFormat="1" applyFont="1" applyFill="1" applyBorder="1" applyAlignment="1" applyProtection="1">
      <alignment vertical="center" wrapText="1"/>
      <protection locked="0"/>
    </xf>
    <xf numFmtId="165" fontId="48" fillId="0" borderId="1" xfId="0" applyNumberFormat="1" applyFont="1" applyFill="1" applyBorder="1" applyAlignment="1" applyProtection="1">
      <alignment vertical="center" wrapText="1"/>
      <protection locked="0"/>
    </xf>
    <xf numFmtId="165" fontId="48" fillId="0" borderId="30" xfId="0" applyNumberFormat="1" applyFont="1" applyFill="1" applyBorder="1" applyAlignment="1" applyProtection="1">
      <alignment vertical="center" wrapText="1"/>
      <protection locked="0"/>
    </xf>
    <xf numFmtId="165" fontId="48" fillId="2" borderId="50" xfId="0" applyNumberFormat="1" applyFont="1" applyFill="1" applyBorder="1" applyAlignment="1" applyProtection="1">
      <alignment horizontal="left" vertical="center" wrapText="1" indent="2"/>
    </xf>
    <xf numFmtId="165" fontId="50" fillId="0" borderId="1" xfId="5" applyNumberFormat="1" applyFont="1" applyFill="1" applyBorder="1" applyAlignment="1" applyProtection="1">
      <alignment vertical="center"/>
      <protection locked="0"/>
    </xf>
    <xf numFmtId="165" fontId="50" fillId="0" borderId="2" xfId="5" applyNumberFormat="1" applyFont="1" applyFill="1" applyBorder="1" applyAlignment="1" applyProtection="1">
      <alignment vertical="center"/>
      <protection locked="0"/>
    </xf>
    <xf numFmtId="165" fontId="50" fillId="0" borderId="3" xfId="5" applyNumberFormat="1" applyFont="1" applyFill="1" applyBorder="1" applyAlignment="1" applyProtection="1">
      <alignment vertical="center"/>
      <protection locked="0"/>
    </xf>
    <xf numFmtId="165" fontId="51" fillId="0" borderId="14" xfId="5" applyNumberFormat="1" applyFont="1" applyFill="1" applyBorder="1" applyAlignment="1" applyProtection="1">
      <alignment vertical="center"/>
    </xf>
    <xf numFmtId="165" fontId="51" fillId="0" borderId="14" xfId="5" applyNumberFormat="1" applyFont="1" applyFill="1" applyBorder="1" applyProtection="1"/>
    <xf numFmtId="3" fontId="52" fillId="0" borderId="37" xfId="0" applyNumberFormat="1" applyFont="1" applyBorder="1" applyAlignment="1" applyProtection="1">
      <alignment horizontal="right" vertical="center" indent="1"/>
      <protection locked="0"/>
    </xf>
    <xf numFmtId="3" fontId="52" fillId="0" borderId="20" xfId="0" applyNumberFormat="1" applyFont="1" applyBorder="1" applyAlignment="1" applyProtection="1">
      <alignment horizontal="right" vertical="center" indent="1"/>
      <protection locked="0"/>
    </xf>
    <xf numFmtId="3" fontId="52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2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3" fillId="0" borderId="17" xfId="0" applyNumberFormat="1" applyFont="1" applyFill="1" applyBorder="1" applyAlignment="1" applyProtection="1">
      <alignment horizontal="right" vertical="center" indent="1"/>
    </xf>
    <xf numFmtId="0" fontId="54" fillId="0" borderId="0" xfId="0" applyFont="1" applyAlignment="1" applyProtection="1">
      <alignment horizontal="right" vertical="top"/>
      <protection locked="0"/>
    </xf>
    <xf numFmtId="0" fontId="54" fillId="0" borderId="0" xfId="0" applyFont="1" applyAlignment="1" applyProtection="1">
      <alignment horizontal="right" vertical="top"/>
    </xf>
    <xf numFmtId="0" fontId="36" fillId="0" borderId="29" xfId="0" applyFont="1" applyFill="1" applyBorder="1" applyAlignment="1" applyProtection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left" vertical="center" wrapText="1" indent="6"/>
      <protection locked="0"/>
    </xf>
    <xf numFmtId="0" fontId="12" fillId="0" borderId="0" xfId="0" applyFont="1" applyFill="1" applyProtection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24" fillId="0" borderId="15" xfId="0" applyFont="1" applyFill="1" applyBorder="1" applyAlignment="1" applyProtection="1">
      <alignment vertical="center"/>
    </xf>
    <xf numFmtId="0" fontId="24" fillId="0" borderId="16" xfId="0" applyFont="1" applyFill="1" applyBorder="1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 vertical="center"/>
    </xf>
    <xf numFmtId="49" fontId="12" fillId="0" borderId="11" xfId="0" applyNumberFormat="1" applyFont="1" applyFill="1" applyBorder="1" applyAlignment="1" applyProtection="1">
      <alignment vertical="center"/>
    </xf>
    <xf numFmtId="3" fontId="12" fillId="0" borderId="4" xfId="0" applyNumberFormat="1" applyFont="1" applyFill="1" applyBorder="1" applyAlignment="1" applyProtection="1">
      <alignment vertical="center"/>
      <protection locked="0"/>
    </xf>
    <xf numFmtId="3" fontId="12" fillId="0" borderId="70" xfId="0" applyNumberFormat="1" applyFont="1" applyFill="1" applyBorder="1" applyAlignment="1" applyProtection="1">
      <alignment vertical="center"/>
    </xf>
    <xf numFmtId="49" fontId="12" fillId="0" borderId="9" xfId="0" applyNumberFormat="1" applyFont="1" applyFill="1" applyBorder="1" applyAlignment="1" applyProtection="1">
      <alignment vertical="center"/>
    </xf>
    <xf numFmtId="3" fontId="12" fillId="0" borderId="3" xfId="0" applyNumberFormat="1" applyFont="1" applyFill="1" applyBorder="1" applyAlignment="1" applyProtection="1">
      <alignment vertical="center"/>
      <protection locked="0"/>
    </xf>
    <xf numFmtId="3" fontId="12" fillId="0" borderId="71" xfId="0" applyNumberFormat="1" applyFont="1" applyFill="1" applyBorder="1" applyAlignment="1" applyProtection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49" fontId="57" fillId="0" borderId="8" xfId="0" quotePrefix="1" applyNumberFormat="1" applyFont="1" applyFill="1" applyBorder="1" applyAlignment="1" applyProtection="1">
      <alignment horizontal="left" vertical="center" indent="1"/>
    </xf>
    <xf numFmtId="3" fontId="57" fillId="0" borderId="2" xfId="0" applyNumberFormat="1" applyFont="1" applyFill="1" applyBorder="1" applyAlignment="1" applyProtection="1">
      <alignment vertical="center"/>
      <protection locked="0"/>
    </xf>
    <xf numFmtId="3" fontId="57" fillId="0" borderId="52" xfId="0" applyNumberFormat="1" applyFont="1" applyFill="1" applyBorder="1" applyAlignment="1" applyProtection="1">
      <alignment vertical="center"/>
    </xf>
    <xf numFmtId="0" fontId="12" fillId="0" borderId="2" xfId="0" applyFont="1" applyFill="1" applyBorder="1" applyAlignment="1">
      <alignment horizontal="left" vertical="top" wrapText="1"/>
    </xf>
    <xf numFmtId="49" fontId="12" fillId="0" borderId="8" xfId="0" applyNumberFormat="1" applyFont="1" applyFill="1" applyBorder="1" applyAlignment="1" applyProtection="1">
      <alignment vertical="center"/>
    </xf>
    <xf numFmtId="3" fontId="12" fillId="0" borderId="2" xfId="0" applyNumberFormat="1" applyFont="1" applyFill="1" applyBorder="1" applyAlignment="1" applyProtection="1">
      <alignment vertical="center"/>
      <protection locked="0"/>
    </xf>
    <xf numFmtId="3" fontId="12" fillId="0" borderId="52" xfId="0" applyNumberFormat="1" applyFont="1" applyFill="1" applyBorder="1" applyAlignment="1" applyProtection="1">
      <alignment vertical="center"/>
    </xf>
    <xf numFmtId="0" fontId="12" fillId="0" borderId="2" xfId="0" applyFont="1" applyFill="1" applyBorder="1"/>
    <xf numFmtId="3" fontId="12" fillId="0" borderId="20" xfId="0" applyNumberFormat="1" applyFont="1" applyFill="1" applyBorder="1" applyAlignment="1" applyProtection="1">
      <alignment vertical="center"/>
    </xf>
    <xf numFmtId="49" fontId="12" fillId="0" borderId="10" xfId="0" applyNumberFormat="1" applyFont="1" applyFill="1" applyBorder="1" applyAlignment="1" applyProtection="1">
      <alignment vertical="center"/>
      <protection locked="0"/>
    </xf>
    <xf numFmtId="3" fontId="12" fillId="0" borderId="6" xfId="0" applyNumberFormat="1" applyFont="1" applyFill="1" applyBorder="1" applyAlignment="1" applyProtection="1">
      <alignment vertical="center"/>
      <protection locked="0"/>
    </xf>
    <xf numFmtId="49" fontId="24" fillId="0" borderId="13" xfId="0" applyNumberFormat="1" applyFont="1" applyFill="1" applyBorder="1" applyAlignment="1" applyProtection="1">
      <alignment vertical="center"/>
    </xf>
    <xf numFmtId="3" fontId="12" fillId="0" borderId="14" xfId="0" applyNumberFormat="1" applyFont="1" applyFill="1" applyBorder="1" applyAlignment="1" applyProtection="1">
      <alignment vertical="center"/>
    </xf>
    <xf numFmtId="3" fontId="12" fillId="0" borderId="17" xfId="0" applyNumberFormat="1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3" fontId="12" fillId="0" borderId="37" xfId="0" applyNumberFormat="1" applyFont="1" applyFill="1" applyBorder="1" applyAlignment="1" applyProtection="1">
      <alignment vertical="center"/>
    </xf>
    <xf numFmtId="49" fontId="12" fillId="0" borderId="8" xfId="0" applyNumberFormat="1" applyFont="1" applyFill="1" applyBorder="1" applyAlignment="1" applyProtection="1">
      <alignment horizontal="left" vertical="center"/>
    </xf>
    <xf numFmtId="49" fontId="12" fillId="0" borderId="8" xfId="0" applyNumberFormat="1" applyFont="1" applyFill="1" applyBorder="1" applyAlignment="1" applyProtection="1">
      <alignment vertical="center"/>
      <protection locked="0"/>
    </xf>
    <xf numFmtId="3" fontId="57" fillId="0" borderId="20" xfId="0" applyNumberFormat="1" applyFont="1" applyFill="1" applyBorder="1" applyAlignment="1" applyProtection="1">
      <alignment vertical="center"/>
    </xf>
    <xf numFmtId="0" fontId="12" fillId="0" borderId="0" xfId="0" applyFont="1" applyFill="1" applyAlignment="1"/>
    <xf numFmtId="0" fontId="56" fillId="0" borderId="0" xfId="0" applyFont="1" applyFill="1" applyBorder="1" applyAlignment="1" applyProtection="1">
      <alignment horizontal="right"/>
    </xf>
    <xf numFmtId="0" fontId="12" fillId="0" borderId="2" xfId="0" applyFont="1" applyFill="1" applyBorder="1" applyAlignment="1">
      <alignment horizontal="center" vertical="center"/>
    </xf>
    <xf numFmtId="165" fontId="2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2" xfId="0" applyFont="1" applyFill="1" applyBorder="1" applyAlignment="1">
      <alignment horizontal="center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165" fontId="36" fillId="0" borderId="35" xfId="4" applyNumberFormat="1" applyFont="1" applyFill="1" applyBorder="1" applyAlignment="1" applyProtection="1">
      <alignment horizontal="left" vertical="center"/>
    </xf>
    <xf numFmtId="165" fontId="36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5" fontId="31" fillId="0" borderId="61" xfId="0" applyNumberFormat="1" applyFont="1" applyFill="1" applyBorder="1" applyAlignment="1" applyProtection="1">
      <alignment horizontal="center" vertical="center" wrapText="1"/>
    </xf>
    <xf numFmtId="165" fontId="31" fillId="0" borderId="62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Alignment="1" applyProtection="1">
      <alignment horizontal="center" textRotation="180" wrapText="1"/>
    </xf>
    <xf numFmtId="165" fontId="55" fillId="0" borderId="56" xfId="0" applyNumberFormat="1" applyFont="1" applyFill="1" applyBorder="1" applyAlignment="1" applyProtection="1">
      <alignment horizontal="center" vertical="center" wrapText="1"/>
    </xf>
    <xf numFmtId="165" fontId="31" fillId="0" borderId="63" xfId="0" applyNumberFormat="1" applyFont="1" applyFill="1" applyBorder="1" applyAlignment="1" applyProtection="1">
      <alignment horizontal="center" vertical="center" wrapText="1"/>
    </xf>
    <xf numFmtId="165" fontId="31" fillId="0" borderId="64" xfId="0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5" fontId="24" fillId="0" borderId="0" xfId="0" applyNumberFormat="1" applyFont="1" applyFill="1" applyAlignment="1">
      <alignment horizontal="center" vertical="center" wrapText="1"/>
    </xf>
    <xf numFmtId="0" fontId="56" fillId="0" borderId="0" xfId="0" applyFont="1" applyFill="1" applyBorder="1" applyAlignment="1" applyProtection="1">
      <alignment horizontal="right"/>
    </xf>
    <xf numFmtId="0" fontId="24" fillId="0" borderId="44" xfId="0" applyFont="1" applyFill="1" applyBorder="1" applyAlignment="1" applyProtection="1">
      <alignment horizontal="left" indent="1"/>
    </xf>
    <xf numFmtId="0" fontId="24" fillId="0" borderId="45" xfId="0" applyFont="1" applyFill="1" applyBorder="1" applyAlignment="1" applyProtection="1">
      <alignment horizontal="left" indent="1"/>
    </xf>
    <xf numFmtId="0" fontId="24" fillId="0" borderId="43" xfId="0" applyFont="1" applyFill="1" applyBorder="1" applyAlignment="1" applyProtection="1">
      <alignment horizontal="left" indent="1"/>
    </xf>
    <xf numFmtId="0" fontId="12" fillId="0" borderId="4" xfId="0" applyFont="1" applyFill="1" applyBorder="1" applyAlignment="1" applyProtection="1">
      <alignment horizontal="right" indent="1"/>
      <protection locked="0"/>
    </xf>
    <xf numFmtId="0" fontId="12" fillId="0" borderId="37" xfId="0" applyFont="1" applyFill="1" applyBorder="1" applyAlignment="1" applyProtection="1">
      <alignment horizontal="right" indent="1"/>
      <protection locked="0"/>
    </xf>
    <xf numFmtId="0" fontId="12" fillId="0" borderId="6" xfId="0" applyFont="1" applyFill="1" applyBorder="1" applyAlignment="1" applyProtection="1">
      <alignment horizontal="right" indent="1"/>
      <protection locked="0"/>
    </xf>
    <xf numFmtId="0" fontId="12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4" fillId="0" borderId="14" xfId="0" applyFont="1" applyFill="1" applyBorder="1" applyAlignment="1" applyProtection="1">
      <alignment horizontal="right" indent="1"/>
    </xf>
    <xf numFmtId="0" fontId="24" fillId="0" borderId="17" xfId="0" applyFont="1" applyFill="1" applyBorder="1" applyAlignment="1" applyProtection="1">
      <alignment horizontal="right" indent="1"/>
    </xf>
    <xf numFmtId="0" fontId="24" fillId="0" borderId="16" xfId="0" applyFont="1" applyFill="1" applyBorder="1" applyAlignment="1" applyProtection="1">
      <alignment horizontal="center"/>
    </xf>
    <xf numFmtId="0" fontId="24" fillId="0" borderId="29" xfId="0" applyFont="1" applyFill="1" applyBorder="1" applyAlignment="1" applyProtection="1">
      <alignment horizontal="center"/>
    </xf>
    <xf numFmtId="0" fontId="24" fillId="0" borderId="65" xfId="0" applyFont="1" applyFill="1" applyBorder="1" applyAlignment="1" applyProtection="1">
      <alignment horizontal="center"/>
    </xf>
    <xf numFmtId="0" fontId="24" fillId="0" borderId="56" xfId="0" applyFont="1" applyFill="1" applyBorder="1" applyAlignment="1" applyProtection="1">
      <alignment horizontal="center"/>
    </xf>
    <xf numFmtId="0" fontId="24" fillId="0" borderId="66" xfId="0" applyFont="1" applyFill="1" applyBorder="1" applyAlignment="1" applyProtection="1">
      <alignment horizontal="center"/>
    </xf>
    <xf numFmtId="0" fontId="12" fillId="0" borderId="59" xfId="0" applyFont="1" applyFill="1" applyBorder="1" applyAlignment="1" applyProtection="1">
      <alignment horizontal="left" indent="1"/>
      <protection locked="0"/>
    </xf>
    <xf numFmtId="0" fontId="12" fillId="0" borderId="67" xfId="0" applyFont="1" applyFill="1" applyBorder="1" applyAlignment="1" applyProtection="1">
      <alignment horizontal="left" indent="1"/>
      <protection locked="0"/>
    </xf>
    <xf numFmtId="0" fontId="12" fillId="0" borderId="68" xfId="0" applyFont="1" applyFill="1" applyBorder="1" applyAlignment="1" applyProtection="1">
      <alignment horizontal="left" indent="1"/>
      <protection locked="0"/>
    </xf>
    <xf numFmtId="0" fontId="12" fillId="0" borderId="40" xfId="0" applyFont="1" applyFill="1" applyBorder="1" applyAlignment="1" applyProtection="1">
      <alignment horizontal="left" indent="1"/>
      <protection locked="0"/>
    </xf>
    <xf numFmtId="0" fontId="12" fillId="0" borderId="41" xfId="0" applyFont="1" applyFill="1" applyBorder="1" applyAlignment="1" applyProtection="1">
      <alignment horizontal="left" indent="1"/>
      <protection locked="0"/>
    </xf>
    <xf numFmtId="0" fontId="12" fillId="0" borderId="69" xfId="0" applyFont="1" applyFill="1" applyBorder="1" applyAlignment="1" applyProtection="1">
      <alignment horizontal="left" indent="1"/>
      <protection locked="0"/>
    </xf>
    <xf numFmtId="0" fontId="12" fillId="0" borderId="52" xfId="0" applyFont="1" applyFill="1" applyBorder="1" applyAlignment="1">
      <alignment horizontal="left"/>
    </xf>
    <xf numFmtId="0" fontId="12" fillId="0" borderId="7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5" fontId="18" fillId="0" borderId="53" xfId="0" applyNumberFormat="1" applyFont="1" applyFill="1" applyBorder="1" applyAlignment="1" applyProtection="1">
      <alignment horizontal="center" textRotation="180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8" fillId="0" borderId="44" xfId="0" applyNumberFormat="1" applyFont="1" applyFill="1" applyBorder="1" applyAlignment="1" applyProtection="1">
      <alignment horizontal="left" vertical="center" wrapText="1" indent="2"/>
    </xf>
    <xf numFmtId="165" fontId="8" fillId="0" borderId="36" xfId="0" applyNumberFormat="1" applyFont="1" applyFill="1" applyBorder="1" applyAlignment="1" applyProtection="1">
      <alignment horizontal="left" vertical="center" wrapText="1" indent="2"/>
    </xf>
    <xf numFmtId="165" fontId="8" fillId="0" borderId="61" xfId="0" applyNumberFormat="1" applyFont="1" applyFill="1" applyBorder="1" applyAlignment="1" applyProtection="1">
      <alignment horizontal="center" vertical="center"/>
    </xf>
    <xf numFmtId="165" fontId="8" fillId="0" borderId="62" xfId="0" applyNumberFormat="1" applyFont="1" applyFill="1" applyBorder="1" applyAlignment="1" applyProtection="1">
      <alignment horizontal="center" vertical="center"/>
    </xf>
    <xf numFmtId="165" fontId="8" fillId="0" borderId="59" xfId="0" applyNumberFormat="1" applyFont="1" applyFill="1" applyBorder="1" applyAlignment="1" applyProtection="1">
      <alignment horizontal="center" vertical="center"/>
    </xf>
    <xf numFmtId="165" fontId="8" fillId="0" borderId="67" xfId="0" applyNumberFormat="1" applyFont="1" applyFill="1" applyBorder="1" applyAlignment="1" applyProtection="1">
      <alignment horizontal="center" vertical="center"/>
    </xf>
    <xf numFmtId="165" fontId="8" fillId="0" borderId="54" xfId="0" applyNumberFormat="1" applyFont="1" applyFill="1" applyBorder="1" applyAlignment="1" applyProtection="1">
      <alignment horizontal="center" vertical="center"/>
    </xf>
    <xf numFmtId="165" fontId="8" fillId="0" borderId="61" xfId="0" applyNumberFormat="1" applyFont="1" applyFill="1" applyBorder="1" applyAlignment="1" applyProtection="1">
      <alignment horizontal="center" vertical="center" wrapText="1"/>
    </xf>
    <xf numFmtId="165" fontId="8" fillId="0" borderId="62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6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hartsheet" Target="chartsheets/sheet2.xml"/><Relationship Id="rId38" Type="http://schemas.openxmlformats.org/officeDocument/2006/relationships/worksheet" Target="worksheets/sheet3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hartsheet" Target="chartsheets/sheet1.xml"/><Relationship Id="rId37" Type="http://schemas.openxmlformats.org/officeDocument/2006/relationships/worksheet" Target="worksheets/sheet3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'4.sz tájékoztató t.'!$C$1:$C$3</c:f>
              <c:strCache>
                <c:ptCount val="3"/>
                <c:pt idx="0">
                  <c:v>Előirányzat-felhasználási terv
2020. évre</c:v>
                </c:pt>
                <c:pt idx="2">
                  <c:v>Január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t.'!$C$4:$C$26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5">
                  <c:v>2593816</c:v>
                </c:pt>
                <c:pt idx="6">
                  <c:v>1031700</c:v>
                </c:pt>
                <c:pt idx="9">
                  <c:v>6927490</c:v>
                </c:pt>
                <c:pt idx="10">
                  <c:v>20761446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9">
                  <c:v>7821580</c:v>
                </c:pt>
                <c:pt idx="21">
                  <c:v>20761446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8-4E06-AC07-A2CD530268DE}"/>
            </c:ext>
          </c:extLst>
        </c:ser>
        <c:ser>
          <c:idx val="1"/>
          <c:order val="1"/>
          <c:tx>
            <c:strRef>
              <c:f>'4.sz tájékoztató t.'!$D$1:$D$3</c:f>
              <c:strCache>
                <c:ptCount val="3"/>
                <c:pt idx="0">
                  <c:v>Előirányzat-felhasználási terv
2020. évre</c:v>
                </c:pt>
                <c:pt idx="2">
                  <c:v>Február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t.'!$D$4:$D$26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0</c:v>
                </c:pt>
                <c:pt idx="4">
                  <c:v>80000</c:v>
                </c:pt>
                <c:pt idx="5">
                  <c:v>1110167</c:v>
                </c:pt>
                <c:pt idx="9">
                  <c:v>1541259</c:v>
                </c:pt>
                <c:pt idx="10">
                  <c:v>12939867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8-4E06-AC07-A2CD530268DE}"/>
            </c:ext>
          </c:extLst>
        </c:ser>
        <c:ser>
          <c:idx val="2"/>
          <c:order val="2"/>
          <c:tx>
            <c:strRef>
              <c:f>'4.sz tájékoztató t.'!$E$1:$E$3</c:f>
              <c:strCache>
                <c:ptCount val="3"/>
                <c:pt idx="0">
                  <c:v>Előirányzat-felhasználási terv
2020. évre</c:v>
                </c:pt>
                <c:pt idx="2">
                  <c:v>Március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t.'!$E$4:$E$26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0</c:v>
                </c:pt>
                <c:pt idx="4">
                  <c:v>1000000</c:v>
                </c:pt>
                <c:pt idx="5">
                  <c:v>1110166</c:v>
                </c:pt>
                <c:pt idx="9">
                  <c:v>696260</c:v>
                </c:pt>
                <c:pt idx="10">
                  <c:v>13014866</c:v>
                </c:pt>
                <c:pt idx="12">
                  <c:v>7080016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13014866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68-4E06-AC07-A2CD530268DE}"/>
            </c:ext>
          </c:extLst>
        </c:ser>
        <c:ser>
          <c:idx val="3"/>
          <c:order val="3"/>
          <c:tx>
            <c:strRef>
              <c:f>'4.sz tájékoztató t.'!$F$1:$F$3</c:f>
              <c:strCache>
                <c:ptCount val="3"/>
                <c:pt idx="0">
                  <c:v>Előirányzat-felhasználási terv
2020. évre</c:v>
                </c:pt>
                <c:pt idx="2">
                  <c:v>Április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t.'!$F$4:$F$26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12317320</c:v>
                </c:pt>
                <c:pt idx="4">
                  <c:v>20000</c:v>
                </c:pt>
                <c:pt idx="5">
                  <c:v>1110167</c:v>
                </c:pt>
                <c:pt idx="9">
                  <c:v>4771823</c:v>
                </c:pt>
                <c:pt idx="10">
                  <c:v>28427751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7">
                  <c:v>15487884</c:v>
                </c:pt>
                <c:pt idx="21">
                  <c:v>28427751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68-4E06-AC07-A2CD530268DE}"/>
            </c:ext>
          </c:extLst>
        </c:ser>
        <c:ser>
          <c:idx val="4"/>
          <c:order val="4"/>
          <c:tx>
            <c:strRef>
              <c:f>'4.sz tájékoztató t.'!$G$1:$G$3</c:f>
              <c:strCache>
                <c:ptCount val="3"/>
                <c:pt idx="0">
                  <c:v>Előirányzat-felhasználási terv
2020. évre</c:v>
                </c:pt>
                <c:pt idx="2">
                  <c:v>Május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t.'!$G$4:$G$26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317320</c:v>
                </c:pt>
                <c:pt idx="4">
                  <c:v>20000</c:v>
                </c:pt>
                <c:pt idx="5">
                  <c:v>1110166</c:v>
                </c:pt>
                <c:pt idx="9">
                  <c:v>1283940</c:v>
                </c:pt>
                <c:pt idx="10">
                  <c:v>12939866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68-4E06-AC07-A2CD530268DE}"/>
            </c:ext>
          </c:extLst>
        </c:ser>
        <c:ser>
          <c:idx val="5"/>
          <c:order val="5"/>
          <c:tx>
            <c:strRef>
              <c:f>'4.sz tájékoztató t.'!$H$1:$H$3</c:f>
              <c:strCache>
                <c:ptCount val="3"/>
                <c:pt idx="0">
                  <c:v>Előirányzat-felhasználási terv
2020. évre</c:v>
                </c:pt>
                <c:pt idx="2">
                  <c:v>Június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t.'!$H$4:$H$26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7317320</c:v>
                </c:pt>
                <c:pt idx="4">
                  <c:v>20000</c:v>
                </c:pt>
                <c:pt idx="5">
                  <c:v>1110167</c:v>
                </c:pt>
                <c:pt idx="9">
                  <c:v>15283939</c:v>
                </c:pt>
                <c:pt idx="10">
                  <c:v>33939867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8">
                  <c:v>21000000</c:v>
                </c:pt>
                <c:pt idx="21">
                  <c:v>33939867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68-4E06-AC07-A2CD530268DE}"/>
            </c:ext>
          </c:extLst>
        </c:ser>
        <c:ser>
          <c:idx val="6"/>
          <c:order val="6"/>
          <c:tx>
            <c:strRef>
              <c:f>'4.sz tájékoztató t.'!$I$1:$I$3</c:f>
              <c:strCache>
                <c:ptCount val="3"/>
                <c:pt idx="0">
                  <c:v>Előirányzat-felhasználási terv
2020. évre</c:v>
                </c:pt>
                <c:pt idx="2">
                  <c:v>Július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t.'!$I$4:$I$26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317320</c:v>
                </c:pt>
                <c:pt idx="4">
                  <c:v>20000</c:v>
                </c:pt>
                <c:pt idx="5">
                  <c:v>1110166</c:v>
                </c:pt>
                <c:pt idx="9">
                  <c:v>22283940</c:v>
                </c:pt>
                <c:pt idx="10">
                  <c:v>33939866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8">
                  <c:v>21000000</c:v>
                </c:pt>
                <c:pt idx="21">
                  <c:v>33939866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68-4E06-AC07-A2CD530268DE}"/>
            </c:ext>
          </c:extLst>
        </c:ser>
        <c:ser>
          <c:idx val="7"/>
          <c:order val="7"/>
          <c:tx>
            <c:strRef>
              <c:f>'4.sz tájékoztató t.'!$J$1:$J$3</c:f>
              <c:strCache>
                <c:ptCount val="3"/>
                <c:pt idx="0">
                  <c:v>Előirányzat-felhasználási terv
2020. évre</c:v>
                </c:pt>
                <c:pt idx="2">
                  <c:v>Auguszt.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t.'!$J$4:$J$26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317320</c:v>
                </c:pt>
                <c:pt idx="4">
                  <c:v>120000</c:v>
                </c:pt>
                <c:pt idx="5">
                  <c:v>1110167</c:v>
                </c:pt>
                <c:pt idx="6">
                  <c:v>2400000</c:v>
                </c:pt>
                <c:pt idx="9">
                  <c:v>19783939</c:v>
                </c:pt>
                <c:pt idx="10">
                  <c:v>33939867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8">
                  <c:v>21000000</c:v>
                </c:pt>
                <c:pt idx="21">
                  <c:v>33939867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68-4E06-AC07-A2CD530268DE}"/>
            </c:ext>
          </c:extLst>
        </c:ser>
        <c:ser>
          <c:idx val="8"/>
          <c:order val="8"/>
          <c:tx>
            <c:strRef>
              <c:f>'4.sz tájékoztató t.'!$K$1:$K$3</c:f>
              <c:strCache>
                <c:ptCount val="3"/>
                <c:pt idx="0">
                  <c:v>Előirányzat-felhasználási terv
2020. évre</c:v>
                </c:pt>
                <c:pt idx="2">
                  <c:v>Szept.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t.'!$K$4:$K$26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317320</c:v>
                </c:pt>
                <c:pt idx="4">
                  <c:v>1200000</c:v>
                </c:pt>
                <c:pt idx="5">
                  <c:v>1110166</c:v>
                </c:pt>
                <c:pt idx="9">
                  <c:v>103940</c:v>
                </c:pt>
                <c:pt idx="10">
                  <c:v>12939866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68-4E06-AC07-A2CD530268DE}"/>
            </c:ext>
          </c:extLst>
        </c:ser>
        <c:ser>
          <c:idx val="9"/>
          <c:order val="9"/>
          <c:tx>
            <c:strRef>
              <c:f>'4.sz tájékoztató t.'!$L$1:$L$3</c:f>
              <c:strCache>
                <c:ptCount val="3"/>
                <c:pt idx="0">
                  <c:v>Előirányzat-felhasználási terv
2020. évre</c:v>
                </c:pt>
                <c:pt idx="2">
                  <c:v>Okt.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t.'!$L$4:$L$26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317320</c:v>
                </c:pt>
                <c:pt idx="4">
                  <c:v>80000</c:v>
                </c:pt>
                <c:pt idx="5">
                  <c:v>1110167</c:v>
                </c:pt>
                <c:pt idx="9">
                  <c:v>1223939</c:v>
                </c:pt>
                <c:pt idx="10">
                  <c:v>12939867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68-4E06-AC07-A2CD530268DE}"/>
            </c:ext>
          </c:extLst>
        </c:ser>
        <c:ser>
          <c:idx val="10"/>
          <c:order val="10"/>
          <c:tx>
            <c:strRef>
              <c:f>'4.sz tájékoztató t.'!$M$1:$M$3</c:f>
              <c:strCache>
                <c:ptCount val="3"/>
                <c:pt idx="0">
                  <c:v>Előirányzat-felhasználási terv
2020. évre</c:v>
                </c:pt>
                <c:pt idx="2">
                  <c:v>Nov.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t.'!$M$4:$M$26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317320</c:v>
                </c:pt>
                <c:pt idx="4">
                  <c:v>20000</c:v>
                </c:pt>
                <c:pt idx="5">
                  <c:v>1110166</c:v>
                </c:pt>
                <c:pt idx="6">
                  <c:v>1031700</c:v>
                </c:pt>
                <c:pt idx="9">
                  <c:v>252240</c:v>
                </c:pt>
                <c:pt idx="10">
                  <c:v>12939866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68-4E06-AC07-A2CD530268DE}"/>
            </c:ext>
          </c:extLst>
        </c:ser>
        <c:ser>
          <c:idx val="11"/>
          <c:order val="11"/>
          <c:tx>
            <c:strRef>
              <c:f>'4.sz tájékoztató t.'!$N$1:$N$3</c:f>
              <c:strCache>
                <c:ptCount val="3"/>
                <c:pt idx="0">
                  <c:v>Előirányzat-felhasználási terv
2020. évre</c:v>
                </c:pt>
                <c:pt idx="2">
                  <c:v>Dec.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t.'!$N$4:$N$26</c:f>
              <c:numCache>
                <c:formatCode>#\ ###</c:formatCode>
                <c:ptCount val="23"/>
                <c:pt idx="1">
                  <c:v>3220114</c:v>
                </c:pt>
                <c:pt idx="2">
                  <c:v>5461080</c:v>
                </c:pt>
                <c:pt idx="3">
                  <c:v>317324</c:v>
                </c:pt>
                <c:pt idx="4">
                  <c:v>20000</c:v>
                </c:pt>
                <c:pt idx="5">
                  <c:v>2637418</c:v>
                </c:pt>
                <c:pt idx="6">
                  <c:v>1031600</c:v>
                </c:pt>
                <c:pt idx="9">
                  <c:v>1692148</c:v>
                </c:pt>
                <c:pt idx="10">
                  <c:v>14379684</c:v>
                </c:pt>
                <c:pt idx="12">
                  <c:v>7055019</c:v>
                </c:pt>
                <c:pt idx="13">
                  <c:v>793251</c:v>
                </c:pt>
                <c:pt idx="14">
                  <c:v>3355650</c:v>
                </c:pt>
                <c:pt idx="15">
                  <c:v>1083500</c:v>
                </c:pt>
                <c:pt idx="16">
                  <c:v>702443</c:v>
                </c:pt>
                <c:pt idx="20">
                  <c:v>1389821</c:v>
                </c:pt>
                <c:pt idx="21">
                  <c:v>14379684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68-4E06-AC07-A2CD530268DE}"/>
            </c:ext>
          </c:extLst>
        </c:ser>
        <c:ser>
          <c:idx val="12"/>
          <c:order val="12"/>
          <c:tx>
            <c:strRef>
              <c:f>'4.sz tájékoztató t.'!$O$1:$O$3</c:f>
              <c:strCache>
                <c:ptCount val="3"/>
                <c:pt idx="0">
                  <c:v>Előirányzat-felhasználási terv
2020. évre</c:v>
                </c:pt>
                <c:pt idx="1">
                  <c:v>Forintban!</c:v>
                </c:pt>
                <c:pt idx="2">
                  <c:v>Összesen: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t.'!$O$4:$O$26</c:f>
              <c:numCache>
                <c:formatCode>#\ ###</c:formatCode>
                <c:ptCount val="23"/>
                <c:pt idx="1">
                  <c:v>38641362</c:v>
                </c:pt>
                <c:pt idx="2">
                  <c:v>82332677</c:v>
                </c:pt>
                <c:pt idx="3">
                  <c:v>21855884</c:v>
                </c:pt>
                <c:pt idx="4">
                  <c:v>2600000</c:v>
                </c:pt>
                <c:pt idx="5">
                  <c:v>16332899</c:v>
                </c:pt>
                <c:pt idx="6">
                  <c:v>5495000</c:v>
                </c:pt>
                <c:pt idx="7">
                  <c:v>0</c:v>
                </c:pt>
                <c:pt idx="8">
                  <c:v>0</c:v>
                </c:pt>
                <c:pt idx="9">
                  <c:v>75844857</c:v>
                </c:pt>
                <c:pt idx="10">
                  <c:v>243102679</c:v>
                </c:pt>
                <c:pt idx="12">
                  <c:v>84185200</c:v>
                </c:pt>
                <c:pt idx="13">
                  <c:v>9519045</c:v>
                </c:pt>
                <c:pt idx="14">
                  <c:v>40267778</c:v>
                </c:pt>
                <c:pt idx="15">
                  <c:v>13002000</c:v>
                </c:pt>
                <c:pt idx="16">
                  <c:v>8429371</c:v>
                </c:pt>
                <c:pt idx="17">
                  <c:v>15487884</c:v>
                </c:pt>
                <c:pt idx="18">
                  <c:v>63000000</c:v>
                </c:pt>
                <c:pt idx="19">
                  <c:v>7821580</c:v>
                </c:pt>
                <c:pt idx="20">
                  <c:v>1389821</c:v>
                </c:pt>
                <c:pt idx="21">
                  <c:v>243102679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68-4E06-AC07-A2CD53026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72608"/>
        <c:axId val="68774144"/>
      </c:barChart>
      <c:catAx>
        <c:axId val="68772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774144"/>
        <c:crosses val="autoZero"/>
        <c:auto val="1"/>
        <c:lblAlgn val="ctr"/>
        <c:lblOffset val="100"/>
        <c:noMultiLvlLbl val="0"/>
      </c:catAx>
      <c:valAx>
        <c:axId val="68774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772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'4.sz tájékoztató t.'!$C$1:$C$3</c:f>
              <c:strCache>
                <c:ptCount val="3"/>
                <c:pt idx="0">
                  <c:v>Előirányzat-felhasználási terv
2020. évre</c:v>
                </c:pt>
                <c:pt idx="2">
                  <c:v>Január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t.'!$C$4:$C$26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5">
                  <c:v>2593816</c:v>
                </c:pt>
                <c:pt idx="6">
                  <c:v>1031700</c:v>
                </c:pt>
                <c:pt idx="9">
                  <c:v>6927490</c:v>
                </c:pt>
                <c:pt idx="10">
                  <c:v>20761446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9">
                  <c:v>7821580</c:v>
                </c:pt>
                <c:pt idx="21">
                  <c:v>20761446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B-499A-A70B-6FA12A28C68C}"/>
            </c:ext>
          </c:extLst>
        </c:ser>
        <c:ser>
          <c:idx val="1"/>
          <c:order val="1"/>
          <c:tx>
            <c:strRef>
              <c:f>'4.sz tájékoztató t.'!$D$1:$D$3</c:f>
              <c:strCache>
                <c:ptCount val="3"/>
                <c:pt idx="0">
                  <c:v>Előirányzat-felhasználási terv
2020. évre</c:v>
                </c:pt>
                <c:pt idx="2">
                  <c:v>Február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t.'!$D$4:$D$26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0</c:v>
                </c:pt>
                <c:pt idx="4">
                  <c:v>80000</c:v>
                </c:pt>
                <c:pt idx="5">
                  <c:v>1110167</c:v>
                </c:pt>
                <c:pt idx="9">
                  <c:v>1541259</c:v>
                </c:pt>
                <c:pt idx="10">
                  <c:v>12939867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B-499A-A70B-6FA12A28C68C}"/>
            </c:ext>
          </c:extLst>
        </c:ser>
        <c:ser>
          <c:idx val="2"/>
          <c:order val="2"/>
          <c:tx>
            <c:strRef>
              <c:f>'4.sz tájékoztató t.'!$E$1:$E$3</c:f>
              <c:strCache>
                <c:ptCount val="3"/>
                <c:pt idx="0">
                  <c:v>Előirányzat-felhasználási terv
2020. évre</c:v>
                </c:pt>
                <c:pt idx="2">
                  <c:v>Március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t.'!$E$4:$E$26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0</c:v>
                </c:pt>
                <c:pt idx="4">
                  <c:v>1000000</c:v>
                </c:pt>
                <c:pt idx="5">
                  <c:v>1110166</c:v>
                </c:pt>
                <c:pt idx="9">
                  <c:v>696260</c:v>
                </c:pt>
                <c:pt idx="10">
                  <c:v>13014866</c:v>
                </c:pt>
                <c:pt idx="12">
                  <c:v>7080016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13014866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B-499A-A70B-6FA12A28C68C}"/>
            </c:ext>
          </c:extLst>
        </c:ser>
        <c:ser>
          <c:idx val="3"/>
          <c:order val="3"/>
          <c:tx>
            <c:strRef>
              <c:f>'4.sz tájékoztató t.'!$F$1:$F$3</c:f>
              <c:strCache>
                <c:ptCount val="3"/>
                <c:pt idx="0">
                  <c:v>Előirányzat-felhasználási terv
2020. évre</c:v>
                </c:pt>
                <c:pt idx="2">
                  <c:v>Április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t.'!$F$4:$F$26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12317320</c:v>
                </c:pt>
                <c:pt idx="4">
                  <c:v>20000</c:v>
                </c:pt>
                <c:pt idx="5">
                  <c:v>1110167</c:v>
                </c:pt>
                <c:pt idx="9">
                  <c:v>4771823</c:v>
                </c:pt>
                <c:pt idx="10">
                  <c:v>28427751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7">
                  <c:v>15487884</c:v>
                </c:pt>
                <c:pt idx="21">
                  <c:v>28427751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7B-499A-A70B-6FA12A28C68C}"/>
            </c:ext>
          </c:extLst>
        </c:ser>
        <c:ser>
          <c:idx val="4"/>
          <c:order val="4"/>
          <c:tx>
            <c:strRef>
              <c:f>'4.sz tájékoztató t.'!$G$1:$G$3</c:f>
              <c:strCache>
                <c:ptCount val="3"/>
                <c:pt idx="0">
                  <c:v>Előirányzat-felhasználási terv
2020. évre</c:v>
                </c:pt>
                <c:pt idx="2">
                  <c:v>Május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t.'!$G$4:$G$26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317320</c:v>
                </c:pt>
                <c:pt idx="4">
                  <c:v>20000</c:v>
                </c:pt>
                <c:pt idx="5">
                  <c:v>1110166</c:v>
                </c:pt>
                <c:pt idx="9">
                  <c:v>1283940</c:v>
                </c:pt>
                <c:pt idx="10">
                  <c:v>12939866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7B-499A-A70B-6FA12A28C68C}"/>
            </c:ext>
          </c:extLst>
        </c:ser>
        <c:ser>
          <c:idx val="5"/>
          <c:order val="5"/>
          <c:tx>
            <c:strRef>
              <c:f>'4.sz tájékoztató t.'!$H$1:$H$3</c:f>
              <c:strCache>
                <c:ptCount val="3"/>
                <c:pt idx="0">
                  <c:v>Előirányzat-felhasználási terv
2020. évre</c:v>
                </c:pt>
                <c:pt idx="2">
                  <c:v>Június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t.'!$H$4:$H$26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7317320</c:v>
                </c:pt>
                <c:pt idx="4">
                  <c:v>20000</c:v>
                </c:pt>
                <c:pt idx="5">
                  <c:v>1110167</c:v>
                </c:pt>
                <c:pt idx="9">
                  <c:v>15283939</c:v>
                </c:pt>
                <c:pt idx="10">
                  <c:v>33939867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8">
                  <c:v>21000000</c:v>
                </c:pt>
                <c:pt idx="21">
                  <c:v>33939867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7B-499A-A70B-6FA12A28C68C}"/>
            </c:ext>
          </c:extLst>
        </c:ser>
        <c:ser>
          <c:idx val="6"/>
          <c:order val="6"/>
          <c:tx>
            <c:strRef>
              <c:f>'4.sz tájékoztató t.'!$I$1:$I$3</c:f>
              <c:strCache>
                <c:ptCount val="3"/>
                <c:pt idx="0">
                  <c:v>Előirányzat-felhasználási terv
2020. évre</c:v>
                </c:pt>
                <c:pt idx="2">
                  <c:v>Július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t.'!$I$4:$I$26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317320</c:v>
                </c:pt>
                <c:pt idx="4">
                  <c:v>20000</c:v>
                </c:pt>
                <c:pt idx="5">
                  <c:v>1110166</c:v>
                </c:pt>
                <c:pt idx="9">
                  <c:v>22283940</c:v>
                </c:pt>
                <c:pt idx="10">
                  <c:v>33939866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8">
                  <c:v>21000000</c:v>
                </c:pt>
                <c:pt idx="21">
                  <c:v>33939866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7B-499A-A70B-6FA12A28C68C}"/>
            </c:ext>
          </c:extLst>
        </c:ser>
        <c:ser>
          <c:idx val="7"/>
          <c:order val="7"/>
          <c:tx>
            <c:strRef>
              <c:f>'4.sz tájékoztató t.'!$J$1:$J$3</c:f>
              <c:strCache>
                <c:ptCount val="3"/>
                <c:pt idx="0">
                  <c:v>Előirányzat-felhasználási terv
2020. évre</c:v>
                </c:pt>
                <c:pt idx="2">
                  <c:v>Auguszt.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t.'!$J$4:$J$26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317320</c:v>
                </c:pt>
                <c:pt idx="4">
                  <c:v>120000</c:v>
                </c:pt>
                <c:pt idx="5">
                  <c:v>1110167</c:v>
                </c:pt>
                <c:pt idx="6">
                  <c:v>2400000</c:v>
                </c:pt>
                <c:pt idx="9">
                  <c:v>19783939</c:v>
                </c:pt>
                <c:pt idx="10">
                  <c:v>33939867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18">
                  <c:v>21000000</c:v>
                </c:pt>
                <c:pt idx="21">
                  <c:v>33939867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7B-499A-A70B-6FA12A28C68C}"/>
            </c:ext>
          </c:extLst>
        </c:ser>
        <c:ser>
          <c:idx val="8"/>
          <c:order val="8"/>
          <c:tx>
            <c:strRef>
              <c:f>'4.sz tájékoztató t.'!$K$1:$K$3</c:f>
              <c:strCache>
                <c:ptCount val="3"/>
                <c:pt idx="0">
                  <c:v>Előirányzat-felhasználási terv
2020. évre</c:v>
                </c:pt>
                <c:pt idx="2">
                  <c:v>Szept.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t.'!$K$4:$K$26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317320</c:v>
                </c:pt>
                <c:pt idx="4">
                  <c:v>1200000</c:v>
                </c:pt>
                <c:pt idx="5">
                  <c:v>1110166</c:v>
                </c:pt>
                <c:pt idx="9">
                  <c:v>103940</c:v>
                </c:pt>
                <c:pt idx="10">
                  <c:v>12939866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7B-499A-A70B-6FA12A28C68C}"/>
            </c:ext>
          </c:extLst>
        </c:ser>
        <c:ser>
          <c:idx val="9"/>
          <c:order val="9"/>
          <c:tx>
            <c:strRef>
              <c:f>'4.sz tájékoztató t.'!$L$1:$L$3</c:f>
              <c:strCache>
                <c:ptCount val="3"/>
                <c:pt idx="0">
                  <c:v>Előirányzat-felhasználási terv
2020. évre</c:v>
                </c:pt>
                <c:pt idx="2">
                  <c:v>Okt.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t.'!$L$4:$L$26</c:f>
              <c:numCache>
                <c:formatCode>#\ ###</c:formatCode>
                <c:ptCount val="23"/>
                <c:pt idx="1">
                  <c:v>3220114</c:v>
                </c:pt>
                <c:pt idx="2">
                  <c:v>6988327</c:v>
                </c:pt>
                <c:pt idx="3">
                  <c:v>317320</c:v>
                </c:pt>
                <c:pt idx="4">
                  <c:v>80000</c:v>
                </c:pt>
                <c:pt idx="5">
                  <c:v>1110167</c:v>
                </c:pt>
                <c:pt idx="9">
                  <c:v>1223939</c:v>
                </c:pt>
                <c:pt idx="10">
                  <c:v>12939867</c:v>
                </c:pt>
                <c:pt idx="12">
                  <c:v>7005017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7B-499A-A70B-6FA12A28C68C}"/>
            </c:ext>
          </c:extLst>
        </c:ser>
        <c:ser>
          <c:idx val="10"/>
          <c:order val="10"/>
          <c:tx>
            <c:strRef>
              <c:f>'4.sz tájékoztató t.'!$M$1:$M$3</c:f>
              <c:strCache>
                <c:ptCount val="3"/>
                <c:pt idx="0">
                  <c:v>Előirányzat-felhasználási terv
2020. évre</c:v>
                </c:pt>
                <c:pt idx="2">
                  <c:v>Nov.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t.'!$M$4:$M$26</c:f>
              <c:numCache>
                <c:formatCode>#\ ###</c:formatCode>
                <c:ptCount val="23"/>
                <c:pt idx="1">
                  <c:v>3220113</c:v>
                </c:pt>
                <c:pt idx="2">
                  <c:v>6988327</c:v>
                </c:pt>
                <c:pt idx="3">
                  <c:v>317320</c:v>
                </c:pt>
                <c:pt idx="4">
                  <c:v>20000</c:v>
                </c:pt>
                <c:pt idx="5">
                  <c:v>1110166</c:v>
                </c:pt>
                <c:pt idx="6">
                  <c:v>1031700</c:v>
                </c:pt>
                <c:pt idx="9">
                  <c:v>252240</c:v>
                </c:pt>
                <c:pt idx="10">
                  <c:v>12939866</c:v>
                </c:pt>
                <c:pt idx="12">
                  <c:v>7005016</c:v>
                </c:pt>
                <c:pt idx="13">
                  <c:v>793254</c:v>
                </c:pt>
                <c:pt idx="14">
                  <c:v>3355648</c:v>
                </c:pt>
                <c:pt idx="15">
                  <c:v>1083500</c:v>
                </c:pt>
                <c:pt idx="16">
                  <c:v>702448</c:v>
                </c:pt>
                <c:pt idx="21">
                  <c:v>12939866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7B-499A-A70B-6FA12A28C68C}"/>
            </c:ext>
          </c:extLst>
        </c:ser>
        <c:ser>
          <c:idx val="11"/>
          <c:order val="11"/>
          <c:tx>
            <c:strRef>
              <c:f>'4.sz tájékoztató t.'!$N$1:$N$3</c:f>
              <c:strCache>
                <c:ptCount val="3"/>
                <c:pt idx="0">
                  <c:v>Előirányzat-felhasználási terv
2020. évre</c:v>
                </c:pt>
                <c:pt idx="2">
                  <c:v>Dec.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t.'!$N$4:$N$26</c:f>
              <c:numCache>
                <c:formatCode>#\ ###</c:formatCode>
                <c:ptCount val="23"/>
                <c:pt idx="1">
                  <c:v>3220114</c:v>
                </c:pt>
                <c:pt idx="2">
                  <c:v>5461080</c:v>
                </c:pt>
                <c:pt idx="3">
                  <c:v>317324</c:v>
                </c:pt>
                <c:pt idx="4">
                  <c:v>20000</c:v>
                </c:pt>
                <c:pt idx="5">
                  <c:v>2637418</c:v>
                </c:pt>
                <c:pt idx="6">
                  <c:v>1031600</c:v>
                </c:pt>
                <c:pt idx="9">
                  <c:v>1692148</c:v>
                </c:pt>
                <c:pt idx="10">
                  <c:v>14379684</c:v>
                </c:pt>
                <c:pt idx="12">
                  <c:v>7055019</c:v>
                </c:pt>
                <c:pt idx="13">
                  <c:v>793251</c:v>
                </c:pt>
                <c:pt idx="14">
                  <c:v>3355650</c:v>
                </c:pt>
                <c:pt idx="15">
                  <c:v>1083500</c:v>
                </c:pt>
                <c:pt idx="16">
                  <c:v>702443</c:v>
                </c:pt>
                <c:pt idx="20">
                  <c:v>1389821</c:v>
                </c:pt>
                <c:pt idx="21">
                  <c:v>14379684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7B-499A-A70B-6FA12A28C68C}"/>
            </c:ext>
          </c:extLst>
        </c:ser>
        <c:ser>
          <c:idx val="12"/>
          <c:order val="12"/>
          <c:tx>
            <c:strRef>
              <c:f>'4.sz tájékoztató t.'!$O$1:$O$3</c:f>
              <c:strCache>
                <c:ptCount val="3"/>
                <c:pt idx="0">
                  <c:v>Előirányzat-felhasználási terv
2020. évre</c:v>
                </c:pt>
                <c:pt idx="1">
                  <c:v>Forintban!</c:v>
                </c:pt>
                <c:pt idx="2">
                  <c:v>Összesen:</c:v>
                </c:pt>
              </c:strCache>
            </c:strRef>
          </c:tx>
          <c:invertIfNegative val="0"/>
          <c:cat>
            <c:multiLvlStrRef>
              <c:f>'4.sz tájékoztató t.'!$A$4:$B$26</c:f>
              <c:multiLvlStrCache>
                <c:ptCount val="23"/>
                <c:lvl>
                  <c:pt idx="0">
                    <c:v>Bevételek</c:v>
                  </c:pt>
                  <c:pt idx="1">
                    <c:v>Önkormányzatok működési támogatásai</c:v>
                  </c:pt>
                  <c:pt idx="2">
                    <c:v>Működési célú támogatások ÁH-on belül</c:v>
                  </c:pt>
                  <c:pt idx="3">
                    <c:v>Felhalmozási célú támogatások ÁH-on belül</c:v>
                  </c:pt>
                  <c:pt idx="4">
                    <c:v>Közhatalmi bevételek</c:v>
                  </c:pt>
                  <c:pt idx="5">
                    <c:v>Működési bevételek</c:v>
                  </c:pt>
                  <c:pt idx="6">
                    <c:v>Felhalmozási bevételek</c:v>
                  </c:pt>
                  <c:pt idx="7">
                    <c:v>Működési célú átvett pénzeszközök</c:v>
                  </c:pt>
                  <c:pt idx="8">
                    <c:v>Felhalmozási célú átvett pénzeszközök</c:v>
                  </c:pt>
                  <c:pt idx="9">
                    <c:v>Finanszírozási bevételek</c:v>
                  </c:pt>
                  <c:pt idx="10">
                    <c:v>Bevételek összesen:</c:v>
                  </c:pt>
                  <c:pt idx="11">
                    <c:v>Kiadások</c:v>
                  </c:pt>
                  <c:pt idx="12">
                    <c:v>Személyi juttatások</c:v>
                  </c:pt>
                  <c:pt idx="13">
                    <c:v>Munkaadókat terhelő járulékok és szociális hozzájárulási adó</c:v>
                  </c:pt>
                  <c:pt idx="14">
                    <c:v>Dologi  kiadások</c:v>
                  </c:pt>
                  <c:pt idx="15">
                    <c:v>Ellátottak pénzbeli juttatásai</c:v>
                  </c:pt>
                  <c:pt idx="16">
                    <c:v> Egyéb működési célú kiadások</c:v>
                  </c:pt>
                  <c:pt idx="17">
                    <c:v>Beruházások</c:v>
                  </c:pt>
                  <c:pt idx="18">
                    <c:v>Felújítások</c:v>
                  </c:pt>
                  <c:pt idx="19">
                    <c:v>Általános tartalék</c:v>
                  </c:pt>
                  <c:pt idx="20">
                    <c:v>Finanszírozási kiadások</c:v>
                  </c:pt>
                  <c:pt idx="21">
                    <c:v>Kiadások összesen:</c:v>
                  </c:pt>
                  <c:pt idx="22">
                    <c:v>Egyenleg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5.</c:v>
                  </c:pt>
                  <c:pt idx="5">
                    <c:v>6.</c:v>
                  </c:pt>
                  <c:pt idx="6">
                    <c:v>7.</c:v>
                  </c:pt>
                  <c:pt idx="7">
                    <c:v>8.</c:v>
                  </c:pt>
                  <c:pt idx="8">
                    <c:v>9.</c:v>
                  </c:pt>
                  <c:pt idx="9">
                    <c:v>10.</c:v>
                  </c:pt>
                  <c:pt idx="10">
                    <c:v>11.</c:v>
                  </c:pt>
                  <c:pt idx="11">
                    <c:v>12.</c:v>
                  </c:pt>
                  <c:pt idx="12">
                    <c:v>13.</c:v>
                  </c:pt>
                  <c:pt idx="13">
                    <c:v>14.</c:v>
                  </c:pt>
                  <c:pt idx="14">
                    <c:v>15.</c:v>
                  </c:pt>
                  <c:pt idx="15">
                    <c:v>16.</c:v>
                  </c:pt>
                  <c:pt idx="16">
                    <c:v>17.</c:v>
                  </c:pt>
                  <c:pt idx="17">
                    <c:v>18.</c:v>
                  </c:pt>
                  <c:pt idx="18">
                    <c:v>19.</c:v>
                  </c:pt>
                  <c:pt idx="19">
                    <c:v>20.</c:v>
                  </c:pt>
                  <c:pt idx="20">
                    <c:v>21.</c:v>
                  </c:pt>
                  <c:pt idx="21">
                    <c:v>22.</c:v>
                  </c:pt>
                  <c:pt idx="22">
                    <c:v>23.</c:v>
                  </c:pt>
                </c:lvl>
              </c:multiLvlStrCache>
            </c:multiLvlStrRef>
          </c:cat>
          <c:val>
            <c:numRef>
              <c:f>'4.sz tájékoztató t.'!$O$4:$O$26</c:f>
              <c:numCache>
                <c:formatCode>#\ ###</c:formatCode>
                <c:ptCount val="23"/>
                <c:pt idx="1">
                  <c:v>38641362</c:v>
                </c:pt>
                <c:pt idx="2">
                  <c:v>82332677</c:v>
                </c:pt>
                <c:pt idx="3">
                  <c:v>21855884</c:v>
                </c:pt>
                <c:pt idx="4">
                  <c:v>2600000</c:v>
                </c:pt>
                <c:pt idx="5">
                  <c:v>16332899</c:v>
                </c:pt>
                <c:pt idx="6">
                  <c:v>5495000</c:v>
                </c:pt>
                <c:pt idx="7">
                  <c:v>0</c:v>
                </c:pt>
                <c:pt idx="8">
                  <c:v>0</c:v>
                </c:pt>
                <c:pt idx="9">
                  <c:v>75844857</c:v>
                </c:pt>
                <c:pt idx="10">
                  <c:v>243102679</c:v>
                </c:pt>
                <c:pt idx="12">
                  <c:v>84185200</c:v>
                </c:pt>
                <c:pt idx="13">
                  <c:v>9519045</c:v>
                </c:pt>
                <c:pt idx="14">
                  <c:v>40267778</c:v>
                </c:pt>
                <c:pt idx="15">
                  <c:v>13002000</c:v>
                </c:pt>
                <c:pt idx="16">
                  <c:v>8429371</c:v>
                </c:pt>
                <c:pt idx="17">
                  <c:v>15487884</c:v>
                </c:pt>
                <c:pt idx="18">
                  <c:v>63000000</c:v>
                </c:pt>
                <c:pt idx="19">
                  <c:v>7821580</c:v>
                </c:pt>
                <c:pt idx="20">
                  <c:v>1389821</c:v>
                </c:pt>
                <c:pt idx="21">
                  <c:v>243102679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7B-499A-A70B-6FA12A28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57280"/>
        <c:axId val="69858816"/>
      </c:barChart>
      <c:catAx>
        <c:axId val="6985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858816"/>
        <c:crosses val="autoZero"/>
        <c:auto val="1"/>
        <c:lblAlgn val="ctr"/>
        <c:lblOffset val="100"/>
        <c:noMultiLvlLbl val="0"/>
      </c:catAx>
      <c:valAx>
        <c:axId val="6985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857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4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>
    <tabColor rgb="FF92D050"/>
  </sheetPr>
  <sheetViews>
    <sheetView zoomScale="67" workbookViewId="0" zoomToFit="1"/>
  </sheetViews>
  <customSheetViews>
    <customSheetView guid="{D4B7FE44-8C63-4A0A-B353-9AF0A4D22349}" scale="82" zoomToFit="1">
      <pageMargins left="0.7" right="0.7" top="0.75" bottom="0.75" header="0.3" footer="0.3"/>
      <pageSetup paperSize="9" orientation="landscape" verticalDpi="0" r:id="rId1"/>
    </customSheetView>
    <customSheetView guid="{95AECDB4-39EC-4F72-8855-23F3F9037AD1}" scale="82" zoomToFit="1">
      <pageMargins left="0.7" right="0.7" top="0.75" bottom="0.75" header="0.3" footer="0.3"/>
      <pageSetup paperSize="9" orientation="landscape" verticalDpi="0" r:id="rId2"/>
    </customSheetView>
  </customSheetViews>
  <pageMargins left="0.7" right="0.7" top="0.75" bottom="0.75" header="0.3" footer="0.3"/>
  <pageSetup paperSize="9" orientation="landscape" verticalDpi="0" r:id="rId3"/>
  <drawing r:id="rId4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>
    <tabColor rgb="FF92D050"/>
  </sheetPr>
  <sheetViews>
    <sheetView zoomScale="67" workbookViewId="0" zoomToFit="1"/>
  </sheetViews>
  <customSheetViews>
    <customSheetView guid="{D4B7FE44-8C63-4A0A-B353-9AF0A4D22349}" scale="82" zoomToFit="1">
      <pageMargins left="0.7" right="0.7" top="0.75" bottom="0.75" header="0.3" footer="0.3"/>
      <pageSetup paperSize="9" orientation="landscape" verticalDpi="0" r:id="rId1"/>
    </customSheetView>
    <customSheetView guid="{95AECDB4-39EC-4F72-8855-23F3F9037AD1}" scale="82" zoomToFit="1">
      <pageMargins left="0.7" right="0.7" top="0.75" bottom="0.75" header="0.3" footer="0.3"/>
      <pageSetup paperSize="9" orientation="landscape" verticalDpi="0" r:id="rId2"/>
    </customSheetView>
  </customSheetViews>
  <pageMargins left="0.7" right="0.7" top="0.75" bottom="0.75" header="0.3" footer="0.3"/>
  <pageSetup paperSize="9" orientation="landscape" verticalDpi="0" r:id="rId3"/>
  <drawing r:id="rId4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904875</xdr:colOff>
      <xdr:row>2</xdr:row>
      <xdr:rowOff>161925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4191000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5619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5619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904875</xdr:colOff>
      <xdr:row>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4591050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4" Type="http://schemas.openxmlformats.org/officeDocument/2006/relationships/drawing" Target="../drawings/drawing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1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127" t="s">
        <v>152</v>
      </c>
    </row>
    <row r="4" spans="1:2" x14ac:dyDescent="0.2">
      <c r="A4" s="136"/>
      <c r="B4" s="136"/>
    </row>
    <row r="5" spans="1:2" s="148" customFormat="1" ht="15.75" x14ac:dyDescent="0.25">
      <c r="A5" s="90" t="s">
        <v>611</v>
      </c>
      <c r="B5" s="147"/>
    </row>
    <row r="6" spans="1:2" x14ac:dyDescent="0.2">
      <c r="A6" s="136"/>
      <c r="B6" s="136"/>
    </row>
    <row r="7" spans="1:2" x14ac:dyDescent="0.2">
      <c r="A7" s="136" t="s">
        <v>553</v>
      </c>
      <c r="B7" s="136" t="s">
        <v>494</v>
      </c>
    </row>
    <row r="8" spans="1:2" x14ac:dyDescent="0.2">
      <c r="A8" s="136" t="s">
        <v>554</v>
      </c>
      <c r="B8" s="136" t="s">
        <v>495</v>
      </c>
    </row>
    <row r="9" spans="1:2" x14ac:dyDescent="0.2">
      <c r="A9" s="136" t="s">
        <v>555</v>
      </c>
      <c r="B9" s="136" t="s">
        <v>496</v>
      </c>
    </row>
    <row r="10" spans="1:2" x14ac:dyDescent="0.2">
      <c r="A10" s="136"/>
      <c r="B10" s="136"/>
    </row>
    <row r="11" spans="1:2" x14ac:dyDescent="0.2">
      <c r="A11" s="136"/>
      <c r="B11" s="136"/>
    </row>
    <row r="12" spans="1:2" s="148" customFormat="1" ht="15.75" x14ac:dyDescent="0.25">
      <c r="A12" s="90" t="str">
        <f>+CONCATENATE(LEFT(A5,4),". évi előirányzat KIADÁSOK")</f>
        <v>2020. évi előirányzat KIADÁSOK</v>
      </c>
      <c r="B12" s="147"/>
    </row>
    <row r="13" spans="1:2" x14ac:dyDescent="0.2">
      <c r="A13" s="136"/>
      <c r="B13" s="136"/>
    </row>
    <row r="14" spans="1:2" x14ac:dyDescent="0.2">
      <c r="A14" s="136" t="s">
        <v>556</v>
      </c>
      <c r="B14" s="136" t="s">
        <v>497</v>
      </c>
    </row>
    <row r="15" spans="1:2" x14ac:dyDescent="0.2">
      <c r="A15" s="136" t="s">
        <v>557</v>
      </c>
      <c r="B15" s="136" t="s">
        <v>498</v>
      </c>
    </row>
    <row r="16" spans="1:2" x14ac:dyDescent="0.2">
      <c r="A16" s="136" t="s">
        <v>558</v>
      </c>
      <c r="B16" s="136" t="s">
        <v>499</v>
      </c>
    </row>
  </sheetData>
  <customSheetViews>
    <customSheetView guid="{D4B7FE44-8C63-4A0A-B353-9AF0A4D22349}">
      <selection activeCell="A19" sqref="A19"/>
      <pageMargins left="1.0629921259842521" right="1.0236220472440944" top="0.78740157480314965" bottom="0.78740157480314965" header="0.70866141732283472" footer="0.70866141732283472"/>
      <pageSetup paperSize="9" orientation="landscape" r:id="rId1"/>
      <headerFooter alignWithMargins="0"/>
    </customSheetView>
    <customSheetView guid="{95AECDB4-39EC-4F72-8855-23F3F9037AD1}">
      <selection activeCell="A5" sqref="A5"/>
      <pageMargins left="1.0629921259842521" right="1.0236220472440944" top="0.78740157480314965" bottom="0.78740157480314965" header="0.70866141732283472" footer="0.70866141732283472"/>
      <pageSetup paperSize="9" orientation="landscape" r:id="rId2"/>
      <headerFooter alignWithMargins="0"/>
    </customSheetView>
  </customSheetViews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2"/>
  <sheetViews>
    <sheetView view="pageLayout" zoomScaleNormal="120" workbookViewId="0">
      <selection activeCell="C11" sqref="C11"/>
    </sheetView>
  </sheetViews>
  <sheetFormatPr defaultRowHeight="15" x14ac:dyDescent="0.25"/>
  <cols>
    <col min="1" max="1" width="5.6640625" style="150" customWidth="1"/>
    <col min="2" max="2" width="68.6640625" style="150" customWidth="1"/>
    <col min="3" max="3" width="19.5" style="150" customWidth="1"/>
    <col min="4" max="16384" width="9.33203125" style="150"/>
  </cols>
  <sheetData>
    <row r="1" spans="1:4" ht="33" customHeight="1" x14ac:dyDescent="0.25">
      <c r="A1" s="613" t="s">
        <v>584</v>
      </c>
      <c r="B1" s="613"/>
      <c r="C1" s="613"/>
    </row>
    <row r="2" spans="1:4" ht="15.95" customHeight="1" thickBot="1" x14ac:dyDescent="0.3">
      <c r="A2" s="151"/>
      <c r="B2" s="151"/>
      <c r="C2" s="160" t="str">
        <f>'2.2.sz.mell  '!E2</f>
        <v>Forintban!</v>
      </c>
      <c r="D2" s="157"/>
    </row>
    <row r="3" spans="1:4" ht="26.25" customHeight="1" thickBot="1" x14ac:dyDescent="0.3">
      <c r="A3" s="176" t="s">
        <v>17</v>
      </c>
      <c r="B3" s="177" t="s">
        <v>197</v>
      </c>
      <c r="C3" s="178" t="str">
        <f>+'1.1.sz.mell.'!C3</f>
        <v>2020. évi előirányzat</v>
      </c>
    </row>
    <row r="4" spans="1:4" ht="15.75" thickBot="1" x14ac:dyDescent="0.3">
      <c r="A4" s="179"/>
      <c r="B4" s="516" t="s">
        <v>500</v>
      </c>
      <c r="C4" s="517" t="s">
        <v>501</v>
      </c>
    </row>
    <row r="5" spans="1:4" x14ac:dyDescent="0.25">
      <c r="A5" s="180" t="s">
        <v>19</v>
      </c>
      <c r="B5" s="352" t="s">
        <v>510</v>
      </c>
      <c r="C5" s="349">
        <v>1800000</v>
      </c>
    </row>
    <row r="6" spans="1:4" ht="24.75" x14ac:dyDescent="0.25">
      <c r="A6" s="181" t="s">
        <v>20</v>
      </c>
      <c r="B6" s="388" t="s">
        <v>251</v>
      </c>
      <c r="C6" s="350">
        <v>5495000</v>
      </c>
    </row>
    <row r="7" spans="1:4" x14ac:dyDescent="0.25">
      <c r="A7" s="181" t="s">
        <v>21</v>
      </c>
      <c r="B7" s="389" t="s">
        <v>511</v>
      </c>
      <c r="C7" s="350"/>
    </row>
    <row r="8" spans="1:4" ht="24.75" x14ac:dyDescent="0.25">
      <c r="A8" s="181" t="s">
        <v>22</v>
      </c>
      <c r="B8" s="389" t="s">
        <v>253</v>
      </c>
      <c r="C8" s="350"/>
    </row>
    <row r="9" spans="1:4" x14ac:dyDescent="0.25">
      <c r="A9" s="182" t="s">
        <v>23</v>
      </c>
      <c r="B9" s="389" t="s">
        <v>252</v>
      </c>
      <c r="C9" s="351"/>
    </row>
    <row r="10" spans="1:4" ht="15.75" thickBot="1" x14ac:dyDescent="0.3">
      <c r="A10" s="181" t="s">
        <v>24</v>
      </c>
      <c r="B10" s="390" t="s">
        <v>512</v>
      </c>
      <c r="C10" s="350"/>
    </row>
    <row r="11" spans="1:4" ht="15.75" thickBot="1" x14ac:dyDescent="0.3">
      <c r="A11" s="622" t="s">
        <v>200</v>
      </c>
      <c r="B11" s="623"/>
      <c r="C11" s="183">
        <f>SUM(C5:C10)</f>
        <v>7295000</v>
      </c>
    </row>
    <row r="12" spans="1:4" ht="23.25" customHeight="1" x14ac:dyDescent="0.25">
      <c r="A12" s="624" t="s">
        <v>229</v>
      </c>
      <c r="B12" s="624"/>
      <c r="C12" s="624"/>
    </row>
  </sheetData>
  <customSheetViews>
    <customSheetView guid="{D4B7FE44-8C63-4A0A-B353-9AF0A4D22349}" showPageBreaks="1" view="pageLayout">
      <selection activeCell="C7" sqref="C7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4. melléklet a ...../2020. (....) önkormányzati rendelethez</oddHeader>
      </headerFooter>
    </customSheetView>
    <customSheetView guid="{95AECDB4-39EC-4F72-8855-23F3F9037AD1}" showPageBreaks="1" view="pageLayout">
      <selection activeCell="C11" sqref="C11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2"/>
      <headerFooter alignWithMargins="0">
        <oddHeader>&amp;R&amp;"Times New Roman CE,Félkövér dőlt"&amp;11 4. melléklet a ...../2020. (....) önkormányzati rendelethez</oddHeader>
      </headerFooter>
    </customSheetView>
  </customSheetViews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3"/>
  <headerFooter alignWithMargins="0">
    <oddHeader>&amp;R&amp;"Times New Roman CE,Félkövér dőlt"&amp;11 4. melléklet a 2/2020. (III.11.)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8"/>
  <sheetViews>
    <sheetView view="pageLayout" zoomScaleNormal="120" workbookViewId="0">
      <selection activeCell="C13" sqref="C13"/>
    </sheetView>
  </sheetViews>
  <sheetFormatPr defaultRowHeight="15" x14ac:dyDescent="0.25"/>
  <cols>
    <col min="1" max="1" width="5.6640625" style="150" customWidth="1"/>
    <col min="2" max="2" width="66.83203125" style="150" customWidth="1"/>
    <col min="3" max="3" width="27" style="150" customWidth="1"/>
    <col min="4" max="16384" width="9.33203125" style="150"/>
  </cols>
  <sheetData>
    <row r="1" spans="1:4" ht="33" customHeight="1" x14ac:dyDescent="0.25">
      <c r="A1" s="613" t="str">
        <f>+CONCATENATE("Ura Község Önkormányzat ",CONCATENATE(LEFT(ÖSSZEFÜGGÉSEK!A5,4),". évi adósságot keletkeztető fejlesztési céljai"))</f>
        <v>Ura Község Önkormányzat 2020. évi adósságot keletkeztető fejlesztési céljai</v>
      </c>
      <c r="B1" s="613"/>
      <c r="C1" s="613"/>
    </row>
    <row r="2" spans="1:4" ht="15.95" customHeight="1" thickBot="1" x14ac:dyDescent="0.3">
      <c r="A2" s="151"/>
      <c r="B2" s="151"/>
      <c r="C2" s="160" t="str">
        <f>'4.sz.mell.'!C2</f>
        <v>Forintban!</v>
      </c>
      <c r="D2" s="157"/>
    </row>
    <row r="3" spans="1:4" ht="26.25" customHeight="1" thickBot="1" x14ac:dyDescent="0.3">
      <c r="A3" s="176" t="s">
        <v>17</v>
      </c>
      <c r="B3" s="177" t="s">
        <v>201</v>
      </c>
      <c r="C3" s="178" t="s">
        <v>227</v>
      </c>
    </row>
    <row r="4" spans="1:4" ht="15.75" thickBot="1" x14ac:dyDescent="0.3">
      <c r="A4" s="179"/>
      <c r="B4" s="516" t="s">
        <v>500</v>
      </c>
      <c r="C4" s="517" t="s">
        <v>501</v>
      </c>
    </row>
    <row r="5" spans="1:4" x14ac:dyDescent="0.25">
      <c r="A5" s="180" t="s">
        <v>19</v>
      </c>
      <c r="B5" s="187" t="s">
        <v>594</v>
      </c>
      <c r="C5" s="184"/>
    </row>
    <row r="6" spans="1:4" x14ac:dyDescent="0.25">
      <c r="A6" s="181" t="s">
        <v>20</v>
      </c>
      <c r="B6" s="188" t="s">
        <v>579</v>
      </c>
      <c r="C6" s="185"/>
    </row>
    <row r="7" spans="1:4" ht="15.75" thickBot="1" x14ac:dyDescent="0.3">
      <c r="A7" s="182" t="s">
        <v>21</v>
      </c>
      <c r="B7" s="189" t="s">
        <v>580</v>
      </c>
      <c r="C7" s="186"/>
    </row>
    <row r="8" spans="1:4" s="473" customFormat="1" ht="17.25" customHeight="1" thickBot="1" x14ac:dyDescent="0.25">
      <c r="A8" s="474" t="s">
        <v>22</v>
      </c>
      <c r="B8" s="131" t="s">
        <v>202</v>
      </c>
      <c r="C8" s="183">
        <f>SUM(C5:C7)</f>
        <v>0</v>
      </c>
    </row>
  </sheetData>
  <customSheetViews>
    <customSheetView guid="{D4B7FE44-8C63-4A0A-B353-9AF0A4D22349}" showPageBreaks="1" view="pageLayout">
      <selection activeCell="C7" sqref="C7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5. melléklet a ...../2020. (....) önkormányzati rendelethez</oddHeader>
      </headerFooter>
    </customSheetView>
    <customSheetView guid="{95AECDB4-39EC-4F72-8855-23F3F9037AD1}" showPageBreaks="1" view="pageLayout">
      <selection activeCell="C13" sqref="C13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2"/>
      <headerFooter alignWithMargins="0">
        <oddHeader>&amp;R&amp;"Times New Roman CE,Félkövér dőlt"&amp;11 5. melléklet a ...../2020. (....) önkormányzati rendelethez</oddHeader>
      </headerFooter>
    </customSheetView>
  </customSheetViews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3"/>
  <headerFooter alignWithMargins="0">
    <oddHeader>&amp;R&amp;"Times New Roman CE,Félkövér dőlt"&amp;11 5. melléklet a 2/2020. (III.11.)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23"/>
  <sheetViews>
    <sheetView view="pageLayout" workbookViewId="0">
      <selection activeCell="E6" sqref="E6"/>
    </sheetView>
  </sheetViews>
  <sheetFormatPr defaultRowHeight="12.75" x14ac:dyDescent="0.2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 x14ac:dyDescent="0.2">
      <c r="A1" s="625" t="s">
        <v>0</v>
      </c>
      <c r="B1" s="625"/>
      <c r="C1" s="625"/>
      <c r="D1" s="625"/>
      <c r="E1" s="625"/>
      <c r="F1" s="625"/>
    </row>
    <row r="2" spans="1:6" ht="22.5" customHeight="1" thickBot="1" x14ac:dyDescent="0.3">
      <c r="A2" s="192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 x14ac:dyDescent="0.25">
      <c r="A3" s="193" t="s">
        <v>65</v>
      </c>
      <c r="B3" s="194" t="s">
        <v>66</v>
      </c>
      <c r="C3" s="194" t="s">
        <v>67</v>
      </c>
      <c r="D3" s="194" t="str">
        <f>+CONCATENATE("Felhasználás   ",LEFT(ÖSSZEFÜGGÉSEK!A5,4)-1,". XII. 31-ig")</f>
        <v>Felhasználás   2019. XII. 31-ig</v>
      </c>
      <c r="E3" s="194" t="str">
        <f>+'1.1.sz.mell.'!C3</f>
        <v>2020. évi előirányzat</v>
      </c>
      <c r="F3" s="54" t="str">
        <f>+CONCATENATE(LEFT(ÖSSZEFÜGGÉSEK!A5,4),". utáni szükséglet")</f>
        <v>2020. utáni szükséglet</v>
      </c>
    </row>
    <row r="4" spans="1:6" s="57" customFormat="1" ht="12" customHeight="1" thickBot="1" x14ac:dyDescent="0.25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20" t="s">
        <v>571</v>
      </c>
    </row>
    <row r="5" spans="1:6" ht="15.95" customHeight="1" x14ac:dyDescent="0.2">
      <c r="A5" s="475" t="s">
        <v>595</v>
      </c>
      <c r="B5" s="25">
        <v>53368660</v>
      </c>
      <c r="C5" s="477" t="s">
        <v>596</v>
      </c>
      <c r="D5" s="25">
        <v>39999999</v>
      </c>
      <c r="E5" s="25">
        <v>13368661</v>
      </c>
      <c r="F5" s="58">
        <f t="shared" ref="F5:F22" si="0">B5-D5-E5</f>
        <v>0</v>
      </c>
    </row>
    <row r="6" spans="1:6" ht="15.95" customHeight="1" x14ac:dyDescent="0.2">
      <c r="A6" s="475"/>
      <c r="B6" s="25"/>
      <c r="C6" s="477"/>
      <c r="D6" s="25"/>
      <c r="E6" s="25"/>
      <c r="F6" s="58">
        <f t="shared" si="0"/>
        <v>0</v>
      </c>
    </row>
    <row r="7" spans="1:6" ht="15.95" customHeight="1" x14ac:dyDescent="0.2">
      <c r="A7" s="475"/>
      <c r="B7" s="25"/>
      <c r="C7" s="477"/>
      <c r="D7" s="25"/>
      <c r="E7" s="25"/>
      <c r="F7" s="58">
        <f t="shared" si="0"/>
        <v>0</v>
      </c>
    </row>
    <row r="8" spans="1:6" ht="15.95" customHeight="1" x14ac:dyDescent="0.2">
      <c r="A8" s="476"/>
      <c r="B8" s="25"/>
      <c r="C8" s="477"/>
      <c r="D8" s="25"/>
      <c r="E8" s="25"/>
      <c r="F8" s="58">
        <f t="shared" si="0"/>
        <v>0</v>
      </c>
    </row>
    <row r="9" spans="1:6" ht="15.95" customHeight="1" x14ac:dyDescent="0.2">
      <c r="A9" s="475"/>
      <c r="B9" s="25"/>
      <c r="C9" s="477"/>
      <c r="D9" s="25"/>
      <c r="E9" s="25"/>
      <c r="F9" s="58">
        <f t="shared" si="0"/>
        <v>0</v>
      </c>
    </row>
    <row r="10" spans="1:6" ht="15.95" customHeight="1" x14ac:dyDescent="0.2">
      <c r="A10" s="476"/>
      <c r="B10" s="25"/>
      <c r="C10" s="477"/>
      <c r="D10" s="25"/>
      <c r="E10" s="25"/>
      <c r="F10" s="58">
        <f t="shared" si="0"/>
        <v>0</v>
      </c>
    </row>
    <row r="11" spans="1:6" ht="15.95" customHeight="1" x14ac:dyDescent="0.2">
      <c r="A11" s="475"/>
      <c r="B11" s="25"/>
      <c r="C11" s="477"/>
      <c r="D11" s="25"/>
      <c r="E11" s="25"/>
      <c r="F11" s="58">
        <f t="shared" si="0"/>
        <v>0</v>
      </c>
    </row>
    <row r="12" spans="1:6" ht="15.95" customHeight="1" x14ac:dyDescent="0.2">
      <c r="A12" s="475"/>
      <c r="B12" s="25"/>
      <c r="C12" s="477"/>
      <c r="D12" s="25"/>
      <c r="E12" s="25"/>
      <c r="F12" s="58">
        <f t="shared" si="0"/>
        <v>0</v>
      </c>
    </row>
    <row r="13" spans="1:6" ht="15.95" customHeight="1" x14ac:dyDescent="0.2">
      <c r="A13" s="475"/>
      <c r="B13" s="25"/>
      <c r="C13" s="477"/>
      <c r="D13" s="25"/>
      <c r="E13" s="25"/>
      <c r="F13" s="58">
        <f t="shared" si="0"/>
        <v>0</v>
      </c>
    </row>
    <row r="14" spans="1:6" ht="15.95" customHeight="1" x14ac:dyDescent="0.2">
      <c r="A14" s="475"/>
      <c r="B14" s="25"/>
      <c r="C14" s="477"/>
      <c r="D14" s="25"/>
      <c r="E14" s="25"/>
      <c r="F14" s="58">
        <f t="shared" si="0"/>
        <v>0</v>
      </c>
    </row>
    <row r="15" spans="1:6" ht="15.95" customHeight="1" x14ac:dyDescent="0.2">
      <c r="A15" s="475"/>
      <c r="B15" s="25"/>
      <c r="C15" s="477"/>
      <c r="D15" s="25"/>
      <c r="E15" s="25"/>
      <c r="F15" s="58">
        <f t="shared" si="0"/>
        <v>0</v>
      </c>
    </row>
    <row r="16" spans="1:6" ht="15.95" customHeight="1" x14ac:dyDescent="0.2">
      <c r="A16" s="475"/>
      <c r="B16" s="25"/>
      <c r="C16" s="477"/>
      <c r="D16" s="25"/>
      <c r="E16" s="25"/>
      <c r="F16" s="58">
        <f t="shared" si="0"/>
        <v>0</v>
      </c>
    </row>
    <row r="17" spans="1:6" ht="15.95" customHeight="1" x14ac:dyDescent="0.2">
      <c r="A17" s="475"/>
      <c r="B17" s="25"/>
      <c r="C17" s="477"/>
      <c r="D17" s="25"/>
      <c r="E17" s="25"/>
      <c r="F17" s="58">
        <f t="shared" si="0"/>
        <v>0</v>
      </c>
    </row>
    <row r="18" spans="1:6" ht="15.95" customHeight="1" x14ac:dyDescent="0.2">
      <c r="A18" s="475"/>
      <c r="B18" s="25"/>
      <c r="C18" s="477"/>
      <c r="D18" s="25"/>
      <c r="E18" s="25"/>
      <c r="F18" s="58">
        <f t="shared" si="0"/>
        <v>0</v>
      </c>
    </row>
    <row r="19" spans="1:6" ht="15.95" customHeight="1" x14ac:dyDescent="0.2">
      <c r="A19" s="475"/>
      <c r="B19" s="25"/>
      <c r="C19" s="477"/>
      <c r="D19" s="25"/>
      <c r="E19" s="25"/>
      <c r="F19" s="58">
        <f t="shared" si="0"/>
        <v>0</v>
      </c>
    </row>
    <row r="20" spans="1:6" ht="15.95" customHeight="1" x14ac:dyDescent="0.2">
      <c r="A20" s="475"/>
      <c r="B20" s="25"/>
      <c r="C20" s="477"/>
      <c r="D20" s="25"/>
      <c r="E20" s="25"/>
      <c r="F20" s="58">
        <f t="shared" si="0"/>
        <v>0</v>
      </c>
    </row>
    <row r="21" spans="1:6" ht="15.95" customHeight="1" x14ac:dyDescent="0.2">
      <c r="A21" s="475"/>
      <c r="B21" s="25"/>
      <c r="C21" s="477"/>
      <c r="D21" s="25"/>
      <c r="E21" s="25"/>
      <c r="F21" s="58">
        <f t="shared" si="0"/>
        <v>0</v>
      </c>
    </row>
    <row r="22" spans="1:6" ht="15.95" customHeight="1" thickBot="1" x14ac:dyDescent="0.25">
      <c r="A22" s="59"/>
      <c r="B22" s="26"/>
      <c r="C22" s="478"/>
      <c r="D22" s="26"/>
      <c r="E22" s="26"/>
      <c r="F22" s="60">
        <f t="shared" si="0"/>
        <v>0</v>
      </c>
    </row>
    <row r="23" spans="1:6" s="63" customFormat="1" ht="18" customHeight="1" thickBot="1" x14ac:dyDescent="0.25">
      <c r="A23" s="195" t="s">
        <v>64</v>
      </c>
      <c r="B23" s="61">
        <f>SUM(B5:B22)</f>
        <v>53368660</v>
      </c>
      <c r="C23" s="119"/>
      <c r="D23" s="61">
        <f>SUM(D5:D22)</f>
        <v>39999999</v>
      </c>
      <c r="E23" s="61">
        <f>SUM(E5:E22)</f>
        <v>13368661</v>
      </c>
      <c r="F23" s="62">
        <f>SUM(F5:F22)</f>
        <v>0</v>
      </c>
    </row>
  </sheetData>
  <sheetProtection sheet="1"/>
  <customSheetViews>
    <customSheetView guid="{D4B7FE44-8C63-4A0A-B353-9AF0A4D22349}" showPageBreaks="1" view="pageLayout">
      <selection activeCell="E6" sqref="E6"/>
      <pageMargins left="0.78740157480314965" right="0.78740157480314965" top="1.0236220472440944" bottom="0.98425196850393704" header="0.78740157480314965" footer="0.78740157480314965"/>
      <printOptions horizontalCentered="1"/>
      <pageSetup paperSize="9" scale="105" orientation="landscape" horizontalDpi="300" verticalDpi="300" r:id="rId1"/>
      <headerFooter alignWithMargins="0">
        <oddHeader>&amp;R&amp;"Times New Roman CE,Félkövér dőlt"&amp;11 6. melléklet a ……/2020. (….) önkormányzati rendelethez</oddHeader>
      </headerFooter>
    </customSheetView>
    <customSheetView guid="{95AECDB4-39EC-4F72-8855-23F3F9037AD1}" showPageBreaks="1" view="pageLayout">
      <selection activeCell="E6" sqref="E6"/>
      <pageMargins left="0.78740157480314965" right="0.78740157480314965" top="1.0236220472440944" bottom="0.98425196850393704" header="0.78740157480314965" footer="0.78740157480314965"/>
      <printOptions horizontalCentered="1"/>
      <pageSetup paperSize="9" scale="105" orientation="landscape" horizontalDpi="300" verticalDpi="300" r:id="rId2"/>
      <headerFooter alignWithMargins="0">
        <oddHeader>&amp;R&amp;"Times New Roman CE,Félkövér dőlt"&amp;11 6. melléklet a ……/2020. (….) önkormányzati rendelethez</oddHeader>
      </headerFooter>
    </customSheetView>
  </customSheetViews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3"/>
  <headerFooter alignWithMargins="0">
    <oddHeader>&amp;R&amp;"Times New Roman CE,Félkövér dőlt"&amp;11 6. melléklet a 2/2020. (III.11.)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4"/>
  <sheetViews>
    <sheetView view="pageLayout" workbookViewId="0">
      <selection activeCell="E5" sqref="E5"/>
    </sheetView>
  </sheetViews>
  <sheetFormatPr defaultRowHeight="12.75" x14ac:dyDescent="0.2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 x14ac:dyDescent="0.2">
      <c r="A1" s="625" t="s">
        <v>1</v>
      </c>
      <c r="B1" s="625"/>
      <c r="C1" s="625"/>
      <c r="D1" s="625"/>
      <c r="E1" s="625"/>
      <c r="F1" s="625"/>
    </row>
    <row r="2" spans="1:6" ht="23.25" customHeight="1" thickBot="1" x14ac:dyDescent="0.3">
      <c r="A2" s="192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 x14ac:dyDescent="0.25">
      <c r="A3" s="193" t="s">
        <v>68</v>
      </c>
      <c r="B3" s="194" t="s">
        <v>66</v>
      </c>
      <c r="C3" s="194" t="s">
        <v>67</v>
      </c>
      <c r="D3" s="194" t="str">
        <f>+'6.sz.mell.'!D3</f>
        <v>Felhasználás   2019. XII. 31-ig</v>
      </c>
      <c r="E3" s="194" t="str">
        <f>+'6.sz.mell.'!E3</f>
        <v>2020. évi előirányzat</v>
      </c>
      <c r="F3" s="518" t="str">
        <f>+CONCATENATE(LEFT(ÖSSZEFÜGGÉSEK!A5,4),". utáni szükséglet ",CHAR(10),"")</f>
        <v xml:space="preserve">2020. utáni szükséglet 
</v>
      </c>
    </row>
    <row r="4" spans="1:6" s="57" customFormat="1" ht="15" customHeight="1" thickBot="1" x14ac:dyDescent="0.25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21" t="s">
        <v>571</v>
      </c>
    </row>
    <row r="5" spans="1:6" ht="15.95" customHeight="1" x14ac:dyDescent="0.2">
      <c r="A5" s="64" t="s">
        <v>597</v>
      </c>
      <c r="B5" s="65">
        <v>65210000</v>
      </c>
      <c r="C5" s="479" t="s">
        <v>612</v>
      </c>
      <c r="D5" s="65">
        <v>1625600</v>
      </c>
      <c r="E5" s="65">
        <v>63584400</v>
      </c>
      <c r="F5" s="66">
        <f t="shared" ref="F5:F23" si="0">B5-D5-E5</f>
        <v>0</v>
      </c>
    </row>
    <row r="6" spans="1:6" ht="15.95" customHeight="1" x14ac:dyDescent="0.2">
      <c r="A6" s="64"/>
      <c r="B6" s="65"/>
      <c r="C6" s="479"/>
      <c r="D6" s="65"/>
      <c r="E6" s="65"/>
      <c r="F6" s="66">
        <f t="shared" si="0"/>
        <v>0</v>
      </c>
    </row>
    <row r="7" spans="1:6" ht="15.95" customHeight="1" x14ac:dyDescent="0.2">
      <c r="A7" s="64"/>
      <c r="B7" s="65"/>
      <c r="C7" s="479"/>
      <c r="D7" s="65"/>
      <c r="E7" s="65"/>
      <c r="F7" s="66">
        <f t="shared" si="0"/>
        <v>0</v>
      </c>
    </row>
    <row r="8" spans="1:6" ht="15.95" customHeight="1" x14ac:dyDescent="0.2">
      <c r="A8" s="64"/>
      <c r="B8" s="65"/>
      <c r="C8" s="479"/>
      <c r="D8" s="65"/>
      <c r="E8" s="65"/>
      <c r="F8" s="66">
        <f t="shared" si="0"/>
        <v>0</v>
      </c>
    </row>
    <row r="9" spans="1:6" ht="15.95" customHeight="1" x14ac:dyDescent="0.2">
      <c r="A9" s="64"/>
      <c r="B9" s="65"/>
      <c r="C9" s="479"/>
      <c r="D9" s="65"/>
      <c r="E9" s="65"/>
      <c r="F9" s="66">
        <f t="shared" si="0"/>
        <v>0</v>
      </c>
    </row>
    <row r="10" spans="1:6" ht="15.95" customHeight="1" x14ac:dyDescent="0.2">
      <c r="A10" s="64"/>
      <c r="B10" s="65"/>
      <c r="C10" s="479"/>
      <c r="D10" s="65"/>
      <c r="E10" s="65"/>
      <c r="F10" s="66">
        <f t="shared" si="0"/>
        <v>0</v>
      </c>
    </row>
    <row r="11" spans="1:6" ht="15.95" customHeight="1" x14ac:dyDescent="0.2">
      <c r="A11" s="64"/>
      <c r="B11" s="65"/>
      <c r="C11" s="479"/>
      <c r="D11" s="65"/>
      <c r="E11" s="65"/>
      <c r="F11" s="66">
        <f t="shared" si="0"/>
        <v>0</v>
      </c>
    </row>
    <row r="12" spans="1:6" ht="15.95" customHeight="1" x14ac:dyDescent="0.2">
      <c r="A12" s="64"/>
      <c r="B12" s="65"/>
      <c r="C12" s="479"/>
      <c r="D12" s="65"/>
      <c r="E12" s="65"/>
      <c r="F12" s="66">
        <f t="shared" si="0"/>
        <v>0</v>
      </c>
    </row>
    <row r="13" spans="1:6" ht="15.95" customHeight="1" x14ac:dyDescent="0.2">
      <c r="A13" s="64"/>
      <c r="B13" s="65"/>
      <c r="C13" s="479"/>
      <c r="D13" s="65"/>
      <c r="E13" s="65"/>
      <c r="F13" s="66">
        <f t="shared" si="0"/>
        <v>0</v>
      </c>
    </row>
    <row r="14" spans="1:6" ht="15.95" customHeight="1" x14ac:dyDescent="0.2">
      <c r="A14" s="64"/>
      <c r="B14" s="65"/>
      <c r="C14" s="479"/>
      <c r="D14" s="65"/>
      <c r="E14" s="65"/>
      <c r="F14" s="66">
        <f t="shared" si="0"/>
        <v>0</v>
      </c>
    </row>
    <row r="15" spans="1:6" ht="15.95" customHeight="1" x14ac:dyDescent="0.2">
      <c r="A15" s="64"/>
      <c r="B15" s="65"/>
      <c r="C15" s="479"/>
      <c r="D15" s="65"/>
      <c r="E15" s="65"/>
      <c r="F15" s="66">
        <f t="shared" si="0"/>
        <v>0</v>
      </c>
    </row>
    <row r="16" spans="1:6" ht="15.95" customHeight="1" x14ac:dyDescent="0.2">
      <c r="A16" s="64"/>
      <c r="B16" s="65"/>
      <c r="C16" s="479"/>
      <c r="D16" s="65"/>
      <c r="E16" s="65"/>
      <c r="F16" s="66">
        <f t="shared" si="0"/>
        <v>0</v>
      </c>
    </row>
    <row r="17" spans="1:6" ht="15.95" customHeight="1" x14ac:dyDescent="0.2">
      <c r="A17" s="64"/>
      <c r="B17" s="65"/>
      <c r="C17" s="479"/>
      <c r="D17" s="65"/>
      <c r="E17" s="65"/>
      <c r="F17" s="66">
        <f t="shared" si="0"/>
        <v>0</v>
      </c>
    </row>
    <row r="18" spans="1:6" ht="15.95" customHeight="1" x14ac:dyDescent="0.2">
      <c r="A18" s="64"/>
      <c r="B18" s="65"/>
      <c r="C18" s="479"/>
      <c r="D18" s="65"/>
      <c r="E18" s="65"/>
      <c r="F18" s="66">
        <f t="shared" si="0"/>
        <v>0</v>
      </c>
    </row>
    <row r="19" spans="1:6" ht="15.95" customHeight="1" x14ac:dyDescent="0.2">
      <c r="A19" s="64"/>
      <c r="B19" s="65"/>
      <c r="C19" s="479"/>
      <c r="D19" s="65"/>
      <c r="E19" s="65"/>
      <c r="F19" s="66">
        <f t="shared" si="0"/>
        <v>0</v>
      </c>
    </row>
    <row r="20" spans="1:6" ht="15.95" customHeight="1" x14ac:dyDescent="0.2">
      <c r="A20" s="64"/>
      <c r="B20" s="65"/>
      <c r="C20" s="479"/>
      <c r="D20" s="65"/>
      <c r="E20" s="65"/>
      <c r="F20" s="66">
        <f t="shared" si="0"/>
        <v>0</v>
      </c>
    </row>
    <row r="21" spans="1:6" ht="15.95" customHeight="1" x14ac:dyDescent="0.2">
      <c r="A21" s="64"/>
      <c r="B21" s="65"/>
      <c r="C21" s="479"/>
      <c r="D21" s="65"/>
      <c r="E21" s="65"/>
      <c r="F21" s="66">
        <f t="shared" si="0"/>
        <v>0</v>
      </c>
    </row>
    <row r="22" spans="1:6" ht="15.95" customHeight="1" x14ac:dyDescent="0.2">
      <c r="A22" s="64"/>
      <c r="B22" s="65"/>
      <c r="C22" s="479"/>
      <c r="D22" s="65"/>
      <c r="E22" s="65"/>
      <c r="F22" s="66">
        <f t="shared" si="0"/>
        <v>0</v>
      </c>
    </row>
    <row r="23" spans="1:6" ht="15.95" customHeight="1" thickBot="1" x14ac:dyDescent="0.25">
      <c r="A23" s="67"/>
      <c r="B23" s="68"/>
      <c r="C23" s="480"/>
      <c r="D23" s="68"/>
      <c r="E23" s="68"/>
      <c r="F23" s="69">
        <f t="shared" si="0"/>
        <v>0</v>
      </c>
    </row>
    <row r="24" spans="1:6" s="63" customFormat="1" ht="18" customHeight="1" thickBot="1" x14ac:dyDescent="0.25">
      <c r="A24" s="195" t="s">
        <v>64</v>
      </c>
      <c r="B24" s="196">
        <f>SUM(B5:B23)</f>
        <v>65210000</v>
      </c>
      <c r="C24" s="120"/>
      <c r="D24" s="196">
        <f>SUM(D5:D23)</f>
        <v>1625600</v>
      </c>
      <c r="E24" s="196">
        <f>SUM(E5:E23)</f>
        <v>63584400</v>
      </c>
      <c r="F24" s="70">
        <f>SUM(F5:F23)</f>
        <v>0</v>
      </c>
    </row>
  </sheetData>
  <sheetProtection sheet="1"/>
  <customSheetViews>
    <customSheetView guid="{D4B7FE44-8C63-4A0A-B353-9AF0A4D22349}" showPageBreaks="1" view="pageLayout">
      <selection activeCell="E6" sqref="E6"/>
      <pageMargins left="0.78740157480314965" right="0.78740157480314965" top="1.2204724409448819" bottom="0.98425196850393704" header="0.78740157480314965" footer="0.78740157480314965"/>
      <printOptions horizontalCentered="1"/>
      <pageSetup paperSize="9" scale="95" orientation="landscape" horizontalDpi="300" verticalDpi="300" r:id="rId1"/>
      <headerFooter alignWithMargins="0">
        <oddHeader>&amp;R&amp;"Times New Roman CE,Félkövér dőlt"&amp;12 &amp;11 7. melléklet a ……/2020. (….) önkormányzati rendelethez</oddHeader>
      </headerFooter>
    </customSheetView>
    <customSheetView guid="{95AECDB4-39EC-4F72-8855-23F3F9037AD1}" showPageBreaks="1" view="pageLayout">
      <selection activeCell="E5" sqref="E5"/>
      <pageMargins left="0.78740157480314965" right="0.78740157480314965" top="1.2204724409448819" bottom="0.98425196850393704" header="0.78740157480314965" footer="0.78740157480314965"/>
      <printOptions horizontalCentered="1"/>
      <pageSetup paperSize="9" scale="95" orientation="landscape" horizontalDpi="300" verticalDpi="300" r:id="rId2"/>
      <headerFooter alignWithMargins="0">
        <oddHeader>&amp;R&amp;"Times New Roman CE,Félkövér dőlt"&amp;12 &amp;11 7. melléklet a ……/2020. (….) önkormányzati rendelethez</oddHeader>
      </headerFooter>
    </customSheetView>
  </customSheetViews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3"/>
  <headerFooter alignWithMargins="0">
    <oddHeader>&amp;R&amp;"Times New Roman CE,Félkövér dőlt"&amp;12 &amp;11 7. melléklet a 2/2020. (III.11.)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O53"/>
  <sheetViews>
    <sheetView view="pageLayout" topLeftCell="F1" workbookViewId="0">
      <selection activeCell="I9" sqref="I9"/>
    </sheetView>
  </sheetViews>
  <sheetFormatPr defaultRowHeight="15.75" x14ac:dyDescent="0.25"/>
  <cols>
    <col min="1" max="1" width="38.6640625" style="566" customWidth="1"/>
    <col min="2" max="5" width="13.83203125" style="566" customWidth="1"/>
    <col min="6" max="10" width="19.1640625" style="566" customWidth="1"/>
    <col min="11" max="16384" width="9.33203125" style="566"/>
  </cols>
  <sheetData>
    <row r="1" spans="1:15" x14ac:dyDescent="0.25">
      <c r="A1" s="565"/>
      <c r="B1" s="565"/>
      <c r="C1" s="565"/>
      <c r="D1" s="565"/>
      <c r="E1" s="565"/>
    </row>
    <row r="2" spans="1:15" x14ac:dyDescent="0.25">
      <c r="A2" s="218" t="s">
        <v>139</v>
      </c>
      <c r="B2" s="652"/>
      <c r="C2" s="652"/>
      <c r="D2" s="652"/>
      <c r="E2" s="652"/>
      <c r="F2" s="651" t="s">
        <v>599</v>
      </c>
      <c r="G2" s="651"/>
      <c r="H2" s="651"/>
      <c r="I2" s="651"/>
      <c r="J2" s="651"/>
      <c r="K2" s="567"/>
      <c r="L2" s="567"/>
      <c r="M2" s="567"/>
      <c r="N2" s="567"/>
      <c r="O2" s="567"/>
    </row>
    <row r="3" spans="1:15" x14ac:dyDescent="0.25">
      <c r="A3" s="565"/>
      <c r="B3" s="565"/>
      <c r="C3" s="565"/>
      <c r="D3" s="626" t="str">
        <f>'7.sz.mell.'!F2</f>
        <v>Forintban!</v>
      </c>
      <c r="E3" s="626"/>
      <c r="F3" s="651" t="s">
        <v>598</v>
      </c>
      <c r="G3" s="651"/>
      <c r="H3" s="651"/>
      <c r="I3" s="651"/>
      <c r="J3" s="651"/>
      <c r="K3" s="567"/>
      <c r="L3" s="567"/>
      <c r="M3" s="567"/>
      <c r="N3" s="567"/>
      <c r="O3" s="567"/>
    </row>
    <row r="4" spans="1:15" ht="16.5" thickBot="1" x14ac:dyDescent="0.3">
      <c r="A4" s="565"/>
      <c r="B4" s="565"/>
      <c r="C4" s="565"/>
      <c r="D4" s="599"/>
      <c r="E4" s="599"/>
      <c r="F4" s="567"/>
      <c r="G4" s="567"/>
      <c r="H4" s="567"/>
      <c r="I4" s="567"/>
      <c r="J4" s="567"/>
      <c r="K4" s="567"/>
      <c r="L4" s="567"/>
      <c r="M4" s="567"/>
      <c r="N4" s="567"/>
      <c r="O4" s="567"/>
    </row>
    <row r="5" spans="1:15" ht="15" customHeight="1" thickBot="1" x14ac:dyDescent="0.3">
      <c r="A5" s="568" t="s">
        <v>132</v>
      </c>
      <c r="B5" s="569" t="str">
        <f>CONCATENATE((LEFT(ÖSSZEFÜGGÉSEK!A5,4)),".")</f>
        <v>2020.</v>
      </c>
      <c r="C5" s="569" t="str">
        <f>CONCATENATE((LEFT(ÖSSZEFÜGGÉSEK!A5,4))+1,".")</f>
        <v>2021.</v>
      </c>
      <c r="D5" s="569" t="str">
        <f>CONCATENATE((LEFT(ÖSSZEFÜGGÉSEK!A5,4))+1,". után")</f>
        <v>2021. után</v>
      </c>
      <c r="E5" s="570" t="s">
        <v>52</v>
      </c>
    </row>
    <row r="6" spans="1:15" ht="19.5" customHeight="1" x14ac:dyDescent="0.25">
      <c r="A6" s="571" t="s">
        <v>133</v>
      </c>
      <c r="B6" s="572"/>
      <c r="C6" s="572"/>
      <c r="D6" s="572"/>
      <c r="E6" s="573">
        <f t="shared" ref="E6:E12" si="0">SUM(B6:D6)</f>
        <v>0</v>
      </c>
      <c r="F6" s="648" t="s">
        <v>600</v>
      </c>
      <c r="G6" s="649"/>
      <c r="H6" s="649"/>
      <c r="I6" s="649"/>
      <c r="J6" s="650"/>
    </row>
    <row r="7" spans="1:15" ht="48" customHeight="1" x14ac:dyDescent="0.25">
      <c r="A7" s="574"/>
      <c r="B7" s="575"/>
      <c r="C7" s="575"/>
      <c r="D7" s="575"/>
      <c r="E7" s="576"/>
      <c r="F7" s="577"/>
      <c r="G7" s="577" t="s">
        <v>607</v>
      </c>
      <c r="H7" s="578" t="s">
        <v>603</v>
      </c>
      <c r="I7" s="578" t="s">
        <v>604</v>
      </c>
      <c r="J7" s="578" t="s">
        <v>605</v>
      </c>
    </row>
    <row r="8" spans="1:15" ht="35.25" customHeight="1" x14ac:dyDescent="0.25">
      <c r="A8" s="579" t="s">
        <v>146</v>
      </c>
      <c r="B8" s="580"/>
      <c r="C8" s="580"/>
      <c r="D8" s="580"/>
      <c r="E8" s="581">
        <f t="shared" si="0"/>
        <v>0</v>
      </c>
      <c r="F8" s="582" t="s">
        <v>601</v>
      </c>
      <c r="G8" s="602">
        <v>2</v>
      </c>
      <c r="H8" s="600"/>
      <c r="I8" s="600">
        <v>56</v>
      </c>
      <c r="J8" s="600">
        <v>5</v>
      </c>
    </row>
    <row r="9" spans="1:15" ht="61.5" customHeight="1" x14ac:dyDescent="0.25">
      <c r="A9" s="583" t="s">
        <v>134</v>
      </c>
      <c r="B9" s="584"/>
      <c r="C9" s="584"/>
      <c r="D9" s="584"/>
      <c r="E9" s="585">
        <f t="shared" si="0"/>
        <v>0</v>
      </c>
      <c r="F9" s="582" t="s">
        <v>606</v>
      </c>
      <c r="G9" s="600">
        <v>3</v>
      </c>
      <c r="H9" s="600">
        <v>1</v>
      </c>
      <c r="I9" s="600"/>
      <c r="J9" s="600"/>
    </row>
    <row r="10" spans="1:15" ht="19.5" customHeight="1" x14ac:dyDescent="0.25">
      <c r="A10" s="583" t="s">
        <v>148</v>
      </c>
      <c r="B10" s="584"/>
      <c r="C10" s="584"/>
      <c r="D10" s="584"/>
      <c r="E10" s="585">
        <f t="shared" si="0"/>
        <v>0</v>
      </c>
      <c r="F10" s="586" t="s">
        <v>602</v>
      </c>
      <c r="G10" s="600">
        <f>SUM(G8:G9)</f>
        <v>5</v>
      </c>
      <c r="H10" s="600">
        <f t="shared" ref="H10:J10" si="1">SUM(H8:H9)</f>
        <v>1</v>
      </c>
      <c r="I10" s="600">
        <f t="shared" si="1"/>
        <v>56</v>
      </c>
      <c r="J10" s="600">
        <f t="shared" si="1"/>
        <v>5</v>
      </c>
    </row>
    <row r="11" spans="1:15" x14ac:dyDescent="0.25">
      <c r="A11" s="583" t="s">
        <v>136</v>
      </c>
      <c r="B11" s="584"/>
      <c r="C11" s="584"/>
      <c r="D11" s="584"/>
      <c r="E11" s="587">
        <f t="shared" si="0"/>
        <v>0</v>
      </c>
    </row>
    <row r="12" spans="1:15" ht="16.5" thickBot="1" x14ac:dyDescent="0.3">
      <c r="A12" s="588"/>
      <c r="B12" s="589"/>
      <c r="C12" s="589"/>
      <c r="D12" s="589"/>
      <c r="E12" s="587">
        <f t="shared" si="0"/>
        <v>0</v>
      </c>
    </row>
    <row r="13" spans="1:15" ht="16.5" thickBot="1" x14ac:dyDescent="0.3">
      <c r="A13" s="590" t="s">
        <v>138</v>
      </c>
      <c r="B13" s="591">
        <f>B6+SUM(B9:B12)</f>
        <v>0</v>
      </c>
      <c r="C13" s="591">
        <f>C6+SUM(C9:C12)</f>
        <v>0</v>
      </c>
      <c r="D13" s="591">
        <f>D6+SUM(D9:D12)</f>
        <v>0</v>
      </c>
      <c r="E13" s="592">
        <f>E6+SUM(E9:E12)</f>
        <v>0</v>
      </c>
    </row>
    <row r="14" spans="1:15" ht="16.5" thickBot="1" x14ac:dyDescent="0.3">
      <c r="A14" s="593"/>
      <c r="B14" s="593"/>
      <c r="C14" s="593"/>
      <c r="D14" s="593"/>
      <c r="E14" s="593"/>
    </row>
    <row r="15" spans="1:15" ht="15" customHeight="1" thickBot="1" x14ac:dyDescent="0.3">
      <c r="A15" s="568" t="s">
        <v>137</v>
      </c>
      <c r="B15" s="569" t="str">
        <f>+B5</f>
        <v>2020.</v>
      </c>
      <c r="C15" s="569" t="str">
        <f>+C5</f>
        <v>2021.</v>
      </c>
      <c r="D15" s="569" t="str">
        <f>+D5</f>
        <v>2021. után</v>
      </c>
      <c r="E15" s="570" t="s">
        <v>52</v>
      </c>
    </row>
    <row r="16" spans="1:15" x14ac:dyDescent="0.25">
      <c r="A16" s="571" t="s">
        <v>142</v>
      </c>
      <c r="B16" s="572"/>
      <c r="C16" s="572"/>
      <c r="D16" s="572"/>
      <c r="E16" s="594">
        <f t="shared" ref="E16:E22" si="2">SUM(B16:D16)</f>
        <v>0</v>
      </c>
    </row>
    <row r="17" spans="1:5" x14ac:dyDescent="0.25">
      <c r="A17" s="595" t="s">
        <v>143</v>
      </c>
      <c r="B17" s="584"/>
      <c r="C17" s="584"/>
      <c r="D17" s="584"/>
      <c r="E17" s="587">
        <f t="shared" si="2"/>
        <v>0</v>
      </c>
    </row>
    <row r="18" spans="1:5" x14ac:dyDescent="0.25">
      <c r="A18" s="583" t="s">
        <v>144</v>
      </c>
      <c r="B18" s="584"/>
      <c r="C18" s="584"/>
      <c r="D18" s="584"/>
      <c r="E18" s="587">
        <f t="shared" si="2"/>
        <v>0</v>
      </c>
    </row>
    <row r="19" spans="1:5" x14ac:dyDescent="0.25">
      <c r="A19" s="583" t="s">
        <v>145</v>
      </c>
      <c r="B19" s="584"/>
      <c r="C19" s="584"/>
      <c r="D19" s="584"/>
      <c r="E19" s="587">
        <f t="shared" si="2"/>
        <v>0</v>
      </c>
    </row>
    <row r="20" spans="1:5" x14ac:dyDescent="0.25">
      <c r="A20" s="596"/>
      <c r="B20" s="584"/>
      <c r="C20" s="584"/>
      <c r="D20" s="584"/>
      <c r="E20" s="587">
        <f t="shared" si="2"/>
        <v>0</v>
      </c>
    </row>
    <row r="21" spans="1:5" x14ac:dyDescent="0.25">
      <c r="A21" s="596"/>
      <c r="B21" s="584"/>
      <c r="C21" s="584"/>
      <c r="D21" s="584"/>
      <c r="E21" s="587">
        <f t="shared" si="2"/>
        <v>0</v>
      </c>
    </row>
    <row r="22" spans="1:5" ht="16.5" thickBot="1" x14ac:dyDescent="0.3">
      <c r="A22" s="588"/>
      <c r="B22" s="589"/>
      <c r="C22" s="589"/>
      <c r="D22" s="589"/>
      <c r="E22" s="587">
        <f t="shared" si="2"/>
        <v>0</v>
      </c>
    </row>
    <row r="23" spans="1:5" ht="16.5" thickBot="1" x14ac:dyDescent="0.3">
      <c r="A23" s="590" t="s">
        <v>54</v>
      </c>
      <c r="B23" s="591">
        <f>SUM(B16:B22)</f>
        <v>0</v>
      </c>
      <c r="C23" s="591">
        <f>SUM(C16:C22)</f>
        <v>0</v>
      </c>
      <c r="D23" s="591">
        <f>SUM(D16:D22)</f>
        <v>0</v>
      </c>
      <c r="E23" s="592">
        <f>SUM(E16:E22)</f>
        <v>0</v>
      </c>
    </row>
    <row r="24" spans="1:5" x14ac:dyDescent="0.25">
      <c r="A24" s="565"/>
      <c r="B24" s="565"/>
      <c r="C24" s="565"/>
      <c r="D24" s="565"/>
      <c r="E24" s="565"/>
    </row>
    <row r="25" spans="1:5" x14ac:dyDescent="0.25">
      <c r="A25" s="565"/>
      <c r="B25" s="565"/>
      <c r="C25" s="565"/>
      <c r="D25" s="565"/>
      <c r="E25" s="565"/>
    </row>
    <row r="26" spans="1:5" x14ac:dyDescent="0.25">
      <c r="A26" s="218" t="s">
        <v>139</v>
      </c>
      <c r="B26" s="652"/>
      <c r="C26" s="652"/>
      <c r="D26" s="652"/>
      <c r="E26" s="652"/>
    </row>
    <row r="27" spans="1:5" ht="16.5" thickBot="1" x14ac:dyDescent="0.3">
      <c r="A27" s="565"/>
      <c r="B27" s="565"/>
      <c r="C27" s="565"/>
      <c r="D27" s="626" t="str">
        <f>D3</f>
        <v>Forintban!</v>
      </c>
      <c r="E27" s="626"/>
    </row>
    <row r="28" spans="1:5" ht="16.5" thickBot="1" x14ac:dyDescent="0.3">
      <c r="A28" s="568" t="s">
        <v>132</v>
      </c>
      <c r="B28" s="569" t="str">
        <f>+B15</f>
        <v>2020.</v>
      </c>
      <c r="C28" s="569" t="str">
        <f>+C15</f>
        <v>2021.</v>
      </c>
      <c r="D28" s="569" t="str">
        <f>+D15</f>
        <v>2021. után</v>
      </c>
      <c r="E28" s="570" t="s">
        <v>52</v>
      </c>
    </row>
    <row r="29" spans="1:5" x14ac:dyDescent="0.25">
      <c r="A29" s="571" t="s">
        <v>133</v>
      </c>
      <c r="B29" s="572"/>
      <c r="C29" s="572"/>
      <c r="D29" s="572"/>
      <c r="E29" s="594">
        <f t="shared" ref="E29:E35" si="3">SUM(B29:D29)</f>
        <v>0</v>
      </c>
    </row>
    <row r="30" spans="1:5" x14ac:dyDescent="0.25">
      <c r="A30" s="579" t="s">
        <v>146</v>
      </c>
      <c r="B30" s="580"/>
      <c r="C30" s="580"/>
      <c r="D30" s="580"/>
      <c r="E30" s="597">
        <f t="shared" si="3"/>
        <v>0</v>
      </c>
    </row>
    <row r="31" spans="1:5" x14ac:dyDescent="0.25">
      <c r="A31" s="583" t="s">
        <v>134</v>
      </c>
      <c r="B31" s="584"/>
      <c r="C31" s="584"/>
      <c r="D31" s="584"/>
      <c r="E31" s="587">
        <f t="shared" si="3"/>
        <v>0</v>
      </c>
    </row>
    <row r="32" spans="1:5" x14ac:dyDescent="0.25">
      <c r="A32" s="583" t="s">
        <v>148</v>
      </c>
      <c r="B32" s="584"/>
      <c r="C32" s="584"/>
      <c r="D32" s="584"/>
      <c r="E32" s="587">
        <f t="shared" si="3"/>
        <v>0</v>
      </c>
    </row>
    <row r="33" spans="1:5" x14ac:dyDescent="0.25">
      <c r="A33" s="583" t="s">
        <v>135</v>
      </c>
      <c r="B33" s="584"/>
      <c r="C33" s="584"/>
      <c r="D33" s="584"/>
      <c r="E33" s="587">
        <f t="shared" si="3"/>
        <v>0</v>
      </c>
    </row>
    <row r="34" spans="1:5" x14ac:dyDescent="0.25">
      <c r="A34" s="583" t="s">
        <v>136</v>
      </c>
      <c r="B34" s="584"/>
      <c r="C34" s="584"/>
      <c r="D34" s="584"/>
      <c r="E34" s="587">
        <f t="shared" si="3"/>
        <v>0</v>
      </c>
    </row>
    <row r="35" spans="1:5" ht="16.5" thickBot="1" x14ac:dyDescent="0.3">
      <c r="A35" s="588"/>
      <c r="B35" s="589"/>
      <c r="C35" s="589"/>
      <c r="D35" s="589"/>
      <c r="E35" s="587">
        <f t="shared" si="3"/>
        <v>0</v>
      </c>
    </row>
    <row r="36" spans="1:5" ht="16.5" thickBot="1" x14ac:dyDescent="0.3">
      <c r="A36" s="590" t="s">
        <v>138</v>
      </c>
      <c r="B36" s="591">
        <f>B29+SUM(B31:B35)</f>
        <v>0</v>
      </c>
      <c r="C36" s="591">
        <f>C29+SUM(C31:C35)</f>
        <v>0</v>
      </c>
      <c r="D36" s="591">
        <f>D29+SUM(D31:D35)</f>
        <v>0</v>
      </c>
      <c r="E36" s="592">
        <f>E29+SUM(E31:E35)</f>
        <v>0</v>
      </c>
    </row>
    <row r="37" spans="1:5" ht="16.5" thickBot="1" x14ac:dyDescent="0.3">
      <c r="A37" s="593"/>
      <c r="B37" s="593"/>
      <c r="C37" s="593"/>
      <c r="D37" s="593"/>
      <c r="E37" s="593"/>
    </row>
    <row r="38" spans="1:5" ht="16.5" thickBot="1" x14ac:dyDescent="0.3">
      <c r="A38" s="568" t="s">
        <v>137</v>
      </c>
      <c r="B38" s="569" t="str">
        <f>+B28</f>
        <v>2020.</v>
      </c>
      <c r="C38" s="569" t="str">
        <f>+C28</f>
        <v>2021.</v>
      </c>
      <c r="D38" s="569" t="str">
        <f>+D28</f>
        <v>2021. után</v>
      </c>
      <c r="E38" s="570" t="s">
        <v>52</v>
      </c>
    </row>
    <row r="39" spans="1:5" x14ac:dyDescent="0.25">
      <c r="A39" s="571" t="s">
        <v>142</v>
      </c>
      <c r="B39" s="572"/>
      <c r="C39" s="572"/>
      <c r="D39" s="572"/>
      <c r="E39" s="594">
        <f t="shared" ref="E39:E45" si="4">SUM(B39:D39)</f>
        <v>0</v>
      </c>
    </row>
    <row r="40" spans="1:5" x14ac:dyDescent="0.25">
      <c r="A40" s="595" t="s">
        <v>143</v>
      </c>
      <c r="B40" s="584"/>
      <c r="C40" s="584"/>
      <c r="D40" s="584"/>
      <c r="E40" s="587">
        <f t="shared" si="4"/>
        <v>0</v>
      </c>
    </row>
    <row r="41" spans="1:5" x14ac:dyDescent="0.25">
      <c r="A41" s="583" t="s">
        <v>144</v>
      </c>
      <c r="B41" s="584"/>
      <c r="C41" s="584"/>
      <c r="D41" s="584"/>
      <c r="E41" s="587">
        <f t="shared" si="4"/>
        <v>0</v>
      </c>
    </row>
    <row r="42" spans="1:5" x14ac:dyDescent="0.25">
      <c r="A42" s="583" t="s">
        <v>145</v>
      </c>
      <c r="B42" s="584"/>
      <c r="C42" s="584"/>
      <c r="D42" s="584"/>
      <c r="E42" s="587">
        <f t="shared" si="4"/>
        <v>0</v>
      </c>
    </row>
    <row r="43" spans="1:5" x14ac:dyDescent="0.25">
      <c r="A43" s="596"/>
      <c r="B43" s="584"/>
      <c r="C43" s="584"/>
      <c r="D43" s="584"/>
      <c r="E43" s="587">
        <f t="shared" si="4"/>
        <v>0</v>
      </c>
    </row>
    <row r="44" spans="1:5" x14ac:dyDescent="0.25">
      <c r="A44" s="596"/>
      <c r="B44" s="584"/>
      <c r="C44" s="584"/>
      <c r="D44" s="584"/>
      <c r="E44" s="587">
        <f t="shared" si="4"/>
        <v>0</v>
      </c>
    </row>
    <row r="45" spans="1:5" ht="16.5" thickBot="1" x14ac:dyDescent="0.3">
      <c r="A45" s="588"/>
      <c r="B45" s="589"/>
      <c r="C45" s="589"/>
      <c r="D45" s="589"/>
      <c r="E45" s="587">
        <f t="shared" si="4"/>
        <v>0</v>
      </c>
    </row>
    <row r="46" spans="1:5" ht="16.5" thickBot="1" x14ac:dyDescent="0.3">
      <c r="A46" s="590" t="s">
        <v>54</v>
      </c>
      <c r="B46" s="591">
        <f>SUM(B39:B45)</f>
        <v>0</v>
      </c>
      <c r="C46" s="591">
        <f>SUM(C39:C45)</f>
        <v>0</v>
      </c>
      <c r="D46" s="591">
        <f>SUM(D39:D45)</f>
        <v>0</v>
      </c>
      <c r="E46" s="592">
        <f>SUM(E39:E45)</f>
        <v>0</v>
      </c>
    </row>
    <row r="47" spans="1:5" x14ac:dyDescent="0.25">
      <c r="A47" s="565"/>
      <c r="B47" s="565"/>
      <c r="C47" s="565"/>
      <c r="D47" s="565"/>
      <c r="E47" s="565"/>
    </row>
    <row r="48" spans="1:5" x14ac:dyDescent="0.25">
      <c r="A48" s="634" t="str">
        <f>+CONCATENATE("Önkormányzaton kívüli EU-s projektekhez történő hozzájárulás ",LEFT(ÖSSZEFÜGGÉSEK!A5,4),". évi előirányzat")</f>
        <v>Önkormányzaton kívüli EU-s projektekhez történő hozzájárulás 2020. évi előirányzat</v>
      </c>
      <c r="B48" s="634"/>
      <c r="C48" s="634"/>
      <c r="D48" s="634"/>
      <c r="E48" s="634"/>
    </row>
    <row r="49" spans="1:8" ht="16.5" thickBot="1" x14ac:dyDescent="0.3">
      <c r="A49" s="565"/>
      <c r="B49" s="565"/>
      <c r="C49" s="565"/>
      <c r="D49" s="565"/>
      <c r="E49" s="565"/>
    </row>
    <row r="50" spans="1:8" ht="16.5" thickBot="1" x14ac:dyDescent="0.3">
      <c r="A50" s="639" t="s">
        <v>140</v>
      </c>
      <c r="B50" s="640"/>
      <c r="C50" s="641"/>
      <c r="D50" s="637" t="s">
        <v>574</v>
      </c>
      <c r="E50" s="638"/>
      <c r="H50" s="598"/>
    </row>
    <row r="51" spans="1:8" x14ac:dyDescent="0.25">
      <c r="A51" s="642"/>
      <c r="B51" s="643"/>
      <c r="C51" s="644"/>
      <c r="D51" s="630"/>
      <c r="E51" s="631"/>
    </row>
    <row r="52" spans="1:8" ht="16.5" thickBot="1" x14ac:dyDescent="0.3">
      <c r="A52" s="645"/>
      <c r="B52" s="646"/>
      <c r="C52" s="647"/>
      <c r="D52" s="632"/>
      <c r="E52" s="633"/>
    </row>
    <row r="53" spans="1:8" ht="16.5" thickBot="1" x14ac:dyDescent="0.3">
      <c r="A53" s="627" t="s">
        <v>54</v>
      </c>
      <c r="B53" s="628"/>
      <c r="C53" s="629"/>
      <c r="D53" s="635">
        <f>SUM(D51:E52)</f>
        <v>0</v>
      </c>
      <c r="E53" s="636"/>
    </row>
  </sheetData>
  <customSheetViews>
    <customSheetView guid="{D4B7FE44-8C63-4A0A-B353-9AF0A4D22349}" showPageBreaks="1" view="pageLayout" topLeftCell="F1">
      <selection activeCell="J4" sqref="J4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&amp;R&amp;11 8. melléklet a ……/2020. (….) önkormányzati rendelethez</oddHeader>
      </headerFooter>
    </customSheetView>
    <customSheetView guid="{95AECDB4-39EC-4F72-8855-23F3F9037AD1}" showPageBreaks="1" view="pageLayout" topLeftCell="F4">
      <selection activeCell="I9" sqref="I9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2"/>
      <headerFooter alignWithMargins="0">
        <oddHeader>&amp;R&amp;11 8. melléklet a ……/2020. (….) önkormányzati rendelethez</oddHeader>
      </headerFooter>
    </customSheetView>
  </customSheetViews>
  <mergeCells count="16">
    <mergeCell ref="F6:J6"/>
    <mergeCell ref="F2:J2"/>
    <mergeCell ref="F3:J3"/>
    <mergeCell ref="B2:E2"/>
    <mergeCell ref="B26:E26"/>
    <mergeCell ref="D3:E3"/>
    <mergeCell ref="D27:E27"/>
    <mergeCell ref="A53:C53"/>
    <mergeCell ref="D51:E51"/>
    <mergeCell ref="D52:E52"/>
    <mergeCell ref="A48:E48"/>
    <mergeCell ref="D53:E53"/>
    <mergeCell ref="D50:E50"/>
    <mergeCell ref="A50:C50"/>
    <mergeCell ref="A51:C51"/>
    <mergeCell ref="A52:C52"/>
  </mergeCells>
  <phoneticPr fontId="30" type="noConversion"/>
  <conditionalFormatting sqref="B13:D13 B23:E23 E16:E22 E29:E36 B36:D36 E39:E46 B46:D46 D53:E53 E6:E13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3"/>
  <headerFooter alignWithMargins="0">
    <oddHeader>&amp;R&amp;11 8. melléklet a 2/2020. (III.11.)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">
    <tabColor rgb="FF92D050"/>
  </sheetPr>
  <dimension ref="A1:K158"/>
  <sheetViews>
    <sheetView view="pageLayout" zoomScaleNormal="130" zoomScaleSheetLayoutView="85" workbookViewId="0">
      <selection activeCell="C1" sqref="C1"/>
    </sheetView>
  </sheetViews>
  <sheetFormatPr defaultRowHeight="12.75" x14ac:dyDescent="0.2"/>
  <cols>
    <col min="1" max="1" width="19.5" style="394" customWidth="1"/>
    <col min="2" max="2" width="72" style="395" customWidth="1"/>
    <col min="3" max="3" width="25" style="396" customWidth="1"/>
    <col min="4" max="16384" width="9.33203125" style="3"/>
  </cols>
  <sheetData>
    <row r="1" spans="1:3" s="2" customFormat="1" ht="16.5" customHeight="1" thickBot="1" x14ac:dyDescent="0.25">
      <c r="A1" s="219"/>
      <c r="B1" s="221"/>
      <c r="C1" s="561" t="str">
        <f>+CONCATENATE("9.1. melléklet a 2/",LEFT(ÖSSZEFÜGGÉSEK!A5,4),". (III.11.) önkormányzati rendelethez")</f>
        <v>9.1. melléklet a 2/2020. (III.11.) önkormányzati rendelethez</v>
      </c>
    </row>
    <row r="2" spans="1:3" s="91" customFormat="1" ht="21" customHeight="1" x14ac:dyDescent="0.2">
      <c r="A2" s="411" t="s">
        <v>62</v>
      </c>
      <c r="B2" s="353" t="s">
        <v>228</v>
      </c>
      <c r="C2" s="355" t="s">
        <v>55</v>
      </c>
    </row>
    <row r="3" spans="1:3" s="91" customFormat="1" ht="16.5" thickBot="1" x14ac:dyDescent="0.25">
      <c r="A3" s="222" t="s">
        <v>204</v>
      </c>
      <c r="B3" s="354" t="s">
        <v>405</v>
      </c>
      <c r="C3" s="495" t="s">
        <v>55</v>
      </c>
    </row>
    <row r="4" spans="1:3" s="92" customFormat="1" ht="15.95" customHeight="1" thickBot="1" x14ac:dyDescent="0.3">
      <c r="A4" s="223"/>
      <c r="B4" s="223"/>
      <c r="C4" s="224" t="str">
        <f>'7.sz.mell.'!F2</f>
        <v>Forintban!</v>
      </c>
    </row>
    <row r="5" spans="1:3" ht="13.5" thickBot="1" x14ac:dyDescent="0.25">
      <c r="A5" s="412" t="s">
        <v>206</v>
      </c>
      <c r="B5" s="225" t="s">
        <v>572</v>
      </c>
      <c r="C5" s="356" t="s">
        <v>56</v>
      </c>
    </row>
    <row r="6" spans="1:3" s="71" customFormat="1" ht="12.95" customHeight="1" thickBot="1" x14ac:dyDescent="0.25">
      <c r="A6" s="200"/>
      <c r="B6" s="201" t="s">
        <v>500</v>
      </c>
      <c r="C6" s="202" t="s">
        <v>501</v>
      </c>
    </row>
    <row r="7" spans="1:3" s="71" customFormat="1" ht="15.95" customHeight="1" thickBot="1" x14ac:dyDescent="0.25">
      <c r="A7" s="227"/>
      <c r="B7" s="228" t="s">
        <v>57</v>
      </c>
      <c r="C7" s="357"/>
    </row>
    <row r="8" spans="1:3" s="71" customFormat="1" ht="12" customHeight="1" thickBot="1" x14ac:dyDescent="0.25">
      <c r="A8" s="32" t="s">
        <v>19</v>
      </c>
      <c r="B8" s="21" t="s">
        <v>255</v>
      </c>
      <c r="C8" s="292">
        <f>+C9+C10+C11+C12+C13+C14</f>
        <v>38641362</v>
      </c>
    </row>
    <row r="9" spans="1:3" s="93" customFormat="1" ht="12" customHeight="1" x14ac:dyDescent="0.2">
      <c r="A9" s="440" t="s">
        <v>99</v>
      </c>
      <c r="B9" s="421" t="s">
        <v>256</v>
      </c>
      <c r="C9" s="295">
        <v>18516925</v>
      </c>
    </row>
    <row r="10" spans="1:3" s="94" customFormat="1" ht="12" customHeight="1" x14ac:dyDescent="0.2">
      <c r="A10" s="441" t="s">
        <v>100</v>
      </c>
      <c r="B10" s="422" t="s">
        <v>257</v>
      </c>
      <c r="C10" s="294"/>
    </row>
    <row r="11" spans="1:3" s="94" customFormat="1" ht="12" customHeight="1" x14ac:dyDescent="0.2">
      <c r="A11" s="441" t="s">
        <v>101</v>
      </c>
      <c r="B11" s="422" t="s">
        <v>559</v>
      </c>
      <c r="C11" s="294">
        <v>18324437</v>
      </c>
    </row>
    <row r="12" spans="1:3" s="94" customFormat="1" ht="12" customHeight="1" x14ac:dyDescent="0.2">
      <c r="A12" s="441" t="s">
        <v>102</v>
      </c>
      <c r="B12" s="422" t="s">
        <v>259</v>
      </c>
      <c r="C12" s="294">
        <v>1800000</v>
      </c>
    </row>
    <row r="13" spans="1:3" s="94" customFormat="1" ht="12" customHeight="1" x14ac:dyDescent="0.2">
      <c r="A13" s="441" t="s">
        <v>149</v>
      </c>
      <c r="B13" s="422" t="s">
        <v>513</v>
      </c>
      <c r="C13" s="294"/>
    </row>
    <row r="14" spans="1:3" s="93" customFormat="1" ht="12" customHeight="1" thickBot="1" x14ac:dyDescent="0.25">
      <c r="A14" s="442" t="s">
        <v>103</v>
      </c>
      <c r="B14" s="423" t="s">
        <v>440</v>
      </c>
      <c r="C14" s="294"/>
    </row>
    <row r="15" spans="1:3" s="93" customFormat="1" ht="12" customHeight="1" thickBot="1" x14ac:dyDescent="0.25">
      <c r="A15" s="32" t="s">
        <v>20</v>
      </c>
      <c r="B15" s="287" t="s">
        <v>260</v>
      </c>
      <c r="C15" s="292">
        <f>+C16+C17+C18+C19+C20</f>
        <v>82332677</v>
      </c>
    </row>
    <row r="16" spans="1:3" s="93" customFormat="1" ht="12" customHeight="1" x14ac:dyDescent="0.2">
      <c r="A16" s="440" t="s">
        <v>105</v>
      </c>
      <c r="B16" s="421" t="s">
        <v>261</v>
      </c>
      <c r="C16" s="295"/>
    </row>
    <row r="17" spans="1:3" s="93" customFormat="1" ht="12" customHeight="1" x14ac:dyDescent="0.2">
      <c r="A17" s="441" t="s">
        <v>106</v>
      </c>
      <c r="B17" s="422" t="s">
        <v>262</v>
      </c>
      <c r="C17" s="294"/>
    </row>
    <row r="18" spans="1:3" s="93" customFormat="1" ht="12" customHeight="1" x14ac:dyDescent="0.2">
      <c r="A18" s="441" t="s">
        <v>107</v>
      </c>
      <c r="B18" s="422" t="s">
        <v>429</v>
      </c>
      <c r="C18" s="294"/>
    </row>
    <row r="19" spans="1:3" s="93" customFormat="1" ht="12" customHeight="1" x14ac:dyDescent="0.2">
      <c r="A19" s="441" t="s">
        <v>108</v>
      </c>
      <c r="B19" s="422" t="s">
        <v>430</v>
      </c>
      <c r="C19" s="294"/>
    </row>
    <row r="20" spans="1:3" s="93" customFormat="1" ht="12" customHeight="1" x14ac:dyDescent="0.2">
      <c r="A20" s="441" t="s">
        <v>109</v>
      </c>
      <c r="B20" s="422" t="s">
        <v>263</v>
      </c>
      <c r="C20" s="294">
        <v>82332677</v>
      </c>
    </row>
    <row r="21" spans="1:3" s="94" customFormat="1" ht="12" customHeight="1" thickBot="1" x14ac:dyDescent="0.25">
      <c r="A21" s="442" t="s">
        <v>118</v>
      </c>
      <c r="B21" s="423" t="s">
        <v>264</v>
      </c>
      <c r="C21" s="296"/>
    </row>
    <row r="22" spans="1:3" s="94" customFormat="1" ht="12" customHeight="1" thickBot="1" x14ac:dyDescent="0.25">
      <c r="A22" s="32" t="s">
        <v>21</v>
      </c>
      <c r="B22" s="21" t="s">
        <v>265</v>
      </c>
      <c r="C22" s="292">
        <f>+C23+C24+C25+C26+C27</f>
        <v>21855884</v>
      </c>
    </row>
    <row r="23" spans="1:3" s="94" customFormat="1" ht="12" customHeight="1" x14ac:dyDescent="0.2">
      <c r="A23" s="440" t="s">
        <v>88</v>
      </c>
      <c r="B23" s="421" t="s">
        <v>266</v>
      </c>
      <c r="C23" s="295"/>
    </row>
    <row r="24" spans="1:3" s="93" customFormat="1" ht="12" customHeight="1" x14ac:dyDescent="0.2">
      <c r="A24" s="441" t="s">
        <v>89</v>
      </c>
      <c r="B24" s="422" t="s">
        <v>267</v>
      </c>
      <c r="C24" s="294"/>
    </row>
    <row r="25" spans="1:3" s="94" customFormat="1" ht="12" customHeight="1" x14ac:dyDescent="0.2">
      <c r="A25" s="441" t="s">
        <v>90</v>
      </c>
      <c r="B25" s="422" t="s">
        <v>431</v>
      </c>
      <c r="C25" s="294"/>
    </row>
    <row r="26" spans="1:3" s="94" customFormat="1" ht="12" customHeight="1" x14ac:dyDescent="0.2">
      <c r="A26" s="441" t="s">
        <v>91</v>
      </c>
      <c r="B26" s="422" t="s">
        <v>432</v>
      </c>
      <c r="C26" s="294"/>
    </row>
    <row r="27" spans="1:3" s="94" customFormat="1" ht="12" customHeight="1" x14ac:dyDescent="0.2">
      <c r="A27" s="441" t="s">
        <v>172</v>
      </c>
      <c r="B27" s="422" t="s">
        <v>268</v>
      </c>
      <c r="C27" s="294">
        <v>21855884</v>
      </c>
    </row>
    <row r="28" spans="1:3" s="94" customFormat="1" ht="12" customHeight="1" thickBot="1" x14ac:dyDescent="0.25">
      <c r="A28" s="442" t="s">
        <v>173</v>
      </c>
      <c r="B28" s="423" t="s">
        <v>269</v>
      </c>
      <c r="C28" s="296"/>
    </row>
    <row r="29" spans="1:3" s="94" customFormat="1" ht="12" customHeight="1" thickBot="1" x14ac:dyDescent="0.25">
      <c r="A29" s="32" t="s">
        <v>174</v>
      </c>
      <c r="B29" s="21" t="s">
        <v>569</v>
      </c>
      <c r="C29" s="298">
        <f>SUM(C30:C36)</f>
        <v>2600000</v>
      </c>
    </row>
    <row r="30" spans="1:3" s="94" customFormat="1" ht="12" customHeight="1" x14ac:dyDescent="0.2">
      <c r="A30" s="440" t="s">
        <v>271</v>
      </c>
      <c r="B30" s="421" t="s">
        <v>586</v>
      </c>
      <c r="C30" s="416">
        <v>400000</v>
      </c>
    </row>
    <row r="31" spans="1:3" s="94" customFormat="1" ht="12" customHeight="1" x14ac:dyDescent="0.2">
      <c r="A31" s="441" t="s">
        <v>272</v>
      </c>
      <c r="B31" s="422" t="s">
        <v>565</v>
      </c>
      <c r="C31" s="294"/>
    </row>
    <row r="32" spans="1:3" s="94" customFormat="1" ht="12" customHeight="1" x14ac:dyDescent="0.2">
      <c r="A32" s="441" t="s">
        <v>273</v>
      </c>
      <c r="B32" s="422" t="s">
        <v>566</v>
      </c>
      <c r="C32" s="294">
        <v>1400000</v>
      </c>
    </row>
    <row r="33" spans="1:3" s="94" customFormat="1" ht="12" customHeight="1" x14ac:dyDescent="0.2">
      <c r="A33" s="441" t="s">
        <v>274</v>
      </c>
      <c r="B33" s="422" t="s">
        <v>567</v>
      </c>
      <c r="C33" s="294"/>
    </row>
    <row r="34" spans="1:3" s="94" customFormat="1" ht="12" customHeight="1" x14ac:dyDescent="0.2">
      <c r="A34" s="441" t="s">
        <v>561</v>
      </c>
      <c r="B34" s="422" t="s">
        <v>275</v>
      </c>
      <c r="C34" s="294">
        <v>800000</v>
      </c>
    </row>
    <row r="35" spans="1:3" s="94" customFormat="1" ht="12" customHeight="1" x14ac:dyDescent="0.2">
      <c r="A35" s="441" t="s">
        <v>562</v>
      </c>
      <c r="B35" s="422" t="s">
        <v>276</v>
      </c>
      <c r="C35" s="294"/>
    </row>
    <row r="36" spans="1:3" s="94" customFormat="1" ht="12" customHeight="1" thickBot="1" x14ac:dyDescent="0.25">
      <c r="A36" s="442" t="s">
        <v>563</v>
      </c>
      <c r="B36" s="515" t="s">
        <v>277</v>
      </c>
      <c r="C36" s="296"/>
    </row>
    <row r="37" spans="1:3" s="94" customFormat="1" ht="12" customHeight="1" thickBot="1" x14ac:dyDescent="0.25">
      <c r="A37" s="32" t="s">
        <v>23</v>
      </c>
      <c r="B37" s="21" t="s">
        <v>441</v>
      </c>
      <c r="C37" s="292">
        <f>SUM(C38:C48)</f>
        <v>8836899</v>
      </c>
    </row>
    <row r="38" spans="1:3" s="94" customFormat="1" ht="12" customHeight="1" x14ac:dyDescent="0.2">
      <c r="A38" s="440" t="s">
        <v>92</v>
      </c>
      <c r="B38" s="421" t="s">
        <v>280</v>
      </c>
      <c r="C38" s="295">
        <v>2400000</v>
      </c>
    </row>
    <row r="39" spans="1:3" s="94" customFormat="1" ht="12" customHeight="1" x14ac:dyDescent="0.2">
      <c r="A39" s="441" t="s">
        <v>93</v>
      </c>
      <c r="B39" s="422" t="s">
        <v>281</v>
      </c>
      <c r="C39" s="294">
        <v>2400000</v>
      </c>
    </row>
    <row r="40" spans="1:3" s="94" customFormat="1" ht="12" customHeight="1" x14ac:dyDescent="0.2">
      <c r="A40" s="441" t="s">
        <v>94</v>
      </c>
      <c r="B40" s="422" t="s">
        <v>282</v>
      </c>
      <c r="C40" s="294"/>
    </row>
    <row r="41" spans="1:3" s="94" customFormat="1" ht="12" customHeight="1" x14ac:dyDescent="0.2">
      <c r="A41" s="441" t="s">
        <v>176</v>
      </c>
      <c r="B41" s="422" t="s">
        <v>283</v>
      </c>
      <c r="C41" s="294"/>
    </row>
    <row r="42" spans="1:3" s="94" customFormat="1" ht="12" customHeight="1" x14ac:dyDescent="0.2">
      <c r="A42" s="441" t="s">
        <v>177</v>
      </c>
      <c r="B42" s="422" t="s">
        <v>284</v>
      </c>
      <c r="C42" s="294"/>
    </row>
    <row r="43" spans="1:3" s="94" customFormat="1" ht="12" customHeight="1" x14ac:dyDescent="0.2">
      <c r="A43" s="441" t="s">
        <v>178</v>
      </c>
      <c r="B43" s="422" t="s">
        <v>285</v>
      </c>
      <c r="C43" s="294">
        <v>2509650</v>
      </c>
    </row>
    <row r="44" spans="1:3" s="94" customFormat="1" ht="12" customHeight="1" x14ac:dyDescent="0.2">
      <c r="A44" s="441" t="s">
        <v>179</v>
      </c>
      <c r="B44" s="422" t="s">
        <v>286</v>
      </c>
      <c r="C44" s="294">
        <v>1527249</v>
      </c>
    </row>
    <row r="45" spans="1:3" s="94" customFormat="1" ht="12" customHeight="1" x14ac:dyDescent="0.2">
      <c r="A45" s="441" t="s">
        <v>180</v>
      </c>
      <c r="B45" s="422" t="s">
        <v>568</v>
      </c>
      <c r="C45" s="294"/>
    </row>
    <row r="46" spans="1:3" s="94" customFormat="1" ht="12" customHeight="1" x14ac:dyDescent="0.2">
      <c r="A46" s="441" t="s">
        <v>278</v>
      </c>
      <c r="B46" s="422" t="s">
        <v>288</v>
      </c>
      <c r="C46" s="297"/>
    </row>
    <row r="47" spans="1:3" s="94" customFormat="1" ht="12" customHeight="1" x14ac:dyDescent="0.2">
      <c r="A47" s="442" t="s">
        <v>279</v>
      </c>
      <c r="B47" s="423" t="s">
        <v>443</v>
      </c>
      <c r="C47" s="407"/>
    </row>
    <row r="48" spans="1:3" s="94" customFormat="1" ht="12" customHeight="1" thickBot="1" x14ac:dyDescent="0.25">
      <c r="A48" s="442" t="s">
        <v>442</v>
      </c>
      <c r="B48" s="423" t="s">
        <v>289</v>
      </c>
      <c r="C48" s="407"/>
    </row>
    <row r="49" spans="1:3" s="94" customFormat="1" ht="12" customHeight="1" thickBot="1" x14ac:dyDescent="0.25">
      <c r="A49" s="32" t="s">
        <v>24</v>
      </c>
      <c r="B49" s="21" t="s">
        <v>290</v>
      </c>
      <c r="C49" s="292">
        <f>SUM(C50:C54)</f>
        <v>5495000</v>
      </c>
    </row>
    <row r="50" spans="1:3" s="94" customFormat="1" ht="12" customHeight="1" x14ac:dyDescent="0.2">
      <c r="A50" s="440" t="s">
        <v>95</v>
      </c>
      <c r="B50" s="421" t="s">
        <v>294</v>
      </c>
      <c r="C50" s="465"/>
    </row>
    <row r="51" spans="1:3" s="94" customFormat="1" ht="12" customHeight="1" x14ac:dyDescent="0.2">
      <c r="A51" s="441" t="s">
        <v>96</v>
      </c>
      <c r="B51" s="422" t="s">
        <v>295</v>
      </c>
      <c r="C51" s="297"/>
    </row>
    <row r="52" spans="1:3" s="94" customFormat="1" ht="12" customHeight="1" x14ac:dyDescent="0.2">
      <c r="A52" s="441" t="s">
        <v>291</v>
      </c>
      <c r="B52" s="422" t="s">
        <v>296</v>
      </c>
      <c r="C52" s="297">
        <v>5495000</v>
      </c>
    </row>
    <row r="53" spans="1:3" s="94" customFormat="1" ht="12" customHeight="1" x14ac:dyDescent="0.2">
      <c r="A53" s="441" t="s">
        <v>292</v>
      </c>
      <c r="B53" s="422" t="s">
        <v>297</v>
      </c>
      <c r="C53" s="297"/>
    </row>
    <row r="54" spans="1:3" s="94" customFormat="1" ht="12" customHeight="1" thickBot="1" x14ac:dyDescent="0.25">
      <c r="A54" s="442" t="s">
        <v>293</v>
      </c>
      <c r="B54" s="423" t="s">
        <v>298</v>
      </c>
      <c r="C54" s="407"/>
    </row>
    <row r="55" spans="1:3" s="94" customFormat="1" ht="12" customHeight="1" thickBot="1" x14ac:dyDescent="0.25">
      <c r="A55" s="32" t="s">
        <v>181</v>
      </c>
      <c r="B55" s="21" t="s">
        <v>299</v>
      </c>
      <c r="C55" s="292">
        <f>SUM(C56:C58)</f>
        <v>0</v>
      </c>
    </row>
    <row r="56" spans="1:3" s="94" customFormat="1" ht="12" customHeight="1" x14ac:dyDescent="0.2">
      <c r="A56" s="440" t="s">
        <v>97</v>
      </c>
      <c r="B56" s="421" t="s">
        <v>300</v>
      </c>
      <c r="C56" s="295"/>
    </row>
    <row r="57" spans="1:3" s="94" customFormat="1" ht="12" customHeight="1" x14ac:dyDescent="0.2">
      <c r="A57" s="441" t="s">
        <v>98</v>
      </c>
      <c r="B57" s="422" t="s">
        <v>433</v>
      </c>
      <c r="C57" s="294"/>
    </row>
    <row r="58" spans="1:3" s="94" customFormat="1" ht="12" customHeight="1" x14ac:dyDescent="0.2">
      <c r="A58" s="441" t="s">
        <v>303</v>
      </c>
      <c r="B58" s="422" t="s">
        <v>301</v>
      </c>
      <c r="C58" s="294"/>
    </row>
    <row r="59" spans="1:3" s="94" customFormat="1" ht="12" customHeight="1" thickBot="1" x14ac:dyDescent="0.25">
      <c r="A59" s="442" t="s">
        <v>304</v>
      </c>
      <c r="B59" s="423" t="s">
        <v>302</v>
      </c>
      <c r="C59" s="296"/>
    </row>
    <row r="60" spans="1:3" s="94" customFormat="1" ht="12" customHeight="1" thickBot="1" x14ac:dyDescent="0.25">
      <c r="A60" s="32" t="s">
        <v>26</v>
      </c>
      <c r="B60" s="287" t="s">
        <v>305</v>
      </c>
      <c r="C60" s="292">
        <f>SUM(C61:C63)</f>
        <v>0</v>
      </c>
    </row>
    <row r="61" spans="1:3" s="94" customFormat="1" ht="12" customHeight="1" x14ac:dyDescent="0.2">
      <c r="A61" s="440" t="s">
        <v>182</v>
      </c>
      <c r="B61" s="421" t="s">
        <v>307</v>
      </c>
      <c r="C61" s="297"/>
    </row>
    <row r="62" spans="1:3" s="94" customFormat="1" ht="12" customHeight="1" x14ac:dyDescent="0.2">
      <c r="A62" s="441" t="s">
        <v>183</v>
      </c>
      <c r="B62" s="422" t="s">
        <v>434</v>
      </c>
      <c r="C62" s="297"/>
    </row>
    <row r="63" spans="1:3" s="94" customFormat="1" ht="12" customHeight="1" x14ac:dyDescent="0.2">
      <c r="A63" s="441" t="s">
        <v>233</v>
      </c>
      <c r="B63" s="422" t="s">
        <v>308</v>
      </c>
      <c r="C63" s="297"/>
    </row>
    <row r="64" spans="1:3" s="94" customFormat="1" ht="12" customHeight="1" thickBot="1" x14ac:dyDescent="0.25">
      <c r="A64" s="442" t="s">
        <v>306</v>
      </c>
      <c r="B64" s="423" t="s">
        <v>309</v>
      </c>
      <c r="C64" s="297"/>
    </row>
    <row r="65" spans="1:3" s="94" customFormat="1" ht="12" customHeight="1" thickBot="1" x14ac:dyDescent="0.25">
      <c r="A65" s="32" t="s">
        <v>27</v>
      </c>
      <c r="B65" s="21" t="s">
        <v>310</v>
      </c>
      <c r="C65" s="298">
        <f>+C8+C15+C22+C29+C37+C49+C55+C60</f>
        <v>159761822</v>
      </c>
    </row>
    <row r="66" spans="1:3" s="94" customFormat="1" ht="12" customHeight="1" thickBot="1" x14ac:dyDescent="0.2">
      <c r="A66" s="443" t="s">
        <v>401</v>
      </c>
      <c r="B66" s="287" t="s">
        <v>312</v>
      </c>
      <c r="C66" s="292">
        <f>SUM(C67:C69)</f>
        <v>0</v>
      </c>
    </row>
    <row r="67" spans="1:3" s="94" customFormat="1" ht="12" customHeight="1" x14ac:dyDescent="0.2">
      <c r="A67" s="440" t="s">
        <v>343</v>
      </c>
      <c r="B67" s="421" t="s">
        <v>313</v>
      </c>
      <c r="C67" s="297"/>
    </row>
    <row r="68" spans="1:3" s="94" customFormat="1" ht="12" customHeight="1" x14ac:dyDescent="0.2">
      <c r="A68" s="441" t="s">
        <v>352</v>
      </c>
      <c r="B68" s="422" t="s">
        <v>314</v>
      </c>
      <c r="C68" s="297"/>
    </row>
    <row r="69" spans="1:3" s="94" customFormat="1" ht="12" customHeight="1" thickBot="1" x14ac:dyDescent="0.25">
      <c r="A69" s="442" t="s">
        <v>353</v>
      </c>
      <c r="B69" s="424" t="s">
        <v>315</v>
      </c>
      <c r="C69" s="297"/>
    </row>
    <row r="70" spans="1:3" s="94" customFormat="1" ht="12" customHeight="1" thickBot="1" x14ac:dyDescent="0.2">
      <c r="A70" s="443" t="s">
        <v>316</v>
      </c>
      <c r="B70" s="287" t="s">
        <v>317</v>
      </c>
      <c r="C70" s="292">
        <f>SUM(C71:C74)</f>
        <v>0</v>
      </c>
    </row>
    <row r="71" spans="1:3" s="94" customFormat="1" ht="12" customHeight="1" x14ac:dyDescent="0.2">
      <c r="A71" s="440" t="s">
        <v>150</v>
      </c>
      <c r="B71" s="421" t="s">
        <v>318</v>
      </c>
      <c r="C71" s="297"/>
    </row>
    <row r="72" spans="1:3" s="94" customFormat="1" ht="12" customHeight="1" x14ac:dyDescent="0.2">
      <c r="A72" s="441" t="s">
        <v>151</v>
      </c>
      <c r="B72" s="422" t="s">
        <v>319</v>
      </c>
      <c r="C72" s="297"/>
    </row>
    <row r="73" spans="1:3" s="94" customFormat="1" ht="12" customHeight="1" x14ac:dyDescent="0.2">
      <c r="A73" s="441" t="s">
        <v>344</v>
      </c>
      <c r="B73" s="422" t="s">
        <v>320</v>
      </c>
      <c r="C73" s="297"/>
    </row>
    <row r="74" spans="1:3" s="94" customFormat="1" ht="12" customHeight="1" thickBot="1" x14ac:dyDescent="0.25">
      <c r="A74" s="442" t="s">
        <v>345</v>
      </c>
      <c r="B74" s="423" t="s">
        <v>321</v>
      </c>
      <c r="C74" s="297"/>
    </row>
    <row r="75" spans="1:3" s="94" customFormat="1" ht="12" customHeight="1" thickBot="1" x14ac:dyDescent="0.2">
      <c r="A75" s="443" t="s">
        <v>322</v>
      </c>
      <c r="B75" s="287" t="s">
        <v>323</v>
      </c>
      <c r="C75" s="292">
        <f>SUM(C76:C77)</f>
        <v>73927333</v>
      </c>
    </row>
    <row r="76" spans="1:3" s="94" customFormat="1" ht="12" customHeight="1" x14ac:dyDescent="0.2">
      <c r="A76" s="440" t="s">
        <v>346</v>
      </c>
      <c r="B76" s="421" t="s">
        <v>324</v>
      </c>
      <c r="C76" s="297">
        <v>73927333</v>
      </c>
    </row>
    <row r="77" spans="1:3" s="94" customFormat="1" ht="12" customHeight="1" thickBot="1" x14ac:dyDescent="0.25">
      <c r="A77" s="442" t="s">
        <v>347</v>
      </c>
      <c r="B77" s="423" t="s">
        <v>325</v>
      </c>
      <c r="C77" s="297"/>
    </row>
    <row r="78" spans="1:3" s="93" customFormat="1" ht="12" customHeight="1" thickBot="1" x14ac:dyDescent="0.2">
      <c r="A78" s="443" t="s">
        <v>326</v>
      </c>
      <c r="B78" s="287" t="s">
        <v>327</v>
      </c>
      <c r="C78" s="292">
        <f>SUM(C79:C81)</f>
        <v>1389821</v>
      </c>
    </row>
    <row r="79" spans="1:3" s="94" customFormat="1" ht="12" customHeight="1" x14ac:dyDescent="0.2">
      <c r="A79" s="440" t="s">
        <v>348</v>
      </c>
      <c r="B79" s="421" t="s">
        <v>328</v>
      </c>
      <c r="C79" s="297">
        <v>1389821</v>
      </c>
    </row>
    <row r="80" spans="1:3" s="94" customFormat="1" ht="12" customHeight="1" x14ac:dyDescent="0.2">
      <c r="A80" s="441" t="s">
        <v>349</v>
      </c>
      <c r="B80" s="422" t="s">
        <v>329</v>
      </c>
      <c r="C80" s="297"/>
    </row>
    <row r="81" spans="1:3" s="94" customFormat="1" ht="12" customHeight="1" thickBot="1" x14ac:dyDescent="0.25">
      <c r="A81" s="442" t="s">
        <v>350</v>
      </c>
      <c r="B81" s="423" t="s">
        <v>330</v>
      </c>
      <c r="C81" s="297"/>
    </row>
    <row r="82" spans="1:3" s="94" customFormat="1" ht="12" customHeight="1" thickBot="1" x14ac:dyDescent="0.2">
      <c r="A82" s="443" t="s">
        <v>331</v>
      </c>
      <c r="B82" s="287" t="s">
        <v>351</v>
      </c>
      <c r="C82" s="292">
        <f>SUM(C83:C86)</f>
        <v>0</v>
      </c>
    </row>
    <row r="83" spans="1:3" s="94" customFormat="1" ht="12" customHeight="1" x14ac:dyDescent="0.2">
      <c r="A83" s="444" t="s">
        <v>332</v>
      </c>
      <c r="B83" s="421" t="s">
        <v>333</v>
      </c>
      <c r="C83" s="297"/>
    </row>
    <row r="84" spans="1:3" s="94" customFormat="1" ht="12" customHeight="1" x14ac:dyDescent="0.2">
      <c r="A84" s="445" t="s">
        <v>334</v>
      </c>
      <c r="B84" s="422" t="s">
        <v>335</v>
      </c>
      <c r="C84" s="297"/>
    </row>
    <row r="85" spans="1:3" s="94" customFormat="1" ht="12" customHeight="1" x14ac:dyDescent="0.2">
      <c r="A85" s="445" t="s">
        <v>336</v>
      </c>
      <c r="B85" s="422" t="s">
        <v>337</v>
      </c>
      <c r="C85" s="297"/>
    </row>
    <row r="86" spans="1:3" s="93" customFormat="1" ht="12" customHeight="1" thickBot="1" x14ac:dyDescent="0.25">
      <c r="A86" s="446" t="s">
        <v>338</v>
      </c>
      <c r="B86" s="423" t="s">
        <v>339</v>
      </c>
      <c r="C86" s="297"/>
    </row>
    <row r="87" spans="1:3" s="93" customFormat="1" ht="12" customHeight="1" thickBot="1" x14ac:dyDescent="0.2">
      <c r="A87" s="443" t="s">
        <v>340</v>
      </c>
      <c r="B87" s="287" t="s">
        <v>482</v>
      </c>
      <c r="C87" s="466"/>
    </row>
    <row r="88" spans="1:3" s="93" customFormat="1" ht="12" customHeight="1" thickBot="1" x14ac:dyDescent="0.2">
      <c r="A88" s="443" t="s">
        <v>514</v>
      </c>
      <c r="B88" s="287" t="s">
        <v>341</v>
      </c>
      <c r="C88" s="466"/>
    </row>
    <row r="89" spans="1:3" s="93" customFormat="1" ht="12" customHeight="1" thickBot="1" x14ac:dyDescent="0.2">
      <c r="A89" s="443" t="s">
        <v>515</v>
      </c>
      <c r="B89" s="428" t="s">
        <v>485</v>
      </c>
      <c r="C89" s="298">
        <f>+C66+C70+C75+C78+C82+C88+C87</f>
        <v>75317154</v>
      </c>
    </row>
    <row r="90" spans="1:3" s="93" customFormat="1" ht="12" customHeight="1" thickBot="1" x14ac:dyDescent="0.2">
      <c r="A90" s="447" t="s">
        <v>516</v>
      </c>
      <c r="B90" s="429" t="s">
        <v>517</v>
      </c>
      <c r="C90" s="298">
        <f>+C65+C89</f>
        <v>235078976</v>
      </c>
    </row>
    <row r="91" spans="1:3" s="94" customFormat="1" ht="15" customHeight="1" thickBot="1" x14ac:dyDescent="0.25">
      <c r="A91" s="233"/>
      <c r="B91" s="234"/>
      <c r="C91" s="362"/>
    </row>
    <row r="92" spans="1:3" s="71" customFormat="1" ht="16.5" customHeight="1" thickBot="1" x14ac:dyDescent="0.25">
      <c r="A92" s="237"/>
      <c r="B92" s="238" t="s">
        <v>58</v>
      </c>
      <c r="C92" s="364"/>
    </row>
    <row r="93" spans="1:3" s="95" customFormat="1" ht="12" customHeight="1" thickBot="1" x14ac:dyDescent="0.25">
      <c r="A93" s="413" t="s">
        <v>19</v>
      </c>
      <c r="B93" s="28" t="s">
        <v>521</v>
      </c>
      <c r="C93" s="291">
        <f>+C94+C95+C96+C97+C98+C111</f>
        <v>141014270</v>
      </c>
    </row>
    <row r="94" spans="1:3" ht="12" customHeight="1" x14ac:dyDescent="0.2">
      <c r="A94" s="448" t="s">
        <v>99</v>
      </c>
      <c r="B94" s="10" t="s">
        <v>50</v>
      </c>
      <c r="C94" s="293">
        <v>74839500</v>
      </c>
    </row>
    <row r="95" spans="1:3" ht="12" customHeight="1" x14ac:dyDescent="0.2">
      <c r="A95" s="441" t="s">
        <v>100</v>
      </c>
      <c r="B95" s="8" t="s">
        <v>184</v>
      </c>
      <c r="C95" s="294">
        <v>8002992</v>
      </c>
    </row>
    <row r="96" spans="1:3" ht="12" customHeight="1" x14ac:dyDescent="0.2">
      <c r="A96" s="441" t="s">
        <v>101</v>
      </c>
      <c r="B96" s="8" t="s">
        <v>141</v>
      </c>
      <c r="C96" s="296">
        <v>28793827</v>
      </c>
    </row>
    <row r="97" spans="1:3" ht="12" customHeight="1" x14ac:dyDescent="0.2">
      <c r="A97" s="441" t="s">
        <v>102</v>
      </c>
      <c r="B97" s="11" t="s">
        <v>185</v>
      </c>
      <c r="C97" s="296">
        <v>13002000</v>
      </c>
    </row>
    <row r="98" spans="1:3" ht="12" customHeight="1" x14ac:dyDescent="0.2">
      <c r="A98" s="441" t="s">
        <v>113</v>
      </c>
      <c r="B98" s="19" t="s">
        <v>186</v>
      </c>
      <c r="C98" s="296">
        <v>8429371</v>
      </c>
    </row>
    <row r="99" spans="1:3" ht="12" customHeight="1" x14ac:dyDescent="0.2">
      <c r="A99" s="441" t="s">
        <v>103</v>
      </c>
      <c r="B99" s="8" t="s">
        <v>518</v>
      </c>
      <c r="C99" s="296"/>
    </row>
    <row r="100" spans="1:3" ht="12" customHeight="1" x14ac:dyDescent="0.2">
      <c r="A100" s="441" t="s">
        <v>104</v>
      </c>
      <c r="B100" s="143" t="s">
        <v>448</v>
      </c>
      <c r="C100" s="296"/>
    </row>
    <row r="101" spans="1:3" ht="12" customHeight="1" x14ac:dyDescent="0.2">
      <c r="A101" s="441" t="s">
        <v>114</v>
      </c>
      <c r="B101" s="143" t="s">
        <v>447</v>
      </c>
      <c r="C101" s="296"/>
    </row>
    <row r="102" spans="1:3" ht="12" customHeight="1" x14ac:dyDescent="0.2">
      <c r="A102" s="441" t="s">
        <v>115</v>
      </c>
      <c r="B102" s="143" t="s">
        <v>357</v>
      </c>
      <c r="C102" s="296"/>
    </row>
    <row r="103" spans="1:3" ht="12" customHeight="1" x14ac:dyDescent="0.2">
      <c r="A103" s="441" t="s">
        <v>116</v>
      </c>
      <c r="B103" s="144" t="s">
        <v>358</v>
      </c>
      <c r="C103" s="296"/>
    </row>
    <row r="104" spans="1:3" ht="12" customHeight="1" x14ac:dyDescent="0.2">
      <c r="A104" s="441" t="s">
        <v>117</v>
      </c>
      <c r="B104" s="144" t="s">
        <v>359</v>
      </c>
      <c r="C104" s="296"/>
    </row>
    <row r="105" spans="1:3" ht="12" customHeight="1" x14ac:dyDescent="0.2">
      <c r="A105" s="441" t="s">
        <v>119</v>
      </c>
      <c r="B105" s="143" t="s">
        <v>360</v>
      </c>
      <c r="C105" s="296">
        <v>6929371</v>
      </c>
    </row>
    <row r="106" spans="1:3" ht="12" customHeight="1" x14ac:dyDescent="0.2">
      <c r="A106" s="441" t="s">
        <v>187</v>
      </c>
      <c r="B106" s="143" t="s">
        <v>361</v>
      </c>
      <c r="C106" s="296"/>
    </row>
    <row r="107" spans="1:3" ht="12" customHeight="1" x14ac:dyDescent="0.2">
      <c r="A107" s="441" t="s">
        <v>355</v>
      </c>
      <c r="B107" s="144" t="s">
        <v>362</v>
      </c>
      <c r="C107" s="296"/>
    </row>
    <row r="108" spans="1:3" ht="12" customHeight="1" x14ac:dyDescent="0.2">
      <c r="A108" s="449" t="s">
        <v>356</v>
      </c>
      <c r="B108" s="145" t="s">
        <v>363</v>
      </c>
      <c r="C108" s="296"/>
    </row>
    <row r="109" spans="1:3" ht="12" customHeight="1" x14ac:dyDescent="0.2">
      <c r="A109" s="441" t="s">
        <v>445</v>
      </c>
      <c r="B109" s="145" t="s">
        <v>364</v>
      </c>
      <c r="C109" s="296"/>
    </row>
    <row r="110" spans="1:3" ht="12" customHeight="1" x14ac:dyDescent="0.2">
      <c r="A110" s="441" t="s">
        <v>446</v>
      </c>
      <c r="B110" s="144" t="s">
        <v>365</v>
      </c>
      <c r="C110" s="294">
        <v>1500000</v>
      </c>
    </row>
    <row r="111" spans="1:3" ht="12" customHeight="1" x14ac:dyDescent="0.2">
      <c r="A111" s="441" t="s">
        <v>450</v>
      </c>
      <c r="B111" s="11" t="s">
        <v>51</v>
      </c>
      <c r="C111" s="294">
        <v>7946580</v>
      </c>
    </row>
    <row r="112" spans="1:3" ht="12" customHeight="1" x14ac:dyDescent="0.2">
      <c r="A112" s="442" t="s">
        <v>451</v>
      </c>
      <c r="B112" s="8" t="s">
        <v>519</v>
      </c>
      <c r="C112" s="296">
        <v>7946580</v>
      </c>
    </row>
    <row r="113" spans="1:3" ht="12" customHeight="1" thickBot="1" x14ac:dyDescent="0.25">
      <c r="A113" s="450" t="s">
        <v>452</v>
      </c>
      <c r="B113" s="146" t="s">
        <v>520</v>
      </c>
      <c r="C113" s="300"/>
    </row>
    <row r="114" spans="1:3" ht="12" customHeight="1" thickBot="1" x14ac:dyDescent="0.25">
      <c r="A114" s="32" t="s">
        <v>20</v>
      </c>
      <c r="B114" s="27" t="s">
        <v>366</v>
      </c>
      <c r="C114" s="292">
        <f>+C115+C117+C119</f>
        <v>78487884</v>
      </c>
    </row>
    <row r="115" spans="1:3" ht="12" customHeight="1" x14ac:dyDescent="0.2">
      <c r="A115" s="440" t="s">
        <v>105</v>
      </c>
      <c r="B115" s="8" t="s">
        <v>232</v>
      </c>
      <c r="C115" s="295">
        <v>15487884</v>
      </c>
    </row>
    <row r="116" spans="1:3" ht="12" customHeight="1" x14ac:dyDescent="0.2">
      <c r="A116" s="440" t="s">
        <v>106</v>
      </c>
      <c r="B116" s="12" t="s">
        <v>370</v>
      </c>
      <c r="C116" s="295"/>
    </row>
    <row r="117" spans="1:3" ht="12" customHeight="1" x14ac:dyDescent="0.2">
      <c r="A117" s="440" t="s">
        <v>107</v>
      </c>
      <c r="B117" s="12" t="s">
        <v>188</v>
      </c>
      <c r="C117" s="294">
        <v>63000000</v>
      </c>
    </row>
    <row r="118" spans="1:3" ht="12" customHeight="1" x14ac:dyDescent="0.2">
      <c r="A118" s="440" t="s">
        <v>108</v>
      </c>
      <c r="B118" s="12" t="s">
        <v>371</v>
      </c>
      <c r="C118" s="262"/>
    </row>
    <row r="119" spans="1:3" ht="12" customHeight="1" x14ac:dyDescent="0.2">
      <c r="A119" s="440" t="s">
        <v>109</v>
      </c>
      <c r="B119" s="289" t="s">
        <v>234</v>
      </c>
      <c r="C119" s="262"/>
    </row>
    <row r="120" spans="1:3" ht="12" customHeight="1" x14ac:dyDescent="0.2">
      <c r="A120" s="440" t="s">
        <v>118</v>
      </c>
      <c r="B120" s="288" t="s">
        <v>435</v>
      </c>
      <c r="C120" s="262"/>
    </row>
    <row r="121" spans="1:3" ht="12" customHeight="1" x14ac:dyDescent="0.2">
      <c r="A121" s="440" t="s">
        <v>120</v>
      </c>
      <c r="B121" s="417" t="s">
        <v>376</v>
      </c>
      <c r="C121" s="262"/>
    </row>
    <row r="122" spans="1:3" ht="12" customHeight="1" x14ac:dyDescent="0.2">
      <c r="A122" s="440" t="s">
        <v>189</v>
      </c>
      <c r="B122" s="144" t="s">
        <v>359</v>
      </c>
      <c r="C122" s="262"/>
    </row>
    <row r="123" spans="1:3" ht="12" customHeight="1" x14ac:dyDescent="0.2">
      <c r="A123" s="440" t="s">
        <v>190</v>
      </c>
      <c r="B123" s="144" t="s">
        <v>375</v>
      </c>
      <c r="C123" s="262"/>
    </row>
    <row r="124" spans="1:3" ht="12" customHeight="1" x14ac:dyDescent="0.2">
      <c r="A124" s="440" t="s">
        <v>191</v>
      </c>
      <c r="B124" s="144" t="s">
        <v>374</v>
      </c>
      <c r="C124" s="262"/>
    </row>
    <row r="125" spans="1:3" ht="12" customHeight="1" x14ac:dyDescent="0.2">
      <c r="A125" s="440" t="s">
        <v>367</v>
      </c>
      <c r="B125" s="144" t="s">
        <v>362</v>
      </c>
      <c r="C125" s="262"/>
    </row>
    <row r="126" spans="1:3" ht="12" customHeight="1" x14ac:dyDescent="0.2">
      <c r="A126" s="440" t="s">
        <v>368</v>
      </c>
      <c r="B126" s="144" t="s">
        <v>373</v>
      </c>
      <c r="C126" s="262"/>
    </row>
    <row r="127" spans="1:3" ht="12" customHeight="1" thickBot="1" x14ac:dyDescent="0.25">
      <c r="A127" s="449" t="s">
        <v>369</v>
      </c>
      <c r="B127" s="144" t="s">
        <v>372</v>
      </c>
      <c r="C127" s="264"/>
    </row>
    <row r="128" spans="1:3" ht="12" customHeight="1" thickBot="1" x14ac:dyDescent="0.25">
      <c r="A128" s="32" t="s">
        <v>21</v>
      </c>
      <c r="B128" s="124" t="s">
        <v>455</v>
      </c>
      <c r="C128" s="292">
        <f>+C93+C114</f>
        <v>219502154</v>
      </c>
    </row>
    <row r="129" spans="1:11" ht="12" customHeight="1" thickBot="1" x14ac:dyDescent="0.25">
      <c r="A129" s="32" t="s">
        <v>22</v>
      </c>
      <c r="B129" s="124" t="s">
        <v>456</v>
      </c>
      <c r="C129" s="292">
        <f>+C130+C131+C132</f>
        <v>0</v>
      </c>
    </row>
    <row r="130" spans="1:11" s="95" customFormat="1" ht="12" customHeight="1" x14ac:dyDescent="0.2">
      <c r="A130" s="440" t="s">
        <v>271</v>
      </c>
      <c r="B130" s="9" t="s">
        <v>524</v>
      </c>
      <c r="C130" s="262"/>
    </row>
    <row r="131" spans="1:11" ht="12" customHeight="1" x14ac:dyDescent="0.2">
      <c r="A131" s="440" t="s">
        <v>272</v>
      </c>
      <c r="B131" s="9" t="s">
        <v>464</v>
      </c>
      <c r="C131" s="262"/>
    </row>
    <row r="132" spans="1:11" ht="12" customHeight="1" thickBot="1" x14ac:dyDescent="0.25">
      <c r="A132" s="449" t="s">
        <v>273</v>
      </c>
      <c r="B132" s="7" t="s">
        <v>523</v>
      </c>
      <c r="C132" s="262"/>
    </row>
    <row r="133" spans="1:11" ht="12" customHeight="1" thickBot="1" x14ac:dyDescent="0.25">
      <c r="A133" s="32" t="s">
        <v>23</v>
      </c>
      <c r="B133" s="124" t="s">
        <v>457</v>
      </c>
      <c r="C133" s="292">
        <f>+C134+C135+C136+C137+C138+C139</f>
        <v>0</v>
      </c>
    </row>
    <row r="134" spans="1:11" ht="12" customHeight="1" x14ac:dyDescent="0.2">
      <c r="A134" s="440" t="s">
        <v>92</v>
      </c>
      <c r="B134" s="9" t="s">
        <v>466</v>
      </c>
      <c r="C134" s="262"/>
    </row>
    <row r="135" spans="1:11" ht="12" customHeight="1" x14ac:dyDescent="0.2">
      <c r="A135" s="440" t="s">
        <v>93</v>
      </c>
      <c r="B135" s="9" t="s">
        <v>458</v>
      </c>
      <c r="C135" s="262"/>
    </row>
    <row r="136" spans="1:11" ht="12" customHeight="1" x14ac:dyDescent="0.2">
      <c r="A136" s="440" t="s">
        <v>94</v>
      </c>
      <c r="B136" s="9" t="s">
        <v>459</v>
      </c>
      <c r="C136" s="262"/>
    </row>
    <row r="137" spans="1:11" ht="12" customHeight="1" x14ac:dyDescent="0.2">
      <c r="A137" s="440" t="s">
        <v>176</v>
      </c>
      <c r="B137" s="9" t="s">
        <v>522</v>
      </c>
      <c r="C137" s="262"/>
    </row>
    <row r="138" spans="1:11" ht="12" customHeight="1" x14ac:dyDescent="0.2">
      <c r="A138" s="440" t="s">
        <v>177</v>
      </c>
      <c r="B138" s="9" t="s">
        <v>461</v>
      </c>
      <c r="C138" s="262"/>
    </row>
    <row r="139" spans="1:11" s="95" customFormat="1" ht="12" customHeight="1" thickBot="1" x14ac:dyDescent="0.25">
      <c r="A139" s="449" t="s">
        <v>178</v>
      </c>
      <c r="B139" s="7" t="s">
        <v>462</v>
      </c>
      <c r="C139" s="262"/>
    </row>
    <row r="140" spans="1:11" ht="12" customHeight="1" thickBot="1" x14ac:dyDescent="0.25">
      <c r="A140" s="32" t="s">
        <v>24</v>
      </c>
      <c r="B140" s="124" t="s">
        <v>550</v>
      </c>
      <c r="C140" s="298">
        <f>+C141+C142+C144+C145+C143</f>
        <v>15576822</v>
      </c>
      <c r="K140" s="244"/>
    </row>
    <row r="141" spans="1:11" x14ac:dyDescent="0.2">
      <c r="A141" s="440" t="s">
        <v>95</v>
      </c>
      <c r="B141" s="9" t="s">
        <v>377</v>
      </c>
      <c r="C141" s="262"/>
    </row>
    <row r="142" spans="1:11" ht="12" customHeight="1" x14ac:dyDescent="0.2">
      <c r="A142" s="440" t="s">
        <v>96</v>
      </c>
      <c r="B142" s="9" t="s">
        <v>378</v>
      </c>
      <c r="C142" s="262">
        <v>1389821</v>
      </c>
    </row>
    <row r="143" spans="1:11" ht="12" customHeight="1" x14ac:dyDescent="0.2">
      <c r="A143" s="440" t="s">
        <v>291</v>
      </c>
      <c r="B143" s="9" t="s">
        <v>549</v>
      </c>
      <c r="C143" s="262">
        <v>14187001</v>
      </c>
    </row>
    <row r="144" spans="1:11" s="95" customFormat="1" ht="12" customHeight="1" x14ac:dyDescent="0.2">
      <c r="A144" s="440" t="s">
        <v>292</v>
      </c>
      <c r="B144" s="9" t="s">
        <v>471</v>
      </c>
      <c r="C144" s="262"/>
    </row>
    <row r="145" spans="1:3" s="95" customFormat="1" ht="12" customHeight="1" thickBot="1" x14ac:dyDescent="0.25">
      <c r="A145" s="449" t="s">
        <v>293</v>
      </c>
      <c r="B145" s="7" t="s">
        <v>397</v>
      </c>
      <c r="C145" s="262"/>
    </row>
    <row r="146" spans="1:3" s="95" customFormat="1" ht="12" customHeight="1" thickBot="1" x14ac:dyDescent="0.25">
      <c r="A146" s="32" t="s">
        <v>25</v>
      </c>
      <c r="B146" s="124" t="s">
        <v>472</v>
      </c>
      <c r="C146" s="301">
        <f>+C147+C148+C149+C150+C151</f>
        <v>0</v>
      </c>
    </row>
    <row r="147" spans="1:3" s="95" customFormat="1" ht="12" customHeight="1" x14ac:dyDescent="0.2">
      <c r="A147" s="440" t="s">
        <v>97</v>
      </c>
      <c r="B147" s="9" t="s">
        <v>467</v>
      </c>
      <c r="C147" s="262"/>
    </row>
    <row r="148" spans="1:3" s="95" customFormat="1" ht="12" customHeight="1" x14ac:dyDescent="0.2">
      <c r="A148" s="440" t="s">
        <v>98</v>
      </c>
      <c r="B148" s="9" t="s">
        <v>474</v>
      </c>
      <c r="C148" s="262"/>
    </row>
    <row r="149" spans="1:3" s="95" customFormat="1" ht="12" customHeight="1" x14ac:dyDescent="0.2">
      <c r="A149" s="440" t="s">
        <v>303</v>
      </c>
      <c r="B149" s="9" t="s">
        <v>469</v>
      </c>
      <c r="C149" s="262"/>
    </row>
    <row r="150" spans="1:3" s="95" customFormat="1" ht="12" customHeight="1" x14ac:dyDescent="0.2">
      <c r="A150" s="440" t="s">
        <v>304</v>
      </c>
      <c r="B150" s="9" t="s">
        <v>525</v>
      </c>
      <c r="C150" s="262"/>
    </row>
    <row r="151" spans="1:3" ht="12.75" customHeight="1" thickBot="1" x14ac:dyDescent="0.25">
      <c r="A151" s="449" t="s">
        <v>473</v>
      </c>
      <c r="B151" s="7" t="s">
        <v>476</v>
      </c>
      <c r="C151" s="264"/>
    </row>
    <row r="152" spans="1:3" ht="12.75" customHeight="1" thickBot="1" x14ac:dyDescent="0.25">
      <c r="A152" s="496" t="s">
        <v>26</v>
      </c>
      <c r="B152" s="124" t="s">
        <v>477</v>
      </c>
      <c r="C152" s="301"/>
    </row>
    <row r="153" spans="1:3" ht="12.75" customHeight="1" thickBot="1" x14ac:dyDescent="0.25">
      <c r="A153" s="496" t="s">
        <v>27</v>
      </c>
      <c r="B153" s="124" t="s">
        <v>478</v>
      </c>
      <c r="C153" s="301"/>
    </row>
    <row r="154" spans="1:3" ht="12" customHeight="1" thickBot="1" x14ac:dyDescent="0.25">
      <c r="A154" s="32" t="s">
        <v>28</v>
      </c>
      <c r="B154" s="124" t="s">
        <v>480</v>
      </c>
      <c r="C154" s="431">
        <f>+C129+C133+C140+C146+C152+C153</f>
        <v>15576822</v>
      </c>
    </row>
    <row r="155" spans="1:3" ht="15" customHeight="1" thickBot="1" x14ac:dyDescent="0.25">
      <c r="A155" s="451" t="s">
        <v>29</v>
      </c>
      <c r="B155" s="383" t="s">
        <v>479</v>
      </c>
      <c r="C155" s="431">
        <f>+C128+C154</f>
        <v>235078976</v>
      </c>
    </row>
    <row r="156" spans="1:3" ht="13.5" thickBot="1" x14ac:dyDescent="0.25">
      <c r="A156" s="391"/>
      <c r="B156" s="392"/>
      <c r="C156" s="393"/>
    </row>
    <row r="157" spans="1:3" ht="15" customHeight="1" thickBot="1" x14ac:dyDescent="0.25">
      <c r="A157" s="242" t="s">
        <v>526</v>
      </c>
      <c r="B157" s="243"/>
      <c r="C157" s="121">
        <v>7</v>
      </c>
    </row>
    <row r="158" spans="1:3" ht="14.25" customHeight="1" thickBot="1" x14ac:dyDescent="0.25">
      <c r="A158" s="242" t="s">
        <v>207</v>
      </c>
      <c r="B158" s="243"/>
      <c r="C158" s="121">
        <v>56</v>
      </c>
    </row>
  </sheetData>
  <sheetProtection formatCells="0"/>
  <customSheetViews>
    <customSheetView guid="{D4B7FE44-8C63-4A0A-B353-9AF0A4D22349}" showPageBreaks="1" view="pageLayout" topLeftCell="A132">
      <selection activeCell="C144" sqref="C144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howPageBreaks="1" view="pageLayout" topLeftCell="A135">
      <selection activeCell="C157" sqref="C157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158"/>
  <sheetViews>
    <sheetView view="pageLayout" topLeftCell="B1" zoomScaleNormal="130" zoomScaleSheetLayoutView="85" workbookViewId="0">
      <selection activeCell="C1" sqref="C1"/>
    </sheetView>
  </sheetViews>
  <sheetFormatPr defaultRowHeight="12.75" x14ac:dyDescent="0.2"/>
  <cols>
    <col min="1" max="1" width="19.5" style="394" customWidth="1"/>
    <col min="2" max="2" width="72" style="395" customWidth="1"/>
    <col min="3" max="3" width="25" style="396" customWidth="1"/>
    <col min="4" max="16384" width="9.33203125" style="3"/>
  </cols>
  <sheetData>
    <row r="1" spans="1:3" s="2" customFormat="1" ht="16.5" customHeight="1" thickBot="1" x14ac:dyDescent="0.25">
      <c r="A1" s="219"/>
      <c r="B1" s="221"/>
      <c r="C1" s="561" t="str">
        <f>+CONCATENATE("9.1.1. melléklet a 2/",LEFT(ÖSSZEFÜGGÉSEK!A5,4),". (III.11.) önkormányzati rendelethez")</f>
        <v>9.1.1. melléklet a 2/2020. (III.11.) önkormányzati rendelethez</v>
      </c>
    </row>
    <row r="2" spans="1:3" s="91" customFormat="1" ht="21" customHeight="1" x14ac:dyDescent="0.2">
      <c r="A2" s="411" t="s">
        <v>62</v>
      </c>
      <c r="B2" s="353" t="s">
        <v>228</v>
      </c>
      <c r="C2" s="355" t="s">
        <v>55</v>
      </c>
    </row>
    <row r="3" spans="1:3" s="91" customFormat="1" ht="16.5" thickBot="1" x14ac:dyDescent="0.25">
      <c r="A3" s="222" t="s">
        <v>204</v>
      </c>
      <c r="B3" s="354" t="s">
        <v>436</v>
      </c>
      <c r="C3" s="495" t="s">
        <v>60</v>
      </c>
    </row>
    <row r="4" spans="1:3" s="92" customFormat="1" ht="15.95" customHeight="1" thickBot="1" x14ac:dyDescent="0.3">
      <c r="A4" s="223"/>
      <c r="B4" s="223"/>
      <c r="C4" s="224" t="str">
        <f>'9.1. sz. mell'!C4</f>
        <v>Forintban!</v>
      </c>
    </row>
    <row r="5" spans="1:3" ht="13.5" thickBot="1" x14ac:dyDescent="0.25">
      <c r="A5" s="412" t="s">
        <v>206</v>
      </c>
      <c r="B5" s="225" t="s">
        <v>572</v>
      </c>
      <c r="C5" s="356" t="s">
        <v>56</v>
      </c>
    </row>
    <row r="6" spans="1:3" s="71" customFormat="1" ht="12.95" customHeight="1" thickBot="1" x14ac:dyDescent="0.25">
      <c r="A6" s="200"/>
      <c r="B6" s="201" t="s">
        <v>500</v>
      </c>
      <c r="C6" s="202" t="s">
        <v>501</v>
      </c>
    </row>
    <row r="7" spans="1:3" s="71" customFormat="1" ht="15.95" customHeight="1" thickBot="1" x14ac:dyDescent="0.25">
      <c r="A7" s="227"/>
      <c r="B7" s="228" t="s">
        <v>57</v>
      </c>
      <c r="C7" s="357"/>
    </row>
    <row r="8" spans="1:3" s="71" customFormat="1" ht="12" customHeight="1" thickBot="1" x14ac:dyDescent="0.25">
      <c r="A8" s="32" t="s">
        <v>19</v>
      </c>
      <c r="B8" s="21" t="s">
        <v>255</v>
      </c>
      <c r="C8" s="292">
        <f>+C9+C10+C11+C12+C13+C14</f>
        <v>38641362</v>
      </c>
    </row>
    <row r="9" spans="1:3" s="93" customFormat="1" ht="12" customHeight="1" x14ac:dyDescent="0.2">
      <c r="A9" s="440" t="s">
        <v>99</v>
      </c>
      <c r="B9" s="421" t="s">
        <v>256</v>
      </c>
      <c r="C9" s="295">
        <v>18516925</v>
      </c>
    </row>
    <row r="10" spans="1:3" s="94" customFormat="1" ht="12" customHeight="1" x14ac:dyDescent="0.2">
      <c r="A10" s="441" t="s">
        <v>100</v>
      </c>
      <c r="B10" s="422" t="s">
        <v>257</v>
      </c>
      <c r="C10" s="294"/>
    </row>
    <row r="11" spans="1:3" s="94" customFormat="1" ht="12" customHeight="1" x14ac:dyDescent="0.2">
      <c r="A11" s="441" t="s">
        <v>101</v>
      </c>
      <c r="B11" s="422" t="s">
        <v>559</v>
      </c>
      <c r="C11" s="294">
        <v>18324437</v>
      </c>
    </row>
    <row r="12" spans="1:3" s="94" customFormat="1" ht="12" customHeight="1" x14ac:dyDescent="0.2">
      <c r="A12" s="441" t="s">
        <v>102</v>
      </c>
      <c r="B12" s="422" t="s">
        <v>259</v>
      </c>
      <c r="C12" s="294">
        <v>1800000</v>
      </c>
    </row>
    <row r="13" spans="1:3" s="94" customFormat="1" ht="12" customHeight="1" x14ac:dyDescent="0.2">
      <c r="A13" s="441" t="s">
        <v>149</v>
      </c>
      <c r="B13" s="422" t="s">
        <v>513</v>
      </c>
      <c r="C13" s="294"/>
    </row>
    <row r="14" spans="1:3" s="93" customFormat="1" ht="12" customHeight="1" thickBot="1" x14ac:dyDescent="0.25">
      <c r="A14" s="442" t="s">
        <v>103</v>
      </c>
      <c r="B14" s="423" t="s">
        <v>440</v>
      </c>
      <c r="C14" s="294"/>
    </row>
    <row r="15" spans="1:3" s="93" customFormat="1" ht="12" customHeight="1" thickBot="1" x14ac:dyDescent="0.25">
      <c r="A15" s="32" t="s">
        <v>20</v>
      </c>
      <c r="B15" s="287" t="s">
        <v>260</v>
      </c>
      <c r="C15" s="292">
        <f>+C16+C17+C18+C19+C20</f>
        <v>82332677</v>
      </c>
    </row>
    <row r="16" spans="1:3" s="93" customFormat="1" ht="12" customHeight="1" x14ac:dyDescent="0.2">
      <c r="A16" s="440" t="s">
        <v>105</v>
      </c>
      <c r="B16" s="421" t="s">
        <v>261</v>
      </c>
      <c r="C16" s="295"/>
    </row>
    <row r="17" spans="1:3" s="93" customFormat="1" ht="12" customHeight="1" x14ac:dyDescent="0.2">
      <c r="A17" s="441" t="s">
        <v>106</v>
      </c>
      <c r="B17" s="422" t="s">
        <v>262</v>
      </c>
      <c r="C17" s="294"/>
    </row>
    <row r="18" spans="1:3" s="93" customFormat="1" ht="12" customHeight="1" x14ac:dyDescent="0.2">
      <c r="A18" s="441" t="s">
        <v>107</v>
      </c>
      <c r="B18" s="422" t="s">
        <v>429</v>
      </c>
      <c r="C18" s="294"/>
    </row>
    <row r="19" spans="1:3" s="93" customFormat="1" ht="12" customHeight="1" x14ac:dyDescent="0.2">
      <c r="A19" s="441" t="s">
        <v>108</v>
      </c>
      <c r="B19" s="422" t="s">
        <v>430</v>
      </c>
      <c r="C19" s="294"/>
    </row>
    <row r="20" spans="1:3" s="93" customFormat="1" ht="12" customHeight="1" x14ac:dyDescent="0.2">
      <c r="A20" s="441" t="s">
        <v>109</v>
      </c>
      <c r="B20" s="422" t="s">
        <v>263</v>
      </c>
      <c r="C20" s="294">
        <v>82332677</v>
      </c>
    </row>
    <row r="21" spans="1:3" s="94" customFormat="1" ht="12" customHeight="1" thickBot="1" x14ac:dyDescent="0.25">
      <c r="A21" s="442" t="s">
        <v>118</v>
      </c>
      <c r="B21" s="423" t="s">
        <v>264</v>
      </c>
      <c r="C21" s="296"/>
    </row>
    <row r="22" spans="1:3" s="94" customFormat="1" ht="12" customHeight="1" thickBot="1" x14ac:dyDescent="0.25">
      <c r="A22" s="32" t="s">
        <v>21</v>
      </c>
      <c r="B22" s="21" t="s">
        <v>265</v>
      </c>
      <c r="C22" s="292">
        <f>+C23+C24+C25+C26+C27</f>
        <v>21855884</v>
      </c>
    </row>
    <row r="23" spans="1:3" s="94" customFormat="1" ht="12" customHeight="1" x14ac:dyDescent="0.2">
      <c r="A23" s="440" t="s">
        <v>88</v>
      </c>
      <c r="B23" s="421" t="s">
        <v>266</v>
      </c>
      <c r="C23" s="295"/>
    </row>
    <row r="24" spans="1:3" s="93" customFormat="1" ht="12" customHeight="1" x14ac:dyDescent="0.2">
      <c r="A24" s="441" t="s">
        <v>89</v>
      </c>
      <c r="B24" s="422" t="s">
        <v>267</v>
      </c>
      <c r="C24" s="294"/>
    </row>
    <row r="25" spans="1:3" s="94" customFormat="1" ht="12" customHeight="1" x14ac:dyDescent="0.2">
      <c r="A25" s="441" t="s">
        <v>90</v>
      </c>
      <c r="B25" s="422" t="s">
        <v>431</v>
      </c>
      <c r="C25" s="294"/>
    </row>
    <row r="26" spans="1:3" s="94" customFormat="1" ht="12" customHeight="1" x14ac:dyDescent="0.2">
      <c r="A26" s="441" t="s">
        <v>91</v>
      </c>
      <c r="B26" s="422" t="s">
        <v>432</v>
      </c>
      <c r="C26" s="294"/>
    </row>
    <row r="27" spans="1:3" s="94" customFormat="1" ht="12" customHeight="1" x14ac:dyDescent="0.2">
      <c r="A27" s="441" t="s">
        <v>172</v>
      </c>
      <c r="B27" s="422" t="s">
        <v>268</v>
      </c>
      <c r="C27" s="294">
        <v>21855884</v>
      </c>
    </row>
    <row r="28" spans="1:3" s="94" customFormat="1" ht="12" customHeight="1" thickBot="1" x14ac:dyDescent="0.25">
      <c r="A28" s="442" t="s">
        <v>173</v>
      </c>
      <c r="B28" s="423" t="s">
        <v>269</v>
      </c>
      <c r="C28" s="296"/>
    </row>
    <row r="29" spans="1:3" s="94" customFormat="1" ht="12" customHeight="1" thickBot="1" x14ac:dyDescent="0.25">
      <c r="A29" s="32" t="s">
        <v>174</v>
      </c>
      <c r="B29" s="21" t="s">
        <v>569</v>
      </c>
      <c r="C29" s="298">
        <f>SUM(C30:C36)</f>
        <v>2600000</v>
      </c>
    </row>
    <row r="30" spans="1:3" s="94" customFormat="1" ht="12" customHeight="1" x14ac:dyDescent="0.2">
      <c r="A30" s="440" t="s">
        <v>271</v>
      </c>
      <c r="B30" s="421" t="s">
        <v>586</v>
      </c>
      <c r="C30" s="295">
        <v>400000</v>
      </c>
    </row>
    <row r="31" spans="1:3" s="94" customFormat="1" ht="12" customHeight="1" x14ac:dyDescent="0.2">
      <c r="A31" s="441" t="s">
        <v>272</v>
      </c>
      <c r="B31" s="422" t="s">
        <v>565</v>
      </c>
      <c r="C31" s="294"/>
    </row>
    <row r="32" spans="1:3" s="94" customFormat="1" ht="12" customHeight="1" x14ac:dyDescent="0.2">
      <c r="A32" s="441" t="s">
        <v>273</v>
      </c>
      <c r="B32" s="422" t="s">
        <v>566</v>
      </c>
      <c r="C32" s="294">
        <v>1400000</v>
      </c>
    </row>
    <row r="33" spans="1:3" s="94" customFormat="1" ht="12" customHeight="1" x14ac:dyDescent="0.2">
      <c r="A33" s="441" t="s">
        <v>274</v>
      </c>
      <c r="B33" s="422" t="s">
        <v>567</v>
      </c>
      <c r="C33" s="294"/>
    </row>
    <row r="34" spans="1:3" s="94" customFormat="1" ht="12" customHeight="1" x14ac:dyDescent="0.2">
      <c r="A34" s="441" t="s">
        <v>561</v>
      </c>
      <c r="B34" s="422" t="s">
        <v>275</v>
      </c>
      <c r="C34" s="294">
        <v>800000</v>
      </c>
    </row>
    <row r="35" spans="1:3" s="94" customFormat="1" ht="12" customHeight="1" x14ac:dyDescent="0.2">
      <c r="A35" s="441" t="s">
        <v>562</v>
      </c>
      <c r="B35" s="422" t="s">
        <v>276</v>
      </c>
      <c r="C35" s="294"/>
    </row>
    <row r="36" spans="1:3" s="94" customFormat="1" ht="12" customHeight="1" thickBot="1" x14ac:dyDescent="0.25">
      <c r="A36" s="442" t="s">
        <v>563</v>
      </c>
      <c r="B36" s="515" t="s">
        <v>277</v>
      </c>
      <c r="C36" s="296"/>
    </row>
    <row r="37" spans="1:3" s="94" customFormat="1" ht="12" customHeight="1" thickBot="1" x14ac:dyDescent="0.25">
      <c r="A37" s="32" t="s">
        <v>23</v>
      </c>
      <c r="B37" s="21" t="s">
        <v>441</v>
      </c>
      <c r="C37" s="292">
        <f>SUM(C38:C48)</f>
        <v>8836899</v>
      </c>
    </row>
    <row r="38" spans="1:3" s="94" customFormat="1" ht="12" customHeight="1" x14ac:dyDescent="0.2">
      <c r="A38" s="440" t="s">
        <v>92</v>
      </c>
      <c r="B38" s="421" t="s">
        <v>280</v>
      </c>
      <c r="C38" s="295">
        <v>2400000</v>
      </c>
    </row>
    <row r="39" spans="1:3" s="94" customFormat="1" ht="12" customHeight="1" x14ac:dyDescent="0.2">
      <c r="A39" s="441" t="s">
        <v>93</v>
      </c>
      <c r="B39" s="422" t="s">
        <v>281</v>
      </c>
      <c r="C39" s="294">
        <v>2400000</v>
      </c>
    </row>
    <row r="40" spans="1:3" s="94" customFormat="1" ht="12" customHeight="1" x14ac:dyDescent="0.2">
      <c r="A40" s="441" t="s">
        <v>94</v>
      </c>
      <c r="B40" s="422" t="s">
        <v>282</v>
      </c>
      <c r="C40" s="294"/>
    </row>
    <row r="41" spans="1:3" s="94" customFormat="1" ht="12" customHeight="1" x14ac:dyDescent="0.2">
      <c r="A41" s="441" t="s">
        <v>176</v>
      </c>
      <c r="B41" s="422" t="s">
        <v>283</v>
      </c>
      <c r="C41" s="294"/>
    </row>
    <row r="42" spans="1:3" s="94" customFormat="1" ht="12" customHeight="1" x14ac:dyDescent="0.2">
      <c r="A42" s="441" t="s">
        <v>177</v>
      </c>
      <c r="B42" s="422" t="s">
        <v>284</v>
      </c>
      <c r="C42" s="294"/>
    </row>
    <row r="43" spans="1:3" s="94" customFormat="1" ht="12" customHeight="1" x14ac:dyDescent="0.2">
      <c r="A43" s="441" t="s">
        <v>178</v>
      </c>
      <c r="B43" s="422" t="s">
        <v>285</v>
      </c>
      <c r="C43" s="294">
        <v>2509650</v>
      </c>
    </row>
    <row r="44" spans="1:3" s="94" customFormat="1" ht="12" customHeight="1" x14ac:dyDescent="0.2">
      <c r="A44" s="441" t="s">
        <v>179</v>
      </c>
      <c r="B44" s="422" t="s">
        <v>286</v>
      </c>
      <c r="C44" s="294">
        <v>1527249</v>
      </c>
    </row>
    <row r="45" spans="1:3" s="94" customFormat="1" ht="12" customHeight="1" x14ac:dyDescent="0.2">
      <c r="A45" s="441" t="s">
        <v>180</v>
      </c>
      <c r="B45" s="422" t="s">
        <v>568</v>
      </c>
      <c r="C45" s="294"/>
    </row>
    <row r="46" spans="1:3" s="94" customFormat="1" ht="12" customHeight="1" x14ac:dyDescent="0.2">
      <c r="A46" s="441" t="s">
        <v>278</v>
      </c>
      <c r="B46" s="422" t="s">
        <v>288</v>
      </c>
      <c r="C46" s="297"/>
    </row>
    <row r="47" spans="1:3" s="94" customFormat="1" ht="12" customHeight="1" x14ac:dyDescent="0.2">
      <c r="A47" s="442" t="s">
        <v>279</v>
      </c>
      <c r="B47" s="423" t="s">
        <v>443</v>
      </c>
      <c r="C47" s="407"/>
    </row>
    <row r="48" spans="1:3" s="94" customFormat="1" ht="12" customHeight="1" thickBot="1" x14ac:dyDescent="0.25">
      <c r="A48" s="442" t="s">
        <v>442</v>
      </c>
      <c r="B48" s="423" t="s">
        <v>289</v>
      </c>
      <c r="C48" s="407"/>
    </row>
    <row r="49" spans="1:3" s="94" customFormat="1" ht="12" customHeight="1" thickBot="1" x14ac:dyDescent="0.25">
      <c r="A49" s="32" t="s">
        <v>24</v>
      </c>
      <c r="B49" s="21" t="s">
        <v>290</v>
      </c>
      <c r="C49" s="292">
        <f>SUM(C50:C54)</f>
        <v>5495000</v>
      </c>
    </row>
    <row r="50" spans="1:3" s="94" customFormat="1" ht="12" customHeight="1" x14ac:dyDescent="0.2">
      <c r="A50" s="440" t="s">
        <v>95</v>
      </c>
      <c r="B50" s="421" t="s">
        <v>294</v>
      </c>
      <c r="C50" s="465"/>
    </row>
    <row r="51" spans="1:3" s="94" customFormat="1" ht="12" customHeight="1" x14ac:dyDescent="0.2">
      <c r="A51" s="441" t="s">
        <v>96</v>
      </c>
      <c r="B51" s="422" t="s">
        <v>295</v>
      </c>
      <c r="C51" s="297"/>
    </row>
    <row r="52" spans="1:3" s="94" customFormat="1" ht="12" customHeight="1" x14ac:dyDescent="0.2">
      <c r="A52" s="441" t="s">
        <v>291</v>
      </c>
      <c r="B52" s="422" t="s">
        <v>296</v>
      </c>
      <c r="C52" s="297">
        <v>5495000</v>
      </c>
    </row>
    <row r="53" spans="1:3" s="94" customFormat="1" ht="12" customHeight="1" x14ac:dyDescent="0.2">
      <c r="A53" s="441" t="s">
        <v>292</v>
      </c>
      <c r="B53" s="422" t="s">
        <v>297</v>
      </c>
      <c r="C53" s="297"/>
    </row>
    <row r="54" spans="1:3" s="94" customFormat="1" ht="12" customHeight="1" thickBot="1" x14ac:dyDescent="0.25">
      <c r="A54" s="442" t="s">
        <v>293</v>
      </c>
      <c r="B54" s="423" t="s">
        <v>298</v>
      </c>
      <c r="C54" s="407"/>
    </row>
    <row r="55" spans="1:3" s="94" customFormat="1" ht="12" customHeight="1" thickBot="1" x14ac:dyDescent="0.25">
      <c r="A55" s="32" t="s">
        <v>181</v>
      </c>
      <c r="B55" s="21" t="s">
        <v>299</v>
      </c>
      <c r="C55" s="292">
        <f>SUM(C56:C58)</f>
        <v>0</v>
      </c>
    </row>
    <row r="56" spans="1:3" s="94" customFormat="1" ht="12" customHeight="1" x14ac:dyDescent="0.2">
      <c r="A56" s="440" t="s">
        <v>97</v>
      </c>
      <c r="B56" s="421" t="s">
        <v>300</v>
      </c>
      <c r="C56" s="295"/>
    </row>
    <row r="57" spans="1:3" s="94" customFormat="1" ht="12" customHeight="1" x14ac:dyDescent="0.2">
      <c r="A57" s="441" t="s">
        <v>98</v>
      </c>
      <c r="B57" s="422" t="s">
        <v>433</v>
      </c>
      <c r="C57" s="294"/>
    </row>
    <row r="58" spans="1:3" s="94" customFormat="1" ht="12" customHeight="1" x14ac:dyDescent="0.2">
      <c r="A58" s="441" t="s">
        <v>303</v>
      </c>
      <c r="B58" s="422" t="s">
        <v>301</v>
      </c>
      <c r="C58" s="294"/>
    </row>
    <row r="59" spans="1:3" s="94" customFormat="1" ht="12" customHeight="1" thickBot="1" x14ac:dyDescent="0.25">
      <c r="A59" s="442" t="s">
        <v>304</v>
      </c>
      <c r="B59" s="423" t="s">
        <v>302</v>
      </c>
      <c r="C59" s="296"/>
    </row>
    <row r="60" spans="1:3" s="94" customFormat="1" ht="12" customHeight="1" thickBot="1" x14ac:dyDescent="0.25">
      <c r="A60" s="32" t="s">
        <v>26</v>
      </c>
      <c r="B60" s="287" t="s">
        <v>305</v>
      </c>
      <c r="C60" s="292">
        <f>SUM(C61:C63)</f>
        <v>0</v>
      </c>
    </row>
    <row r="61" spans="1:3" s="94" customFormat="1" ht="12" customHeight="1" x14ac:dyDescent="0.2">
      <c r="A61" s="440" t="s">
        <v>182</v>
      </c>
      <c r="B61" s="421" t="s">
        <v>307</v>
      </c>
      <c r="C61" s="297"/>
    </row>
    <row r="62" spans="1:3" s="94" customFormat="1" ht="12" customHeight="1" x14ac:dyDescent="0.2">
      <c r="A62" s="441" t="s">
        <v>183</v>
      </c>
      <c r="B62" s="422" t="s">
        <v>434</v>
      </c>
      <c r="C62" s="297"/>
    </row>
    <row r="63" spans="1:3" s="94" customFormat="1" ht="12" customHeight="1" x14ac:dyDescent="0.2">
      <c r="A63" s="441" t="s">
        <v>233</v>
      </c>
      <c r="B63" s="422" t="s">
        <v>308</v>
      </c>
      <c r="C63" s="297"/>
    </row>
    <row r="64" spans="1:3" s="94" customFormat="1" ht="12" customHeight="1" thickBot="1" x14ac:dyDescent="0.25">
      <c r="A64" s="442" t="s">
        <v>306</v>
      </c>
      <c r="B64" s="423" t="s">
        <v>309</v>
      </c>
      <c r="C64" s="297"/>
    </row>
    <row r="65" spans="1:3" s="94" customFormat="1" ht="12" customHeight="1" thickBot="1" x14ac:dyDescent="0.25">
      <c r="A65" s="32" t="s">
        <v>27</v>
      </c>
      <c r="B65" s="21" t="s">
        <v>310</v>
      </c>
      <c r="C65" s="298">
        <f>+C8+C15+C22+C29+C37+C49+C55+C60</f>
        <v>159761822</v>
      </c>
    </row>
    <row r="66" spans="1:3" s="94" customFormat="1" ht="12" customHeight="1" thickBot="1" x14ac:dyDescent="0.2">
      <c r="A66" s="443" t="s">
        <v>401</v>
      </c>
      <c r="B66" s="287" t="s">
        <v>312</v>
      </c>
      <c r="C66" s="292">
        <f>SUM(C67:C69)</f>
        <v>0</v>
      </c>
    </row>
    <row r="67" spans="1:3" s="94" customFormat="1" ht="12" customHeight="1" x14ac:dyDescent="0.2">
      <c r="A67" s="440" t="s">
        <v>343</v>
      </c>
      <c r="B67" s="421" t="s">
        <v>313</v>
      </c>
      <c r="C67" s="297"/>
    </row>
    <row r="68" spans="1:3" s="94" customFormat="1" ht="12" customHeight="1" x14ac:dyDescent="0.2">
      <c r="A68" s="441" t="s">
        <v>352</v>
      </c>
      <c r="B68" s="422" t="s">
        <v>314</v>
      </c>
      <c r="C68" s="297"/>
    </row>
    <row r="69" spans="1:3" s="94" customFormat="1" ht="12" customHeight="1" thickBot="1" x14ac:dyDescent="0.25">
      <c r="A69" s="442" t="s">
        <v>353</v>
      </c>
      <c r="B69" s="424" t="s">
        <v>315</v>
      </c>
      <c r="C69" s="297"/>
    </row>
    <row r="70" spans="1:3" s="94" customFormat="1" ht="12" customHeight="1" thickBot="1" x14ac:dyDescent="0.2">
      <c r="A70" s="443" t="s">
        <v>316</v>
      </c>
      <c r="B70" s="287" t="s">
        <v>317</v>
      </c>
      <c r="C70" s="292">
        <f>SUM(C71:C74)</f>
        <v>0</v>
      </c>
    </row>
    <row r="71" spans="1:3" s="94" customFormat="1" ht="12" customHeight="1" x14ac:dyDescent="0.2">
      <c r="A71" s="440" t="s">
        <v>150</v>
      </c>
      <c r="B71" s="421" t="s">
        <v>318</v>
      </c>
      <c r="C71" s="297"/>
    </row>
    <row r="72" spans="1:3" s="94" customFormat="1" ht="12" customHeight="1" x14ac:dyDescent="0.2">
      <c r="A72" s="441" t="s">
        <v>151</v>
      </c>
      <c r="B72" s="422" t="s">
        <v>319</v>
      </c>
      <c r="C72" s="297"/>
    </row>
    <row r="73" spans="1:3" s="94" customFormat="1" ht="12" customHeight="1" x14ac:dyDescent="0.2">
      <c r="A73" s="441" t="s">
        <v>344</v>
      </c>
      <c r="B73" s="422" t="s">
        <v>320</v>
      </c>
      <c r="C73" s="297"/>
    </row>
    <row r="74" spans="1:3" s="94" customFormat="1" ht="12" customHeight="1" thickBot="1" x14ac:dyDescent="0.25">
      <c r="A74" s="442" t="s">
        <v>345</v>
      </c>
      <c r="B74" s="423" t="s">
        <v>321</v>
      </c>
      <c r="C74" s="297"/>
    </row>
    <row r="75" spans="1:3" s="94" customFormat="1" ht="12" customHeight="1" thickBot="1" x14ac:dyDescent="0.2">
      <c r="A75" s="443" t="s">
        <v>322</v>
      </c>
      <c r="B75" s="287" t="s">
        <v>323</v>
      </c>
      <c r="C75" s="292">
        <f>SUM(C76:C77)</f>
        <v>73927333</v>
      </c>
    </row>
    <row r="76" spans="1:3" s="94" customFormat="1" ht="12" customHeight="1" x14ac:dyDescent="0.2">
      <c r="A76" s="440" t="s">
        <v>346</v>
      </c>
      <c r="B76" s="421" t="s">
        <v>324</v>
      </c>
      <c r="C76" s="297">
        <v>73927333</v>
      </c>
    </row>
    <row r="77" spans="1:3" s="94" customFormat="1" ht="12" customHeight="1" thickBot="1" x14ac:dyDescent="0.25">
      <c r="A77" s="442" t="s">
        <v>347</v>
      </c>
      <c r="B77" s="423" t="s">
        <v>325</v>
      </c>
      <c r="C77" s="297"/>
    </row>
    <row r="78" spans="1:3" s="93" customFormat="1" ht="12" customHeight="1" thickBot="1" x14ac:dyDescent="0.2">
      <c r="A78" s="443" t="s">
        <v>326</v>
      </c>
      <c r="B78" s="287" t="s">
        <v>327</v>
      </c>
      <c r="C78" s="292">
        <f>SUM(C79:C81)</f>
        <v>1389821</v>
      </c>
    </row>
    <row r="79" spans="1:3" s="94" customFormat="1" ht="12" customHeight="1" x14ac:dyDescent="0.2">
      <c r="A79" s="440" t="s">
        <v>348</v>
      </c>
      <c r="B79" s="421" t="s">
        <v>328</v>
      </c>
      <c r="C79" s="297"/>
    </row>
    <row r="80" spans="1:3" s="94" customFormat="1" ht="12" customHeight="1" x14ac:dyDescent="0.2">
      <c r="A80" s="441" t="s">
        <v>349</v>
      </c>
      <c r="B80" s="422" t="s">
        <v>329</v>
      </c>
      <c r="C80" s="297">
        <v>1389821</v>
      </c>
    </row>
    <row r="81" spans="1:3" s="94" customFormat="1" ht="12" customHeight="1" thickBot="1" x14ac:dyDescent="0.25">
      <c r="A81" s="442" t="s">
        <v>350</v>
      </c>
      <c r="B81" s="423" t="s">
        <v>330</v>
      </c>
      <c r="C81" s="297"/>
    </row>
    <row r="82" spans="1:3" s="94" customFormat="1" ht="12" customHeight="1" thickBot="1" x14ac:dyDescent="0.2">
      <c r="A82" s="443" t="s">
        <v>331</v>
      </c>
      <c r="B82" s="287" t="s">
        <v>351</v>
      </c>
      <c r="C82" s="292">
        <f>SUM(C83:C86)</f>
        <v>0</v>
      </c>
    </row>
    <row r="83" spans="1:3" s="94" customFormat="1" ht="12" customHeight="1" x14ac:dyDescent="0.2">
      <c r="A83" s="444" t="s">
        <v>332</v>
      </c>
      <c r="B83" s="421" t="s">
        <v>333</v>
      </c>
      <c r="C83" s="297"/>
    </row>
    <row r="84" spans="1:3" s="94" customFormat="1" ht="12" customHeight="1" x14ac:dyDescent="0.2">
      <c r="A84" s="445" t="s">
        <v>334</v>
      </c>
      <c r="B84" s="422" t="s">
        <v>335</v>
      </c>
      <c r="C84" s="297"/>
    </row>
    <row r="85" spans="1:3" s="94" customFormat="1" ht="12" customHeight="1" x14ac:dyDescent="0.2">
      <c r="A85" s="445" t="s">
        <v>336</v>
      </c>
      <c r="B85" s="422" t="s">
        <v>337</v>
      </c>
      <c r="C85" s="297"/>
    </row>
    <row r="86" spans="1:3" s="93" customFormat="1" ht="12" customHeight="1" thickBot="1" x14ac:dyDescent="0.25">
      <c r="A86" s="446" t="s">
        <v>338</v>
      </c>
      <c r="B86" s="423" t="s">
        <v>339</v>
      </c>
      <c r="C86" s="297"/>
    </row>
    <row r="87" spans="1:3" s="93" customFormat="1" ht="12" customHeight="1" thickBot="1" x14ac:dyDescent="0.2">
      <c r="A87" s="443" t="s">
        <v>340</v>
      </c>
      <c r="B87" s="287" t="s">
        <v>482</v>
      </c>
      <c r="C87" s="466"/>
    </row>
    <row r="88" spans="1:3" s="93" customFormat="1" ht="12" customHeight="1" thickBot="1" x14ac:dyDescent="0.2">
      <c r="A88" s="443" t="s">
        <v>514</v>
      </c>
      <c r="B88" s="287" t="s">
        <v>341</v>
      </c>
      <c r="C88" s="466"/>
    </row>
    <row r="89" spans="1:3" s="93" customFormat="1" ht="12" customHeight="1" thickBot="1" x14ac:dyDescent="0.2">
      <c r="A89" s="443" t="s">
        <v>515</v>
      </c>
      <c r="B89" s="428" t="s">
        <v>485</v>
      </c>
      <c r="C89" s="298">
        <f>+C66+C70+C75+C78+C82+C88+C87</f>
        <v>75317154</v>
      </c>
    </row>
    <row r="90" spans="1:3" s="93" customFormat="1" ht="12" customHeight="1" thickBot="1" x14ac:dyDescent="0.2">
      <c r="A90" s="447" t="s">
        <v>516</v>
      </c>
      <c r="B90" s="429" t="s">
        <v>517</v>
      </c>
      <c r="C90" s="298">
        <f>+C65+C89</f>
        <v>235078976</v>
      </c>
    </row>
    <row r="91" spans="1:3" s="94" customFormat="1" ht="15" customHeight="1" thickBot="1" x14ac:dyDescent="0.25">
      <c r="A91" s="233"/>
      <c r="B91" s="234"/>
      <c r="C91" s="362"/>
    </row>
    <row r="92" spans="1:3" s="71" customFormat="1" ht="16.5" customHeight="1" thickBot="1" x14ac:dyDescent="0.25">
      <c r="A92" s="237"/>
      <c r="B92" s="238" t="s">
        <v>58</v>
      </c>
      <c r="C92" s="364"/>
    </row>
    <row r="93" spans="1:3" s="95" customFormat="1" ht="12" customHeight="1" thickBot="1" x14ac:dyDescent="0.25">
      <c r="A93" s="413" t="s">
        <v>19</v>
      </c>
      <c r="B93" s="28" t="s">
        <v>521</v>
      </c>
      <c r="C93" s="291">
        <f>+C94+C95+C96+C97+C98+C111</f>
        <v>140889270</v>
      </c>
    </row>
    <row r="94" spans="1:3" ht="12" customHeight="1" x14ac:dyDescent="0.2">
      <c r="A94" s="448" t="s">
        <v>99</v>
      </c>
      <c r="B94" s="10" t="s">
        <v>50</v>
      </c>
      <c r="C94" s="293">
        <v>74839500</v>
      </c>
    </row>
    <row r="95" spans="1:3" ht="12" customHeight="1" x14ac:dyDescent="0.2">
      <c r="A95" s="441" t="s">
        <v>100</v>
      </c>
      <c r="B95" s="8" t="s">
        <v>184</v>
      </c>
      <c r="C95" s="294">
        <v>8002992</v>
      </c>
    </row>
    <row r="96" spans="1:3" ht="12" customHeight="1" x14ac:dyDescent="0.2">
      <c r="A96" s="441" t="s">
        <v>101</v>
      </c>
      <c r="B96" s="8" t="s">
        <v>141</v>
      </c>
      <c r="C96" s="296">
        <v>28793827</v>
      </c>
    </row>
    <row r="97" spans="1:3" ht="12" customHeight="1" x14ac:dyDescent="0.2">
      <c r="A97" s="441" t="s">
        <v>102</v>
      </c>
      <c r="B97" s="11" t="s">
        <v>185</v>
      </c>
      <c r="C97" s="296">
        <v>13002000</v>
      </c>
    </row>
    <row r="98" spans="1:3" ht="12" customHeight="1" x14ac:dyDescent="0.2">
      <c r="A98" s="441" t="s">
        <v>113</v>
      </c>
      <c r="B98" s="19" t="s">
        <v>186</v>
      </c>
      <c r="C98" s="296">
        <v>8429371</v>
      </c>
    </row>
    <row r="99" spans="1:3" ht="12" customHeight="1" x14ac:dyDescent="0.2">
      <c r="A99" s="441" t="s">
        <v>103</v>
      </c>
      <c r="B99" s="8" t="s">
        <v>518</v>
      </c>
      <c r="C99" s="296"/>
    </row>
    <row r="100" spans="1:3" ht="12" customHeight="1" x14ac:dyDescent="0.2">
      <c r="A100" s="441" t="s">
        <v>104</v>
      </c>
      <c r="B100" s="143" t="s">
        <v>448</v>
      </c>
      <c r="C100" s="296"/>
    </row>
    <row r="101" spans="1:3" ht="12" customHeight="1" x14ac:dyDescent="0.2">
      <c r="A101" s="441" t="s">
        <v>114</v>
      </c>
      <c r="B101" s="143" t="s">
        <v>447</v>
      </c>
      <c r="C101" s="296"/>
    </row>
    <row r="102" spans="1:3" ht="12" customHeight="1" x14ac:dyDescent="0.2">
      <c r="A102" s="441" t="s">
        <v>115</v>
      </c>
      <c r="B102" s="143" t="s">
        <v>357</v>
      </c>
      <c r="C102" s="296"/>
    </row>
    <row r="103" spans="1:3" ht="12" customHeight="1" x14ac:dyDescent="0.2">
      <c r="A103" s="441" t="s">
        <v>116</v>
      </c>
      <c r="B103" s="144" t="s">
        <v>358</v>
      </c>
      <c r="C103" s="296"/>
    </row>
    <row r="104" spans="1:3" ht="12" customHeight="1" x14ac:dyDescent="0.2">
      <c r="A104" s="441" t="s">
        <v>117</v>
      </c>
      <c r="B104" s="144" t="s">
        <v>359</v>
      </c>
      <c r="C104" s="296"/>
    </row>
    <row r="105" spans="1:3" ht="12" customHeight="1" x14ac:dyDescent="0.2">
      <c r="A105" s="441" t="s">
        <v>119</v>
      </c>
      <c r="B105" s="143" t="s">
        <v>360</v>
      </c>
      <c r="C105" s="296">
        <v>6929371</v>
      </c>
    </row>
    <row r="106" spans="1:3" ht="12" customHeight="1" x14ac:dyDescent="0.2">
      <c r="A106" s="441" t="s">
        <v>187</v>
      </c>
      <c r="B106" s="143" t="s">
        <v>361</v>
      </c>
      <c r="C106" s="296"/>
    </row>
    <row r="107" spans="1:3" ht="12" customHeight="1" x14ac:dyDescent="0.2">
      <c r="A107" s="441" t="s">
        <v>355</v>
      </c>
      <c r="B107" s="144" t="s">
        <v>362</v>
      </c>
      <c r="C107" s="296"/>
    </row>
    <row r="108" spans="1:3" ht="12" customHeight="1" x14ac:dyDescent="0.2">
      <c r="A108" s="449" t="s">
        <v>356</v>
      </c>
      <c r="B108" s="145" t="s">
        <v>363</v>
      </c>
      <c r="C108" s="296"/>
    </row>
    <row r="109" spans="1:3" ht="12" customHeight="1" x14ac:dyDescent="0.2">
      <c r="A109" s="441" t="s">
        <v>445</v>
      </c>
      <c r="B109" s="145" t="s">
        <v>364</v>
      </c>
      <c r="C109" s="296"/>
    </row>
    <row r="110" spans="1:3" ht="12" customHeight="1" x14ac:dyDescent="0.2">
      <c r="A110" s="441" t="s">
        <v>446</v>
      </c>
      <c r="B110" s="144" t="s">
        <v>365</v>
      </c>
      <c r="C110" s="294">
        <v>1500000</v>
      </c>
    </row>
    <row r="111" spans="1:3" ht="12" customHeight="1" x14ac:dyDescent="0.2">
      <c r="A111" s="441" t="s">
        <v>450</v>
      </c>
      <c r="B111" s="11" t="s">
        <v>51</v>
      </c>
      <c r="C111" s="294">
        <v>7821580</v>
      </c>
    </row>
    <row r="112" spans="1:3" ht="12" customHeight="1" x14ac:dyDescent="0.2">
      <c r="A112" s="442" t="s">
        <v>451</v>
      </c>
      <c r="B112" s="8" t="s">
        <v>519</v>
      </c>
      <c r="C112" s="296">
        <v>7821580</v>
      </c>
    </row>
    <row r="113" spans="1:3" ht="12" customHeight="1" thickBot="1" x14ac:dyDescent="0.25">
      <c r="A113" s="450" t="s">
        <v>452</v>
      </c>
      <c r="B113" s="146" t="s">
        <v>520</v>
      </c>
      <c r="C113" s="300"/>
    </row>
    <row r="114" spans="1:3" ht="12" customHeight="1" thickBot="1" x14ac:dyDescent="0.25">
      <c r="A114" s="32" t="s">
        <v>20</v>
      </c>
      <c r="B114" s="27" t="s">
        <v>366</v>
      </c>
      <c r="C114" s="292">
        <f>+C115+C117+C119</f>
        <v>78487884</v>
      </c>
    </row>
    <row r="115" spans="1:3" ht="12" customHeight="1" x14ac:dyDescent="0.2">
      <c r="A115" s="440" t="s">
        <v>105</v>
      </c>
      <c r="B115" s="8" t="s">
        <v>232</v>
      </c>
      <c r="C115" s="295">
        <v>15487884</v>
      </c>
    </row>
    <row r="116" spans="1:3" ht="12" customHeight="1" x14ac:dyDescent="0.2">
      <c r="A116" s="440" t="s">
        <v>106</v>
      </c>
      <c r="B116" s="12" t="s">
        <v>370</v>
      </c>
      <c r="C116" s="295"/>
    </row>
    <row r="117" spans="1:3" ht="12" customHeight="1" x14ac:dyDescent="0.2">
      <c r="A117" s="440" t="s">
        <v>107</v>
      </c>
      <c r="B117" s="12" t="s">
        <v>188</v>
      </c>
      <c r="C117" s="294">
        <v>63000000</v>
      </c>
    </row>
    <row r="118" spans="1:3" ht="12" customHeight="1" x14ac:dyDescent="0.2">
      <c r="A118" s="440" t="s">
        <v>108</v>
      </c>
      <c r="B118" s="12" t="s">
        <v>371</v>
      </c>
      <c r="C118" s="262"/>
    </row>
    <row r="119" spans="1:3" ht="12" customHeight="1" x14ac:dyDescent="0.2">
      <c r="A119" s="440" t="s">
        <v>109</v>
      </c>
      <c r="B119" s="289" t="s">
        <v>234</v>
      </c>
      <c r="C119" s="262"/>
    </row>
    <row r="120" spans="1:3" ht="12" customHeight="1" x14ac:dyDescent="0.2">
      <c r="A120" s="440" t="s">
        <v>118</v>
      </c>
      <c r="B120" s="288" t="s">
        <v>435</v>
      </c>
      <c r="C120" s="262"/>
    </row>
    <row r="121" spans="1:3" ht="12" customHeight="1" x14ac:dyDescent="0.2">
      <c r="A121" s="440" t="s">
        <v>120</v>
      </c>
      <c r="B121" s="417" t="s">
        <v>376</v>
      </c>
      <c r="C121" s="262"/>
    </row>
    <row r="122" spans="1:3" ht="12" customHeight="1" x14ac:dyDescent="0.2">
      <c r="A122" s="440" t="s">
        <v>189</v>
      </c>
      <c r="B122" s="144" t="s">
        <v>359</v>
      </c>
      <c r="C122" s="262"/>
    </row>
    <row r="123" spans="1:3" ht="12" customHeight="1" x14ac:dyDescent="0.2">
      <c r="A123" s="440" t="s">
        <v>190</v>
      </c>
      <c r="B123" s="144" t="s">
        <v>375</v>
      </c>
      <c r="C123" s="262"/>
    </row>
    <row r="124" spans="1:3" ht="12" customHeight="1" x14ac:dyDescent="0.2">
      <c r="A124" s="440" t="s">
        <v>191</v>
      </c>
      <c r="B124" s="144" t="s">
        <v>374</v>
      </c>
      <c r="C124" s="262"/>
    </row>
    <row r="125" spans="1:3" ht="12" customHeight="1" x14ac:dyDescent="0.2">
      <c r="A125" s="440" t="s">
        <v>367</v>
      </c>
      <c r="B125" s="144" t="s">
        <v>362</v>
      </c>
      <c r="C125" s="262"/>
    </row>
    <row r="126" spans="1:3" ht="12" customHeight="1" x14ac:dyDescent="0.2">
      <c r="A126" s="440" t="s">
        <v>368</v>
      </c>
      <c r="B126" s="144" t="s">
        <v>373</v>
      </c>
      <c r="C126" s="262"/>
    </row>
    <row r="127" spans="1:3" ht="12" customHeight="1" thickBot="1" x14ac:dyDescent="0.25">
      <c r="A127" s="449" t="s">
        <v>369</v>
      </c>
      <c r="B127" s="144" t="s">
        <v>372</v>
      </c>
      <c r="C127" s="264"/>
    </row>
    <row r="128" spans="1:3" ht="12" customHeight="1" thickBot="1" x14ac:dyDescent="0.25">
      <c r="A128" s="32" t="s">
        <v>21</v>
      </c>
      <c r="B128" s="124" t="s">
        <v>455</v>
      </c>
      <c r="C128" s="292">
        <f>+C93+C114</f>
        <v>219377154</v>
      </c>
    </row>
    <row r="129" spans="1:11" ht="12" customHeight="1" thickBot="1" x14ac:dyDescent="0.25">
      <c r="A129" s="32" t="s">
        <v>22</v>
      </c>
      <c r="B129" s="124" t="s">
        <v>456</v>
      </c>
      <c r="C129" s="292">
        <f>+C130+C131+C132</f>
        <v>0</v>
      </c>
    </row>
    <row r="130" spans="1:11" s="95" customFormat="1" ht="12" customHeight="1" x14ac:dyDescent="0.2">
      <c r="A130" s="440" t="s">
        <v>271</v>
      </c>
      <c r="B130" s="9" t="s">
        <v>524</v>
      </c>
      <c r="C130" s="262"/>
    </row>
    <row r="131" spans="1:11" ht="12" customHeight="1" x14ac:dyDescent="0.2">
      <c r="A131" s="440" t="s">
        <v>272</v>
      </c>
      <c r="B131" s="9" t="s">
        <v>464</v>
      </c>
      <c r="C131" s="262"/>
    </row>
    <row r="132" spans="1:11" ht="12" customHeight="1" thickBot="1" x14ac:dyDescent="0.25">
      <c r="A132" s="449" t="s">
        <v>273</v>
      </c>
      <c r="B132" s="7" t="s">
        <v>523</v>
      </c>
      <c r="C132" s="262"/>
    </row>
    <row r="133" spans="1:11" ht="12" customHeight="1" thickBot="1" x14ac:dyDescent="0.25">
      <c r="A133" s="32" t="s">
        <v>23</v>
      </c>
      <c r="B133" s="124" t="s">
        <v>457</v>
      </c>
      <c r="C133" s="292">
        <f>+C134+C135+C136+C137+C138+C139</f>
        <v>0</v>
      </c>
    </row>
    <row r="134" spans="1:11" ht="12" customHeight="1" x14ac:dyDescent="0.2">
      <c r="A134" s="440" t="s">
        <v>92</v>
      </c>
      <c r="B134" s="9" t="s">
        <v>466</v>
      </c>
      <c r="C134" s="262"/>
    </row>
    <row r="135" spans="1:11" ht="12" customHeight="1" x14ac:dyDescent="0.2">
      <c r="A135" s="440" t="s">
        <v>93</v>
      </c>
      <c r="B135" s="9" t="s">
        <v>458</v>
      </c>
      <c r="C135" s="262"/>
    </row>
    <row r="136" spans="1:11" ht="12" customHeight="1" x14ac:dyDescent="0.2">
      <c r="A136" s="440" t="s">
        <v>94</v>
      </c>
      <c r="B136" s="9" t="s">
        <v>459</v>
      </c>
      <c r="C136" s="262"/>
    </row>
    <row r="137" spans="1:11" ht="12" customHeight="1" x14ac:dyDescent="0.2">
      <c r="A137" s="440" t="s">
        <v>176</v>
      </c>
      <c r="B137" s="9" t="s">
        <v>522</v>
      </c>
      <c r="C137" s="262"/>
    </row>
    <row r="138" spans="1:11" ht="12" customHeight="1" x14ac:dyDescent="0.2">
      <c r="A138" s="440" t="s">
        <v>177</v>
      </c>
      <c r="B138" s="9" t="s">
        <v>461</v>
      </c>
      <c r="C138" s="262"/>
    </row>
    <row r="139" spans="1:11" s="95" customFormat="1" ht="12" customHeight="1" thickBot="1" x14ac:dyDescent="0.25">
      <c r="A139" s="449" t="s">
        <v>178</v>
      </c>
      <c r="B139" s="7" t="s">
        <v>462</v>
      </c>
      <c r="C139" s="262"/>
    </row>
    <row r="140" spans="1:11" ht="12" customHeight="1" thickBot="1" x14ac:dyDescent="0.25">
      <c r="A140" s="32" t="s">
        <v>24</v>
      </c>
      <c r="B140" s="124" t="s">
        <v>550</v>
      </c>
      <c r="C140" s="298">
        <f>+C141+C142+C144+C145+C143</f>
        <v>15701822</v>
      </c>
      <c r="K140" s="244"/>
    </row>
    <row r="141" spans="1:11" x14ac:dyDescent="0.2">
      <c r="A141" s="440" t="s">
        <v>95</v>
      </c>
      <c r="B141" s="9" t="s">
        <v>377</v>
      </c>
      <c r="C141" s="262"/>
    </row>
    <row r="142" spans="1:11" ht="12" customHeight="1" x14ac:dyDescent="0.2">
      <c r="A142" s="440" t="s">
        <v>96</v>
      </c>
      <c r="B142" s="9" t="s">
        <v>378</v>
      </c>
      <c r="C142" s="262">
        <v>1389821</v>
      </c>
    </row>
    <row r="143" spans="1:11" s="95" customFormat="1" ht="12" customHeight="1" x14ac:dyDescent="0.2">
      <c r="A143" s="440" t="s">
        <v>291</v>
      </c>
      <c r="B143" s="9" t="s">
        <v>549</v>
      </c>
      <c r="C143" s="262">
        <v>14312001</v>
      </c>
    </row>
    <row r="144" spans="1:11" s="95" customFormat="1" ht="12" customHeight="1" x14ac:dyDescent="0.2">
      <c r="A144" s="440" t="s">
        <v>292</v>
      </c>
      <c r="B144" s="9" t="s">
        <v>471</v>
      </c>
      <c r="C144" s="262"/>
    </row>
    <row r="145" spans="1:3" s="95" customFormat="1" ht="12" customHeight="1" thickBot="1" x14ac:dyDescent="0.25">
      <c r="A145" s="449" t="s">
        <v>293</v>
      </c>
      <c r="B145" s="7" t="s">
        <v>397</v>
      </c>
      <c r="C145" s="262"/>
    </row>
    <row r="146" spans="1:3" s="95" customFormat="1" ht="12" customHeight="1" thickBot="1" x14ac:dyDescent="0.25">
      <c r="A146" s="32" t="s">
        <v>25</v>
      </c>
      <c r="B146" s="124" t="s">
        <v>472</v>
      </c>
      <c r="C146" s="301">
        <f>+C147+C148+C149+C150+C151</f>
        <v>0</v>
      </c>
    </row>
    <row r="147" spans="1:3" s="95" customFormat="1" ht="12" customHeight="1" x14ac:dyDescent="0.2">
      <c r="A147" s="440" t="s">
        <v>97</v>
      </c>
      <c r="B147" s="9" t="s">
        <v>467</v>
      </c>
      <c r="C147" s="262"/>
    </row>
    <row r="148" spans="1:3" s="95" customFormat="1" ht="12" customHeight="1" x14ac:dyDescent="0.2">
      <c r="A148" s="440" t="s">
        <v>98</v>
      </c>
      <c r="B148" s="9" t="s">
        <v>474</v>
      </c>
      <c r="C148" s="262"/>
    </row>
    <row r="149" spans="1:3" s="95" customFormat="1" ht="12" customHeight="1" x14ac:dyDescent="0.2">
      <c r="A149" s="440" t="s">
        <v>303</v>
      </c>
      <c r="B149" s="9" t="s">
        <v>469</v>
      </c>
      <c r="C149" s="262"/>
    </row>
    <row r="150" spans="1:3" ht="12.75" customHeight="1" x14ac:dyDescent="0.2">
      <c r="A150" s="440" t="s">
        <v>304</v>
      </c>
      <c r="B150" s="9" t="s">
        <v>525</v>
      </c>
      <c r="C150" s="262"/>
    </row>
    <row r="151" spans="1:3" ht="12.75" customHeight="1" thickBot="1" x14ac:dyDescent="0.25">
      <c r="A151" s="449" t="s">
        <v>473</v>
      </c>
      <c r="B151" s="7" t="s">
        <v>476</v>
      </c>
      <c r="C151" s="264"/>
    </row>
    <row r="152" spans="1:3" ht="12.75" customHeight="1" thickBot="1" x14ac:dyDescent="0.25">
      <c r="A152" s="496" t="s">
        <v>26</v>
      </c>
      <c r="B152" s="124" t="s">
        <v>477</v>
      </c>
      <c r="C152" s="301"/>
    </row>
    <row r="153" spans="1:3" ht="12" customHeight="1" thickBot="1" x14ac:dyDescent="0.25">
      <c r="A153" s="496" t="s">
        <v>27</v>
      </c>
      <c r="B153" s="124" t="s">
        <v>478</v>
      </c>
      <c r="C153" s="301"/>
    </row>
    <row r="154" spans="1:3" ht="15" customHeight="1" thickBot="1" x14ac:dyDescent="0.25">
      <c r="A154" s="32" t="s">
        <v>28</v>
      </c>
      <c r="B154" s="124" t="s">
        <v>480</v>
      </c>
      <c r="C154" s="431">
        <f>+C129+C133+C140+C146+C152+C153</f>
        <v>15701822</v>
      </c>
    </row>
    <row r="155" spans="1:3" ht="13.5" thickBot="1" x14ac:dyDescent="0.25">
      <c r="A155" s="451" t="s">
        <v>29</v>
      </c>
      <c r="B155" s="383" t="s">
        <v>479</v>
      </c>
      <c r="C155" s="431">
        <f>+C128+C154</f>
        <v>235078976</v>
      </c>
    </row>
    <row r="156" spans="1:3" ht="15" customHeight="1" thickBot="1" x14ac:dyDescent="0.25">
      <c r="A156" s="391"/>
      <c r="B156" s="392"/>
      <c r="C156" s="393"/>
    </row>
    <row r="157" spans="1:3" ht="14.25" customHeight="1" thickBot="1" x14ac:dyDescent="0.25">
      <c r="A157" s="242" t="s">
        <v>526</v>
      </c>
      <c r="B157" s="243"/>
      <c r="C157" s="121">
        <v>7</v>
      </c>
    </row>
    <row r="158" spans="1:3" ht="13.5" thickBot="1" x14ac:dyDescent="0.25">
      <c r="A158" s="242" t="s">
        <v>207</v>
      </c>
      <c r="B158" s="243"/>
      <c r="C158" s="121">
        <v>56</v>
      </c>
    </row>
  </sheetData>
  <sheetProtection formatCells="0"/>
  <customSheetViews>
    <customSheetView guid="{D4B7FE44-8C63-4A0A-B353-9AF0A4D22349}" showPageBreaks="1" view="pageLayout" topLeftCell="B129">
      <selection activeCell="C144" sqref="C144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howPageBreaks="1" view="pageLayout" topLeftCell="B133">
      <selection activeCell="C113" sqref="C113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 x14ac:dyDescent="0.2"/>
  <cols>
    <col min="1" max="1" width="19.5" style="394" customWidth="1"/>
    <col min="2" max="2" width="72" style="395" customWidth="1"/>
    <col min="3" max="3" width="25" style="396" customWidth="1"/>
    <col min="4" max="16384" width="9.33203125" style="3"/>
  </cols>
  <sheetData>
    <row r="1" spans="1:3" s="2" customFormat="1" ht="16.5" customHeight="1" thickBot="1" x14ac:dyDescent="0.25">
      <c r="A1" s="219"/>
      <c r="B1" s="221"/>
      <c r="C1" s="561" t="str">
        <f>+CONCATENATE("9.1.2. melléklet a 2/",LEFT(ÖSSZEFÜGGÉSEK!A5,4),". (III.11.) önkormányzati rendelethez")</f>
        <v>9.1.2. melléklet a 2/2020. (III.11.) önkormányzati rendelethez</v>
      </c>
    </row>
    <row r="2" spans="1:3" s="91" customFormat="1" ht="21" customHeight="1" x14ac:dyDescent="0.2">
      <c r="A2" s="411" t="s">
        <v>62</v>
      </c>
      <c r="B2" s="353" t="s">
        <v>228</v>
      </c>
      <c r="C2" s="355" t="s">
        <v>55</v>
      </c>
    </row>
    <row r="3" spans="1:3" s="91" customFormat="1" ht="16.5" thickBot="1" x14ac:dyDescent="0.25">
      <c r="A3" s="222" t="s">
        <v>204</v>
      </c>
      <c r="B3" s="354" t="s">
        <v>437</v>
      </c>
      <c r="C3" s="495" t="s">
        <v>61</v>
      </c>
    </row>
    <row r="4" spans="1:3" s="92" customFormat="1" ht="15.95" customHeight="1" thickBot="1" x14ac:dyDescent="0.3">
      <c r="A4" s="223"/>
      <c r="B4" s="223"/>
      <c r="C4" s="224" t="str">
        <f>'9.1.1. sz. mell '!C4</f>
        <v>Forintban!</v>
      </c>
    </row>
    <row r="5" spans="1:3" ht="13.5" thickBot="1" x14ac:dyDescent="0.25">
      <c r="A5" s="412" t="s">
        <v>206</v>
      </c>
      <c r="B5" s="225" t="s">
        <v>572</v>
      </c>
      <c r="C5" s="356" t="s">
        <v>56</v>
      </c>
    </row>
    <row r="6" spans="1:3" s="71" customFormat="1" ht="12.95" customHeight="1" thickBot="1" x14ac:dyDescent="0.25">
      <c r="A6" s="200"/>
      <c r="B6" s="201" t="s">
        <v>500</v>
      </c>
      <c r="C6" s="202" t="s">
        <v>501</v>
      </c>
    </row>
    <row r="7" spans="1:3" s="71" customFormat="1" ht="15.95" customHeight="1" thickBot="1" x14ac:dyDescent="0.25">
      <c r="A7" s="227"/>
      <c r="B7" s="228" t="s">
        <v>57</v>
      </c>
      <c r="C7" s="357"/>
    </row>
    <row r="8" spans="1:3" s="71" customFormat="1" ht="12" customHeight="1" thickBot="1" x14ac:dyDescent="0.25">
      <c r="A8" s="32" t="s">
        <v>19</v>
      </c>
      <c r="B8" s="21" t="s">
        <v>255</v>
      </c>
      <c r="C8" s="292">
        <f>+C9+C10+C11+C12+C13+C14</f>
        <v>0</v>
      </c>
    </row>
    <row r="9" spans="1:3" s="93" customFormat="1" ht="12" customHeight="1" x14ac:dyDescent="0.2">
      <c r="A9" s="440" t="s">
        <v>99</v>
      </c>
      <c r="B9" s="421" t="s">
        <v>256</v>
      </c>
      <c r="C9" s="295"/>
    </row>
    <row r="10" spans="1:3" s="94" customFormat="1" ht="12" customHeight="1" x14ac:dyDescent="0.2">
      <c r="A10" s="441" t="s">
        <v>100</v>
      </c>
      <c r="B10" s="422" t="s">
        <v>257</v>
      </c>
      <c r="C10" s="294"/>
    </row>
    <row r="11" spans="1:3" s="94" customFormat="1" ht="12" customHeight="1" x14ac:dyDescent="0.2">
      <c r="A11" s="441" t="s">
        <v>101</v>
      </c>
      <c r="B11" s="422" t="s">
        <v>559</v>
      </c>
      <c r="C11" s="294"/>
    </row>
    <row r="12" spans="1:3" s="94" customFormat="1" ht="12" customHeight="1" x14ac:dyDescent="0.2">
      <c r="A12" s="441" t="s">
        <v>102</v>
      </c>
      <c r="B12" s="422" t="s">
        <v>259</v>
      </c>
      <c r="C12" s="294"/>
    </row>
    <row r="13" spans="1:3" s="94" customFormat="1" ht="12" customHeight="1" x14ac:dyDescent="0.2">
      <c r="A13" s="441" t="s">
        <v>149</v>
      </c>
      <c r="B13" s="422" t="s">
        <v>513</v>
      </c>
      <c r="C13" s="294"/>
    </row>
    <row r="14" spans="1:3" s="93" customFormat="1" ht="12" customHeight="1" thickBot="1" x14ac:dyDescent="0.25">
      <c r="A14" s="442" t="s">
        <v>103</v>
      </c>
      <c r="B14" s="423" t="s">
        <v>440</v>
      </c>
      <c r="C14" s="294"/>
    </row>
    <row r="15" spans="1:3" s="93" customFormat="1" ht="12" customHeight="1" thickBot="1" x14ac:dyDescent="0.25">
      <c r="A15" s="32" t="s">
        <v>20</v>
      </c>
      <c r="B15" s="287" t="s">
        <v>260</v>
      </c>
      <c r="C15" s="292">
        <f>+C16+C17+C18+C19+C20</f>
        <v>0</v>
      </c>
    </row>
    <row r="16" spans="1:3" s="93" customFormat="1" ht="12" customHeight="1" x14ac:dyDescent="0.2">
      <c r="A16" s="440" t="s">
        <v>105</v>
      </c>
      <c r="B16" s="421" t="s">
        <v>261</v>
      </c>
      <c r="C16" s="295"/>
    </row>
    <row r="17" spans="1:3" s="93" customFormat="1" ht="12" customHeight="1" x14ac:dyDescent="0.2">
      <c r="A17" s="441" t="s">
        <v>106</v>
      </c>
      <c r="B17" s="422" t="s">
        <v>262</v>
      </c>
      <c r="C17" s="294"/>
    </row>
    <row r="18" spans="1:3" s="93" customFormat="1" ht="12" customHeight="1" x14ac:dyDescent="0.2">
      <c r="A18" s="441" t="s">
        <v>107</v>
      </c>
      <c r="B18" s="422" t="s">
        <v>429</v>
      </c>
      <c r="C18" s="294"/>
    </row>
    <row r="19" spans="1:3" s="93" customFormat="1" ht="12" customHeight="1" x14ac:dyDescent="0.2">
      <c r="A19" s="441" t="s">
        <v>108</v>
      </c>
      <c r="B19" s="422" t="s">
        <v>430</v>
      </c>
      <c r="C19" s="294"/>
    </row>
    <row r="20" spans="1:3" s="93" customFormat="1" ht="12" customHeight="1" x14ac:dyDescent="0.2">
      <c r="A20" s="441" t="s">
        <v>109</v>
      </c>
      <c r="B20" s="422" t="s">
        <v>263</v>
      </c>
      <c r="C20" s="294"/>
    </row>
    <row r="21" spans="1:3" s="94" customFormat="1" ht="12" customHeight="1" thickBot="1" x14ac:dyDescent="0.25">
      <c r="A21" s="442" t="s">
        <v>118</v>
      </c>
      <c r="B21" s="423" t="s">
        <v>264</v>
      </c>
      <c r="C21" s="296"/>
    </row>
    <row r="22" spans="1:3" s="94" customFormat="1" ht="12" customHeight="1" thickBot="1" x14ac:dyDescent="0.25">
      <c r="A22" s="32" t="s">
        <v>21</v>
      </c>
      <c r="B22" s="21" t="s">
        <v>265</v>
      </c>
      <c r="C22" s="292">
        <f>+C23+C24+C25+C26+C27</f>
        <v>0</v>
      </c>
    </row>
    <row r="23" spans="1:3" s="94" customFormat="1" ht="12" customHeight="1" x14ac:dyDescent="0.2">
      <c r="A23" s="440" t="s">
        <v>88</v>
      </c>
      <c r="B23" s="421" t="s">
        <v>266</v>
      </c>
      <c r="C23" s="295"/>
    </row>
    <row r="24" spans="1:3" s="93" customFormat="1" ht="12" customHeight="1" x14ac:dyDescent="0.2">
      <c r="A24" s="441" t="s">
        <v>89</v>
      </c>
      <c r="B24" s="422" t="s">
        <v>267</v>
      </c>
      <c r="C24" s="294"/>
    </row>
    <row r="25" spans="1:3" s="94" customFormat="1" ht="12" customHeight="1" x14ac:dyDescent="0.2">
      <c r="A25" s="441" t="s">
        <v>90</v>
      </c>
      <c r="B25" s="422" t="s">
        <v>431</v>
      </c>
      <c r="C25" s="294"/>
    </row>
    <row r="26" spans="1:3" s="94" customFormat="1" ht="12" customHeight="1" x14ac:dyDescent="0.2">
      <c r="A26" s="441" t="s">
        <v>91</v>
      </c>
      <c r="B26" s="422" t="s">
        <v>432</v>
      </c>
      <c r="C26" s="294"/>
    </row>
    <row r="27" spans="1:3" s="94" customFormat="1" ht="12" customHeight="1" x14ac:dyDescent="0.2">
      <c r="A27" s="441" t="s">
        <v>172</v>
      </c>
      <c r="B27" s="422" t="s">
        <v>268</v>
      </c>
      <c r="C27" s="294"/>
    </row>
    <row r="28" spans="1:3" s="94" customFormat="1" ht="12" customHeight="1" thickBot="1" x14ac:dyDescent="0.25">
      <c r="A28" s="442" t="s">
        <v>173</v>
      </c>
      <c r="B28" s="423" t="s">
        <v>269</v>
      </c>
      <c r="C28" s="296"/>
    </row>
    <row r="29" spans="1:3" s="94" customFormat="1" ht="12" customHeight="1" thickBot="1" x14ac:dyDescent="0.25">
      <c r="A29" s="32" t="s">
        <v>174</v>
      </c>
      <c r="B29" s="21" t="s">
        <v>270</v>
      </c>
      <c r="C29" s="298">
        <f>SUM(C30:C36)</f>
        <v>0</v>
      </c>
    </row>
    <row r="30" spans="1:3" s="94" customFormat="1" ht="12" customHeight="1" x14ac:dyDescent="0.2">
      <c r="A30" s="440" t="s">
        <v>271</v>
      </c>
      <c r="B30" s="421" t="s">
        <v>564</v>
      </c>
      <c r="C30" s="295"/>
    </row>
    <row r="31" spans="1:3" s="94" customFormat="1" ht="12" customHeight="1" x14ac:dyDescent="0.2">
      <c r="A31" s="441" t="s">
        <v>272</v>
      </c>
      <c r="B31" s="422" t="s">
        <v>565</v>
      </c>
      <c r="C31" s="294"/>
    </row>
    <row r="32" spans="1:3" s="94" customFormat="1" ht="12" customHeight="1" x14ac:dyDescent="0.2">
      <c r="A32" s="441" t="s">
        <v>273</v>
      </c>
      <c r="B32" s="422" t="s">
        <v>566</v>
      </c>
      <c r="C32" s="294"/>
    </row>
    <row r="33" spans="1:3" s="94" customFormat="1" ht="12" customHeight="1" x14ac:dyDescent="0.2">
      <c r="A33" s="441" t="s">
        <v>274</v>
      </c>
      <c r="B33" s="422" t="s">
        <v>567</v>
      </c>
      <c r="C33" s="294"/>
    </row>
    <row r="34" spans="1:3" s="94" customFormat="1" ht="12" customHeight="1" x14ac:dyDescent="0.2">
      <c r="A34" s="441" t="s">
        <v>561</v>
      </c>
      <c r="B34" s="422" t="s">
        <v>275</v>
      </c>
      <c r="C34" s="294"/>
    </row>
    <row r="35" spans="1:3" s="94" customFormat="1" ht="12" customHeight="1" x14ac:dyDescent="0.2">
      <c r="A35" s="441" t="s">
        <v>562</v>
      </c>
      <c r="B35" s="422" t="s">
        <v>276</v>
      </c>
      <c r="C35" s="294"/>
    </row>
    <row r="36" spans="1:3" s="94" customFormat="1" ht="12" customHeight="1" thickBot="1" x14ac:dyDescent="0.25">
      <c r="A36" s="442" t="s">
        <v>563</v>
      </c>
      <c r="B36" s="423" t="s">
        <v>277</v>
      </c>
      <c r="C36" s="296"/>
    </row>
    <row r="37" spans="1:3" s="94" customFormat="1" ht="12" customHeight="1" thickBot="1" x14ac:dyDescent="0.25">
      <c r="A37" s="32" t="s">
        <v>23</v>
      </c>
      <c r="B37" s="21" t="s">
        <v>441</v>
      </c>
      <c r="C37" s="292">
        <f>SUM(C38:C48)</f>
        <v>0</v>
      </c>
    </row>
    <row r="38" spans="1:3" s="94" customFormat="1" ht="12" customHeight="1" x14ac:dyDescent="0.2">
      <c r="A38" s="440" t="s">
        <v>92</v>
      </c>
      <c r="B38" s="421" t="s">
        <v>280</v>
      </c>
      <c r="C38" s="295"/>
    </row>
    <row r="39" spans="1:3" s="94" customFormat="1" ht="12" customHeight="1" x14ac:dyDescent="0.2">
      <c r="A39" s="441" t="s">
        <v>93</v>
      </c>
      <c r="B39" s="422" t="s">
        <v>281</v>
      </c>
      <c r="C39" s="294"/>
    </row>
    <row r="40" spans="1:3" s="94" customFormat="1" ht="12" customHeight="1" x14ac:dyDescent="0.2">
      <c r="A40" s="441" t="s">
        <v>94</v>
      </c>
      <c r="B40" s="422" t="s">
        <v>282</v>
      </c>
      <c r="C40" s="294"/>
    </row>
    <row r="41" spans="1:3" s="94" customFormat="1" ht="12" customHeight="1" x14ac:dyDescent="0.2">
      <c r="A41" s="441" t="s">
        <v>176</v>
      </c>
      <c r="B41" s="422" t="s">
        <v>283</v>
      </c>
      <c r="C41" s="294"/>
    </row>
    <row r="42" spans="1:3" s="94" customFormat="1" ht="12" customHeight="1" x14ac:dyDescent="0.2">
      <c r="A42" s="441" t="s">
        <v>177</v>
      </c>
      <c r="B42" s="422" t="s">
        <v>284</v>
      </c>
      <c r="C42" s="294"/>
    </row>
    <row r="43" spans="1:3" s="94" customFormat="1" ht="12" customHeight="1" x14ac:dyDescent="0.2">
      <c r="A43" s="441" t="s">
        <v>178</v>
      </c>
      <c r="B43" s="422" t="s">
        <v>285</v>
      </c>
      <c r="C43" s="294"/>
    </row>
    <row r="44" spans="1:3" s="94" customFormat="1" ht="12" customHeight="1" x14ac:dyDescent="0.2">
      <c r="A44" s="441" t="s">
        <v>179</v>
      </c>
      <c r="B44" s="422" t="s">
        <v>286</v>
      </c>
      <c r="C44" s="294"/>
    </row>
    <row r="45" spans="1:3" s="94" customFormat="1" ht="12" customHeight="1" x14ac:dyDescent="0.2">
      <c r="A45" s="441" t="s">
        <v>180</v>
      </c>
      <c r="B45" s="422" t="s">
        <v>570</v>
      </c>
      <c r="C45" s="294"/>
    </row>
    <row r="46" spans="1:3" s="94" customFormat="1" ht="12" customHeight="1" x14ac:dyDescent="0.2">
      <c r="A46" s="441" t="s">
        <v>278</v>
      </c>
      <c r="B46" s="422" t="s">
        <v>288</v>
      </c>
      <c r="C46" s="297"/>
    </row>
    <row r="47" spans="1:3" s="94" customFormat="1" ht="12" customHeight="1" x14ac:dyDescent="0.2">
      <c r="A47" s="442" t="s">
        <v>279</v>
      </c>
      <c r="B47" s="423" t="s">
        <v>443</v>
      </c>
      <c r="C47" s="407"/>
    </row>
    <row r="48" spans="1:3" s="94" customFormat="1" ht="12" customHeight="1" thickBot="1" x14ac:dyDescent="0.25">
      <c r="A48" s="442" t="s">
        <v>442</v>
      </c>
      <c r="B48" s="423" t="s">
        <v>289</v>
      </c>
      <c r="C48" s="407"/>
    </row>
    <row r="49" spans="1:3" s="94" customFormat="1" ht="12" customHeight="1" thickBot="1" x14ac:dyDescent="0.25">
      <c r="A49" s="32" t="s">
        <v>24</v>
      </c>
      <c r="B49" s="21" t="s">
        <v>290</v>
      </c>
      <c r="C49" s="292">
        <f>SUM(C50:C54)</f>
        <v>0</v>
      </c>
    </row>
    <row r="50" spans="1:3" s="94" customFormat="1" ht="12" customHeight="1" x14ac:dyDescent="0.2">
      <c r="A50" s="440" t="s">
        <v>95</v>
      </c>
      <c r="B50" s="421" t="s">
        <v>294</v>
      </c>
      <c r="C50" s="465"/>
    </row>
    <row r="51" spans="1:3" s="94" customFormat="1" ht="12" customHeight="1" x14ac:dyDescent="0.2">
      <c r="A51" s="441" t="s">
        <v>96</v>
      </c>
      <c r="B51" s="422" t="s">
        <v>295</v>
      </c>
      <c r="C51" s="297"/>
    </row>
    <row r="52" spans="1:3" s="94" customFormat="1" ht="12" customHeight="1" x14ac:dyDescent="0.2">
      <c r="A52" s="441" t="s">
        <v>291</v>
      </c>
      <c r="B52" s="422" t="s">
        <v>296</v>
      </c>
      <c r="C52" s="297"/>
    </row>
    <row r="53" spans="1:3" s="94" customFormat="1" ht="12" customHeight="1" x14ac:dyDescent="0.2">
      <c r="A53" s="441" t="s">
        <v>292</v>
      </c>
      <c r="B53" s="422" t="s">
        <v>297</v>
      </c>
      <c r="C53" s="297"/>
    </row>
    <row r="54" spans="1:3" s="94" customFormat="1" ht="12" customHeight="1" thickBot="1" x14ac:dyDescent="0.25">
      <c r="A54" s="442" t="s">
        <v>293</v>
      </c>
      <c r="B54" s="423" t="s">
        <v>298</v>
      </c>
      <c r="C54" s="407"/>
    </row>
    <row r="55" spans="1:3" s="94" customFormat="1" ht="12" customHeight="1" thickBot="1" x14ac:dyDescent="0.25">
      <c r="A55" s="32" t="s">
        <v>181</v>
      </c>
      <c r="B55" s="21" t="s">
        <v>299</v>
      </c>
      <c r="C55" s="292">
        <f>SUM(C56:C58)</f>
        <v>0</v>
      </c>
    </row>
    <row r="56" spans="1:3" s="94" customFormat="1" ht="12" customHeight="1" x14ac:dyDescent="0.2">
      <c r="A56" s="440" t="s">
        <v>97</v>
      </c>
      <c r="B56" s="421" t="s">
        <v>300</v>
      </c>
      <c r="C56" s="295"/>
    </row>
    <row r="57" spans="1:3" s="94" customFormat="1" ht="12" customHeight="1" x14ac:dyDescent="0.2">
      <c r="A57" s="441" t="s">
        <v>98</v>
      </c>
      <c r="B57" s="422" t="s">
        <v>433</v>
      </c>
      <c r="C57" s="294"/>
    </row>
    <row r="58" spans="1:3" s="94" customFormat="1" ht="12" customHeight="1" x14ac:dyDescent="0.2">
      <c r="A58" s="441" t="s">
        <v>303</v>
      </c>
      <c r="B58" s="422" t="s">
        <v>301</v>
      </c>
      <c r="C58" s="294"/>
    </row>
    <row r="59" spans="1:3" s="94" customFormat="1" ht="12" customHeight="1" thickBot="1" x14ac:dyDescent="0.25">
      <c r="A59" s="442" t="s">
        <v>304</v>
      </c>
      <c r="B59" s="423" t="s">
        <v>302</v>
      </c>
      <c r="C59" s="296"/>
    </row>
    <row r="60" spans="1:3" s="94" customFormat="1" ht="12" customHeight="1" thickBot="1" x14ac:dyDescent="0.25">
      <c r="A60" s="32" t="s">
        <v>26</v>
      </c>
      <c r="B60" s="287" t="s">
        <v>305</v>
      </c>
      <c r="C60" s="292">
        <f>SUM(C61:C63)</f>
        <v>0</v>
      </c>
    </row>
    <row r="61" spans="1:3" s="94" customFormat="1" ht="12" customHeight="1" x14ac:dyDescent="0.2">
      <c r="A61" s="440" t="s">
        <v>182</v>
      </c>
      <c r="B61" s="421" t="s">
        <v>307</v>
      </c>
      <c r="C61" s="297"/>
    </row>
    <row r="62" spans="1:3" s="94" customFormat="1" ht="12" customHeight="1" x14ac:dyDescent="0.2">
      <c r="A62" s="441" t="s">
        <v>183</v>
      </c>
      <c r="B62" s="422" t="s">
        <v>434</v>
      </c>
      <c r="C62" s="297"/>
    </row>
    <row r="63" spans="1:3" s="94" customFormat="1" ht="12" customHeight="1" x14ac:dyDescent="0.2">
      <c r="A63" s="441" t="s">
        <v>233</v>
      </c>
      <c r="B63" s="422" t="s">
        <v>308</v>
      </c>
      <c r="C63" s="297"/>
    </row>
    <row r="64" spans="1:3" s="94" customFormat="1" ht="12" customHeight="1" thickBot="1" x14ac:dyDescent="0.25">
      <c r="A64" s="442" t="s">
        <v>306</v>
      </c>
      <c r="B64" s="423" t="s">
        <v>309</v>
      </c>
      <c r="C64" s="297"/>
    </row>
    <row r="65" spans="1:3" s="94" customFormat="1" ht="12" customHeight="1" thickBot="1" x14ac:dyDescent="0.25">
      <c r="A65" s="32" t="s">
        <v>27</v>
      </c>
      <c r="B65" s="21" t="s">
        <v>310</v>
      </c>
      <c r="C65" s="298">
        <f>+C8+C15+C22+C29+C37+C49+C55+C60</f>
        <v>0</v>
      </c>
    </row>
    <row r="66" spans="1:3" s="94" customFormat="1" ht="12" customHeight="1" thickBot="1" x14ac:dyDescent="0.2">
      <c r="A66" s="443" t="s">
        <v>401</v>
      </c>
      <c r="B66" s="287" t="s">
        <v>312</v>
      </c>
      <c r="C66" s="292">
        <f>SUM(C67:C69)</f>
        <v>0</v>
      </c>
    </row>
    <row r="67" spans="1:3" s="94" customFormat="1" ht="12" customHeight="1" x14ac:dyDescent="0.2">
      <c r="A67" s="440" t="s">
        <v>343</v>
      </c>
      <c r="B67" s="421" t="s">
        <v>313</v>
      </c>
      <c r="C67" s="297"/>
    </row>
    <row r="68" spans="1:3" s="94" customFormat="1" ht="12" customHeight="1" x14ac:dyDescent="0.2">
      <c r="A68" s="441" t="s">
        <v>352</v>
      </c>
      <c r="B68" s="422" t="s">
        <v>314</v>
      </c>
      <c r="C68" s="297"/>
    </row>
    <row r="69" spans="1:3" s="94" customFormat="1" ht="12" customHeight="1" thickBot="1" x14ac:dyDescent="0.25">
      <c r="A69" s="442" t="s">
        <v>353</v>
      </c>
      <c r="B69" s="424" t="s">
        <v>315</v>
      </c>
      <c r="C69" s="297"/>
    </row>
    <row r="70" spans="1:3" s="94" customFormat="1" ht="12" customHeight="1" thickBot="1" x14ac:dyDescent="0.2">
      <c r="A70" s="443" t="s">
        <v>316</v>
      </c>
      <c r="B70" s="287" t="s">
        <v>317</v>
      </c>
      <c r="C70" s="292">
        <f>SUM(C71:C74)</f>
        <v>0</v>
      </c>
    </row>
    <row r="71" spans="1:3" s="94" customFormat="1" ht="12" customHeight="1" x14ac:dyDescent="0.2">
      <c r="A71" s="440" t="s">
        <v>150</v>
      </c>
      <c r="B71" s="421" t="s">
        <v>318</v>
      </c>
      <c r="C71" s="297"/>
    </row>
    <row r="72" spans="1:3" s="94" customFormat="1" ht="12" customHeight="1" x14ac:dyDescent="0.2">
      <c r="A72" s="441" t="s">
        <v>151</v>
      </c>
      <c r="B72" s="422" t="s">
        <v>319</v>
      </c>
      <c r="C72" s="297"/>
    </row>
    <row r="73" spans="1:3" s="94" customFormat="1" ht="12" customHeight="1" x14ac:dyDescent="0.2">
      <c r="A73" s="441" t="s">
        <v>344</v>
      </c>
      <c r="B73" s="422" t="s">
        <v>320</v>
      </c>
      <c r="C73" s="297"/>
    </row>
    <row r="74" spans="1:3" s="94" customFormat="1" ht="12" customHeight="1" thickBot="1" x14ac:dyDescent="0.25">
      <c r="A74" s="442" t="s">
        <v>345</v>
      </c>
      <c r="B74" s="423" t="s">
        <v>321</v>
      </c>
      <c r="C74" s="297"/>
    </row>
    <row r="75" spans="1:3" s="94" customFormat="1" ht="12" customHeight="1" thickBot="1" x14ac:dyDescent="0.2">
      <c r="A75" s="443" t="s">
        <v>322</v>
      </c>
      <c r="B75" s="287" t="s">
        <v>323</v>
      </c>
      <c r="C75" s="292">
        <f>SUM(C76:C77)</f>
        <v>0</v>
      </c>
    </row>
    <row r="76" spans="1:3" s="94" customFormat="1" ht="12" customHeight="1" x14ac:dyDescent="0.2">
      <c r="A76" s="440" t="s">
        <v>346</v>
      </c>
      <c r="B76" s="421" t="s">
        <v>324</v>
      </c>
      <c r="C76" s="297"/>
    </row>
    <row r="77" spans="1:3" s="94" customFormat="1" ht="12" customHeight="1" thickBot="1" x14ac:dyDescent="0.25">
      <c r="A77" s="442" t="s">
        <v>347</v>
      </c>
      <c r="B77" s="423" t="s">
        <v>325</v>
      </c>
      <c r="C77" s="297"/>
    </row>
    <row r="78" spans="1:3" s="93" customFormat="1" ht="12" customHeight="1" thickBot="1" x14ac:dyDescent="0.2">
      <c r="A78" s="443" t="s">
        <v>326</v>
      </c>
      <c r="B78" s="287" t="s">
        <v>327</v>
      </c>
      <c r="C78" s="292">
        <f>SUM(C79:C81)</f>
        <v>0</v>
      </c>
    </row>
    <row r="79" spans="1:3" s="94" customFormat="1" ht="12" customHeight="1" x14ac:dyDescent="0.2">
      <c r="A79" s="440" t="s">
        <v>348</v>
      </c>
      <c r="B79" s="421" t="s">
        <v>328</v>
      </c>
      <c r="C79" s="297"/>
    </row>
    <row r="80" spans="1:3" s="94" customFormat="1" ht="12" customHeight="1" x14ac:dyDescent="0.2">
      <c r="A80" s="441" t="s">
        <v>349</v>
      </c>
      <c r="B80" s="422" t="s">
        <v>329</v>
      </c>
      <c r="C80" s="297"/>
    </row>
    <row r="81" spans="1:3" s="94" customFormat="1" ht="12" customHeight="1" thickBot="1" x14ac:dyDescent="0.25">
      <c r="A81" s="442" t="s">
        <v>350</v>
      </c>
      <c r="B81" s="423" t="s">
        <v>330</v>
      </c>
      <c r="C81" s="297"/>
    </row>
    <row r="82" spans="1:3" s="94" customFormat="1" ht="12" customHeight="1" thickBot="1" x14ac:dyDescent="0.2">
      <c r="A82" s="443" t="s">
        <v>331</v>
      </c>
      <c r="B82" s="287" t="s">
        <v>351</v>
      </c>
      <c r="C82" s="292">
        <f>SUM(C83:C86)</f>
        <v>0</v>
      </c>
    </row>
    <row r="83" spans="1:3" s="94" customFormat="1" ht="12" customHeight="1" x14ac:dyDescent="0.2">
      <c r="A83" s="444" t="s">
        <v>332</v>
      </c>
      <c r="B83" s="421" t="s">
        <v>333</v>
      </c>
      <c r="C83" s="297"/>
    </row>
    <row r="84" spans="1:3" s="94" customFormat="1" ht="12" customHeight="1" x14ac:dyDescent="0.2">
      <c r="A84" s="445" t="s">
        <v>334</v>
      </c>
      <c r="B84" s="422" t="s">
        <v>335</v>
      </c>
      <c r="C84" s="297"/>
    </row>
    <row r="85" spans="1:3" s="94" customFormat="1" ht="12" customHeight="1" x14ac:dyDescent="0.2">
      <c r="A85" s="445" t="s">
        <v>336</v>
      </c>
      <c r="B85" s="422" t="s">
        <v>337</v>
      </c>
      <c r="C85" s="297"/>
    </row>
    <row r="86" spans="1:3" s="93" customFormat="1" ht="12" customHeight="1" thickBot="1" x14ac:dyDescent="0.25">
      <c r="A86" s="446" t="s">
        <v>338</v>
      </c>
      <c r="B86" s="423" t="s">
        <v>339</v>
      </c>
      <c r="C86" s="297"/>
    </row>
    <row r="87" spans="1:3" s="93" customFormat="1" ht="12" customHeight="1" thickBot="1" x14ac:dyDescent="0.2">
      <c r="A87" s="443" t="s">
        <v>340</v>
      </c>
      <c r="B87" s="287" t="s">
        <v>482</v>
      </c>
      <c r="C87" s="466"/>
    </row>
    <row r="88" spans="1:3" s="93" customFormat="1" ht="12" customHeight="1" thickBot="1" x14ac:dyDescent="0.2">
      <c r="A88" s="443" t="s">
        <v>514</v>
      </c>
      <c r="B88" s="287" t="s">
        <v>341</v>
      </c>
      <c r="C88" s="466"/>
    </row>
    <row r="89" spans="1:3" s="93" customFormat="1" ht="12" customHeight="1" thickBot="1" x14ac:dyDescent="0.2">
      <c r="A89" s="443" t="s">
        <v>515</v>
      </c>
      <c r="B89" s="428" t="s">
        <v>485</v>
      </c>
      <c r="C89" s="298">
        <f>+C66+C70+C75+C78+C82+C88+C87</f>
        <v>0</v>
      </c>
    </row>
    <row r="90" spans="1:3" s="93" customFormat="1" ht="12" customHeight="1" thickBot="1" x14ac:dyDescent="0.2">
      <c r="A90" s="447" t="s">
        <v>516</v>
      </c>
      <c r="B90" s="429" t="s">
        <v>517</v>
      </c>
      <c r="C90" s="298">
        <f>+C65+C89</f>
        <v>0</v>
      </c>
    </row>
    <row r="91" spans="1:3" s="94" customFormat="1" ht="15" customHeight="1" thickBot="1" x14ac:dyDescent="0.25">
      <c r="A91" s="233"/>
      <c r="B91" s="234"/>
      <c r="C91" s="362"/>
    </row>
    <row r="92" spans="1:3" s="71" customFormat="1" ht="16.5" customHeight="1" thickBot="1" x14ac:dyDescent="0.25">
      <c r="A92" s="237"/>
      <c r="B92" s="238" t="s">
        <v>58</v>
      </c>
      <c r="C92" s="364"/>
    </row>
    <row r="93" spans="1:3" s="95" customFormat="1" ht="12" customHeight="1" thickBot="1" x14ac:dyDescent="0.25">
      <c r="A93" s="413" t="s">
        <v>19</v>
      </c>
      <c r="B93" s="28" t="s">
        <v>521</v>
      </c>
      <c r="C93" s="291">
        <f>+C94+C95+C96+C97+C98+C111</f>
        <v>0</v>
      </c>
    </row>
    <row r="94" spans="1:3" ht="12" customHeight="1" x14ac:dyDescent="0.2">
      <c r="A94" s="448" t="s">
        <v>99</v>
      </c>
      <c r="B94" s="10" t="s">
        <v>50</v>
      </c>
      <c r="C94" s="293"/>
    </row>
    <row r="95" spans="1:3" ht="12" customHeight="1" x14ac:dyDescent="0.2">
      <c r="A95" s="441" t="s">
        <v>100</v>
      </c>
      <c r="B95" s="8" t="s">
        <v>184</v>
      </c>
      <c r="C95" s="294"/>
    </row>
    <row r="96" spans="1:3" ht="12" customHeight="1" x14ac:dyDescent="0.2">
      <c r="A96" s="441" t="s">
        <v>101</v>
      </c>
      <c r="B96" s="8" t="s">
        <v>141</v>
      </c>
      <c r="C96" s="296"/>
    </row>
    <row r="97" spans="1:3" ht="12" customHeight="1" x14ac:dyDescent="0.2">
      <c r="A97" s="441" t="s">
        <v>102</v>
      </c>
      <c r="B97" s="11" t="s">
        <v>185</v>
      </c>
      <c r="C97" s="296"/>
    </row>
    <row r="98" spans="1:3" ht="12" customHeight="1" x14ac:dyDescent="0.2">
      <c r="A98" s="441" t="s">
        <v>113</v>
      </c>
      <c r="B98" s="19" t="s">
        <v>186</v>
      </c>
      <c r="C98" s="296"/>
    </row>
    <row r="99" spans="1:3" ht="12" customHeight="1" x14ac:dyDescent="0.2">
      <c r="A99" s="441" t="s">
        <v>103</v>
      </c>
      <c r="B99" s="8" t="s">
        <v>518</v>
      </c>
      <c r="C99" s="296"/>
    </row>
    <row r="100" spans="1:3" ht="12" customHeight="1" x14ac:dyDescent="0.2">
      <c r="A100" s="441" t="s">
        <v>104</v>
      </c>
      <c r="B100" s="143" t="s">
        <v>448</v>
      </c>
      <c r="C100" s="296"/>
    </row>
    <row r="101" spans="1:3" ht="12" customHeight="1" x14ac:dyDescent="0.2">
      <c r="A101" s="441" t="s">
        <v>114</v>
      </c>
      <c r="B101" s="143" t="s">
        <v>447</v>
      </c>
      <c r="C101" s="296"/>
    </row>
    <row r="102" spans="1:3" ht="12" customHeight="1" x14ac:dyDescent="0.2">
      <c r="A102" s="441" t="s">
        <v>115</v>
      </c>
      <c r="B102" s="143" t="s">
        <v>357</v>
      </c>
      <c r="C102" s="296"/>
    </row>
    <row r="103" spans="1:3" ht="12" customHeight="1" x14ac:dyDescent="0.2">
      <c r="A103" s="441" t="s">
        <v>116</v>
      </c>
      <c r="B103" s="144" t="s">
        <v>358</v>
      </c>
      <c r="C103" s="296"/>
    </row>
    <row r="104" spans="1:3" ht="12" customHeight="1" x14ac:dyDescent="0.2">
      <c r="A104" s="441" t="s">
        <v>117</v>
      </c>
      <c r="B104" s="144" t="s">
        <v>359</v>
      </c>
      <c r="C104" s="296"/>
    </row>
    <row r="105" spans="1:3" ht="12" customHeight="1" x14ac:dyDescent="0.2">
      <c r="A105" s="441" t="s">
        <v>119</v>
      </c>
      <c r="B105" s="143" t="s">
        <v>360</v>
      </c>
      <c r="C105" s="296"/>
    </row>
    <row r="106" spans="1:3" ht="12" customHeight="1" x14ac:dyDescent="0.2">
      <c r="A106" s="441" t="s">
        <v>187</v>
      </c>
      <c r="B106" s="143" t="s">
        <v>361</v>
      </c>
      <c r="C106" s="296"/>
    </row>
    <row r="107" spans="1:3" ht="12" customHeight="1" x14ac:dyDescent="0.2">
      <c r="A107" s="441" t="s">
        <v>355</v>
      </c>
      <c r="B107" s="144" t="s">
        <v>362</v>
      </c>
      <c r="C107" s="296"/>
    </row>
    <row r="108" spans="1:3" ht="12" customHeight="1" x14ac:dyDescent="0.2">
      <c r="A108" s="449" t="s">
        <v>356</v>
      </c>
      <c r="B108" s="145" t="s">
        <v>363</v>
      </c>
      <c r="C108" s="296"/>
    </row>
    <row r="109" spans="1:3" ht="12" customHeight="1" x14ac:dyDescent="0.2">
      <c r="A109" s="441" t="s">
        <v>445</v>
      </c>
      <c r="B109" s="145" t="s">
        <v>364</v>
      </c>
      <c r="C109" s="296"/>
    </row>
    <row r="110" spans="1:3" ht="12" customHeight="1" x14ac:dyDescent="0.2">
      <c r="A110" s="441" t="s">
        <v>446</v>
      </c>
      <c r="B110" s="144" t="s">
        <v>365</v>
      </c>
      <c r="C110" s="294"/>
    </row>
    <row r="111" spans="1:3" ht="12" customHeight="1" x14ac:dyDescent="0.2">
      <c r="A111" s="441" t="s">
        <v>450</v>
      </c>
      <c r="B111" s="11" t="s">
        <v>51</v>
      </c>
      <c r="C111" s="294"/>
    </row>
    <row r="112" spans="1:3" ht="12" customHeight="1" x14ac:dyDescent="0.2">
      <c r="A112" s="442" t="s">
        <v>451</v>
      </c>
      <c r="B112" s="8" t="s">
        <v>519</v>
      </c>
      <c r="C112" s="296"/>
    </row>
    <row r="113" spans="1:3" ht="12" customHeight="1" thickBot="1" x14ac:dyDescent="0.25">
      <c r="A113" s="450" t="s">
        <v>452</v>
      </c>
      <c r="B113" s="146" t="s">
        <v>520</v>
      </c>
      <c r="C113" s="300"/>
    </row>
    <row r="114" spans="1:3" ht="12" customHeight="1" thickBot="1" x14ac:dyDescent="0.25">
      <c r="A114" s="32" t="s">
        <v>20</v>
      </c>
      <c r="B114" s="27" t="s">
        <v>366</v>
      </c>
      <c r="C114" s="292">
        <f>+C115+C117+C119</f>
        <v>0</v>
      </c>
    </row>
    <row r="115" spans="1:3" ht="12" customHeight="1" x14ac:dyDescent="0.2">
      <c r="A115" s="440" t="s">
        <v>105</v>
      </c>
      <c r="B115" s="8" t="s">
        <v>232</v>
      </c>
      <c r="C115" s="295"/>
    </row>
    <row r="116" spans="1:3" ht="12" customHeight="1" x14ac:dyDescent="0.2">
      <c r="A116" s="440" t="s">
        <v>106</v>
      </c>
      <c r="B116" s="12" t="s">
        <v>370</v>
      </c>
      <c r="C116" s="295"/>
    </row>
    <row r="117" spans="1:3" ht="12" customHeight="1" x14ac:dyDescent="0.2">
      <c r="A117" s="440" t="s">
        <v>107</v>
      </c>
      <c r="B117" s="12" t="s">
        <v>188</v>
      </c>
      <c r="C117" s="294"/>
    </row>
    <row r="118" spans="1:3" ht="12" customHeight="1" x14ac:dyDescent="0.2">
      <c r="A118" s="440" t="s">
        <v>108</v>
      </c>
      <c r="B118" s="12" t="s">
        <v>371</v>
      </c>
      <c r="C118" s="262"/>
    </row>
    <row r="119" spans="1:3" ht="12" customHeight="1" x14ac:dyDescent="0.2">
      <c r="A119" s="440" t="s">
        <v>109</v>
      </c>
      <c r="B119" s="289" t="s">
        <v>234</v>
      </c>
      <c r="C119" s="262"/>
    </row>
    <row r="120" spans="1:3" ht="12" customHeight="1" x14ac:dyDescent="0.2">
      <c r="A120" s="440" t="s">
        <v>118</v>
      </c>
      <c r="B120" s="288" t="s">
        <v>435</v>
      </c>
      <c r="C120" s="262"/>
    </row>
    <row r="121" spans="1:3" ht="12" customHeight="1" x14ac:dyDescent="0.2">
      <c r="A121" s="440" t="s">
        <v>120</v>
      </c>
      <c r="B121" s="417" t="s">
        <v>376</v>
      </c>
      <c r="C121" s="262"/>
    </row>
    <row r="122" spans="1:3" ht="12" customHeight="1" x14ac:dyDescent="0.2">
      <c r="A122" s="440" t="s">
        <v>189</v>
      </c>
      <c r="B122" s="144" t="s">
        <v>359</v>
      </c>
      <c r="C122" s="262"/>
    </row>
    <row r="123" spans="1:3" ht="12" customHeight="1" x14ac:dyDescent="0.2">
      <c r="A123" s="440" t="s">
        <v>190</v>
      </c>
      <c r="B123" s="144" t="s">
        <v>375</v>
      </c>
      <c r="C123" s="262"/>
    </row>
    <row r="124" spans="1:3" ht="12" customHeight="1" x14ac:dyDescent="0.2">
      <c r="A124" s="440" t="s">
        <v>191</v>
      </c>
      <c r="B124" s="144" t="s">
        <v>374</v>
      </c>
      <c r="C124" s="262"/>
    </row>
    <row r="125" spans="1:3" ht="12" customHeight="1" x14ac:dyDescent="0.2">
      <c r="A125" s="440" t="s">
        <v>367</v>
      </c>
      <c r="B125" s="144" t="s">
        <v>362</v>
      </c>
      <c r="C125" s="262"/>
    </row>
    <row r="126" spans="1:3" ht="12" customHeight="1" x14ac:dyDescent="0.2">
      <c r="A126" s="440" t="s">
        <v>368</v>
      </c>
      <c r="B126" s="144" t="s">
        <v>373</v>
      </c>
      <c r="C126" s="262"/>
    </row>
    <row r="127" spans="1:3" ht="12" customHeight="1" thickBot="1" x14ac:dyDescent="0.25">
      <c r="A127" s="449" t="s">
        <v>369</v>
      </c>
      <c r="B127" s="144" t="s">
        <v>372</v>
      </c>
      <c r="C127" s="264"/>
    </row>
    <row r="128" spans="1:3" ht="12" customHeight="1" thickBot="1" x14ac:dyDescent="0.25">
      <c r="A128" s="32" t="s">
        <v>21</v>
      </c>
      <c r="B128" s="124" t="s">
        <v>455</v>
      </c>
      <c r="C128" s="292">
        <f>+C93+C114</f>
        <v>0</v>
      </c>
    </row>
    <row r="129" spans="1:11" ht="12" customHeight="1" thickBot="1" x14ac:dyDescent="0.25">
      <c r="A129" s="32" t="s">
        <v>22</v>
      </c>
      <c r="B129" s="124" t="s">
        <v>456</v>
      </c>
      <c r="C129" s="292">
        <f>+C130+C131+C132</f>
        <v>0</v>
      </c>
    </row>
    <row r="130" spans="1:11" s="95" customFormat="1" ht="12" customHeight="1" x14ac:dyDescent="0.2">
      <c r="A130" s="440" t="s">
        <v>271</v>
      </c>
      <c r="B130" s="9" t="s">
        <v>524</v>
      </c>
      <c r="C130" s="262"/>
    </row>
    <row r="131" spans="1:11" ht="12" customHeight="1" x14ac:dyDescent="0.2">
      <c r="A131" s="440" t="s">
        <v>272</v>
      </c>
      <c r="B131" s="9" t="s">
        <v>464</v>
      </c>
      <c r="C131" s="262"/>
    </row>
    <row r="132" spans="1:11" ht="12" customHeight="1" thickBot="1" x14ac:dyDescent="0.25">
      <c r="A132" s="449" t="s">
        <v>273</v>
      </c>
      <c r="B132" s="7" t="s">
        <v>523</v>
      </c>
      <c r="C132" s="262"/>
    </row>
    <row r="133" spans="1:11" ht="12" customHeight="1" thickBot="1" x14ac:dyDescent="0.25">
      <c r="A133" s="32" t="s">
        <v>23</v>
      </c>
      <c r="B133" s="124" t="s">
        <v>457</v>
      </c>
      <c r="C133" s="292">
        <f>+C134+C135+C136+C137+C138+C139</f>
        <v>0</v>
      </c>
    </row>
    <row r="134" spans="1:11" ht="12" customHeight="1" x14ac:dyDescent="0.2">
      <c r="A134" s="440" t="s">
        <v>92</v>
      </c>
      <c r="B134" s="9" t="s">
        <v>466</v>
      </c>
      <c r="C134" s="262"/>
    </row>
    <row r="135" spans="1:11" ht="12" customHeight="1" x14ac:dyDescent="0.2">
      <c r="A135" s="440" t="s">
        <v>93</v>
      </c>
      <c r="B135" s="9" t="s">
        <v>458</v>
      </c>
      <c r="C135" s="262"/>
    </row>
    <row r="136" spans="1:11" ht="12" customHeight="1" x14ac:dyDescent="0.2">
      <c r="A136" s="440" t="s">
        <v>94</v>
      </c>
      <c r="B136" s="9" t="s">
        <v>459</v>
      </c>
      <c r="C136" s="262"/>
    </row>
    <row r="137" spans="1:11" ht="12" customHeight="1" x14ac:dyDescent="0.2">
      <c r="A137" s="440" t="s">
        <v>176</v>
      </c>
      <c r="B137" s="9" t="s">
        <v>522</v>
      </c>
      <c r="C137" s="262"/>
    </row>
    <row r="138" spans="1:11" ht="12" customHeight="1" x14ac:dyDescent="0.2">
      <c r="A138" s="440" t="s">
        <v>177</v>
      </c>
      <c r="B138" s="9" t="s">
        <v>461</v>
      </c>
      <c r="C138" s="262"/>
    </row>
    <row r="139" spans="1:11" s="95" customFormat="1" ht="12" customHeight="1" thickBot="1" x14ac:dyDescent="0.25">
      <c r="A139" s="449" t="s">
        <v>178</v>
      </c>
      <c r="B139" s="7" t="s">
        <v>462</v>
      </c>
      <c r="C139" s="262"/>
    </row>
    <row r="140" spans="1:11" ht="12" customHeight="1" thickBot="1" x14ac:dyDescent="0.25">
      <c r="A140" s="32" t="s">
        <v>24</v>
      </c>
      <c r="B140" s="124" t="s">
        <v>550</v>
      </c>
      <c r="C140" s="298">
        <f>+C141+C142+C144+C145+C143</f>
        <v>0</v>
      </c>
      <c r="K140" s="244"/>
    </row>
    <row r="141" spans="1:11" x14ac:dyDescent="0.2">
      <c r="A141" s="440" t="s">
        <v>95</v>
      </c>
      <c r="B141" s="9" t="s">
        <v>377</v>
      </c>
      <c r="C141" s="262"/>
    </row>
    <row r="142" spans="1:11" ht="12" customHeight="1" x14ac:dyDescent="0.2">
      <c r="A142" s="440" t="s">
        <v>96</v>
      </c>
      <c r="B142" s="9" t="s">
        <v>378</v>
      </c>
      <c r="C142" s="262"/>
    </row>
    <row r="143" spans="1:11" s="95" customFormat="1" ht="12" customHeight="1" x14ac:dyDescent="0.2">
      <c r="A143" s="440" t="s">
        <v>291</v>
      </c>
      <c r="B143" s="9" t="s">
        <v>549</v>
      </c>
      <c r="C143" s="262"/>
    </row>
    <row r="144" spans="1:11" s="95" customFormat="1" ht="12" customHeight="1" x14ac:dyDescent="0.2">
      <c r="A144" s="440" t="s">
        <v>292</v>
      </c>
      <c r="B144" s="9" t="s">
        <v>471</v>
      </c>
      <c r="C144" s="262"/>
    </row>
    <row r="145" spans="1:3" s="95" customFormat="1" ht="12" customHeight="1" thickBot="1" x14ac:dyDescent="0.25">
      <c r="A145" s="449" t="s">
        <v>293</v>
      </c>
      <c r="B145" s="7" t="s">
        <v>397</v>
      </c>
      <c r="C145" s="262"/>
    </row>
    <row r="146" spans="1:3" s="95" customFormat="1" ht="12" customHeight="1" thickBot="1" x14ac:dyDescent="0.25">
      <c r="A146" s="32" t="s">
        <v>25</v>
      </c>
      <c r="B146" s="124" t="s">
        <v>472</v>
      </c>
      <c r="C146" s="301">
        <f>+C147+C148+C149+C150+C151</f>
        <v>0</v>
      </c>
    </row>
    <row r="147" spans="1:3" s="95" customFormat="1" ht="12" customHeight="1" x14ac:dyDescent="0.2">
      <c r="A147" s="440" t="s">
        <v>97</v>
      </c>
      <c r="B147" s="9" t="s">
        <v>467</v>
      </c>
      <c r="C147" s="262"/>
    </row>
    <row r="148" spans="1:3" s="95" customFormat="1" ht="12" customHeight="1" x14ac:dyDescent="0.2">
      <c r="A148" s="440" t="s">
        <v>98</v>
      </c>
      <c r="B148" s="9" t="s">
        <v>474</v>
      </c>
      <c r="C148" s="262"/>
    </row>
    <row r="149" spans="1:3" s="95" customFormat="1" ht="12" customHeight="1" x14ac:dyDescent="0.2">
      <c r="A149" s="440" t="s">
        <v>303</v>
      </c>
      <c r="B149" s="9" t="s">
        <v>469</v>
      </c>
      <c r="C149" s="262"/>
    </row>
    <row r="150" spans="1:3" ht="12.75" customHeight="1" x14ac:dyDescent="0.2">
      <c r="A150" s="440" t="s">
        <v>304</v>
      </c>
      <c r="B150" s="9" t="s">
        <v>525</v>
      </c>
      <c r="C150" s="262"/>
    </row>
    <row r="151" spans="1:3" ht="12.75" customHeight="1" thickBot="1" x14ac:dyDescent="0.25">
      <c r="A151" s="449" t="s">
        <v>473</v>
      </c>
      <c r="B151" s="7" t="s">
        <v>476</v>
      </c>
      <c r="C151" s="264"/>
    </row>
    <row r="152" spans="1:3" ht="12.75" customHeight="1" thickBot="1" x14ac:dyDescent="0.25">
      <c r="A152" s="496" t="s">
        <v>26</v>
      </c>
      <c r="B152" s="124" t="s">
        <v>477</v>
      </c>
      <c r="C152" s="301"/>
    </row>
    <row r="153" spans="1:3" ht="12" customHeight="1" thickBot="1" x14ac:dyDescent="0.25">
      <c r="A153" s="496" t="s">
        <v>27</v>
      </c>
      <c r="B153" s="124" t="s">
        <v>478</v>
      </c>
      <c r="C153" s="301"/>
    </row>
    <row r="154" spans="1:3" ht="15" customHeight="1" thickBot="1" x14ac:dyDescent="0.25">
      <c r="A154" s="32" t="s">
        <v>28</v>
      </c>
      <c r="B154" s="124" t="s">
        <v>480</v>
      </c>
      <c r="C154" s="431">
        <f>+C129+C133+C140+C146+C152+C153</f>
        <v>0</v>
      </c>
    </row>
    <row r="155" spans="1:3" ht="13.5" thickBot="1" x14ac:dyDescent="0.25">
      <c r="A155" s="451" t="s">
        <v>29</v>
      </c>
      <c r="B155" s="383" t="s">
        <v>479</v>
      </c>
      <c r="C155" s="431">
        <f>+C128+C154</f>
        <v>0</v>
      </c>
    </row>
    <row r="156" spans="1:3" ht="15" customHeight="1" thickBot="1" x14ac:dyDescent="0.25">
      <c r="A156" s="391"/>
      <c r="B156" s="392"/>
      <c r="C156" s="393"/>
    </row>
    <row r="157" spans="1:3" ht="14.25" customHeight="1" thickBot="1" x14ac:dyDescent="0.25">
      <c r="A157" s="242" t="s">
        <v>526</v>
      </c>
      <c r="B157" s="243"/>
      <c r="C157" s="121"/>
    </row>
    <row r="158" spans="1:3" ht="13.5" thickBot="1" x14ac:dyDescent="0.25">
      <c r="A158" s="242" t="s">
        <v>207</v>
      </c>
      <c r="B158" s="243"/>
      <c r="C158" s="121"/>
    </row>
  </sheetData>
  <sheetProtection sheet="1" objects="1" scenarios="1" formatCells="0"/>
  <customSheetViews>
    <customSheetView guid="{D4B7FE44-8C63-4A0A-B353-9AF0A4D22349}" scale="130">
      <selection activeCell="C1" sqref="C1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30">
      <selection activeCell="C1" sqref="C1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 x14ac:dyDescent="0.2"/>
  <cols>
    <col min="1" max="1" width="19.5" style="394" customWidth="1"/>
    <col min="2" max="2" width="72" style="395" customWidth="1"/>
    <col min="3" max="3" width="25" style="396" customWidth="1"/>
    <col min="4" max="16384" width="9.33203125" style="3"/>
  </cols>
  <sheetData>
    <row r="1" spans="1:3" s="2" customFormat="1" ht="16.5" customHeight="1" thickBot="1" x14ac:dyDescent="0.25">
      <c r="A1" s="219"/>
      <c r="B1" s="221"/>
      <c r="C1" s="561" t="str">
        <f>+CONCATENATE("9.1.3. melléklet a 2/",LEFT(ÖSSZEFÜGGÉSEK!A5,4),". (III.11.) önkormányzati rendelethez")</f>
        <v>9.1.3. melléklet a 2/2020. (III.11.) önkormányzati rendelethez</v>
      </c>
    </row>
    <row r="2" spans="1:3" s="91" customFormat="1" ht="21" customHeight="1" x14ac:dyDescent="0.2">
      <c r="A2" s="411" t="s">
        <v>62</v>
      </c>
      <c r="B2" s="353" t="s">
        <v>228</v>
      </c>
      <c r="C2" s="355" t="s">
        <v>55</v>
      </c>
    </row>
    <row r="3" spans="1:3" s="91" customFormat="1" ht="16.5" thickBot="1" x14ac:dyDescent="0.25">
      <c r="A3" s="222" t="s">
        <v>204</v>
      </c>
      <c r="B3" s="354" t="s">
        <v>537</v>
      </c>
      <c r="C3" s="495" t="s">
        <v>438</v>
      </c>
    </row>
    <row r="4" spans="1:3" s="92" customFormat="1" ht="15.95" customHeight="1" thickBot="1" x14ac:dyDescent="0.3">
      <c r="A4" s="223"/>
      <c r="B4" s="223"/>
      <c r="C4" s="224" t="str">
        <f>'9.1.2. sz. mell '!C4</f>
        <v>Forintban!</v>
      </c>
    </row>
    <row r="5" spans="1:3" ht="13.5" thickBot="1" x14ac:dyDescent="0.25">
      <c r="A5" s="412" t="s">
        <v>206</v>
      </c>
      <c r="B5" s="225" t="s">
        <v>572</v>
      </c>
      <c r="C5" s="356" t="s">
        <v>56</v>
      </c>
    </row>
    <row r="6" spans="1:3" s="71" customFormat="1" ht="12.95" customHeight="1" thickBot="1" x14ac:dyDescent="0.25">
      <c r="A6" s="200"/>
      <c r="B6" s="201" t="s">
        <v>500</v>
      </c>
      <c r="C6" s="202" t="s">
        <v>501</v>
      </c>
    </row>
    <row r="7" spans="1:3" s="71" customFormat="1" ht="15.95" customHeight="1" thickBot="1" x14ac:dyDescent="0.25">
      <c r="A7" s="227"/>
      <c r="B7" s="228" t="s">
        <v>57</v>
      </c>
      <c r="C7" s="357"/>
    </row>
    <row r="8" spans="1:3" s="71" customFormat="1" ht="12" customHeight="1" thickBot="1" x14ac:dyDescent="0.25">
      <c r="A8" s="32" t="s">
        <v>19</v>
      </c>
      <c r="B8" s="21" t="s">
        <v>255</v>
      </c>
      <c r="C8" s="292">
        <f>+C9+C10+C11+C12+C13+C14</f>
        <v>0</v>
      </c>
    </row>
    <row r="9" spans="1:3" s="93" customFormat="1" ht="12" customHeight="1" x14ac:dyDescent="0.2">
      <c r="A9" s="440" t="s">
        <v>99</v>
      </c>
      <c r="B9" s="421" t="s">
        <v>256</v>
      </c>
      <c r="C9" s="295"/>
    </row>
    <row r="10" spans="1:3" s="94" customFormat="1" ht="12" customHeight="1" x14ac:dyDescent="0.2">
      <c r="A10" s="441" t="s">
        <v>100</v>
      </c>
      <c r="B10" s="422" t="s">
        <v>257</v>
      </c>
      <c r="C10" s="294"/>
    </row>
    <row r="11" spans="1:3" s="94" customFormat="1" ht="12" customHeight="1" x14ac:dyDescent="0.2">
      <c r="A11" s="441" t="s">
        <v>101</v>
      </c>
      <c r="B11" s="422" t="s">
        <v>559</v>
      </c>
      <c r="C11" s="294"/>
    </row>
    <row r="12" spans="1:3" s="94" customFormat="1" ht="12" customHeight="1" x14ac:dyDescent="0.2">
      <c r="A12" s="441" t="s">
        <v>102</v>
      </c>
      <c r="B12" s="422" t="s">
        <v>259</v>
      </c>
      <c r="C12" s="294"/>
    </row>
    <row r="13" spans="1:3" s="94" customFormat="1" ht="12" customHeight="1" x14ac:dyDescent="0.2">
      <c r="A13" s="441" t="s">
        <v>149</v>
      </c>
      <c r="B13" s="422" t="s">
        <v>513</v>
      </c>
      <c r="C13" s="294"/>
    </row>
    <row r="14" spans="1:3" s="93" customFormat="1" ht="12" customHeight="1" thickBot="1" x14ac:dyDescent="0.25">
      <c r="A14" s="442" t="s">
        <v>103</v>
      </c>
      <c r="B14" s="423" t="s">
        <v>440</v>
      </c>
      <c r="C14" s="294"/>
    </row>
    <row r="15" spans="1:3" s="93" customFormat="1" ht="12" customHeight="1" thickBot="1" x14ac:dyDescent="0.25">
      <c r="A15" s="32" t="s">
        <v>20</v>
      </c>
      <c r="B15" s="287" t="s">
        <v>260</v>
      </c>
      <c r="C15" s="292">
        <f>+C16+C17+C18+C19+C20</f>
        <v>0</v>
      </c>
    </row>
    <row r="16" spans="1:3" s="93" customFormat="1" ht="12" customHeight="1" x14ac:dyDescent="0.2">
      <c r="A16" s="440" t="s">
        <v>105</v>
      </c>
      <c r="B16" s="421" t="s">
        <v>261</v>
      </c>
      <c r="C16" s="295"/>
    </row>
    <row r="17" spans="1:3" s="93" customFormat="1" ht="12" customHeight="1" x14ac:dyDescent="0.2">
      <c r="A17" s="441" t="s">
        <v>106</v>
      </c>
      <c r="B17" s="422" t="s">
        <v>262</v>
      </c>
      <c r="C17" s="294"/>
    </row>
    <row r="18" spans="1:3" s="93" customFormat="1" ht="12" customHeight="1" x14ac:dyDescent="0.2">
      <c r="A18" s="441" t="s">
        <v>107</v>
      </c>
      <c r="B18" s="422" t="s">
        <v>429</v>
      </c>
      <c r="C18" s="294"/>
    </row>
    <row r="19" spans="1:3" s="93" customFormat="1" ht="12" customHeight="1" x14ac:dyDescent="0.2">
      <c r="A19" s="441" t="s">
        <v>108</v>
      </c>
      <c r="B19" s="422" t="s">
        <v>430</v>
      </c>
      <c r="C19" s="294"/>
    </row>
    <row r="20" spans="1:3" s="93" customFormat="1" ht="12" customHeight="1" x14ac:dyDescent="0.2">
      <c r="A20" s="441" t="s">
        <v>109</v>
      </c>
      <c r="B20" s="422" t="s">
        <v>263</v>
      </c>
      <c r="C20" s="294"/>
    </row>
    <row r="21" spans="1:3" s="94" customFormat="1" ht="12" customHeight="1" thickBot="1" x14ac:dyDescent="0.25">
      <c r="A21" s="442" t="s">
        <v>118</v>
      </c>
      <c r="B21" s="423" t="s">
        <v>264</v>
      </c>
      <c r="C21" s="296"/>
    </row>
    <row r="22" spans="1:3" s="94" customFormat="1" ht="12" customHeight="1" thickBot="1" x14ac:dyDescent="0.25">
      <c r="A22" s="32" t="s">
        <v>21</v>
      </c>
      <c r="B22" s="21" t="s">
        <v>265</v>
      </c>
      <c r="C22" s="292">
        <f>+C23+C24+C25+C26+C27</f>
        <v>0</v>
      </c>
    </row>
    <row r="23" spans="1:3" s="94" customFormat="1" ht="12" customHeight="1" x14ac:dyDescent="0.2">
      <c r="A23" s="440" t="s">
        <v>88</v>
      </c>
      <c r="B23" s="421" t="s">
        <v>266</v>
      </c>
      <c r="C23" s="295"/>
    </row>
    <row r="24" spans="1:3" s="93" customFormat="1" ht="12" customHeight="1" x14ac:dyDescent="0.2">
      <c r="A24" s="441" t="s">
        <v>89</v>
      </c>
      <c r="B24" s="422" t="s">
        <v>267</v>
      </c>
      <c r="C24" s="294"/>
    </row>
    <row r="25" spans="1:3" s="94" customFormat="1" ht="12" customHeight="1" x14ac:dyDescent="0.2">
      <c r="A25" s="441" t="s">
        <v>90</v>
      </c>
      <c r="B25" s="422" t="s">
        <v>431</v>
      </c>
      <c r="C25" s="294"/>
    </row>
    <row r="26" spans="1:3" s="94" customFormat="1" ht="12" customHeight="1" x14ac:dyDescent="0.2">
      <c r="A26" s="441" t="s">
        <v>91</v>
      </c>
      <c r="B26" s="422" t="s">
        <v>432</v>
      </c>
      <c r="C26" s="294"/>
    </row>
    <row r="27" spans="1:3" s="94" customFormat="1" ht="12" customHeight="1" x14ac:dyDescent="0.2">
      <c r="A27" s="441" t="s">
        <v>172</v>
      </c>
      <c r="B27" s="422" t="s">
        <v>268</v>
      </c>
      <c r="C27" s="294"/>
    </row>
    <row r="28" spans="1:3" s="94" customFormat="1" ht="12" customHeight="1" thickBot="1" x14ac:dyDescent="0.25">
      <c r="A28" s="442" t="s">
        <v>173</v>
      </c>
      <c r="B28" s="423" t="s">
        <v>269</v>
      </c>
      <c r="C28" s="296"/>
    </row>
    <row r="29" spans="1:3" s="94" customFormat="1" ht="12" customHeight="1" thickBot="1" x14ac:dyDescent="0.25">
      <c r="A29" s="32" t="s">
        <v>174</v>
      </c>
      <c r="B29" s="21" t="s">
        <v>270</v>
      </c>
      <c r="C29" s="298">
        <f>SUM(C30:C36)</f>
        <v>0</v>
      </c>
    </row>
    <row r="30" spans="1:3" s="94" customFormat="1" ht="12" customHeight="1" x14ac:dyDescent="0.2">
      <c r="A30" s="440" t="s">
        <v>271</v>
      </c>
      <c r="B30" s="421" t="s">
        <v>564</v>
      </c>
      <c r="C30" s="295"/>
    </row>
    <row r="31" spans="1:3" s="94" customFormat="1" ht="12" customHeight="1" x14ac:dyDescent="0.2">
      <c r="A31" s="441" t="s">
        <v>272</v>
      </c>
      <c r="B31" s="422" t="s">
        <v>565</v>
      </c>
      <c r="C31" s="294"/>
    </row>
    <row r="32" spans="1:3" s="94" customFormat="1" ht="12" customHeight="1" x14ac:dyDescent="0.2">
      <c r="A32" s="441" t="s">
        <v>273</v>
      </c>
      <c r="B32" s="422" t="s">
        <v>566</v>
      </c>
      <c r="C32" s="294"/>
    </row>
    <row r="33" spans="1:3" s="94" customFormat="1" ht="12" customHeight="1" x14ac:dyDescent="0.2">
      <c r="A33" s="441" t="s">
        <v>274</v>
      </c>
      <c r="B33" s="422" t="s">
        <v>567</v>
      </c>
      <c r="C33" s="294"/>
    </row>
    <row r="34" spans="1:3" s="94" customFormat="1" ht="12" customHeight="1" x14ac:dyDescent="0.2">
      <c r="A34" s="441" t="s">
        <v>561</v>
      </c>
      <c r="B34" s="422" t="s">
        <v>275</v>
      </c>
      <c r="C34" s="294"/>
    </row>
    <row r="35" spans="1:3" s="94" customFormat="1" ht="12" customHeight="1" x14ac:dyDescent="0.2">
      <c r="A35" s="441" t="s">
        <v>562</v>
      </c>
      <c r="B35" s="422" t="s">
        <v>276</v>
      </c>
      <c r="C35" s="294"/>
    </row>
    <row r="36" spans="1:3" s="94" customFormat="1" ht="12" customHeight="1" thickBot="1" x14ac:dyDescent="0.25">
      <c r="A36" s="442" t="s">
        <v>563</v>
      </c>
      <c r="B36" s="515" t="s">
        <v>277</v>
      </c>
      <c r="C36" s="296"/>
    </row>
    <row r="37" spans="1:3" s="94" customFormat="1" ht="12" customHeight="1" thickBot="1" x14ac:dyDescent="0.25">
      <c r="A37" s="32" t="s">
        <v>23</v>
      </c>
      <c r="B37" s="21" t="s">
        <v>441</v>
      </c>
      <c r="C37" s="292">
        <f>SUM(C38:C48)</f>
        <v>0</v>
      </c>
    </row>
    <row r="38" spans="1:3" s="94" customFormat="1" ht="12" customHeight="1" x14ac:dyDescent="0.2">
      <c r="A38" s="440" t="s">
        <v>92</v>
      </c>
      <c r="B38" s="421" t="s">
        <v>280</v>
      </c>
      <c r="C38" s="295"/>
    </row>
    <row r="39" spans="1:3" s="94" customFormat="1" ht="12" customHeight="1" x14ac:dyDescent="0.2">
      <c r="A39" s="441" t="s">
        <v>93</v>
      </c>
      <c r="B39" s="422" t="s">
        <v>281</v>
      </c>
      <c r="C39" s="294"/>
    </row>
    <row r="40" spans="1:3" s="94" customFormat="1" ht="12" customHeight="1" x14ac:dyDescent="0.2">
      <c r="A40" s="441" t="s">
        <v>94</v>
      </c>
      <c r="B40" s="422" t="s">
        <v>282</v>
      </c>
      <c r="C40" s="294"/>
    </row>
    <row r="41" spans="1:3" s="94" customFormat="1" ht="12" customHeight="1" x14ac:dyDescent="0.2">
      <c r="A41" s="441" t="s">
        <v>176</v>
      </c>
      <c r="B41" s="422" t="s">
        <v>283</v>
      </c>
      <c r="C41" s="294"/>
    </row>
    <row r="42" spans="1:3" s="94" customFormat="1" ht="12" customHeight="1" x14ac:dyDescent="0.2">
      <c r="A42" s="441" t="s">
        <v>177</v>
      </c>
      <c r="B42" s="422" t="s">
        <v>284</v>
      </c>
      <c r="C42" s="294"/>
    </row>
    <row r="43" spans="1:3" s="94" customFormat="1" ht="12" customHeight="1" x14ac:dyDescent="0.2">
      <c r="A43" s="441" t="s">
        <v>178</v>
      </c>
      <c r="B43" s="422" t="s">
        <v>285</v>
      </c>
      <c r="C43" s="294"/>
    </row>
    <row r="44" spans="1:3" s="94" customFormat="1" ht="12" customHeight="1" x14ac:dyDescent="0.2">
      <c r="A44" s="441" t="s">
        <v>179</v>
      </c>
      <c r="B44" s="422" t="s">
        <v>286</v>
      </c>
      <c r="C44" s="294"/>
    </row>
    <row r="45" spans="1:3" s="94" customFormat="1" ht="12" customHeight="1" x14ac:dyDescent="0.2">
      <c r="A45" s="441" t="s">
        <v>180</v>
      </c>
      <c r="B45" s="422" t="s">
        <v>568</v>
      </c>
      <c r="C45" s="294"/>
    </row>
    <row r="46" spans="1:3" s="94" customFormat="1" ht="12" customHeight="1" x14ac:dyDescent="0.2">
      <c r="A46" s="441" t="s">
        <v>278</v>
      </c>
      <c r="B46" s="422" t="s">
        <v>288</v>
      </c>
      <c r="C46" s="297"/>
    </row>
    <row r="47" spans="1:3" s="94" customFormat="1" ht="12" customHeight="1" x14ac:dyDescent="0.2">
      <c r="A47" s="442" t="s">
        <v>279</v>
      </c>
      <c r="B47" s="423" t="s">
        <v>443</v>
      </c>
      <c r="C47" s="407"/>
    </row>
    <row r="48" spans="1:3" s="94" customFormat="1" ht="12" customHeight="1" thickBot="1" x14ac:dyDescent="0.25">
      <c r="A48" s="442" t="s">
        <v>442</v>
      </c>
      <c r="B48" s="423" t="s">
        <v>289</v>
      </c>
      <c r="C48" s="407"/>
    </row>
    <row r="49" spans="1:3" s="94" customFormat="1" ht="12" customHeight="1" thickBot="1" x14ac:dyDescent="0.25">
      <c r="A49" s="32" t="s">
        <v>24</v>
      </c>
      <c r="B49" s="21" t="s">
        <v>290</v>
      </c>
      <c r="C49" s="292">
        <f>SUM(C50:C54)</f>
        <v>0</v>
      </c>
    </row>
    <row r="50" spans="1:3" s="94" customFormat="1" ht="12" customHeight="1" x14ac:dyDescent="0.2">
      <c r="A50" s="440" t="s">
        <v>95</v>
      </c>
      <c r="B50" s="421" t="s">
        <v>294</v>
      </c>
      <c r="C50" s="465"/>
    </row>
    <row r="51" spans="1:3" s="94" customFormat="1" ht="12" customHeight="1" x14ac:dyDescent="0.2">
      <c r="A51" s="441" t="s">
        <v>96</v>
      </c>
      <c r="B51" s="422" t="s">
        <v>295</v>
      </c>
      <c r="C51" s="297"/>
    </row>
    <row r="52" spans="1:3" s="94" customFormat="1" ht="12" customHeight="1" x14ac:dyDescent="0.2">
      <c r="A52" s="441" t="s">
        <v>291</v>
      </c>
      <c r="B52" s="422" t="s">
        <v>296</v>
      </c>
      <c r="C52" s="297"/>
    </row>
    <row r="53" spans="1:3" s="94" customFormat="1" ht="12" customHeight="1" x14ac:dyDescent="0.2">
      <c r="A53" s="441" t="s">
        <v>292</v>
      </c>
      <c r="B53" s="422" t="s">
        <v>297</v>
      </c>
      <c r="C53" s="297"/>
    </row>
    <row r="54" spans="1:3" s="94" customFormat="1" ht="12" customHeight="1" thickBot="1" x14ac:dyDescent="0.25">
      <c r="A54" s="442" t="s">
        <v>293</v>
      </c>
      <c r="B54" s="515" t="s">
        <v>298</v>
      </c>
      <c r="C54" s="407"/>
    </row>
    <row r="55" spans="1:3" s="94" customFormat="1" ht="12" customHeight="1" thickBot="1" x14ac:dyDescent="0.25">
      <c r="A55" s="32" t="s">
        <v>181</v>
      </c>
      <c r="B55" s="21" t="s">
        <v>299</v>
      </c>
      <c r="C55" s="292">
        <f>SUM(C56:C58)</f>
        <v>0</v>
      </c>
    </row>
    <row r="56" spans="1:3" s="94" customFormat="1" ht="12" customHeight="1" x14ac:dyDescent="0.2">
      <c r="A56" s="440" t="s">
        <v>97</v>
      </c>
      <c r="B56" s="421" t="s">
        <v>300</v>
      </c>
      <c r="C56" s="295"/>
    </row>
    <row r="57" spans="1:3" s="94" customFormat="1" ht="12" customHeight="1" x14ac:dyDescent="0.2">
      <c r="A57" s="441" t="s">
        <v>98</v>
      </c>
      <c r="B57" s="422" t="s">
        <v>433</v>
      </c>
      <c r="C57" s="294"/>
    </row>
    <row r="58" spans="1:3" s="94" customFormat="1" ht="12" customHeight="1" x14ac:dyDescent="0.2">
      <c r="A58" s="441" t="s">
        <v>303</v>
      </c>
      <c r="B58" s="422" t="s">
        <v>301</v>
      </c>
      <c r="C58" s="294"/>
    </row>
    <row r="59" spans="1:3" s="94" customFormat="1" ht="12" customHeight="1" thickBot="1" x14ac:dyDescent="0.25">
      <c r="A59" s="442" t="s">
        <v>304</v>
      </c>
      <c r="B59" s="515" t="s">
        <v>302</v>
      </c>
      <c r="C59" s="296"/>
    </row>
    <row r="60" spans="1:3" s="94" customFormat="1" ht="12" customHeight="1" thickBot="1" x14ac:dyDescent="0.25">
      <c r="A60" s="32" t="s">
        <v>26</v>
      </c>
      <c r="B60" s="287" t="s">
        <v>305</v>
      </c>
      <c r="C60" s="292">
        <f>SUM(C61:C63)</f>
        <v>0</v>
      </c>
    </row>
    <row r="61" spans="1:3" s="94" customFormat="1" ht="12" customHeight="1" x14ac:dyDescent="0.2">
      <c r="A61" s="440" t="s">
        <v>182</v>
      </c>
      <c r="B61" s="421" t="s">
        <v>307</v>
      </c>
      <c r="C61" s="297"/>
    </row>
    <row r="62" spans="1:3" s="94" customFormat="1" ht="12" customHeight="1" x14ac:dyDescent="0.2">
      <c r="A62" s="441" t="s">
        <v>183</v>
      </c>
      <c r="B62" s="422" t="s">
        <v>434</v>
      </c>
      <c r="C62" s="297"/>
    </row>
    <row r="63" spans="1:3" s="94" customFormat="1" ht="12" customHeight="1" x14ac:dyDescent="0.2">
      <c r="A63" s="441" t="s">
        <v>233</v>
      </c>
      <c r="B63" s="422" t="s">
        <v>308</v>
      </c>
      <c r="C63" s="297"/>
    </row>
    <row r="64" spans="1:3" s="94" customFormat="1" ht="12" customHeight="1" thickBot="1" x14ac:dyDescent="0.25">
      <c r="A64" s="442" t="s">
        <v>306</v>
      </c>
      <c r="B64" s="515" t="s">
        <v>309</v>
      </c>
      <c r="C64" s="297"/>
    </row>
    <row r="65" spans="1:3" s="94" customFormat="1" ht="12" customHeight="1" thickBot="1" x14ac:dyDescent="0.25">
      <c r="A65" s="32" t="s">
        <v>27</v>
      </c>
      <c r="B65" s="21" t="s">
        <v>310</v>
      </c>
      <c r="C65" s="298">
        <f>+C8+C15+C22+C29+C37+C49+C55+C60</f>
        <v>0</v>
      </c>
    </row>
    <row r="66" spans="1:3" s="94" customFormat="1" ht="12" customHeight="1" thickBot="1" x14ac:dyDescent="0.2">
      <c r="A66" s="443" t="s">
        <v>401</v>
      </c>
      <c r="B66" s="287" t="s">
        <v>312</v>
      </c>
      <c r="C66" s="292">
        <f>SUM(C67:C69)</f>
        <v>0</v>
      </c>
    </row>
    <row r="67" spans="1:3" s="94" customFormat="1" ht="12" customHeight="1" x14ac:dyDescent="0.2">
      <c r="A67" s="440" t="s">
        <v>343</v>
      </c>
      <c r="B67" s="421" t="s">
        <v>313</v>
      </c>
      <c r="C67" s="297"/>
    </row>
    <row r="68" spans="1:3" s="94" customFormat="1" ht="12" customHeight="1" x14ac:dyDescent="0.2">
      <c r="A68" s="441" t="s">
        <v>352</v>
      </c>
      <c r="B68" s="422" t="s">
        <v>314</v>
      </c>
      <c r="C68" s="297"/>
    </row>
    <row r="69" spans="1:3" s="94" customFormat="1" ht="12" customHeight="1" thickBot="1" x14ac:dyDescent="0.25">
      <c r="A69" s="442" t="s">
        <v>353</v>
      </c>
      <c r="B69" s="519" t="s">
        <v>315</v>
      </c>
      <c r="C69" s="297"/>
    </row>
    <row r="70" spans="1:3" s="94" customFormat="1" ht="12" customHeight="1" thickBot="1" x14ac:dyDescent="0.2">
      <c r="A70" s="443" t="s">
        <v>316</v>
      </c>
      <c r="B70" s="287" t="s">
        <v>317</v>
      </c>
      <c r="C70" s="292">
        <f>SUM(C71:C74)</f>
        <v>0</v>
      </c>
    </row>
    <row r="71" spans="1:3" s="94" customFormat="1" ht="12" customHeight="1" x14ac:dyDescent="0.2">
      <c r="A71" s="440" t="s">
        <v>150</v>
      </c>
      <c r="B71" s="421" t="s">
        <v>318</v>
      </c>
      <c r="C71" s="297"/>
    </row>
    <row r="72" spans="1:3" s="94" customFormat="1" ht="12" customHeight="1" x14ac:dyDescent="0.2">
      <c r="A72" s="441" t="s">
        <v>151</v>
      </c>
      <c r="B72" s="422" t="s">
        <v>319</v>
      </c>
      <c r="C72" s="297"/>
    </row>
    <row r="73" spans="1:3" s="94" customFormat="1" ht="12" customHeight="1" x14ac:dyDescent="0.2">
      <c r="A73" s="441" t="s">
        <v>344</v>
      </c>
      <c r="B73" s="422" t="s">
        <v>320</v>
      </c>
      <c r="C73" s="297"/>
    </row>
    <row r="74" spans="1:3" s="94" customFormat="1" ht="12" customHeight="1" thickBot="1" x14ac:dyDescent="0.25">
      <c r="A74" s="442" t="s">
        <v>345</v>
      </c>
      <c r="B74" s="423" t="s">
        <v>321</v>
      </c>
      <c r="C74" s="297"/>
    </row>
    <row r="75" spans="1:3" s="94" customFormat="1" ht="12" customHeight="1" thickBot="1" x14ac:dyDescent="0.2">
      <c r="A75" s="443" t="s">
        <v>322</v>
      </c>
      <c r="B75" s="287" t="s">
        <v>323</v>
      </c>
      <c r="C75" s="292">
        <f>SUM(C76:C77)</f>
        <v>0</v>
      </c>
    </row>
    <row r="76" spans="1:3" s="94" customFormat="1" ht="12" customHeight="1" x14ac:dyDescent="0.2">
      <c r="A76" s="440" t="s">
        <v>346</v>
      </c>
      <c r="B76" s="421" t="s">
        <v>324</v>
      </c>
      <c r="C76" s="297"/>
    </row>
    <row r="77" spans="1:3" s="94" customFormat="1" ht="12" customHeight="1" thickBot="1" x14ac:dyDescent="0.25">
      <c r="A77" s="442" t="s">
        <v>347</v>
      </c>
      <c r="B77" s="423" t="s">
        <v>325</v>
      </c>
      <c r="C77" s="297"/>
    </row>
    <row r="78" spans="1:3" s="93" customFormat="1" ht="12" customHeight="1" thickBot="1" x14ac:dyDescent="0.2">
      <c r="A78" s="443" t="s">
        <v>326</v>
      </c>
      <c r="B78" s="287" t="s">
        <v>327</v>
      </c>
      <c r="C78" s="292">
        <f>SUM(C79:C81)</f>
        <v>0</v>
      </c>
    </row>
    <row r="79" spans="1:3" s="94" customFormat="1" ht="12" customHeight="1" x14ac:dyDescent="0.2">
      <c r="A79" s="440" t="s">
        <v>348</v>
      </c>
      <c r="B79" s="421" t="s">
        <v>328</v>
      </c>
      <c r="C79" s="297"/>
    </row>
    <row r="80" spans="1:3" s="94" customFormat="1" ht="12" customHeight="1" x14ac:dyDescent="0.2">
      <c r="A80" s="441" t="s">
        <v>349</v>
      </c>
      <c r="B80" s="422" t="s">
        <v>329</v>
      </c>
      <c r="C80" s="297"/>
    </row>
    <row r="81" spans="1:3" s="94" customFormat="1" ht="12" customHeight="1" thickBot="1" x14ac:dyDescent="0.25">
      <c r="A81" s="442" t="s">
        <v>350</v>
      </c>
      <c r="B81" s="423" t="s">
        <v>330</v>
      </c>
      <c r="C81" s="297"/>
    </row>
    <row r="82" spans="1:3" s="94" customFormat="1" ht="12" customHeight="1" thickBot="1" x14ac:dyDescent="0.2">
      <c r="A82" s="443" t="s">
        <v>331</v>
      </c>
      <c r="B82" s="287" t="s">
        <v>351</v>
      </c>
      <c r="C82" s="292">
        <f>SUM(C83:C86)</f>
        <v>0</v>
      </c>
    </row>
    <row r="83" spans="1:3" s="94" customFormat="1" ht="12" customHeight="1" x14ac:dyDescent="0.2">
      <c r="A83" s="444" t="s">
        <v>332</v>
      </c>
      <c r="B83" s="421" t="s">
        <v>333</v>
      </c>
      <c r="C83" s="297"/>
    </row>
    <row r="84" spans="1:3" s="94" customFormat="1" ht="12" customHeight="1" x14ac:dyDescent="0.2">
      <c r="A84" s="445" t="s">
        <v>334</v>
      </c>
      <c r="B84" s="422" t="s">
        <v>335</v>
      </c>
      <c r="C84" s="297"/>
    </row>
    <row r="85" spans="1:3" s="94" customFormat="1" ht="12" customHeight="1" x14ac:dyDescent="0.2">
      <c r="A85" s="445" t="s">
        <v>336</v>
      </c>
      <c r="B85" s="422" t="s">
        <v>337</v>
      </c>
      <c r="C85" s="297"/>
    </row>
    <row r="86" spans="1:3" s="93" customFormat="1" ht="12" customHeight="1" thickBot="1" x14ac:dyDescent="0.25">
      <c r="A86" s="446" t="s">
        <v>338</v>
      </c>
      <c r="B86" s="423" t="s">
        <v>339</v>
      </c>
      <c r="C86" s="297"/>
    </row>
    <row r="87" spans="1:3" s="93" customFormat="1" ht="12" customHeight="1" thickBot="1" x14ac:dyDescent="0.2">
      <c r="A87" s="443" t="s">
        <v>340</v>
      </c>
      <c r="B87" s="287" t="s">
        <v>482</v>
      </c>
      <c r="C87" s="466"/>
    </row>
    <row r="88" spans="1:3" s="93" customFormat="1" ht="12" customHeight="1" thickBot="1" x14ac:dyDescent="0.2">
      <c r="A88" s="443" t="s">
        <v>514</v>
      </c>
      <c r="B88" s="287" t="s">
        <v>341</v>
      </c>
      <c r="C88" s="466"/>
    </row>
    <row r="89" spans="1:3" s="93" customFormat="1" ht="12" customHeight="1" thickBot="1" x14ac:dyDescent="0.2">
      <c r="A89" s="443" t="s">
        <v>515</v>
      </c>
      <c r="B89" s="428" t="s">
        <v>485</v>
      </c>
      <c r="C89" s="298">
        <f>+C66+C70+C75+C78+C82+C88+C87</f>
        <v>0</v>
      </c>
    </row>
    <row r="90" spans="1:3" s="93" customFormat="1" ht="12" customHeight="1" thickBot="1" x14ac:dyDescent="0.2">
      <c r="A90" s="447" t="s">
        <v>516</v>
      </c>
      <c r="B90" s="429" t="s">
        <v>517</v>
      </c>
      <c r="C90" s="298">
        <f>+C65+C89</f>
        <v>0</v>
      </c>
    </row>
    <row r="91" spans="1:3" s="94" customFormat="1" ht="15" customHeight="1" thickBot="1" x14ac:dyDescent="0.25">
      <c r="A91" s="233"/>
      <c r="B91" s="234"/>
      <c r="C91" s="362"/>
    </row>
    <row r="92" spans="1:3" s="71" customFormat="1" ht="16.5" customHeight="1" thickBot="1" x14ac:dyDescent="0.25">
      <c r="A92" s="237"/>
      <c r="B92" s="238" t="s">
        <v>58</v>
      </c>
      <c r="C92" s="364"/>
    </row>
    <row r="93" spans="1:3" s="95" customFormat="1" ht="12" customHeight="1" thickBot="1" x14ac:dyDescent="0.25">
      <c r="A93" s="413" t="s">
        <v>19</v>
      </c>
      <c r="B93" s="28" t="s">
        <v>521</v>
      </c>
      <c r="C93" s="291">
        <f>+C94+C95+C96+C97+C98+C111</f>
        <v>0</v>
      </c>
    </row>
    <row r="94" spans="1:3" ht="12" customHeight="1" x14ac:dyDescent="0.2">
      <c r="A94" s="448" t="s">
        <v>99</v>
      </c>
      <c r="B94" s="10" t="s">
        <v>50</v>
      </c>
      <c r="C94" s="293"/>
    </row>
    <row r="95" spans="1:3" ht="12" customHeight="1" x14ac:dyDescent="0.2">
      <c r="A95" s="441" t="s">
        <v>100</v>
      </c>
      <c r="B95" s="8" t="s">
        <v>184</v>
      </c>
      <c r="C95" s="294"/>
    </row>
    <row r="96" spans="1:3" ht="12" customHeight="1" x14ac:dyDescent="0.2">
      <c r="A96" s="441" t="s">
        <v>101</v>
      </c>
      <c r="B96" s="8" t="s">
        <v>141</v>
      </c>
      <c r="C96" s="296"/>
    </row>
    <row r="97" spans="1:3" ht="12" customHeight="1" x14ac:dyDescent="0.2">
      <c r="A97" s="441" t="s">
        <v>102</v>
      </c>
      <c r="B97" s="11" t="s">
        <v>185</v>
      </c>
      <c r="C97" s="296"/>
    </row>
    <row r="98" spans="1:3" ht="12" customHeight="1" x14ac:dyDescent="0.2">
      <c r="A98" s="441" t="s">
        <v>113</v>
      </c>
      <c r="B98" s="19" t="s">
        <v>186</v>
      </c>
      <c r="C98" s="296"/>
    </row>
    <row r="99" spans="1:3" ht="12" customHeight="1" x14ac:dyDescent="0.2">
      <c r="A99" s="441" t="s">
        <v>103</v>
      </c>
      <c r="B99" s="8" t="s">
        <v>518</v>
      </c>
      <c r="C99" s="296"/>
    </row>
    <row r="100" spans="1:3" ht="12" customHeight="1" x14ac:dyDescent="0.2">
      <c r="A100" s="441" t="s">
        <v>104</v>
      </c>
      <c r="B100" s="143" t="s">
        <v>448</v>
      </c>
      <c r="C100" s="296"/>
    </row>
    <row r="101" spans="1:3" ht="12" customHeight="1" x14ac:dyDescent="0.2">
      <c r="A101" s="441" t="s">
        <v>114</v>
      </c>
      <c r="B101" s="143" t="s">
        <v>447</v>
      </c>
      <c r="C101" s="296"/>
    </row>
    <row r="102" spans="1:3" ht="12" customHeight="1" x14ac:dyDescent="0.2">
      <c r="A102" s="441" t="s">
        <v>115</v>
      </c>
      <c r="B102" s="143" t="s">
        <v>357</v>
      </c>
      <c r="C102" s="296"/>
    </row>
    <row r="103" spans="1:3" ht="12" customHeight="1" x14ac:dyDescent="0.2">
      <c r="A103" s="441" t="s">
        <v>116</v>
      </c>
      <c r="B103" s="144" t="s">
        <v>358</v>
      </c>
      <c r="C103" s="296"/>
    </row>
    <row r="104" spans="1:3" ht="12" customHeight="1" x14ac:dyDescent="0.2">
      <c r="A104" s="441" t="s">
        <v>117</v>
      </c>
      <c r="B104" s="144" t="s">
        <v>359</v>
      </c>
      <c r="C104" s="296"/>
    </row>
    <row r="105" spans="1:3" ht="12" customHeight="1" x14ac:dyDescent="0.2">
      <c r="A105" s="441" t="s">
        <v>119</v>
      </c>
      <c r="B105" s="143" t="s">
        <v>360</v>
      </c>
      <c r="C105" s="296"/>
    </row>
    <row r="106" spans="1:3" ht="12" customHeight="1" x14ac:dyDescent="0.2">
      <c r="A106" s="441" t="s">
        <v>187</v>
      </c>
      <c r="B106" s="143" t="s">
        <v>361</v>
      </c>
      <c r="C106" s="296"/>
    </row>
    <row r="107" spans="1:3" ht="12" customHeight="1" x14ac:dyDescent="0.2">
      <c r="A107" s="441" t="s">
        <v>355</v>
      </c>
      <c r="B107" s="144" t="s">
        <v>362</v>
      </c>
      <c r="C107" s="296"/>
    </row>
    <row r="108" spans="1:3" ht="12" customHeight="1" x14ac:dyDescent="0.2">
      <c r="A108" s="449" t="s">
        <v>356</v>
      </c>
      <c r="B108" s="145" t="s">
        <v>363</v>
      </c>
      <c r="C108" s="296"/>
    </row>
    <row r="109" spans="1:3" ht="12" customHeight="1" x14ac:dyDescent="0.2">
      <c r="A109" s="441" t="s">
        <v>445</v>
      </c>
      <c r="B109" s="145" t="s">
        <v>364</v>
      </c>
      <c r="C109" s="296"/>
    </row>
    <row r="110" spans="1:3" ht="12" customHeight="1" x14ac:dyDescent="0.2">
      <c r="A110" s="441" t="s">
        <v>446</v>
      </c>
      <c r="B110" s="144" t="s">
        <v>365</v>
      </c>
      <c r="C110" s="294"/>
    </row>
    <row r="111" spans="1:3" ht="12" customHeight="1" x14ac:dyDescent="0.2">
      <c r="A111" s="441" t="s">
        <v>450</v>
      </c>
      <c r="B111" s="11" t="s">
        <v>51</v>
      </c>
      <c r="C111" s="294"/>
    </row>
    <row r="112" spans="1:3" ht="12" customHeight="1" x14ac:dyDescent="0.2">
      <c r="A112" s="442" t="s">
        <v>451</v>
      </c>
      <c r="B112" s="8" t="s">
        <v>519</v>
      </c>
      <c r="C112" s="296"/>
    </row>
    <row r="113" spans="1:3" ht="12" customHeight="1" thickBot="1" x14ac:dyDescent="0.25">
      <c r="A113" s="450" t="s">
        <v>452</v>
      </c>
      <c r="B113" s="146" t="s">
        <v>520</v>
      </c>
      <c r="C113" s="300"/>
    </row>
    <row r="114" spans="1:3" ht="12" customHeight="1" thickBot="1" x14ac:dyDescent="0.25">
      <c r="A114" s="32" t="s">
        <v>20</v>
      </c>
      <c r="B114" s="27" t="s">
        <v>366</v>
      </c>
      <c r="C114" s="292">
        <f>+C115+C117+C119</f>
        <v>0</v>
      </c>
    </row>
    <row r="115" spans="1:3" ht="12" customHeight="1" x14ac:dyDescent="0.2">
      <c r="A115" s="440" t="s">
        <v>105</v>
      </c>
      <c r="B115" s="8" t="s">
        <v>232</v>
      </c>
      <c r="C115" s="295"/>
    </row>
    <row r="116" spans="1:3" ht="12" customHeight="1" x14ac:dyDescent="0.2">
      <c r="A116" s="440" t="s">
        <v>106</v>
      </c>
      <c r="B116" s="12" t="s">
        <v>370</v>
      </c>
      <c r="C116" s="295"/>
    </row>
    <row r="117" spans="1:3" ht="12" customHeight="1" x14ac:dyDescent="0.2">
      <c r="A117" s="440" t="s">
        <v>107</v>
      </c>
      <c r="B117" s="12" t="s">
        <v>188</v>
      </c>
      <c r="C117" s="294"/>
    </row>
    <row r="118" spans="1:3" ht="12" customHeight="1" x14ac:dyDescent="0.2">
      <c r="A118" s="440" t="s">
        <v>108</v>
      </c>
      <c r="B118" s="12" t="s">
        <v>371</v>
      </c>
      <c r="C118" s="262"/>
    </row>
    <row r="119" spans="1:3" ht="12" customHeight="1" x14ac:dyDescent="0.2">
      <c r="A119" s="440" t="s">
        <v>109</v>
      </c>
      <c r="B119" s="289" t="s">
        <v>234</v>
      </c>
      <c r="C119" s="262"/>
    </row>
    <row r="120" spans="1:3" ht="12" customHeight="1" x14ac:dyDescent="0.2">
      <c r="A120" s="440" t="s">
        <v>118</v>
      </c>
      <c r="B120" s="288" t="s">
        <v>435</v>
      </c>
      <c r="C120" s="262"/>
    </row>
    <row r="121" spans="1:3" ht="12" customHeight="1" x14ac:dyDescent="0.2">
      <c r="A121" s="440" t="s">
        <v>120</v>
      </c>
      <c r="B121" s="417" t="s">
        <v>376</v>
      </c>
      <c r="C121" s="262"/>
    </row>
    <row r="122" spans="1:3" ht="12" customHeight="1" x14ac:dyDescent="0.2">
      <c r="A122" s="440" t="s">
        <v>189</v>
      </c>
      <c r="B122" s="144" t="s">
        <v>359</v>
      </c>
      <c r="C122" s="262"/>
    </row>
    <row r="123" spans="1:3" ht="12" customHeight="1" x14ac:dyDescent="0.2">
      <c r="A123" s="440" t="s">
        <v>190</v>
      </c>
      <c r="B123" s="144" t="s">
        <v>375</v>
      </c>
      <c r="C123" s="262"/>
    </row>
    <row r="124" spans="1:3" ht="12" customHeight="1" x14ac:dyDescent="0.2">
      <c r="A124" s="440" t="s">
        <v>191</v>
      </c>
      <c r="B124" s="144" t="s">
        <v>374</v>
      </c>
      <c r="C124" s="262"/>
    </row>
    <row r="125" spans="1:3" ht="12" customHeight="1" x14ac:dyDescent="0.2">
      <c r="A125" s="440" t="s">
        <v>367</v>
      </c>
      <c r="B125" s="144" t="s">
        <v>362</v>
      </c>
      <c r="C125" s="262"/>
    </row>
    <row r="126" spans="1:3" ht="12" customHeight="1" x14ac:dyDescent="0.2">
      <c r="A126" s="440" t="s">
        <v>368</v>
      </c>
      <c r="B126" s="144" t="s">
        <v>373</v>
      </c>
      <c r="C126" s="262"/>
    </row>
    <row r="127" spans="1:3" ht="12" customHeight="1" thickBot="1" x14ac:dyDescent="0.25">
      <c r="A127" s="449" t="s">
        <v>369</v>
      </c>
      <c r="B127" s="144" t="s">
        <v>372</v>
      </c>
      <c r="C127" s="264"/>
    </row>
    <row r="128" spans="1:3" ht="12" customHeight="1" thickBot="1" x14ac:dyDescent="0.25">
      <c r="A128" s="32" t="s">
        <v>21</v>
      </c>
      <c r="B128" s="124" t="s">
        <v>455</v>
      </c>
      <c r="C128" s="292">
        <f>+C93+C114</f>
        <v>0</v>
      </c>
    </row>
    <row r="129" spans="1:11" ht="12" customHeight="1" thickBot="1" x14ac:dyDescent="0.25">
      <c r="A129" s="32" t="s">
        <v>22</v>
      </c>
      <c r="B129" s="124" t="s">
        <v>456</v>
      </c>
      <c r="C129" s="292">
        <f>+C130+C131+C132</f>
        <v>0</v>
      </c>
    </row>
    <row r="130" spans="1:11" s="95" customFormat="1" ht="12" customHeight="1" x14ac:dyDescent="0.2">
      <c r="A130" s="440" t="s">
        <v>271</v>
      </c>
      <c r="B130" s="9" t="s">
        <v>524</v>
      </c>
      <c r="C130" s="262"/>
    </row>
    <row r="131" spans="1:11" ht="12" customHeight="1" x14ac:dyDescent="0.2">
      <c r="A131" s="440" t="s">
        <v>272</v>
      </c>
      <c r="B131" s="9" t="s">
        <v>464</v>
      </c>
      <c r="C131" s="262"/>
    </row>
    <row r="132" spans="1:11" ht="12" customHeight="1" thickBot="1" x14ac:dyDescent="0.25">
      <c r="A132" s="449" t="s">
        <v>273</v>
      </c>
      <c r="B132" s="7" t="s">
        <v>523</v>
      </c>
      <c r="C132" s="262"/>
    </row>
    <row r="133" spans="1:11" ht="12" customHeight="1" thickBot="1" x14ac:dyDescent="0.25">
      <c r="A133" s="32" t="s">
        <v>23</v>
      </c>
      <c r="B133" s="124" t="s">
        <v>457</v>
      </c>
      <c r="C133" s="292">
        <f>+C134+C135+C136+C137+C138+C139</f>
        <v>0</v>
      </c>
    </row>
    <row r="134" spans="1:11" ht="12" customHeight="1" x14ac:dyDescent="0.2">
      <c r="A134" s="440" t="s">
        <v>92</v>
      </c>
      <c r="B134" s="9" t="s">
        <v>466</v>
      </c>
      <c r="C134" s="262"/>
    </row>
    <row r="135" spans="1:11" ht="12" customHeight="1" x14ac:dyDescent="0.2">
      <c r="A135" s="440" t="s">
        <v>93</v>
      </c>
      <c r="B135" s="9" t="s">
        <v>458</v>
      </c>
      <c r="C135" s="262"/>
    </row>
    <row r="136" spans="1:11" ht="12" customHeight="1" x14ac:dyDescent="0.2">
      <c r="A136" s="440" t="s">
        <v>94</v>
      </c>
      <c r="B136" s="9" t="s">
        <v>459</v>
      </c>
      <c r="C136" s="262"/>
    </row>
    <row r="137" spans="1:11" ht="12" customHeight="1" x14ac:dyDescent="0.2">
      <c r="A137" s="440" t="s">
        <v>176</v>
      </c>
      <c r="B137" s="9" t="s">
        <v>522</v>
      </c>
      <c r="C137" s="262"/>
    </row>
    <row r="138" spans="1:11" ht="12" customHeight="1" x14ac:dyDescent="0.2">
      <c r="A138" s="440" t="s">
        <v>177</v>
      </c>
      <c r="B138" s="9" t="s">
        <v>461</v>
      </c>
      <c r="C138" s="262"/>
    </row>
    <row r="139" spans="1:11" s="95" customFormat="1" ht="12" customHeight="1" thickBot="1" x14ac:dyDescent="0.25">
      <c r="A139" s="449" t="s">
        <v>178</v>
      </c>
      <c r="B139" s="7" t="s">
        <v>462</v>
      </c>
      <c r="C139" s="262"/>
    </row>
    <row r="140" spans="1:11" ht="12" customHeight="1" thickBot="1" x14ac:dyDescent="0.25">
      <c r="A140" s="32" t="s">
        <v>24</v>
      </c>
      <c r="B140" s="124" t="s">
        <v>550</v>
      </c>
      <c r="C140" s="298">
        <f>+C141+C142+C144+C145+C143</f>
        <v>0</v>
      </c>
      <c r="K140" s="244"/>
    </row>
    <row r="141" spans="1:11" x14ac:dyDescent="0.2">
      <c r="A141" s="440" t="s">
        <v>95</v>
      </c>
      <c r="B141" s="9" t="s">
        <v>377</v>
      </c>
      <c r="C141" s="262"/>
    </row>
    <row r="142" spans="1:11" ht="12" customHeight="1" x14ac:dyDescent="0.2">
      <c r="A142" s="440" t="s">
        <v>96</v>
      </c>
      <c r="B142" s="9" t="s">
        <v>378</v>
      </c>
      <c r="C142" s="262"/>
    </row>
    <row r="143" spans="1:11" s="95" customFormat="1" ht="12" customHeight="1" x14ac:dyDescent="0.2">
      <c r="A143" s="440" t="s">
        <v>291</v>
      </c>
      <c r="B143" s="9" t="s">
        <v>549</v>
      </c>
      <c r="C143" s="262"/>
    </row>
    <row r="144" spans="1:11" s="95" customFormat="1" ht="12" customHeight="1" x14ac:dyDescent="0.2">
      <c r="A144" s="440" t="s">
        <v>292</v>
      </c>
      <c r="B144" s="9" t="s">
        <v>471</v>
      </c>
      <c r="C144" s="262"/>
    </row>
    <row r="145" spans="1:3" s="95" customFormat="1" ht="12" customHeight="1" thickBot="1" x14ac:dyDescent="0.25">
      <c r="A145" s="449" t="s">
        <v>293</v>
      </c>
      <c r="B145" s="7" t="s">
        <v>397</v>
      </c>
      <c r="C145" s="262"/>
    </row>
    <row r="146" spans="1:3" s="95" customFormat="1" ht="12" customHeight="1" thickBot="1" x14ac:dyDescent="0.25">
      <c r="A146" s="32" t="s">
        <v>25</v>
      </c>
      <c r="B146" s="124" t="s">
        <v>472</v>
      </c>
      <c r="C146" s="301">
        <f>+C147+C148+C149+C150+C151</f>
        <v>0</v>
      </c>
    </row>
    <row r="147" spans="1:3" s="95" customFormat="1" ht="12" customHeight="1" x14ac:dyDescent="0.2">
      <c r="A147" s="440" t="s">
        <v>97</v>
      </c>
      <c r="B147" s="9" t="s">
        <v>467</v>
      </c>
      <c r="C147" s="262"/>
    </row>
    <row r="148" spans="1:3" s="95" customFormat="1" ht="12" customHeight="1" x14ac:dyDescent="0.2">
      <c r="A148" s="440" t="s">
        <v>98</v>
      </c>
      <c r="B148" s="9" t="s">
        <v>474</v>
      </c>
      <c r="C148" s="262"/>
    </row>
    <row r="149" spans="1:3" s="95" customFormat="1" ht="12" customHeight="1" x14ac:dyDescent="0.2">
      <c r="A149" s="440" t="s">
        <v>303</v>
      </c>
      <c r="B149" s="9" t="s">
        <v>469</v>
      </c>
      <c r="C149" s="262"/>
    </row>
    <row r="150" spans="1:3" ht="12.75" customHeight="1" x14ac:dyDescent="0.2">
      <c r="A150" s="440" t="s">
        <v>304</v>
      </c>
      <c r="B150" s="9" t="s">
        <v>525</v>
      </c>
      <c r="C150" s="262"/>
    </row>
    <row r="151" spans="1:3" ht="12.75" customHeight="1" thickBot="1" x14ac:dyDescent="0.25">
      <c r="A151" s="449" t="s">
        <v>473</v>
      </c>
      <c r="B151" s="7" t="s">
        <v>476</v>
      </c>
      <c r="C151" s="264"/>
    </row>
    <row r="152" spans="1:3" ht="12.75" customHeight="1" thickBot="1" x14ac:dyDescent="0.25">
      <c r="A152" s="496" t="s">
        <v>26</v>
      </c>
      <c r="B152" s="124" t="s">
        <v>477</v>
      </c>
      <c r="C152" s="301"/>
    </row>
    <row r="153" spans="1:3" ht="12" customHeight="1" thickBot="1" x14ac:dyDescent="0.25">
      <c r="A153" s="496" t="s">
        <v>27</v>
      </c>
      <c r="B153" s="124" t="s">
        <v>478</v>
      </c>
      <c r="C153" s="301"/>
    </row>
    <row r="154" spans="1:3" ht="15" customHeight="1" thickBot="1" x14ac:dyDescent="0.25">
      <c r="A154" s="32" t="s">
        <v>28</v>
      </c>
      <c r="B154" s="124" t="s">
        <v>480</v>
      </c>
      <c r="C154" s="431">
        <f>+C129+C133+C140+C146+C152+C153</f>
        <v>0</v>
      </c>
    </row>
    <row r="155" spans="1:3" ht="13.5" thickBot="1" x14ac:dyDescent="0.25">
      <c r="A155" s="451" t="s">
        <v>29</v>
      </c>
      <c r="B155" s="383" t="s">
        <v>479</v>
      </c>
      <c r="C155" s="431">
        <f>+C128+C154</f>
        <v>0</v>
      </c>
    </row>
    <row r="156" spans="1:3" ht="15" customHeight="1" thickBot="1" x14ac:dyDescent="0.25">
      <c r="A156" s="391"/>
      <c r="B156" s="392"/>
      <c r="C156" s="393"/>
    </row>
    <row r="157" spans="1:3" ht="14.25" customHeight="1" thickBot="1" x14ac:dyDescent="0.25">
      <c r="A157" s="242" t="s">
        <v>526</v>
      </c>
      <c r="B157" s="243"/>
      <c r="C157" s="121"/>
    </row>
    <row r="158" spans="1:3" ht="13.5" thickBot="1" x14ac:dyDescent="0.25">
      <c r="A158" s="242" t="s">
        <v>207</v>
      </c>
      <c r="B158" s="243"/>
      <c r="C158" s="121"/>
    </row>
  </sheetData>
  <sheetProtection sheet="1" objects="1" scenarios="1" formatCells="0"/>
  <customSheetViews>
    <customSheetView guid="{D4B7FE44-8C63-4A0A-B353-9AF0A4D22349}" scale="130">
      <selection activeCell="F16" sqref="F16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30" topLeftCell="A76">
      <selection activeCell="F16" sqref="F16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40" customWidth="1"/>
    <col min="2" max="2" width="79.1640625" style="241" customWidth="1"/>
    <col min="3" max="3" width="25" style="241" customWidth="1"/>
    <col min="4" max="16384" width="9.33203125" style="241"/>
  </cols>
  <sheetData>
    <row r="1" spans="1:3" s="220" customFormat="1" ht="21" customHeight="1" thickBot="1" x14ac:dyDescent="0.25">
      <c r="A1" s="219"/>
      <c r="B1" s="221"/>
      <c r="C1" s="562" t="str">
        <f>+CONCATENATE("9.2. melléklet a 2/",LEFT(ÖSSZEFÜGGÉSEK!A5,4),". (III.11.) önkormányzati rendelethez")</f>
        <v>9.2. melléklet a 2/2020. (III.11.) önkormányzati rendelethez</v>
      </c>
    </row>
    <row r="2" spans="1:3" s="460" customFormat="1" ht="25.5" customHeight="1" x14ac:dyDescent="0.2">
      <c r="A2" s="411" t="s">
        <v>205</v>
      </c>
      <c r="B2" s="353" t="s">
        <v>585</v>
      </c>
      <c r="C2" s="367" t="s">
        <v>60</v>
      </c>
    </row>
    <row r="3" spans="1:3" s="460" customFormat="1" ht="24.75" thickBot="1" x14ac:dyDescent="0.25">
      <c r="A3" s="454" t="s">
        <v>204</v>
      </c>
      <c r="B3" s="354" t="s">
        <v>405</v>
      </c>
      <c r="C3" s="368"/>
    </row>
    <row r="4" spans="1:3" s="461" customFormat="1" ht="15.95" customHeight="1" thickBot="1" x14ac:dyDescent="0.3">
      <c r="A4" s="223"/>
      <c r="B4" s="223"/>
      <c r="C4" s="224" t="str">
        <f>'9.1.3. sz. mell'!C4</f>
        <v>Forintban!</v>
      </c>
    </row>
    <row r="5" spans="1:3" ht="13.5" thickBot="1" x14ac:dyDescent="0.25">
      <c r="A5" s="412" t="s">
        <v>206</v>
      </c>
      <c r="B5" s="225" t="s">
        <v>572</v>
      </c>
      <c r="C5" s="226" t="s">
        <v>56</v>
      </c>
    </row>
    <row r="6" spans="1:3" s="462" customFormat="1" ht="12.95" customHeight="1" thickBot="1" x14ac:dyDescent="0.25">
      <c r="A6" s="200"/>
      <c r="B6" s="201" t="s">
        <v>500</v>
      </c>
      <c r="C6" s="202" t="s">
        <v>501</v>
      </c>
    </row>
    <row r="7" spans="1:3" s="462" customFormat="1" ht="15.95" customHeight="1" thickBot="1" x14ac:dyDescent="0.25">
      <c r="A7" s="227"/>
      <c r="B7" s="228" t="s">
        <v>57</v>
      </c>
      <c r="C7" s="229"/>
    </row>
    <row r="8" spans="1:3" s="369" customFormat="1" ht="12" customHeight="1" thickBot="1" x14ac:dyDescent="0.25">
      <c r="A8" s="200" t="s">
        <v>19</v>
      </c>
      <c r="B8" s="230" t="s">
        <v>527</v>
      </c>
      <c r="C8" s="312">
        <f>SUM(C9:C19)</f>
        <v>7496000</v>
      </c>
    </row>
    <row r="9" spans="1:3" s="369" customFormat="1" ht="12" customHeight="1" x14ac:dyDescent="0.2">
      <c r="A9" s="455" t="s">
        <v>99</v>
      </c>
      <c r="B9" s="10" t="s">
        <v>280</v>
      </c>
      <c r="C9" s="358"/>
    </row>
    <row r="10" spans="1:3" s="369" customFormat="1" ht="12" customHeight="1" x14ac:dyDescent="0.2">
      <c r="A10" s="456" t="s">
        <v>100</v>
      </c>
      <c r="B10" s="8" t="s">
        <v>281</v>
      </c>
      <c r="C10" s="310">
        <v>5902000</v>
      </c>
    </row>
    <row r="11" spans="1:3" s="369" customFormat="1" ht="12" customHeight="1" x14ac:dyDescent="0.2">
      <c r="A11" s="456" t="s">
        <v>101</v>
      </c>
      <c r="B11" s="8" t="s">
        <v>282</v>
      </c>
      <c r="C11" s="310"/>
    </row>
    <row r="12" spans="1:3" s="369" customFormat="1" ht="12" customHeight="1" x14ac:dyDescent="0.2">
      <c r="A12" s="456" t="s">
        <v>102</v>
      </c>
      <c r="B12" s="8" t="s">
        <v>283</v>
      </c>
      <c r="C12" s="310"/>
    </row>
    <row r="13" spans="1:3" s="369" customFormat="1" ht="12" customHeight="1" x14ac:dyDescent="0.2">
      <c r="A13" s="456" t="s">
        <v>149</v>
      </c>
      <c r="B13" s="8" t="s">
        <v>284</v>
      </c>
      <c r="C13" s="310"/>
    </row>
    <row r="14" spans="1:3" s="369" customFormat="1" ht="12" customHeight="1" x14ac:dyDescent="0.2">
      <c r="A14" s="456" t="s">
        <v>103</v>
      </c>
      <c r="B14" s="8" t="s">
        <v>406</v>
      </c>
      <c r="C14" s="310">
        <v>1594000</v>
      </c>
    </row>
    <row r="15" spans="1:3" s="369" customFormat="1" ht="12" customHeight="1" x14ac:dyDescent="0.2">
      <c r="A15" s="456" t="s">
        <v>104</v>
      </c>
      <c r="B15" s="7" t="s">
        <v>407</v>
      </c>
      <c r="C15" s="310"/>
    </row>
    <row r="16" spans="1:3" s="369" customFormat="1" ht="12" customHeight="1" x14ac:dyDescent="0.2">
      <c r="A16" s="456" t="s">
        <v>114</v>
      </c>
      <c r="B16" s="8" t="s">
        <v>287</v>
      </c>
      <c r="C16" s="359"/>
    </row>
    <row r="17" spans="1:3" s="463" customFormat="1" ht="12" customHeight="1" x14ac:dyDescent="0.2">
      <c r="A17" s="456" t="s">
        <v>115</v>
      </c>
      <c r="B17" s="8" t="s">
        <v>288</v>
      </c>
      <c r="C17" s="310"/>
    </row>
    <row r="18" spans="1:3" s="463" customFormat="1" ht="12" customHeight="1" x14ac:dyDescent="0.2">
      <c r="A18" s="456" t="s">
        <v>116</v>
      </c>
      <c r="B18" s="8" t="s">
        <v>443</v>
      </c>
      <c r="C18" s="311"/>
    </row>
    <row r="19" spans="1:3" s="463" customFormat="1" ht="12" customHeight="1" thickBot="1" x14ac:dyDescent="0.25">
      <c r="A19" s="456" t="s">
        <v>117</v>
      </c>
      <c r="B19" s="7" t="s">
        <v>289</v>
      </c>
      <c r="C19" s="311"/>
    </row>
    <row r="20" spans="1:3" s="369" customFormat="1" ht="12" customHeight="1" thickBot="1" x14ac:dyDescent="0.25">
      <c r="A20" s="200" t="s">
        <v>20</v>
      </c>
      <c r="B20" s="230" t="s">
        <v>408</v>
      </c>
      <c r="C20" s="312">
        <f>SUM(C21:C23)</f>
        <v>0</v>
      </c>
    </row>
    <row r="21" spans="1:3" s="463" customFormat="1" ht="12" customHeight="1" x14ac:dyDescent="0.2">
      <c r="A21" s="456" t="s">
        <v>105</v>
      </c>
      <c r="B21" s="9" t="s">
        <v>261</v>
      </c>
      <c r="C21" s="310"/>
    </row>
    <row r="22" spans="1:3" s="463" customFormat="1" ht="12" customHeight="1" x14ac:dyDescent="0.2">
      <c r="A22" s="456" t="s">
        <v>106</v>
      </c>
      <c r="B22" s="8" t="s">
        <v>409</v>
      </c>
      <c r="C22" s="310"/>
    </row>
    <row r="23" spans="1:3" s="463" customFormat="1" ht="12" customHeight="1" x14ac:dyDescent="0.2">
      <c r="A23" s="456" t="s">
        <v>107</v>
      </c>
      <c r="B23" s="8" t="s">
        <v>410</v>
      </c>
      <c r="C23" s="310"/>
    </row>
    <row r="24" spans="1:3" s="463" customFormat="1" ht="12" customHeight="1" thickBot="1" x14ac:dyDescent="0.25">
      <c r="A24" s="456" t="s">
        <v>108</v>
      </c>
      <c r="B24" s="8" t="s">
        <v>528</v>
      </c>
      <c r="C24" s="310"/>
    </row>
    <row r="25" spans="1:3" s="463" customFormat="1" ht="12" customHeight="1" thickBot="1" x14ac:dyDescent="0.25">
      <c r="A25" s="208" t="s">
        <v>21</v>
      </c>
      <c r="B25" s="124" t="s">
        <v>175</v>
      </c>
      <c r="C25" s="339"/>
    </row>
    <row r="26" spans="1:3" s="463" customFormat="1" ht="12" customHeight="1" thickBot="1" x14ac:dyDescent="0.25">
      <c r="A26" s="208" t="s">
        <v>22</v>
      </c>
      <c r="B26" s="124" t="s">
        <v>529</v>
      </c>
      <c r="C26" s="312">
        <f>+C27+C28+C29</f>
        <v>0</v>
      </c>
    </row>
    <row r="27" spans="1:3" s="463" customFormat="1" ht="12" customHeight="1" x14ac:dyDescent="0.2">
      <c r="A27" s="457" t="s">
        <v>271</v>
      </c>
      <c r="B27" s="458" t="s">
        <v>266</v>
      </c>
      <c r="C27" s="80"/>
    </row>
    <row r="28" spans="1:3" s="463" customFormat="1" ht="12" customHeight="1" x14ac:dyDescent="0.2">
      <c r="A28" s="457" t="s">
        <v>272</v>
      </c>
      <c r="B28" s="458" t="s">
        <v>409</v>
      </c>
      <c r="C28" s="310"/>
    </row>
    <row r="29" spans="1:3" s="463" customFormat="1" ht="12" customHeight="1" x14ac:dyDescent="0.2">
      <c r="A29" s="457" t="s">
        <v>273</v>
      </c>
      <c r="B29" s="459" t="s">
        <v>412</v>
      </c>
      <c r="C29" s="310"/>
    </row>
    <row r="30" spans="1:3" s="463" customFormat="1" ht="12" customHeight="1" thickBot="1" x14ac:dyDescent="0.25">
      <c r="A30" s="456" t="s">
        <v>274</v>
      </c>
      <c r="B30" s="142" t="s">
        <v>530</v>
      </c>
      <c r="C30" s="87"/>
    </row>
    <row r="31" spans="1:3" s="463" customFormat="1" ht="12" customHeight="1" thickBot="1" x14ac:dyDescent="0.25">
      <c r="A31" s="208" t="s">
        <v>23</v>
      </c>
      <c r="B31" s="124" t="s">
        <v>413</v>
      </c>
      <c r="C31" s="312">
        <f>+C32+C33+C34</f>
        <v>0</v>
      </c>
    </row>
    <row r="32" spans="1:3" s="463" customFormat="1" ht="12" customHeight="1" x14ac:dyDescent="0.2">
      <c r="A32" s="457" t="s">
        <v>92</v>
      </c>
      <c r="B32" s="458" t="s">
        <v>294</v>
      </c>
      <c r="C32" s="80"/>
    </row>
    <row r="33" spans="1:3" s="463" customFormat="1" ht="12" customHeight="1" x14ac:dyDescent="0.2">
      <c r="A33" s="457" t="s">
        <v>93</v>
      </c>
      <c r="B33" s="459" t="s">
        <v>295</v>
      </c>
      <c r="C33" s="313"/>
    </row>
    <row r="34" spans="1:3" s="463" customFormat="1" ht="12" customHeight="1" thickBot="1" x14ac:dyDescent="0.25">
      <c r="A34" s="456" t="s">
        <v>94</v>
      </c>
      <c r="B34" s="142" t="s">
        <v>296</v>
      </c>
      <c r="C34" s="87"/>
    </row>
    <row r="35" spans="1:3" s="369" customFormat="1" ht="12" customHeight="1" thickBot="1" x14ac:dyDescent="0.25">
      <c r="A35" s="208" t="s">
        <v>24</v>
      </c>
      <c r="B35" s="124" t="s">
        <v>382</v>
      </c>
      <c r="C35" s="339"/>
    </row>
    <row r="36" spans="1:3" s="369" customFormat="1" ht="12" customHeight="1" thickBot="1" x14ac:dyDescent="0.25">
      <c r="A36" s="208" t="s">
        <v>25</v>
      </c>
      <c r="B36" s="124" t="s">
        <v>414</v>
      </c>
      <c r="C36" s="360"/>
    </row>
    <row r="37" spans="1:3" s="369" customFormat="1" ht="12" customHeight="1" thickBot="1" x14ac:dyDescent="0.25">
      <c r="A37" s="200" t="s">
        <v>26</v>
      </c>
      <c r="B37" s="124" t="s">
        <v>415</v>
      </c>
      <c r="C37" s="361">
        <f>+C8+C20+C25+C26+C31+C35+C36</f>
        <v>7496000</v>
      </c>
    </row>
    <row r="38" spans="1:3" s="369" customFormat="1" ht="12" customHeight="1" thickBot="1" x14ac:dyDescent="0.25">
      <c r="A38" s="231" t="s">
        <v>27</v>
      </c>
      <c r="B38" s="124" t="s">
        <v>416</v>
      </c>
      <c r="C38" s="361">
        <f>+C39+C40+C41</f>
        <v>14839704</v>
      </c>
    </row>
    <row r="39" spans="1:3" s="369" customFormat="1" ht="12" customHeight="1" x14ac:dyDescent="0.2">
      <c r="A39" s="457" t="s">
        <v>417</v>
      </c>
      <c r="B39" s="458" t="s">
        <v>239</v>
      </c>
      <c r="C39" s="80">
        <v>527703</v>
      </c>
    </row>
    <row r="40" spans="1:3" s="369" customFormat="1" ht="12" customHeight="1" x14ac:dyDescent="0.2">
      <c r="A40" s="457" t="s">
        <v>418</v>
      </c>
      <c r="B40" s="459" t="s">
        <v>2</v>
      </c>
      <c r="C40" s="313"/>
    </row>
    <row r="41" spans="1:3" s="463" customFormat="1" ht="12" customHeight="1" thickBot="1" x14ac:dyDescent="0.25">
      <c r="A41" s="456" t="s">
        <v>419</v>
      </c>
      <c r="B41" s="142" t="s">
        <v>420</v>
      </c>
      <c r="C41" s="87">
        <v>14312001</v>
      </c>
    </row>
    <row r="42" spans="1:3" s="463" customFormat="1" ht="15" customHeight="1" thickBot="1" x14ac:dyDescent="0.25">
      <c r="A42" s="231" t="s">
        <v>28</v>
      </c>
      <c r="B42" s="232" t="s">
        <v>421</v>
      </c>
      <c r="C42" s="364">
        <f>+C37+C38</f>
        <v>22335704</v>
      </c>
    </row>
    <row r="43" spans="1:3" s="463" customFormat="1" ht="15" customHeight="1" x14ac:dyDescent="0.2">
      <c r="A43" s="233"/>
      <c r="B43" s="234"/>
      <c r="C43" s="362"/>
    </row>
    <row r="44" spans="1:3" ht="13.5" thickBot="1" x14ac:dyDescent="0.25">
      <c r="A44" s="235"/>
      <c r="B44" s="236"/>
      <c r="C44" s="363"/>
    </row>
    <row r="45" spans="1:3" s="462" customFormat="1" ht="16.5" customHeight="1" thickBot="1" x14ac:dyDescent="0.25">
      <c r="A45" s="237"/>
      <c r="B45" s="238" t="s">
        <v>58</v>
      </c>
      <c r="C45" s="364"/>
    </row>
    <row r="46" spans="1:3" s="464" customFormat="1" ht="12" customHeight="1" thickBot="1" x14ac:dyDescent="0.25">
      <c r="A46" s="208" t="s">
        <v>19</v>
      </c>
      <c r="B46" s="124" t="s">
        <v>422</v>
      </c>
      <c r="C46" s="312">
        <f>SUM(C47:C51)</f>
        <v>22335704</v>
      </c>
    </row>
    <row r="47" spans="1:3" ht="12" customHeight="1" x14ac:dyDescent="0.2">
      <c r="A47" s="456" t="s">
        <v>99</v>
      </c>
      <c r="B47" s="9" t="s">
        <v>50</v>
      </c>
      <c r="C47" s="80">
        <v>9345700</v>
      </c>
    </row>
    <row r="48" spans="1:3" ht="12" customHeight="1" x14ac:dyDescent="0.2">
      <c r="A48" s="456" t="s">
        <v>100</v>
      </c>
      <c r="B48" s="8" t="s">
        <v>184</v>
      </c>
      <c r="C48" s="83">
        <v>1516053</v>
      </c>
    </row>
    <row r="49" spans="1:3" ht="12" customHeight="1" x14ac:dyDescent="0.2">
      <c r="A49" s="456" t="s">
        <v>101</v>
      </c>
      <c r="B49" s="8" t="s">
        <v>141</v>
      </c>
      <c r="C49" s="83">
        <v>11473951</v>
      </c>
    </row>
    <row r="50" spans="1:3" ht="12" customHeight="1" x14ac:dyDescent="0.2">
      <c r="A50" s="456" t="s">
        <v>102</v>
      </c>
      <c r="B50" s="8" t="s">
        <v>185</v>
      </c>
      <c r="C50" s="83"/>
    </row>
    <row r="51" spans="1:3" ht="12" customHeight="1" thickBot="1" x14ac:dyDescent="0.25">
      <c r="A51" s="456" t="s">
        <v>149</v>
      </c>
      <c r="B51" s="8" t="s">
        <v>186</v>
      </c>
      <c r="C51" s="83"/>
    </row>
    <row r="52" spans="1:3" ht="12" customHeight="1" thickBot="1" x14ac:dyDescent="0.25">
      <c r="A52" s="208" t="s">
        <v>20</v>
      </c>
      <c r="B52" s="124" t="s">
        <v>423</v>
      </c>
      <c r="C52" s="312">
        <f>SUM(C53:C55)</f>
        <v>0</v>
      </c>
    </row>
    <row r="53" spans="1:3" s="464" customFormat="1" ht="12" customHeight="1" x14ac:dyDescent="0.2">
      <c r="A53" s="456" t="s">
        <v>105</v>
      </c>
      <c r="B53" s="9" t="s">
        <v>232</v>
      </c>
      <c r="C53" s="80"/>
    </row>
    <row r="54" spans="1:3" ht="12" customHeight="1" x14ac:dyDescent="0.2">
      <c r="A54" s="456" t="s">
        <v>106</v>
      </c>
      <c r="B54" s="8" t="s">
        <v>188</v>
      </c>
      <c r="C54" s="83"/>
    </row>
    <row r="55" spans="1:3" ht="12" customHeight="1" x14ac:dyDescent="0.2">
      <c r="A55" s="456" t="s">
        <v>107</v>
      </c>
      <c r="B55" s="8" t="s">
        <v>59</v>
      </c>
      <c r="C55" s="83"/>
    </row>
    <row r="56" spans="1:3" ht="12" customHeight="1" thickBot="1" x14ac:dyDescent="0.25">
      <c r="A56" s="456" t="s">
        <v>108</v>
      </c>
      <c r="B56" s="8" t="s">
        <v>531</v>
      </c>
      <c r="C56" s="83"/>
    </row>
    <row r="57" spans="1:3" ht="12" customHeight="1" thickBot="1" x14ac:dyDescent="0.25">
      <c r="A57" s="208" t="s">
        <v>21</v>
      </c>
      <c r="B57" s="124" t="s">
        <v>13</v>
      </c>
      <c r="C57" s="339"/>
    </row>
    <row r="58" spans="1:3" ht="15" customHeight="1" thickBot="1" x14ac:dyDescent="0.25">
      <c r="A58" s="208" t="s">
        <v>22</v>
      </c>
      <c r="B58" s="239" t="s">
        <v>538</v>
      </c>
      <c r="C58" s="365">
        <f>+C46+C52+C57</f>
        <v>22335704</v>
      </c>
    </row>
    <row r="59" spans="1:3" ht="13.5" thickBot="1" x14ac:dyDescent="0.25">
      <c r="C59" s="366"/>
    </row>
    <row r="60" spans="1:3" ht="15" customHeight="1" thickBot="1" x14ac:dyDescent="0.25">
      <c r="A60" s="242" t="s">
        <v>526</v>
      </c>
      <c r="B60" s="243"/>
      <c r="C60" s="121">
        <v>3</v>
      </c>
    </row>
    <row r="61" spans="1:3" ht="14.25" customHeight="1" thickBot="1" x14ac:dyDescent="0.25">
      <c r="A61" s="242" t="s">
        <v>207</v>
      </c>
      <c r="B61" s="243"/>
      <c r="C61" s="121">
        <v>0</v>
      </c>
    </row>
  </sheetData>
  <sheetProtection formatCells="0"/>
  <customSheetViews>
    <customSheetView guid="{D4B7FE44-8C63-4A0A-B353-9AF0A4D22349}" scale="130" topLeftCell="A43">
      <selection activeCell="C40" sqref="C40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30">
      <selection activeCell="C48" sqref="C48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59"/>
  <sheetViews>
    <sheetView view="pageLayout" topLeftCell="B1" zoomScaleNormal="89" zoomScaleSheetLayoutView="100" workbookViewId="0">
      <selection activeCell="C112" sqref="C112"/>
    </sheetView>
  </sheetViews>
  <sheetFormatPr defaultRowHeight="15.75" x14ac:dyDescent="0.25"/>
  <cols>
    <col min="1" max="1" width="9.5" style="384" customWidth="1"/>
    <col min="2" max="2" width="91.6640625" style="384" customWidth="1"/>
    <col min="3" max="3" width="21.6640625" style="385" customWidth="1"/>
    <col min="4" max="4" width="9" style="418" customWidth="1"/>
    <col min="5" max="16384" width="9.33203125" style="418"/>
  </cols>
  <sheetData>
    <row r="1" spans="1:3" ht="15.95" customHeight="1" x14ac:dyDescent="0.25">
      <c r="A1" s="603" t="s">
        <v>16</v>
      </c>
      <c r="B1" s="603"/>
      <c r="C1" s="603"/>
    </row>
    <row r="2" spans="1:3" ht="15.95" customHeight="1" thickBot="1" x14ac:dyDescent="0.3">
      <c r="A2" s="604" t="s">
        <v>153</v>
      </c>
      <c r="B2" s="604"/>
      <c r="C2" s="302" t="s">
        <v>573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2020. évi előirányzat</v>
      </c>
    </row>
    <row r="4" spans="1:3" s="419" customFormat="1" ht="12" customHeight="1" thickBot="1" x14ac:dyDescent="0.25">
      <c r="A4" s="413"/>
      <c r="B4" s="414" t="s">
        <v>500</v>
      </c>
      <c r="C4" s="415" t="s">
        <v>501</v>
      </c>
    </row>
    <row r="5" spans="1:3" s="420" customFormat="1" ht="12" customHeight="1" thickBot="1" x14ac:dyDescent="0.25">
      <c r="A5" s="20" t="s">
        <v>19</v>
      </c>
      <c r="B5" s="21" t="s">
        <v>255</v>
      </c>
      <c r="C5" s="292">
        <f>+C6+C7+C8+C9+C10+C11</f>
        <v>38641362</v>
      </c>
    </row>
    <row r="6" spans="1:3" s="420" customFormat="1" ht="12" customHeight="1" x14ac:dyDescent="0.2">
      <c r="A6" s="15" t="s">
        <v>99</v>
      </c>
      <c r="B6" s="421" t="s">
        <v>256</v>
      </c>
      <c r="C6" s="295">
        <v>18516925</v>
      </c>
    </row>
    <row r="7" spans="1:3" s="420" customFormat="1" ht="12" customHeight="1" x14ac:dyDescent="0.2">
      <c r="A7" s="14" t="s">
        <v>100</v>
      </c>
      <c r="B7" s="422" t="s">
        <v>257</v>
      </c>
      <c r="C7" s="294"/>
    </row>
    <row r="8" spans="1:3" s="420" customFormat="1" ht="12" customHeight="1" x14ac:dyDescent="0.2">
      <c r="A8" s="14" t="s">
        <v>101</v>
      </c>
      <c r="B8" s="422" t="s">
        <v>559</v>
      </c>
      <c r="C8" s="294">
        <v>18324437</v>
      </c>
    </row>
    <row r="9" spans="1:3" s="420" customFormat="1" ht="12" customHeight="1" x14ac:dyDescent="0.2">
      <c r="A9" s="14" t="s">
        <v>102</v>
      </c>
      <c r="B9" s="422" t="s">
        <v>259</v>
      </c>
      <c r="C9" s="294">
        <v>1800000</v>
      </c>
    </row>
    <row r="10" spans="1:3" s="420" customFormat="1" ht="12" customHeight="1" x14ac:dyDescent="0.2">
      <c r="A10" s="14" t="s">
        <v>149</v>
      </c>
      <c r="B10" s="288" t="s">
        <v>439</v>
      </c>
      <c r="C10" s="294"/>
    </row>
    <row r="11" spans="1:3" s="420" customFormat="1" ht="12" customHeight="1" thickBot="1" x14ac:dyDescent="0.25">
      <c r="A11" s="16" t="s">
        <v>103</v>
      </c>
      <c r="B11" s="289" t="s">
        <v>440</v>
      </c>
      <c r="C11" s="294"/>
    </row>
    <row r="12" spans="1:3" s="420" customFormat="1" ht="12" customHeight="1" thickBot="1" x14ac:dyDescent="0.25">
      <c r="A12" s="20" t="s">
        <v>20</v>
      </c>
      <c r="B12" s="287" t="s">
        <v>260</v>
      </c>
      <c r="C12" s="292">
        <f>+C13+C14+C15+C16+C17</f>
        <v>82332677</v>
      </c>
    </row>
    <row r="13" spans="1:3" s="420" customFormat="1" ht="12" customHeight="1" x14ac:dyDescent="0.2">
      <c r="A13" s="15" t="s">
        <v>105</v>
      </c>
      <c r="B13" s="421" t="s">
        <v>261</v>
      </c>
      <c r="C13" s="295"/>
    </row>
    <row r="14" spans="1:3" s="420" customFormat="1" ht="12" customHeight="1" x14ac:dyDescent="0.2">
      <c r="A14" s="14" t="s">
        <v>106</v>
      </c>
      <c r="B14" s="422" t="s">
        <v>262</v>
      </c>
      <c r="C14" s="294"/>
    </row>
    <row r="15" spans="1:3" s="420" customFormat="1" ht="12" customHeight="1" x14ac:dyDescent="0.2">
      <c r="A15" s="14" t="s">
        <v>107</v>
      </c>
      <c r="B15" s="422" t="s">
        <v>429</v>
      </c>
      <c r="C15" s="294"/>
    </row>
    <row r="16" spans="1:3" s="420" customFormat="1" ht="12" customHeight="1" x14ac:dyDescent="0.2">
      <c r="A16" s="14" t="s">
        <v>108</v>
      </c>
      <c r="B16" s="422" t="s">
        <v>430</v>
      </c>
      <c r="C16" s="294"/>
    </row>
    <row r="17" spans="1:3" s="420" customFormat="1" ht="12" customHeight="1" x14ac:dyDescent="0.2">
      <c r="A17" s="14" t="s">
        <v>109</v>
      </c>
      <c r="B17" s="422" t="s">
        <v>263</v>
      </c>
      <c r="C17" s="294">
        <v>82332677</v>
      </c>
    </row>
    <row r="18" spans="1:3" s="420" customFormat="1" ht="12" customHeight="1" thickBot="1" x14ac:dyDescent="0.25">
      <c r="A18" s="16" t="s">
        <v>118</v>
      </c>
      <c r="B18" s="289" t="s">
        <v>264</v>
      </c>
      <c r="C18" s="296"/>
    </row>
    <row r="19" spans="1:3" s="420" customFormat="1" ht="12" customHeight="1" thickBot="1" x14ac:dyDescent="0.25">
      <c r="A19" s="20" t="s">
        <v>21</v>
      </c>
      <c r="B19" s="21" t="s">
        <v>265</v>
      </c>
      <c r="C19" s="292">
        <f>+C20+C21+C22+C23+C24</f>
        <v>21855884</v>
      </c>
    </row>
    <row r="20" spans="1:3" s="420" customFormat="1" ht="12" customHeight="1" x14ac:dyDescent="0.2">
      <c r="A20" s="15" t="s">
        <v>88</v>
      </c>
      <c r="B20" s="421" t="s">
        <v>266</v>
      </c>
      <c r="C20" s="295"/>
    </row>
    <row r="21" spans="1:3" s="420" customFormat="1" ht="12" customHeight="1" x14ac:dyDescent="0.2">
      <c r="A21" s="14" t="s">
        <v>89</v>
      </c>
      <c r="B21" s="422" t="s">
        <v>267</v>
      </c>
      <c r="C21" s="294"/>
    </row>
    <row r="22" spans="1:3" s="420" customFormat="1" ht="12" customHeight="1" x14ac:dyDescent="0.2">
      <c r="A22" s="14" t="s">
        <v>90</v>
      </c>
      <c r="B22" s="422" t="s">
        <v>431</v>
      </c>
      <c r="C22" s="294"/>
    </row>
    <row r="23" spans="1:3" s="420" customFormat="1" ht="12" customHeight="1" x14ac:dyDescent="0.2">
      <c r="A23" s="14" t="s">
        <v>91</v>
      </c>
      <c r="B23" s="422" t="s">
        <v>432</v>
      </c>
      <c r="C23" s="294"/>
    </row>
    <row r="24" spans="1:3" s="420" customFormat="1" ht="12" customHeight="1" x14ac:dyDescent="0.2">
      <c r="A24" s="14" t="s">
        <v>172</v>
      </c>
      <c r="B24" s="422" t="s">
        <v>268</v>
      </c>
      <c r="C24" s="294">
        <v>21855884</v>
      </c>
    </row>
    <row r="25" spans="1:3" s="420" customFormat="1" ht="12" customHeight="1" thickBot="1" x14ac:dyDescent="0.25">
      <c r="A25" s="16" t="s">
        <v>173</v>
      </c>
      <c r="B25" s="423" t="s">
        <v>269</v>
      </c>
      <c r="C25" s="296"/>
    </row>
    <row r="26" spans="1:3" s="420" customFormat="1" ht="12" customHeight="1" thickBot="1" x14ac:dyDescent="0.25">
      <c r="A26" s="20" t="s">
        <v>174</v>
      </c>
      <c r="B26" s="21" t="s">
        <v>560</v>
      </c>
      <c r="C26" s="298">
        <f>SUM(C27:C33)</f>
        <v>2600000</v>
      </c>
    </row>
    <row r="27" spans="1:3" s="420" customFormat="1" ht="12" customHeight="1" x14ac:dyDescent="0.2">
      <c r="A27" s="15" t="s">
        <v>271</v>
      </c>
      <c r="B27" s="421" t="s">
        <v>586</v>
      </c>
      <c r="C27" s="295">
        <v>400000</v>
      </c>
    </row>
    <row r="28" spans="1:3" s="420" customFormat="1" ht="12" customHeight="1" x14ac:dyDescent="0.2">
      <c r="A28" s="14" t="s">
        <v>272</v>
      </c>
      <c r="B28" s="422" t="s">
        <v>565</v>
      </c>
      <c r="C28" s="294"/>
    </row>
    <row r="29" spans="1:3" s="420" customFormat="1" ht="12" customHeight="1" x14ac:dyDescent="0.2">
      <c r="A29" s="14" t="s">
        <v>273</v>
      </c>
      <c r="B29" s="422" t="s">
        <v>566</v>
      </c>
      <c r="C29" s="294">
        <v>1400000</v>
      </c>
    </row>
    <row r="30" spans="1:3" s="420" customFormat="1" ht="12" customHeight="1" x14ac:dyDescent="0.2">
      <c r="A30" s="14" t="s">
        <v>274</v>
      </c>
      <c r="B30" s="422" t="s">
        <v>567</v>
      </c>
      <c r="C30" s="294"/>
    </row>
    <row r="31" spans="1:3" s="420" customFormat="1" ht="12" customHeight="1" x14ac:dyDescent="0.2">
      <c r="A31" s="14" t="s">
        <v>561</v>
      </c>
      <c r="B31" s="422" t="s">
        <v>275</v>
      </c>
      <c r="C31" s="294">
        <v>800000</v>
      </c>
    </row>
    <row r="32" spans="1:3" s="420" customFormat="1" ht="12" customHeight="1" x14ac:dyDescent="0.2">
      <c r="A32" s="14" t="s">
        <v>562</v>
      </c>
      <c r="B32" s="422" t="s">
        <v>276</v>
      </c>
      <c r="C32" s="294"/>
    </row>
    <row r="33" spans="1:3" s="420" customFormat="1" ht="12" customHeight="1" thickBot="1" x14ac:dyDescent="0.25">
      <c r="A33" s="16" t="s">
        <v>563</v>
      </c>
      <c r="B33" s="515" t="s">
        <v>277</v>
      </c>
      <c r="C33" s="296"/>
    </row>
    <row r="34" spans="1:3" s="420" customFormat="1" ht="12" customHeight="1" thickBot="1" x14ac:dyDescent="0.25">
      <c r="A34" s="20" t="s">
        <v>23</v>
      </c>
      <c r="B34" s="21" t="s">
        <v>441</v>
      </c>
      <c r="C34" s="292">
        <f>SUM(C35:C45)</f>
        <v>14849249</v>
      </c>
    </row>
    <row r="35" spans="1:3" s="420" customFormat="1" ht="12" customHeight="1" x14ac:dyDescent="0.2">
      <c r="A35" s="15" t="s">
        <v>92</v>
      </c>
      <c r="B35" s="421" t="s">
        <v>280</v>
      </c>
      <c r="C35" s="295">
        <v>2400000</v>
      </c>
    </row>
    <row r="36" spans="1:3" s="420" customFormat="1" ht="12" customHeight="1" x14ac:dyDescent="0.2">
      <c r="A36" s="14" t="s">
        <v>93</v>
      </c>
      <c r="B36" s="422" t="s">
        <v>281</v>
      </c>
      <c r="C36" s="294">
        <v>8302000</v>
      </c>
    </row>
    <row r="37" spans="1:3" s="420" customFormat="1" ht="12" customHeight="1" x14ac:dyDescent="0.2">
      <c r="A37" s="14" t="s">
        <v>94</v>
      </c>
      <c r="B37" s="422" t="s">
        <v>282</v>
      </c>
      <c r="C37" s="294"/>
    </row>
    <row r="38" spans="1:3" s="420" customFormat="1" ht="12" customHeight="1" x14ac:dyDescent="0.2">
      <c r="A38" s="14" t="s">
        <v>176</v>
      </c>
      <c r="B38" s="422" t="s">
        <v>283</v>
      </c>
      <c r="C38" s="294"/>
    </row>
    <row r="39" spans="1:3" s="420" customFormat="1" ht="12" customHeight="1" x14ac:dyDescent="0.2">
      <c r="A39" s="14" t="s">
        <v>177</v>
      </c>
      <c r="B39" s="422" t="s">
        <v>284</v>
      </c>
      <c r="C39" s="294"/>
    </row>
    <row r="40" spans="1:3" s="420" customFormat="1" ht="12" customHeight="1" x14ac:dyDescent="0.2">
      <c r="A40" s="14" t="s">
        <v>178</v>
      </c>
      <c r="B40" s="422" t="s">
        <v>285</v>
      </c>
      <c r="C40" s="294">
        <v>2620000</v>
      </c>
    </row>
    <row r="41" spans="1:3" s="420" customFormat="1" ht="12" customHeight="1" x14ac:dyDescent="0.2">
      <c r="A41" s="14" t="s">
        <v>179</v>
      </c>
      <c r="B41" s="422" t="s">
        <v>286</v>
      </c>
      <c r="C41" s="294">
        <v>1527249</v>
      </c>
    </row>
    <row r="42" spans="1:3" s="420" customFormat="1" ht="12" customHeight="1" x14ac:dyDescent="0.2">
      <c r="A42" s="14" t="s">
        <v>180</v>
      </c>
      <c r="B42" s="422" t="s">
        <v>568</v>
      </c>
      <c r="C42" s="294"/>
    </row>
    <row r="43" spans="1:3" s="420" customFormat="1" ht="12" customHeight="1" x14ac:dyDescent="0.2">
      <c r="A43" s="14" t="s">
        <v>278</v>
      </c>
      <c r="B43" s="422" t="s">
        <v>288</v>
      </c>
      <c r="C43" s="297"/>
    </row>
    <row r="44" spans="1:3" s="420" customFormat="1" ht="12" customHeight="1" x14ac:dyDescent="0.2">
      <c r="A44" s="16" t="s">
        <v>279</v>
      </c>
      <c r="B44" s="423" t="s">
        <v>443</v>
      </c>
      <c r="C44" s="407"/>
    </row>
    <row r="45" spans="1:3" s="420" customFormat="1" ht="12" customHeight="1" thickBot="1" x14ac:dyDescent="0.25">
      <c r="A45" s="16" t="s">
        <v>442</v>
      </c>
      <c r="B45" s="289" t="s">
        <v>289</v>
      </c>
      <c r="C45" s="407"/>
    </row>
    <row r="46" spans="1:3" s="420" customFormat="1" ht="12" customHeight="1" thickBot="1" x14ac:dyDescent="0.25">
      <c r="A46" s="20" t="s">
        <v>24</v>
      </c>
      <c r="B46" s="21" t="s">
        <v>290</v>
      </c>
      <c r="C46" s="292">
        <f>SUM(C47:C51)</f>
        <v>6978650</v>
      </c>
    </row>
    <row r="47" spans="1:3" s="420" customFormat="1" ht="12" customHeight="1" x14ac:dyDescent="0.2">
      <c r="A47" s="15" t="s">
        <v>95</v>
      </c>
      <c r="B47" s="421" t="s">
        <v>294</v>
      </c>
      <c r="C47" s="465"/>
    </row>
    <row r="48" spans="1:3" s="420" customFormat="1" ht="12" customHeight="1" x14ac:dyDescent="0.2">
      <c r="A48" s="14" t="s">
        <v>96</v>
      </c>
      <c r="B48" s="422" t="s">
        <v>295</v>
      </c>
      <c r="C48" s="297"/>
    </row>
    <row r="49" spans="1:3" s="420" customFormat="1" ht="12" customHeight="1" x14ac:dyDescent="0.2">
      <c r="A49" s="14" t="s">
        <v>291</v>
      </c>
      <c r="B49" s="422" t="s">
        <v>587</v>
      </c>
      <c r="C49" s="297">
        <v>5495000</v>
      </c>
    </row>
    <row r="50" spans="1:3" s="420" customFormat="1" ht="12" customHeight="1" x14ac:dyDescent="0.2">
      <c r="A50" s="14" t="s">
        <v>292</v>
      </c>
      <c r="B50" s="422" t="s">
        <v>588</v>
      </c>
      <c r="C50" s="297">
        <v>1483650</v>
      </c>
    </row>
    <row r="51" spans="1:3" s="420" customFormat="1" ht="12" customHeight="1" thickBot="1" x14ac:dyDescent="0.25">
      <c r="A51" s="16" t="s">
        <v>293</v>
      </c>
      <c r="B51" s="289" t="s">
        <v>298</v>
      </c>
      <c r="C51" s="407"/>
    </row>
    <row r="52" spans="1:3" s="420" customFormat="1" ht="12" customHeight="1" thickBot="1" x14ac:dyDescent="0.25">
      <c r="A52" s="20" t="s">
        <v>181</v>
      </c>
      <c r="B52" s="21" t="s">
        <v>299</v>
      </c>
      <c r="C52" s="292">
        <f>SUM(C53:C55)</f>
        <v>0</v>
      </c>
    </row>
    <row r="53" spans="1:3" s="420" customFormat="1" ht="12" customHeight="1" x14ac:dyDescent="0.2">
      <c r="A53" s="15" t="s">
        <v>97</v>
      </c>
      <c r="B53" s="421" t="s">
        <v>300</v>
      </c>
      <c r="C53" s="295"/>
    </row>
    <row r="54" spans="1:3" s="420" customFormat="1" ht="12" customHeight="1" x14ac:dyDescent="0.2">
      <c r="A54" s="14" t="s">
        <v>98</v>
      </c>
      <c r="B54" s="422" t="s">
        <v>433</v>
      </c>
      <c r="C54" s="294"/>
    </row>
    <row r="55" spans="1:3" s="420" customFormat="1" ht="12" customHeight="1" x14ac:dyDescent="0.2">
      <c r="A55" s="14" t="s">
        <v>303</v>
      </c>
      <c r="B55" s="422" t="s">
        <v>301</v>
      </c>
      <c r="C55" s="294"/>
    </row>
    <row r="56" spans="1:3" s="420" customFormat="1" ht="12" customHeight="1" thickBot="1" x14ac:dyDescent="0.25">
      <c r="A56" s="16" t="s">
        <v>304</v>
      </c>
      <c r="B56" s="289" t="s">
        <v>302</v>
      </c>
      <c r="C56" s="296"/>
    </row>
    <row r="57" spans="1:3" s="420" customFormat="1" ht="12" customHeight="1" thickBot="1" x14ac:dyDescent="0.25">
      <c r="A57" s="20" t="s">
        <v>26</v>
      </c>
      <c r="B57" s="287" t="s">
        <v>305</v>
      </c>
      <c r="C57" s="292">
        <f>SUM(C58:C60)</f>
        <v>0</v>
      </c>
    </row>
    <row r="58" spans="1:3" s="420" customFormat="1" ht="12" customHeight="1" x14ac:dyDescent="0.2">
      <c r="A58" s="15" t="s">
        <v>182</v>
      </c>
      <c r="B58" s="421" t="s">
        <v>307</v>
      </c>
      <c r="C58" s="297"/>
    </row>
    <row r="59" spans="1:3" s="420" customFormat="1" ht="12" customHeight="1" x14ac:dyDescent="0.2">
      <c r="A59" s="14" t="s">
        <v>183</v>
      </c>
      <c r="B59" s="422" t="s">
        <v>434</v>
      </c>
      <c r="C59" s="297"/>
    </row>
    <row r="60" spans="1:3" s="420" customFormat="1" ht="12" customHeight="1" x14ac:dyDescent="0.2">
      <c r="A60" s="14" t="s">
        <v>233</v>
      </c>
      <c r="B60" s="422" t="s">
        <v>308</v>
      </c>
      <c r="C60" s="297"/>
    </row>
    <row r="61" spans="1:3" s="420" customFormat="1" ht="12" customHeight="1" thickBot="1" x14ac:dyDescent="0.25">
      <c r="A61" s="16" t="s">
        <v>306</v>
      </c>
      <c r="B61" s="289" t="s">
        <v>309</v>
      </c>
      <c r="C61" s="297"/>
    </row>
    <row r="62" spans="1:3" s="420" customFormat="1" ht="12" customHeight="1" thickBot="1" x14ac:dyDescent="0.25">
      <c r="A62" s="493" t="s">
        <v>483</v>
      </c>
      <c r="B62" s="21" t="s">
        <v>310</v>
      </c>
      <c r="C62" s="298">
        <f>+C5+C12+C19+C26+C34+C46+C52+C57</f>
        <v>167257822</v>
      </c>
    </row>
    <row r="63" spans="1:3" s="420" customFormat="1" ht="12" customHeight="1" thickBot="1" x14ac:dyDescent="0.25">
      <c r="A63" s="468" t="s">
        <v>311</v>
      </c>
      <c r="B63" s="287" t="s">
        <v>312</v>
      </c>
      <c r="C63" s="292">
        <f>SUM(C64:C66)</f>
        <v>0</v>
      </c>
    </row>
    <row r="64" spans="1:3" s="420" customFormat="1" ht="12" customHeight="1" x14ac:dyDescent="0.2">
      <c r="A64" s="15" t="s">
        <v>343</v>
      </c>
      <c r="B64" s="421" t="s">
        <v>313</v>
      </c>
      <c r="C64" s="297"/>
    </row>
    <row r="65" spans="1:3" s="420" customFormat="1" ht="12" customHeight="1" x14ac:dyDescent="0.2">
      <c r="A65" s="14" t="s">
        <v>352</v>
      </c>
      <c r="B65" s="422" t="s">
        <v>314</v>
      </c>
      <c r="C65" s="297"/>
    </row>
    <row r="66" spans="1:3" s="420" customFormat="1" ht="12" customHeight="1" thickBot="1" x14ac:dyDescent="0.25">
      <c r="A66" s="16" t="s">
        <v>353</v>
      </c>
      <c r="B66" s="487" t="s">
        <v>468</v>
      </c>
      <c r="C66" s="297"/>
    </row>
    <row r="67" spans="1:3" s="420" customFormat="1" ht="12" customHeight="1" thickBot="1" x14ac:dyDescent="0.25">
      <c r="A67" s="468" t="s">
        <v>316</v>
      </c>
      <c r="B67" s="287" t="s">
        <v>317</v>
      </c>
      <c r="C67" s="292">
        <f>SUM(C68:C71)</f>
        <v>0</v>
      </c>
    </row>
    <row r="68" spans="1:3" s="420" customFormat="1" ht="12" customHeight="1" x14ac:dyDescent="0.2">
      <c r="A68" s="15" t="s">
        <v>150</v>
      </c>
      <c r="B68" s="421" t="s">
        <v>318</v>
      </c>
      <c r="C68" s="297"/>
    </row>
    <row r="69" spans="1:3" s="420" customFormat="1" ht="12" customHeight="1" x14ac:dyDescent="0.2">
      <c r="A69" s="14" t="s">
        <v>151</v>
      </c>
      <c r="B69" s="422" t="s">
        <v>319</v>
      </c>
      <c r="C69" s="297"/>
    </row>
    <row r="70" spans="1:3" s="420" customFormat="1" ht="12" customHeight="1" x14ac:dyDescent="0.2">
      <c r="A70" s="14" t="s">
        <v>344</v>
      </c>
      <c r="B70" s="422" t="s">
        <v>320</v>
      </c>
      <c r="C70" s="297"/>
    </row>
    <row r="71" spans="1:3" s="420" customFormat="1" ht="12" customHeight="1" thickBot="1" x14ac:dyDescent="0.25">
      <c r="A71" s="16" t="s">
        <v>345</v>
      </c>
      <c r="B71" s="289" t="s">
        <v>321</v>
      </c>
      <c r="C71" s="297"/>
    </row>
    <row r="72" spans="1:3" s="420" customFormat="1" ht="12" customHeight="1" thickBot="1" x14ac:dyDescent="0.25">
      <c r="A72" s="468" t="s">
        <v>322</v>
      </c>
      <c r="B72" s="287" t="s">
        <v>323</v>
      </c>
      <c r="C72" s="292">
        <f>SUM(C73:C74)</f>
        <v>74455036</v>
      </c>
    </row>
    <row r="73" spans="1:3" s="420" customFormat="1" ht="12" customHeight="1" x14ac:dyDescent="0.2">
      <c r="A73" s="15" t="s">
        <v>346</v>
      </c>
      <c r="B73" s="421" t="s">
        <v>324</v>
      </c>
      <c r="C73" s="297">
        <v>74455036</v>
      </c>
    </row>
    <row r="74" spans="1:3" s="420" customFormat="1" ht="12" customHeight="1" thickBot="1" x14ac:dyDescent="0.25">
      <c r="A74" s="16" t="s">
        <v>347</v>
      </c>
      <c r="B74" s="289" t="s">
        <v>325</v>
      </c>
      <c r="C74" s="297"/>
    </row>
    <row r="75" spans="1:3" s="420" customFormat="1" ht="12" customHeight="1" thickBot="1" x14ac:dyDescent="0.25">
      <c r="A75" s="468" t="s">
        <v>326</v>
      </c>
      <c r="B75" s="287" t="s">
        <v>327</v>
      </c>
      <c r="C75" s="292">
        <f>SUM(C76:C78)</f>
        <v>1389821</v>
      </c>
    </row>
    <row r="76" spans="1:3" s="420" customFormat="1" ht="12" customHeight="1" x14ac:dyDescent="0.2">
      <c r="A76" s="15" t="s">
        <v>348</v>
      </c>
      <c r="B76" s="421" t="s">
        <v>328</v>
      </c>
      <c r="C76" s="297">
        <v>1389821</v>
      </c>
    </row>
    <row r="77" spans="1:3" s="420" customFormat="1" ht="12" customHeight="1" x14ac:dyDescent="0.2">
      <c r="A77" s="14" t="s">
        <v>349</v>
      </c>
      <c r="B77" s="422" t="s">
        <v>329</v>
      </c>
      <c r="C77" s="297"/>
    </row>
    <row r="78" spans="1:3" s="420" customFormat="1" ht="12" customHeight="1" thickBot="1" x14ac:dyDescent="0.25">
      <c r="A78" s="16" t="s">
        <v>350</v>
      </c>
      <c r="B78" s="289" t="s">
        <v>330</v>
      </c>
      <c r="C78" s="297"/>
    </row>
    <row r="79" spans="1:3" s="420" customFormat="1" ht="12" customHeight="1" thickBot="1" x14ac:dyDescent="0.25">
      <c r="A79" s="468" t="s">
        <v>331</v>
      </c>
      <c r="B79" s="287" t="s">
        <v>351</v>
      </c>
      <c r="C79" s="292">
        <f>SUM(C80:C83)</f>
        <v>0</v>
      </c>
    </row>
    <row r="80" spans="1:3" s="420" customFormat="1" ht="12" customHeight="1" x14ac:dyDescent="0.2">
      <c r="A80" s="425" t="s">
        <v>332</v>
      </c>
      <c r="B80" s="421" t="s">
        <v>333</v>
      </c>
      <c r="C80" s="297"/>
    </row>
    <row r="81" spans="1:3" s="420" customFormat="1" ht="12" customHeight="1" x14ac:dyDescent="0.2">
      <c r="A81" s="426" t="s">
        <v>334</v>
      </c>
      <c r="B81" s="422" t="s">
        <v>335</v>
      </c>
      <c r="C81" s="297"/>
    </row>
    <row r="82" spans="1:3" s="420" customFormat="1" ht="12" customHeight="1" x14ac:dyDescent="0.2">
      <c r="A82" s="426" t="s">
        <v>336</v>
      </c>
      <c r="B82" s="422" t="s">
        <v>337</v>
      </c>
      <c r="C82" s="297"/>
    </row>
    <row r="83" spans="1:3" s="420" customFormat="1" ht="12" customHeight="1" thickBot="1" x14ac:dyDescent="0.25">
      <c r="A83" s="427" t="s">
        <v>338</v>
      </c>
      <c r="B83" s="289" t="s">
        <v>339</v>
      </c>
      <c r="C83" s="297"/>
    </row>
    <row r="84" spans="1:3" s="420" customFormat="1" ht="12" customHeight="1" thickBot="1" x14ac:dyDescent="0.25">
      <c r="A84" s="468" t="s">
        <v>340</v>
      </c>
      <c r="B84" s="287" t="s">
        <v>482</v>
      </c>
      <c r="C84" s="466"/>
    </row>
    <row r="85" spans="1:3" s="420" customFormat="1" ht="13.5" customHeight="1" thickBot="1" x14ac:dyDescent="0.25">
      <c r="A85" s="468" t="s">
        <v>342</v>
      </c>
      <c r="B85" s="287" t="s">
        <v>341</v>
      </c>
      <c r="C85" s="466"/>
    </row>
    <row r="86" spans="1:3" s="420" customFormat="1" ht="15.75" customHeight="1" thickBot="1" x14ac:dyDescent="0.25">
      <c r="A86" s="468" t="s">
        <v>354</v>
      </c>
      <c r="B86" s="428" t="s">
        <v>485</v>
      </c>
      <c r="C86" s="298">
        <f>+C63+C67+C72+C75+C79+C85+C84</f>
        <v>75844857</v>
      </c>
    </row>
    <row r="87" spans="1:3" s="420" customFormat="1" ht="16.5" customHeight="1" thickBot="1" x14ac:dyDescent="0.25">
      <c r="A87" s="469" t="s">
        <v>484</v>
      </c>
      <c r="B87" s="429" t="s">
        <v>486</v>
      </c>
      <c r="C87" s="298">
        <f>+C62+C86</f>
        <v>243102679</v>
      </c>
    </row>
    <row r="88" spans="1:3" s="420" customFormat="1" ht="83.25" customHeight="1" x14ac:dyDescent="0.2">
      <c r="A88" s="5"/>
      <c r="B88" s="6"/>
      <c r="C88" s="299"/>
    </row>
    <row r="89" spans="1:3" ht="16.5" customHeight="1" x14ac:dyDescent="0.25">
      <c r="A89" s="603" t="s">
        <v>48</v>
      </c>
      <c r="B89" s="603"/>
      <c r="C89" s="603"/>
    </row>
    <row r="90" spans="1:3" s="430" customFormat="1" ht="16.5" customHeight="1" thickBot="1" x14ac:dyDescent="0.3">
      <c r="A90" s="605" t="s">
        <v>154</v>
      </c>
      <c r="B90" s="605"/>
      <c r="C90" s="140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2020. évi előirányzat</v>
      </c>
    </row>
    <row r="92" spans="1:3" s="419" customFormat="1" ht="12" customHeight="1" thickBot="1" x14ac:dyDescent="0.25">
      <c r="A92" s="32"/>
      <c r="B92" s="33" t="s">
        <v>500</v>
      </c>
      <c r="C92" s="34" t="s">
        <v>501</v>
      </c>
    </row>
    <row r="93" spans="1:3" ht="12" customHeight="1" thickBot="1" x14ac:dyDescent="0.3">
      <c r="A93" s="22" t="s">
        <v>19</v>
      </c>
      <c r="B93" s="28" t="s">
        <v>444</v>
      </c>
      <c r="C93" s="291">
        <f>C94+C95+C96+C97+C98+C111</f>
        <v>163224974</v>
      </c>
    </row>
    <row r="94" spans="1:3" ht="12" customHeight="1" x14ac:dyDescent="0.25">
      <c r="A94" s="17" t="s">
        <v>99</v>
      </c>
      <c r="B94" s="10" t="s">
        <v>50</v>
      </c>
      <c r="C94" s="293">
        <v>84185200</v>
      </c>
    </row>
    <row r="95" spans="1:3" ht="12" customHeight="1" x14ac:dyDescent="0.25">
      <c r="A95" s="14" t="s">
        <v>100</v>
      </c>
      <c r="B95" s="8" t="s">
        <v>184</v>
      </c>
      <c r="C95" s="294">
        <v>9519045</v>
      </c>
    </row>
    <row r="96" spans="1:3" ht="12" customHeight="1" x14ac:dyDescent="0.25">
      <c r="A96" s="14" t="s">
        <v>101</v>
      </c>
      <c r="B96" s="8" t="s">
        <v>141</v>
      </c>
      <c r="C96" s="296">
        <v>40267778</v>
      </c>
    </row>
    <row r="97" spans="1:3" ht="12" customHeight="1" x14ac:dyDescent="0.25">
      <c r="A97" s="14" t="s">
        <v>102</v>
      </c>
      <c r="B97" s="11" t="s">
        <v>185</v>
      </c>
      <c r="C97" s="296">
        <v>13002000</v>
      </c>
    </row>
    <row r="98" spans="1:3" ht="12" customHeight="1" x14ac:dyDescent="0.25">
      <c r="A98" s="14" t="s">
        <v>113</v>
      </c>
      <c r="B98" s="19" t="s">
        <v>186</v>
      </c>
      <c r="C98" s="296">
        <v>8429371</v>
      </c>
    </row>
    <row r="99" spans="1:3" ht="12" customHeight="1" x14ac:dyDescent="0.25">
      <c r="A99" s="14" t="s">
        <v>103</v>
      </c>
      <c r="B99" s="8" t="s">
        <v>449</v>
      </c>
      <c r="C99" s="296"/>
    </row>
    <row r="100" spans="1:3" ht="12" customHeight="1" x14ac:dyDescent="0.25">
      <c r="A100" s="14" t="s">
        <v>104</v>
      </c>
      <c r="B100" s="145" t="s">
        <v>448</v>
      </c>
      <c r="C100" s="296"/>
    </row>
    <row r="101" spans="1:3" ht="12" customHeight="1" x14ac:dyDescent="0.25">
      <c r="A101" s="14" t="s">
        <v>114</v>
      </c>
      <c r="B101" s="145" t="s">
        <v>447</v>
      </c>
      <c r="C101" s="296"/>
    </row>
    <row r="102" spans="1:3" ht="12" customHeight="1" x14ac:dyDescent="0.25">
      <c r="A102" s="14" t="s">
        <v>115</v>
      </c>
      <c r="B102" s="143" t="s">
        <v>357</v>
      </c>
      <c r="C102" s="296"/>
    </row>
    <row r="103" spans="1:3" ht="12" customHeight="1" x14ac:dyDescent="0.25">
      <c r="A103" s="14" t="s">
        <v>116</v>
      </c>
      <c r="B103" s="144" t="s">
        <v>358</v>
      </c>
      <c r="C103" s="296"/>
    </row>
    <row r="104" spans="1:3" ht="12" customHeight="1" x14ac:dyDescent="0.25">
      <c r="A104" s="14" t="s">
        <v>117</v>
      </c>
      <c r="B104" s="144" t="s">
        <v>359</v>
      </c>
      <c r="C104" s="296"/>
    </row>
    <row r="105" spans="1:3" ht="12" customHeight="1" x14ac:dyDescent="0.25">
      <c r="A105" s="14" t="s">
        <v>119</v>
      </c>
      <c r="B105" s="143" t="s">
        <v>360</v>
      </c>
      <c r="C105" s="296">
        <v>6929371</v>
      </c>
    </row>
    <row r="106" spans="1:3" ht="12" customHeight="1" x14ac:dyDescent="0.25">
      <c r="A106" s="14" t="s">
        <v>187</v>
      </c>
      <c r="B106" s="143" t="s">
        <v>361</v>
      </c>
      <c r="C106" s="296"/>
    </row>
    <row r="107" spans="1:3" ht="12" customHeight="1" x14ac:dyDescent="0.25">
      <c r="A107" s="14" t="s">
        <v>355</v>
      </c>
      <c r="B107" s="144" t="s">
        <v>362</v>
      </c>
      <c r="C107" s="296"/>
    </row>
    <row r="108" spans="1:3" ht="12" customHeight="1" x14ac:dyDescent="0.25">
      <c r="A108" s="13" t="s">
        <v>356</v>
      </c>
      <c r="B108" s="145" t="s">
        <v>363</v>
      </c>
      <c r="C108" s="296"/>
    </row>
    <row r="109" spans="1:3" ht="12" customHeight="1" x14ac:dyDescent="0.25">
      <c r="A109" s="14" t="s">
        <v>445</v>
      </c>
      <c r="B109" s="145" t="s">
        <v>364</v>
      </c>
      <c r="C109" s="296"/>
    </row>
    <row r="110" spans="1:3" ht="12" customHeight="1" x14ac:dyDescent="0.25">
      <c r="A110" s="16" t="s">
        <v>446</v>
      </c>
      <c r="B110" s="145" t="s">
        <v>365</v>
      </c>
      <c r="C110" s="296">
        <v>1500000</v>
      </c>
    </row>
    <row r="111" spans="1:3" ht="12" customHeight="1" x14ac:dyDescent="0.25">
      <c r="A111" s="14" t="s">
        <v>450</v>
      </c>
      <c r="B111" s="11" t="s">
        <v>51</v>
      </c>
      <c r="C111" s="294">
        <v>7821580</v>
      </c>
    </row>
    <row r="112" spans="1:3" ht="12" customHeight="1" x14ac:dyDescent="0.25">
      <c r="A112" s="14" t="s">
        <v>451</v>
      </c>
      <c r="B112" s="8" t="s">
        <v>453</v>
      </c>
      <c r="C112" s="294">
        <v>7821580</v>
      </c>
    </row>
    <row r="113" spans="1:3" ht="12" customHeight="1" thickBot="1" x14ac:dyDescent="0.3">
      <c r="A113" s="18" t="s">
        <v>452</v>
      </c>
      <c r="B113" s="491" t="s">
        <v>454</v>
      </c>
      <c r="C113" s="300"/>
    </row>
    <row r="114" spans="1:3" ht="12" customHeight="1" thickBot="1" x14ac:dyDescent="0.3">
      <c r="A114" s="488" t="s">
        <v>20</v>
      </c>
      <c r="B114" s="489" t="s">
        <v>366</v>
      </c>
      <c r="C114" s="490">
        <f>+C115+C117+C119</f>
        <v>78487884</v>
      </c>
    </row>
    <row r="115" spans="1:3" ht="12" customHeight="1" x14ac:dyDescent="0.25">
      <c r="A115" s="15" t="s">
        <v>105</v>
      </c>
      <c r="B115" s="8" t="s">
        <v>232</v>
      </c>
      <c r="C115" s="295">
        <v>15487884</v>
      </c>
    </row>
    <row r="116" spans="1:3" ht="12" customHeight="1" x14ac:dyDescent="0.25">
      <c r="A116" s="15" t="s">
        <v>106</v>
      </c>
      <c r="B116" s="12" t="s">
        <v>370</v>
      </c>
      <c r="C116" s="295"/>
    </row>
    <row r="117" spans="1:3" ht="12" customHeight="1" x14ac:dyDescent="0.25">
      <c r="A117" s="15" t="s">
        <v>107</v>
      </c>
      <c r="B117" s="12" t="s">
        <v>188</v>
      </c>
      <c r="C117" s="294">
        <v>63000000</v>
      </c>
    </row>
    <row r="118" spans="1:3" ht="12" customHeight="1" x14ac:dyDescent="0.25">
      <c r="A118" s="15" t="s">
        <v>108</v>
      </c>
      <c r="B118" s="12" t="s">
        <v>371</v>
      </c>
      <c r="C118" s="262"/>
    </row>
    <row r="119" spans="1:3" ht="12" customHeight="1" x14ac:dyDescent="0.25">
      <c r="A119" s="15" t="s">
        <v>109</v>
      </c>
      <c r="B119" s="289" t="s">
        <v>234</v>
      </c>
      <c r="C119" s="262"/>
    </row>
    <row r="120" spans="1:3" ht="12" customHeight="1" x14ac:dyDescent="0.25">
      <c r="A120" s="15" t="s">
        <v>118</v>
      </c>
      <c r="B120" s="288" t="s">
        <v>435</v>
      </c>
      <c r="C120" s="262"/>
    </row>
    <row r="121" spans="1:3" ht="12" customHeight="1" x14ac:dyDescent="0.25">
      <c r="A121" s="15" t="s">
        <v>120</v>
      </c>
      <c r="B121" s="417" t="s">
        <v>376</v>
      </c>
      <c r="C121" s="262"/>
    </row>
    <row r="122" spans="1:3" x14ac:dyDescent="0.25">
      <c r="A122" s="15" t="s">
        <v>189</v>
      </c>
      <c r="B122" s="144" t="s">
        <v>359</v>
      </c>
      <c r="C122" s="262"/>
    </row>
    <row r="123" spans="1:3" ht="12" customHeight="1" x14ac:dyDescent="0.25">
      <c r="A123" s="15" t="s">
        <v>190</v>
      </c>
      <c r="B123" s="144" t="s">
        <v>375</v>
      </c>
      <c r="C123" s="262"/>
    </row>
    <row r="124" spans="1:3" ht="12" customHeight="1" x14ac:dyDescent="0.25">
      <c r="A124" s="15" t="s">
        <v>191</v>
      </c>
      <c r="B124" s="144" t="s">
        <v>374</v>
      </c>
      <c r="C124" s="262"/>
    </row>
    <row r="125" spans="1:3" ht="12" customHeight="1" x14ac:dyDescent="0.25">
      <c r="A125" s="15" t="s">
        <v>367</v>
      </c>
      <c r="B125" s="144" t="s">
        <v>362</v>
      </c>
      <c r="C125" s="262"/>
    </row>
    <row r="126" spans="1:3" ht="12" customHeight="1" x14ac:dyDescent="0.25">
      <c r="A126" s="15" t="s">
        <v>368</v>
      </c>
      <c r="B126" s="144" t="s">
        <v>373</v>
      </c>
      <c r="C126" s="262"/>
    </row>
    <row r="127" spans="1:3" ht="16.5" thickBot="1" x14ac:dyDescent="0.3">
      <c r="A127" s="13" t="s">
        <v>369</v>
      </c>
      <c r="B127" s="144" t="s">
        <v>372</v>
      </c>
      <c r="C127" s="264"/>
    </row>
    <row r="128" spans="1:3" ht="12" customHeight="1" thickBot="1" x14ac:dyDescent="0.3">
      <c r="A128" s="20" t="s">
        <v>21</v>
      </c>
      <c r="B128" s="124" t="s">
        <v>455</v>
      </c>
      <c r="C128" s="292">
        <f>+C93+C114</f>
        <v>241712858</v>
      </c>
    </row>
    <row r="129" spans="1:3" ht="12" customHeight="1" thickBot="1" x14ac:dyDescent="0.3">
      <c r="A129" s="20" t="s">
        <v>22</v>
      </c>
      <c r="B129" s="124" t="s">
        <v>456</v>
      </c>
      <c r="C129" s="292">
        <f>+C130+C131+C132</f>
        <v>0</v>
      </c>
    </row>
    <row r="130" spans="1:3" ht="12" customHeight="1" x14ac:dyDescent="0.25">
      <c r="A130" s="15" t="s">
        <v>271</v>
      </c>
      <c r="B130" s="12" t="s">
        <v>463</v>
      </c>
      <c r="C130" s="262"/>
    </row>
    <row r="131" spans="1:3" ht="12" customHeight="1" x14ac:dyDescent="0.25">
      <c r="A131" s="15" t="s">
        <v>272</v>
      </c>
      <c r="B131" s="12" t="s">
        <v>464</v>
      </c>
      <c r="C131" s="262"/>
    </row>
    <row r="132" spans="1:3" ht="12" customHeight="1" thickBot="1" x14ac:dyDescent="0.3">
      <c r="A132" s="13" t="s">
        <v>273</v>
      </c>
      <c r="B132" s="12" t="s">
        <v>465</v>
      </c>
      <c r="C132" s="262"/>
    </row>
    <row r="133" spans="1:3" ht="12" customHeight="1" thickBot="1" x14ac:dyDescent="0.3">
      <c r="A133" s="20" t="s">
        <v>23</v>
      </c>
      <c r="B133" s="124" t="s">
        <v>457</v>
      </c>
      <c r="C133" s="292">
        <f>SUM(C134:C139)</f>
        <v>0</v>
      </c>
    </row>
    <row r="134" spans="1:3" ht="12" customHeight="1" x14ac:dyDescent="0.25">
      <c r="A134" s="15" t="s">
        <v>92</v>
      </c>
      <c r="B134" s="9" t="s">
        <v>466</v>
      </c>
      <c r="C134" s="262"/>
    </row>
    <row r="135" spans="1:3" ht="12" customHeight="1" x14ac:dyDescent="0.25">
      <c r="A135" s="15" t="s">
        <v>93</v>
      </c>
      <c r="B135" s="9" t="s">
        <v>458</v>
      </c>
      <c r="C135" s="262"/>
    </row>
    <row r="136" spans="1:3" ht="12" customHeight="1" x14ac:dyDescent="0.25">
      <c r="A136" s="15" t="s">
        <v>94</v>
      </c>
      <c r="B136" s="9" t="s">
        <v>459</v>
      </c>
      <c r="C136" s="262"/>
    </row>
    <row r="137" spans="1:3" ht="12" customHeight="1" x14ac:dyDescent="0.25">
      <c r="A137" s="15" t="s">
        <v>176</v>
      </c>
      <c r="B137" s="9" t="s">
        <v>460</v>
      </c>
      <c r="C137" s="262"/>
    </row>
    <row r="138" spans="1:3" ht="12" customHeight="1" x14ac:dyDescent="0.25">
      <c r="A138" s="15" t="s">
        <v>177</v>
      </c>
      <c r="B138" s="9" t="s">
        <v>461</v>
      </c>
      <c r="C138" s="262"/>
    </row>
    <row r="139" spans="1:3" ht="12" customHeight="1" thickBot="1" x14ac:dyDescent="0.3">
      <c r="A139" s="13" t="s">
        <v>178</v>
      </c>
      <c r="B139" s="9" t="s">
        <v>462</v>
      </c>
      <c r="C139" s="262"/>
    </row>
    <row r="140" spans="1:3" ht="12" customHeight="1" thickBot="1" x14ac:dyDescent="0.3">
      <c r="A140" s="20" t="s">
        <v>24</v>
      </c>
      <c r="B140" s="124" t="s">
        <v>470</v>
      </c>
      <c r="C140" s="298">
        <f>+C141+C142+C143+C144</f>
        <v>1389821</v>
      </c>
    </row>
    <row r="141" spans="1:3" ht="12" customHeight="1" x14ac:dyDescent="0.25">
      <c r="A141" s="15" t="s">
        <v>95</v>
      </c>
      <c r="B141" s="9" t="s">
        <v>377</v>
      </c>
      <c r="C141" s="262"/>
    </row>
    <row r="142" spans="1:3" ht="12" customHeight="1" x14ac:dyDescent="0.25">
      <c r="A142" s="15" t="s">
        <v>96</v>
      </c>
      <c r="B142" s="9" t="s">
        <v>378</v>
      </c>
      <c r="C142" s="262">
        <v>1389821</v>
      </c>
    </row>
    <row r="143" spans="1:3" ht="12" customHeight="1" x14ac:dyDescent="0.25">
      <c r="A143" s="15" t="s">
        <v>291</v>
      </c>
      <c r="B143" s="9" t="s">
        <v>471</v>
      </c>
      <c r="C143" s="262"/>
    </row>
    <row r="144" spans="1:3" ht="12" customHeight="1" thickBot="1" x14ac:dyDescent="0.3">
      <c r="A144" s="13" t="s">
        <v>292</v>
      </c>
      <c r="B144" s="7" t="s">
        <v>397</v>
      </c>
      <c r="C144" s="262"/>
    </row>
    <row r="145" spans="1:9" ht="12" customHeight="1" thickBot="1" x14ac:dyDescent="0.3">
      <c r="A145" s="20" t="s">
        <v>25</v>
      </c>
      <c r="B145" s="124" t="s">
        <v>472</v>
      </c>
      <c r="C145" s="301">
        <f>SUM(C146:C150)</f>
        <v>0</v>
      </c>
    </row>
    <row r="146" spans="1:9" ht="12" customHeight="1" x14ac:dyDescent="0.25">
      <c r="A146" s="15" t="s">
        <v>97</v>
      </c>
      <c r="B146" s="9" t="s">
        <v>467</v>
      </c>
      <c r="C146" s="262"/>
    </row>
    <row r="147" spans="1:9" ht="12" customHeight="1" x14ac:dyDescent="0.25">
      <c r="A147" s="15" t="s">
        <v>98</v>
      </c>
      <c r="B147" s="9" t="s">
        <v>474</v>
      </c>
      <c r="C147" s="262"/>
    </row>
    <row r="148" spans="1:9" ht="12" customHeight="1" x14ac:dyDescent="0.25">
      <c r="A148" s="15" t="s">
        <v>303</v>
      </c>
      <c r="B148" s="9" t="s">
        <v>469</v>
      </c>
      <c r="C148" s="262"/>
    </row>
    <row r="149" spans="1:9" ht="12" customHeight="1" x14ac:dyDescent="0.25">
      <c r="A149" s="15" t="s">
        <v>304</v>
      </c>
      <c r="B149" s="9" t="s">
        <v>475</v>
      </c>
      <c r="C149" s="262"/>
    </row>
    <row r="150" spans="1:9" ht="12" customHeight="1" thickBot="1" x14ac:dyDescent="0.3">
      <c r="A150" s="15" t="s">
        <v>473</v>
      </c>
      <c r="B150" s="9" t="s">
        <v>476</v>
      </c>
      <c r="C150" s="262"/>
    </row>
    <row r="151" spans="1:9" ht="12" customHeight="1" thickBot="1" x14ac:dyDescent="0.3">
      <c r="A151" s="20" t="s">
        <v>26</v>
      </c>
      <c r="B151" s="124" t="s">
        <v>477</v>
      </c>
      <c r="C151" s="492"/>
    </row>
    <row r="152" spans="1:9" ht="12" customHeight="1" thickBot="1" x14ac:dyDescent="0.3">
      <c r="A152" s="20" t="s">
        <v>27</v>
      </c>
      <c r="B152" s="124" t="s">
        <v>478</v>
      </c>
      <c r="C152" s="492"/>
    </row>
    <row r="153" spans="1:9" ht="15" customHeight="1" thickBot="1" x14ac:dyDescent="0.3">
      <c r="A153" s="20" t="s">
        <v>28</v>
      </c>
      <c r="B153" s="124" t="s">
        <v>480</v>
      </c>
      <c r="C153" s="431">
        <f>+C129+C133+C140+C145+C151+C152</f>
        <v>1389821</v>
      </c>
      <c r="F153" s="432"/>
      <c r="G153" s="433"/>
      <c r="H153" s="433"/>
      <c r="I153" s="433"/>
    </row>
    <row r="154" spans="1:9" s="420" customFormat="1" ht="12.95" customHeight="1" thickBot="1" x14ac:dyDescent="0.25">
      <c r="A154" s="290" t="s">
        <v>29</v>
      </c>
      <c r="B154" s="383" t="s">
        <v>479</v>
      </c>
      <c r="C154" s="431">
        <f>+C128+C153</f>
        <v>243102679</v>
      </c>
    </row>
    <row r="155" spans="1:9" ht="7.5" customHeight="1" x14ac:dyDescent="0.25"/>
    <row r="156" spans="1:9" x14ac:dyDescent="0.25">
      <c r="A156" s="606" t="s">
        <v>379</v>
      </c>
      <c r="B156" s="606"/>
      <c r="C156" s="606"/>
    </row>
    <row r="157" spans="1:9" ht="15" customHeight="1" thickBot="1" x14ac:dyDescent="0.3">
      <c r="A157" s="604" t="s">
        <v>155</v>
      </c>
      <c r="B157" s="604"/>
      <c r="C157" s="302" t="str">
        <f>C90</f>
        <v>Forintban!</v>
      </c>
    </row>
    <row r="158" spans="1:9" ht="13.5" customHeight="1" thickBot="1" x14ac:dyDescent="0.3">
      <c r="A158" s="20">
        <v>1</v>
      </c>
      <c r="B158" s="27" t="s">
        <v>481</v>
      </c>
      <c r="C158" s="292">
        <f>+C62-C128</f>
        <v>-74455036</v>
      </c>
      <c r="D158" s="434"/>
    </row>
    <row r="159" spans="1:9" ht="27.75" customHeight="1" thickBot="1" x14ac:dyDescent="0.3">
      <c r="A159" s="20" t="s">
        <v>20</v>
      </c>
      <c r="B159" s="27" t="s">
        <v>487</v>
      </c>
      <c r="C159" s="292">
        <f>+C86-C153</f>
        <v>74455036</v>
      </c>
    </row>
  </sheetData>
  <customSheetViews>
    <customSheetView guid="{D4B7FE44-8C63-4A0A-B353-9AF0A4D22349}" showPageBreaks="1" printArea="1" view="pageLayout" topLeftCell="B82">
      <selection activeCell="C112" sqref="C112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&amp;C&amp;12
Ura Község Önkormányzat
2020. ÉVI KÖLTSÉGVETÉSÉNEK ÖSSZEVONT MÉRLEGE&amp;R&amp;11 1.1. melléklet a ........./2020. (.......) önkormányzati rendelethez</oddHeader>
      </headerFooter>
    </customSheetView>
    <customSheetView guid="{95AECDB4-39EC-4F72-8855-23F3F9037AD1}" showPageBreaks="1" printArea="1" view="pageLayout" topLeftCell="B1">
      <selection activeCell="C112" sqref="C112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2"/>
      <headerFooter alignWithMargins="0">
        <oddHeader>&amp;C&amp;12
Ura Község Önkormányzat
2020. ÉVI KÖLTSÉGVETÉSÉNEK ÖSSZEVONT MÉRLEGE&amp;R&amp;11 1.1. melléklet a 2/2020. (III.12.) önkormányzati rendelethez</oddHeader>
      </headerFooter>
    </customSheetView>
  </customSheetViews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3"/>
  <headerFooter alignWithMargins="0">
    <oddHeader>&amp;C&amp;12
Ura Község Önkormányzat
2020. ÉVI KÖLTSÉGVETÉSÉNEK ÖSSZEVONT MÉRLEGE&amp;R&amp;11 1.1. melléklet a 2/2020. (III.11.)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61"/>
  <sheetViews>
    <sheetView zoomScale="130" zoomScaleNormal="130" zoomScalePageLayoutView="87" workbookViewId="0">
      <selection activeCell="C1" sqref="C1"/>
    </sheetView>
  </sheetViews>
  <sheetFormatPr defaultRowHeight="12.75" x14ac:dyDescent="0.2"/>
  <cols>
    <col min="1" max="1" width="13.83203125" style="240" customWidth="1"/>
    <col min="2" max="2" width="79.1640625" style="241" customWidth="1"/>
    <col min="3" max="3" width="25" style="241" customWidth="1"/>
    <col min="4" max="16384" width="9.33203125" style="241"/>
  </cols>
  <sheetData>
    <row r="1" spans="1:3" s="220" customFormat="1" ht="21" customHeight="1" thickBot="1" x14ac:dyDescent="0.25">
      <c r="A1" s="219"/>
      <c r="B1" s="221"/>
      <c r="C1" s="562" t="str">
        <f>+CONCATENATE("9.2.1. melléklet a 2/",LEFT(ÖSSZEFÜGGÉSEK!A5,4),". (III.11.) önkormányzati rendelethez")</f>
        <v>9.2.1. melléklet a 2/2020. (III.11.) önkormányzati rendelethez</v>
      </c>
    </row>
    <row r="2" spans="1:3" s="460" customFormat="1" ht="25.5" customHeight="1" x14ac:dyDescent="0.2">
      <c r="A2" s="411" t="s">
        <v>205</v>
      </c>
      <c r="B2" s="353" t="s">
        <v>585</v>
      </c>
      <c r="C2" s="367" t="s">
        <v>60</v>
      </c>
    </row>
    <row r="3" spans="1:3" s="460" customFormat="1" ht="24.75" thickBot="1" x14ac:dyDescent="0.25">
      <c r="A3" s="454" t="s">
        <v>204</v>
      </c>
      <c r="B3" s="354" t="s">
        <v>424</v>
      </c>
      <c r="C3" s="368" t="s">
        <v>55</v>
      </c>
    </row>
    <row r="4" spans="1:3" s="461" customFormat="1" ht="15.95" customHeight="1" thickBot="1" x14ac:dyDescent="0.3">
      <c r="A4" s="223"/>
      <c r="B4" s="223"/>
      <c r="C4" s="224" t="str">
        <f>'9.2. sz. mell'!C4</f>
        <v>Forintban!</v>
      </c>
    </row>
    <row r="5" spans="1:3" ht="13.5" thickBot="1" x14ac:dyDescent="0.25">
      <c r="A5" s="412" t="s">
        <v>206</v>
      </c>
      <c r="B5" s="225" t="s">
        <v>572</v>
      </c>
      <c r="C5" s="226" t="s">
        <v>56</v>
      </c>
    </row>
    <row r="6" spans="1:3" s="462" customFormat="1" ht="12.95" customHeight="1" thickBot="1" x14ac:dyDescent="0.25">
      <c r="A6" s="200"/>
      <c r="B6" s="201" t="s">
        <v>500</v>
      </c>
      <c r="C6" s="202" t="s">
        <v>501</v>
      </c>
    </row>
    <row r="7" spans="1:3" s="462" customFormat="1" ht="15.95" customHeight="1" thickBot="1" x14ac:dyDescent="0.25">
      <c r="A7" s="227"/>
      <c r="B7" s="228" t="s">
        <v>57</v>
      </c>
      <c r="C7" s="229"/>
    </row>
    <row r="8" spans="1:3" s="369" customFormat="1" ht="12" customHeight="1" thickBot="1" x14ac:dyDescent="0.25">
      <c r="A8" s="200" t="s">
        <v>19</v>
      </c>
      <c r="B8" s="230" t="s">
        <v>527</v>
      </c>
      <c r="C8" s="312">
        <f>SUM(C9:C19)</f>
        <v>7496000</v>
      </c>
    </row>
    <row r="9" spans="1:3" s="369" customFormat="1" ht="12" customHeight="1" x14ac:dyDescent="0.2">
      <c r="A9" s="455" t="s">
        <v>99</v>
      </c>
      <c r="B9" s="10" t="s">
        <v>280</v>
      </c>
      <c r="C9" s="358"/>
    </row>
    <row r="10" spans="1:3" s="369" customFormat="1" ht="12" customHeight="1" x14ac:dyDescent="0.2">
      <c r="A10" s="456" t="s">
        <v>100</v>
      </c>
      <c r="B10" s="8" t="s">
        <v>281</v>
      </c>
      <c r="C10" s="310">
        <v>5902000</v>
      </c>
    </row>
    <row r="11" spans="1:3" s="369" customFormat="1" ht="12" customHeight="1" x14ac:dyDescent="0.2">
      <c r="A11" s="456" t="s">
        <v>101</v>
      </c>
      <c r="B11" s="8" t="s">
        <v>282</v>
      </c>
      <c r="C11" s="310"/>
    </row>
    <row r="12" spans="1:3" s="369" customFormat="1" ht="12" customHeight="1" x14ac:dyDescent="0.2">
      <c r="A12" s="456" t="s">
        <v>102</v>
      </c>
      <c r="B12" s="8" t="s">
        <v>283</v>
      </c>
      <c r="C12" s="310"/>
    </row>
    <row r="13" spans="1:3" s="369" customFormat="1" ht="12" customHeight="1" x14ac:dyDescent="0.2">
      <c r="A13" s="456" t="s">
        <v>149</v>
      </c>
      <c r="B13" s="8" t="s">
        <v>284</v>
      </c>
      <c r="C13" s="310"/>
    </row>
    <row r="14" spans="1:3" s="369" customFormat="1" ht="12" customHeight="1" x14ac:dyDescent="0.2">
      <c r="A14" s="456" t="s">
        <v>103</v>
      </c>
      <c r="B14" s="8" t="s">
        <v>406</v>
      </c>
      <c r="C14" s="310">
        <v>1594000</v>
      </c>
    </row>
    <row r="15" spans="1:3" s="369" customFormat="1" ht="12" customHeight="1" x14ac:dyDescent="0.2">
      <c r="A15" s="456" t="s">
        <v>104</v>
      </c>
      <c r="B15" s="7" t="s">
        <v>407</v>
      </c>
      <c r="C15" s="310"/>
    </row>
    <row r="16" spans="1:3" s="369" customFormat="1" ht="12" customHeight="1" x14ac:dyDescent="0.2">
      <c r="A16" s="456" t="s">
        <v>114</v>
      </c>
      <c r="B16" s="8" t="s">
        <v>287</v>
      </c>
      <c r="C16" s="359"/>
    </row>
    <row r="17" spans="1:3" s="463" customFormat="1" ht="12" customHeight="1" x14ac:dyDescent="0.2">
      <c r="A17" s="456" t="s">
        <v>115</v>
      </c>
      <c r="B17" s="8" t="s">
        <v>288</v>
      </c>
      <c r="C17" s="310"/>
    </row>
    <row r="18" spans="1:3" s="463" customFormat="1" ht="12" customHeight="1" x14ac:dyDescent="0.2">
      <c r="A18" s="456" t="s">
        <v>116</v>
      </c>
      <c r="B18" s="8" t="s">
        <v>443</v>
      </c>
      <c r="C18" s="311"/>
    </row>
    <row r="19" spans="1:3" s="463" customFormat="1" ht="12" customHeight="1" thickBot="1" x14ac:dyDescent="0.25">
      <c r="A19" s="456" t="s">
        <v>117</v>
      </c>
      <c r="B19" s="7" t="s">
        <v>289</v>
      </c>
      <c r="C19" s="311"/>
    </row>
    <row r="20" spans="1:3" s="369" customFormat="1" ht="12" customHeight="1" thickBot="1" x14ac:dyDescent="0.25">
      <c r="A20" s="200" t="s">
        <v>20</v>
      </c>
      <c r="B20" s="230" t="s">
        <v>408</v>
      </c>
      <c r="C20" s="312">
        <f>SUM(C21:C23)</f>
        <v>0</v>
      </c>
    </row>
    <row r="21" spans="1:3" s="463" customFormat="1" ht="12" customHeight="1" x14ac:dyDescent="0.2">
      <c r="A21" s="456" t="s">
        <v>105</v>
      </c>
      <c r="B21" s="9" t="s">
        <v>261</v>
      </c>
      <c r="C21" s="310"/>
    </row>
    <row r="22" spans="1:3" s="463" customFormat="1" ht="12" customHeight="1" x14ac:dyDescent="0.2">
      <c r="A22" s="456" t="s">
        <v>106</v>
      </c>
      <c r="B22" s="8" t="s">
        <v>409</v>
      </c>
      <c r="C22" s="310"/>
    </row>
    <row r="23" spans="1:3" s="463" customFormat="1" ht="12" customHeight="1" x14ac:dyDescent="0.2">
      <c r="A23" s="456" t="s">
        <v>107</v>
      </c>
      <c r="B23" s="8" t="s">
        <v>410</v>
      </c>
      <c r="C23" s="310"/>
    </row>
    <row r="24" spans="1:3" s="463" customFormat="1" ht="12" customHeight="1" thickBot="1" x14ac:dyDescent="0.25">
      <c r="A24" s="456" t="s">
        <v>108</v>
      </c>
      <c r="B24" s="8" t="s">
        <v>528</v>
      </c>
      <c r="C24" s="310"/>
    </row>
    <row r="25" spans="1:3" s="463" customFormat="1" ht="12" customHeight="1" thickBot="1" x14ac:dyDescent="0.25">
      <c r="A25" s="208" t="s">
        <v>21</v>
      </c>
      <c r="B25" s="124" t="s">
        <v>175</v>
      </c>
      <c r="C25" s="339"/>
    </row>
    <row r="26" spans="1:3" s="463" customFormat="1" ht="12" customHeight="1" thickBot="1" x14ac:dyDescent="0.25">
      <c r="A26" s="208" t="s">
        <v>22</v>
      </c>
      <c r="B26" s="124" t="s">
        <v>529</v>
      </c>
      <c r="C26" s="312">
        <f>+C27+C28+C29</f>
        <v>0</v>
      </c>
    </row>
    <row r="27" spans="1:3" s="463" customFormat="1" ht="12" customHeight="1" x14ac:dyDescent="0.2">
      <c r="A27" s="457" t="s">
        <v>271</v>
      </c>
      <c r="B27" s="458" t="s">
        <v>266</v>
      </c>
      <c r="C27" s="80"/>
    </row>
    <row r="28" spans="1:3" s="463" customFormat="1" ht="12" customHeight="1" x14ac:dyDescent="0.2">
      <c r="A28" s="457" t="s">
        <v>272</v>
      </c>
      <c r="B28" s="458" t="s">
        <v>409</v>
      </c>
      <c r="C28" s="310"/>
    </row>
    <row r="29" spans="1:3" s="463" customFormat="1" ht="12" customHeight="1" x14ac:dyDescent="0.2">
      <c r="A29" s="457" t="s">
        <v>273</v>
      </c>
      <c r="B29" s="459" t="s">
        <v>412</v>
      </c>
      <c r="C29" s="310"/>
    </row>
    <row r="30" spans="1:3" s="463" customFormat="1" ht="12" customHeight="1" thickBot="1" x14ac:dyDescent="0.25">
      <c r="A30" s="456" t="s">
        <v>274</v>
      </c>
      <c r="B30" s="142" t="s">
        <v>530</v>
      </c>
      <c r="C30" s="87"/>
    </row>
    <row r="31" spans="1:3" s="463" customFormat="1" ht="12" customHeight="1" thickBot="1" x14ac:dyDescent="0.25">
      <c r="A31" s="208" t="s">
        <v>23</v>
      </c>
      <c r="B31" s="124" t="s">
        <v>413</v>
      </c>
      <c r="C31" s="312">
        <f>+C32+C33+C34</f>
        <v>0</v>
      </c>
    </row>
    <row r="32" spans="1:3" s="463" customFormat="1" ht="12" customHeight="1" x14ac:dyDescent="0.2">
      <c r="A32" s="457" t="s">
        <v>92</v>
      </c>
      <c r="B32" s="458" t="s">
        <v>294</v>
      </c>
      <c r="C32" s="80"/>
    </row>
    <row r="33" spans="1:3" s="463" customFormat="1" ht="12" customHeight="1" x14ac:dyDescent="0.2">
      <c r="A33" s="457" t="s">
        <v>93</v>
      </c>
      <c r="B33" s="459" t="s">
        <v>295</v>
      </c>
      <c r="C33" s="313"/>
    </row>
    <row r="34" spans="1:3" s="463" customFormat="1" ht="12" customHeight="1" thickBot="1" x14ac:dyDescent="0.25">
      <c r="A34" s="456" t="s">
        <v>94</v>
      </c>
      <c r="B34" s="142" t="s">
        <v>296</v>
      </c>
      <c r="C34" s="87"/>
    </row>
    <row r="35" spans="1:3" s="369" customFormat="1" ht="12" customHeight="1" thickBot="1" x14ac:dyDescent="0.25">
      <c r="A35" s="208" t="s">
        <v>24</v>
      </c>
      <c r="B35" s="124" t="s">
        <v>382</v>
      </c>
      <c r="C35" s="339"/>
    </row>
    <row r="36" spans="1:3" s="369" customFormat="1" ht="12" customHeight="1" thickBot="1" x14ac:dyDescent="0.25">
      <c r="A36" s="208" t="s">
        <v>25</v>
      </c>
      <c r="B36" s="124" t="s">
        <v>414</v>
      </c>
      <c r="C36" s="360"/>
    </row>
    <row r="37" spans="1:3" s="369" customFormat="1" ht="12" customHeight="1" thickBot="1" x14ac:dyDescent="0.25">
      <c r="A37" s="200" t="s">
        <v>26</v>
      </c>
      <c r="B37" s="124" t="s">
        <v>415</v>
      </c>
      <c r="C37" s="361">
        <f>+C8+C20+C25+C26+C31+C35+C36</f>
        <v>7496000</v>
      </c>
    </row>
    <row r="38" spans="1:3" s="369" customFormat="1" ht="12" customHeight="1" thickBot="1" x14ac:dyDescent="0.25">
      <c r="A38" s="231" t="s">
        <v>27</v>
      </c>
      <c r="B38" s="124" t="s">
        <v>416</v>
      </c>
      <c r="C38" s="361">
        <f>+C39+C40+C41</f>
        <v>14839704</v>
      </c>
    </row>
    <row r="39" spans="1:3" s="369" customFormat="1" ht="12" customHeight="1" x14ac:dyDescent="0.2">
      <c r="A39" s="457" t="s">
        <v>417</v>
      </c>
      <c r="B39" s="458" t="s">
        <v>239</v>
      </c>
      <c r="C39" s="80">
        <v>527703</v>
      </c>
    </row>
    <row r="40" spans="1:3" s="369" customFormat="1" ht="12" customHeight="1" x14ac:dyDescent="0.2">
      <c r="A40" s="457" t="s">
        <v>418</v>
      </c>
      <c r="B40" s="459" t="s">
        <v>2</v>
      </c>
      <c r="C40" s="313"/>
    </row>
    <row r="41" spans="1:3" s="463" customFormat="1" ht="12" customHeight="1" thickBot="1" x14ac:dyDescent="0.25">
      <c r="A41" s="456" t="s">
        <v>419</v>
      </c>
      <c r="B41" s="142" t="s">
        <v>420</v>
      </c>
      <c r="C41" s="87">
        <v>14312001</v>
      </c>
    </row>
    <row r="42" spans="1:3" s="463" customFormat="1" ht="15" customHeight="1" thickBot="1" x14ac:dyDescent="0.25">
      <c r="A42" s="231" t="s">
        <v>28</v>
      </c>
      <c r="B42" s="232" t="s">
        <v>421</v>
      </c>
      <c r="C42" s="364">
        <f>+C37+C38</f>
        <v>22335704</v>
      </c>
    </row>
    <row r="43" spans="1:3" s="463" customFormat="1" ht="15" customHeight="1" x14ac:dyDescent="0.2">
      <c r="A43" s="233"/>
      <c r="B43" s="234"/>
      <c r="C43" s="362"/>
    </row>
    <row r="44" spans="1:3" ht="13.5" thickBot="1" x14ac:dyDescent="0.25">
      <c r="A44" s="235"/>
      <c r="B44" s="236"/>
      <c r="C44" s="363"/>
    </row>
    <row r="45" spans="1:3" s="462" customFormat="1" ht="16.5" customHeight="1" thickBot="1" x14ac:dyDescent="0.25">
      <c r="A45" s="237"/>
      <c r="B45" s="238" t="s">
        <v>58</v>
      </c>
      <c r="C45" s="364"/>
    </row>
    <row r="46" spans="1:3" s="464" customFormat="1" ht="12" customHeight="1" thickBot="1" x14ac:dyDescent="0.25">
      <c r="A46" s="208" t="s">
        <v>19</v>
      </c>
      <c r="B46" s="124" t="s">
        <v>422</v>
      </c>
      <c r="C46" s="312">
        <f>SUM(C47:C51)</f>
        <v>22335704</v>
      </c>
    </row>
    <row r="47" spans="1:3" ht="12" customHeight="1" x14ac:dyDescent="0.2">
      <c r="A47" s="456" t="s">
        <v>99</v>
      </c>
      <c r="B47" s="9" t="s">
        <v>50</v>
      </c>
      <c r="C47" s="80">
        <v>9345700</v>
      </c>
    </row>
    <row r="48" spans="1:3" ht="12" customHeight="1" x14ac:dyDescent="0.2">
      <c r="A48" s="456" t="s">
        <v>100</v>
      </c>
      <c r="B48" s="8" t="s">
        <v>184</v>
      </c>
      <c r="C48" s="83">
        <v>1516053</v>
      </c>
    </row>
    <row r="49" spans="1:3" ht="12" customHeight="1" x14ac:dyDescent="0.2">
      <c r="A49" s="456" t="s">
        <v>101</v>
      </c>
      <c r="B49" s="8" t="s">
        <v>141</v>
      </c>
      <c r="C49" s="83">
        <v>11473951</v>
      </c>
    </row>
    <row r="50" spans="1:3" ht="12" customHeight="1" x14ac:dyDescent="0.2">
      <c r="A50" s="456" t="s">
        <v>102</v>
      </c>
      <c r="B50" s="8" t="s">
        <v>185</v>
      </c>
      <c r="C50" s="83"/>
    </row>
    <row r="51" spans="1:3" ht="12" customHeight="1" thickBot="1" x14ac:dyDescent="0.25">
      <c r="A51" s="456" t="s">
        <v>149</v>
      </c>
      <c r="B51" s="8" t="s">
        <v>186</v>
      </c>
      <c r="C51" s="83"/>
    </row>
    <row r="52" spans="1:3" ht="12" customHeight="1" thickBot="1" x14ac:dyDescent="0.25">
      <c r="A52" s="208" t="s">
        <v>20</v>
      </c>
      <c r="B52" s="124" t="s">
        <v>423</v>
      </c>
      <c r="C52" s="312">
        <f>SUM(C53:C55)</f>
        <v>0</v>
      </c>
    </row>
    <row r="53" spans="1:3" s="464" customFormat="1" ht="12" customHeight="1" x14ac:dyDescent="0.2">
      <c r="A53" s="456" t="s">
        <v>105</v>
      </c>
      <c r="B53" s="9" t="s">
        <v>232</v>
      </c>
      <c r="C53" s="80"/>
    </row>
    <row r="54" spans="1:3" ht="12" customHeight="1" x14ac:dyDescent="0.2">
      <c r="A54" s="456" t="s">
        <v>106</v>
      </c>
      <c r="B54" s="8" t="s">
        <v>188</v>
      </c>
      <c r="C54" s="83"/>
    </row>
    <row r="55" spans="1:3" ht="12" customHeight="1" x14ac:dyDescent="0.2">
      <c r="A55" s="456" t="s">
        <v>107</v>
      </c>
      <c r="B55" s="8" t="s">
        <v>59</v>
      </c>
      <c r="C55" s="83"/>
    </row>
    <row r="56" spans="1:3" ht="12" customHeight="1" thickBot="1" x14ac:dyDescent="0.25">
      <c r="A56" s="456" t="s">
        <v>108</v>
      </c>
      <c r="B56" s="8" t="s">
        <v>531</v>
      </c>
      <c r="C56" s="83"/>
    </row>
    <row r="57" spans="1:3" ht="15" customHeight="1" thickBot="1" x14ac:dyDescent="0.25">
      <c r="A57" s="208" t="s">
        <v>21</v>
      </c>
      <c r="B57" s="124" t="s">
        <v>13</v>
      </c>
      <c r="C57" s="339"/>
    </row>
    <row r="58" spans="1:3" ht="13.5" thickBot="1" x14ac:dyDescent="0.25">
      <c r="A58" s="208" t="s">
        <v>22</v>
      </c>
      <c r="B58" s="239" t="s">
        <v>538</v>
      </c>
      <c r="C58" s="365">
        <f>+C46+C52+C57</f>
        <v>22335704</v>
      </c>
    </row>
    <row r="59" spans="1:3" ht="15" customHeight="1" thickBot="1" x14ac:dyDescent="0.25">
      <c r="C59" s="366"/>
    </row>
    <row r="60" spans="1:3" ht="14.25" customHeight="1" thickBot="1" x14ac:dyDescent="0.25">
      <c r="A60" s="242" t="s">
        <v>526</v>
      </c>
      <c r="B60" s="243"/>
      <c r="C60" s="121">
        <v>3</v>
      </c>
    </row>
    <row r="61" spans="1:3" ht="13.5" thickBot="1" x14ac:dyDescent="0.25">
      <c r="A61" s="242" t="s">
        <v>207</v>
      </c>
      <c r="B61" s="243"/>
      <c r="C61" s="121">
        <v>0</v>
      </c>
    </row>
  </sheetData>
  <sheetProtection formatCells="0"/>
  <customSheetViews>
    <customSheetView guid="{D4B7FE44-8C63-4A0A-B353-9AF0A4D22349}" scale="130" topLeftCell="A37">
      <selection activeCell="C42" sqref="C42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30">
      <selection activeCell="C48" sqref="C48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40" customWidth="1"/>
    <col min="2" max="2" width="79.1640625" style="241" customWidth="1"/>
    <col min="3" max="3" width="25" style="241" customWidth="1"/>
    <col min="4" max="16384" width="9.33203125" style="241"/>
  </cols>
  <sheetData>
    <row r="1" spans="1:3" s="220" customFormat="1" ht="21" customHeight="1" thickBot="1" x14ac:dyDescent="0.25">
      <c r="A1" s="219"/>
      <c r="B1" s="221"/>
      <c r="C1" s="562" t="str">
        <f>+CONCATENATE("9.2.2. melléklet a 2/",LEFT(ÖSSZEFÜGGÉSEK!A5,4),". (III.11.) önkormányzati rendelethez")</f>
        <v>9.2.2. melléklet a 2/2020. (III.11.) önkormányzati rendelethez</v>
      </c>
    </row>
    <row r="2" spans="1:3" s="460" customFormat="1" ht="25.5" customHeight="1" x14ac:dyDescent="0.2">
      <c r="A2" s="411" t="s">
        <v>205</v>
      </c>
      <c r="B2" s="353" t="s">
        <v>585</v>
      </c>
      <c r="C2" s="367" t="s">
        <v>60</v>
      </c>
    </row>
    <row r="3" spans="1:3" s="460" customFormat="1" ht="24.75" thickBot="1" x14ac:dyDescent="0.25">
      <c r="A3" s="454" t="s">
        <v>204</v>
      </c>
      <c r="B3" s="354" t="s">
        <v>425</v>
      </c>
      <c r="C3" s="368" t="s">
        <v>60</v>
      </c>
    </row>
    <row r="4" spans="1:3" s="461" customFormat="1" ht="15.95" customHeight="1" thickBot="1" x14ac:dyDescent="0.3">
      <c r="A4" s="223"/>
      <c r="B4" s="223"/>
      <c r="C4" s="224" t="str">
        <f>'9.2.1. sz. mell'!C4</f>
        <v>Forintban!</v>
      </c>
    </row>
    <row r="5" spans="1:3" ht="13.5" thickBot="1" x14ac:dyDescent="0.25">
      <c r="A5" s="412" t="s">
        <v>206</v>
      </c>
      <c r="B5" s="225" t="s">
        <v>572</v>
      </c>
      <c r="C5" s="226" t="s">
        <v>56</v>
      </c>
    </row>
    <row r="6" spans="1:3" s="462" customFormat="1" ht="12.95" customHeight="1" thickBot="1" x14ac:dyDescent="0.25">
      <c r="A6" s="200"/>
      <c r="B6" s="201" t="s">
        <v>500</v>
      </c>
      <c r="C6" s="202" t="s">
        <v>501</v>
      </c>
    </row>
    <row r="7" spans="1:3" s="462" customFormat="1" ht="15.95" customHeight="1" thickBot="1" x14ac:dyDescent="0.25">
      <c r="A7" s="227"/>
      <c r="B7" s="228" t="s">
        <v>57</v>
      </c>
      <c r="C7" s="229"/>
    </row>
    <row r="8" spans="1:3" s="369" customFormat="1" ht="12" customHeight="1" thickBot="1" x14ac:dyDescent="0.25">
      <c r="A8" s="200" t="s">
        <v>19</v>
      </c>
      <c r="B8" s="230" t="s">
        <v>527</v>
      </c>
      <c r="C8" s="312">
        <f>SUM(C9:C19)</f>
        <v>0</v>
      </c>
    </row>
    <row r="9" spans="1:3" s="369" customFormat="1" ht="12" customHeight="1" x14ac:dyDescent="0.2">
      <c r="A9" s="455" t="s">
        <v>99</v>
      </c>
      <c r="B9" s="10" t="s">
        <v>280</v>
      </c>
      <c r="C9" s="358"/>
    </row>
    <row r="10" spans="1:3" s="369" customFormat="1" ht="12" customHeight="1" x14ac:dyDescent="0.2">
      <c r="A10" s="456" t="s">
        <v>100</v>
      </c>
      <c r="B10" s="8" t="s">
        <v>281</v>
      </c>
      <c r="C10" s="310"/>
    </row>
    <row r="11" spans="1:3" s="369" customFormat="1" ht="12" customHeight="1" x14ac:dyDescent="0.2">
      <c r="A11" s="456" t="s">
        <v>101</v>
      </c>
      <c r="B11" s="8" t="s">
        <v>282</v>
      </c>
      <c r="C11" s="310"/>
    </row>
    <row r="12" spans="1:3" s="369" customFormat="1" ht="12" customHeight="1" x14ac:dyDescent="0.2">
      <c r="A12" s="456" t="s">
        <v>102</v>
      </c>
      <c r="B12" s="8" t="s">
        <v>283</v>
      </c>
      <c r="C12" s="310"/>
    </row>
    <row r="13" spans="1:3" s="369" customFormat="1" ht="12" customHeight="1" x14ac:dyDescent="0.2">
      <c r="A13" s="456" t="s">
        <v>149</v>
      </c>
      <c r="B13" s="8" t="s">
        <v>284</v>
      </c>
      <c r="C13" s="310"/>
    </row>
    <row r="14" spans="1:3" s="369" customFormat="1" ht="12" customHeight="1" x14ac:dyDescent="0.2">
      <c r="A14" s="456" t="s">
        <v>103</v>
      </c>
      <c r="B14" s="8" t="s">
        <v>406</v>
      </c>
      <c r="C14" s="310"/>
    </row>
    <row r="15" spans="1:3" s="369" customFormat="1" ht="12" customHeight="1" x14ac:dyDescent="0.2">
      <c r="A15" s="456" t="s">
        <v>104</v>
      </c>
      <c r="B15" s="7" t="s">
        <v>407</v>
      </c>
      <c r="C15" s="310"/>
    </row>
    <row r="16" spans="1:3" s="369" customFormat="1" ht="12" customHeight="1" x14ac:dyDescent="0.2">
      <c r="A16" s="456" t="s">
        <v>114</v>
      </c>
      <c r="B16" s="8" t="s">
        <v>287</v>
      </c>
      <c r="C16" s="359"/>
    </row>
    <row r="17" spans="1:3" s="463" customFormat="1" ht="12" customHeight="1" x14ac:dyDescent="0.2">
      <c r="A17" s="456" t="s">
        <v>115</v>
      </c>
      <c r="B17" s="8" t="s">
        <v>288</v>
      </c>
      <c r="C17" s="310"/>
    </row>
    <row r="18" spans="1:3" s="463" customFormat="1" ht="12" customHeight="1" x14ac:dyDescent="0.2">
      <c r="A18" s="456" t="s">
        <v>116</v>
      </c>
      <c r="B18" s="8" t="s">
        <v>443</v>
      </c>
      <c r="C18" s="311"/>
    </row>
    <row r="19" spans="1:3" s="463" customFormat="1" ht="12" customHeight="1" thickBot="1" x14ac:dyDescent="0.25">
      <c r="A19" s="456" t="s">
        <v>117</v>
      </c>
      <c r="B19" s="7" t="s">
        <v>289</v>
      </c>
      <c r="C19" s="311"/>
    </row>
    <row r="20" spans="1:3" s="369" customFormat="1" ht="12" customHeight="1" thickBot="1" x14ac:dyDescent="0.25">
      <c r="A20" s="200" t="s">
        <v>20</v>
      </c>
      <c r="B20" s="230" t="s">
        <v>408</v>
      </c>
      <c r="C20" s="312">
        <f>SUM(C21:C23)</f>
        <v>0</v>
      </c>
    </row>
    <row r="21" spans="1:3" s="463" customFormat="1" ht="12" customHeight="1" x14ac:dyDescent="0.2">
      <c r="A21" s="456" t="s">
        <v>105</v>
      </c>
      <c r="B21" s="9" t="s">
        <v>261</v>
      </c>
      <c r="C21" s="310"/>
    </row>
    <row r="22" spans="1:3" s="463" customFormat="1" ht="12" customHeight="1" x14ac:dyDescent="0.2">
      <c r="A22" s="456" t="s">
        <v>106</v>
      </c>
      <c r="B22" s="8" t="s">
        <v>409</v>
      </c>
      <c r="C22" s="310"/>
    </row>
    <row r="23" spans="1:3" s="463" customFormat="1" ht="12" customHeight="1" x14ac:dyDescent="0.2">
      <c r="A23" s="456" t="s">
        <v>107</v>
      </c>
      <c r="B23" s="8" t="s">
        <v>410</v>
      </c>
      <c r="C23" s="310"/>
    </row>
    <row r="24" spans="1:3" s="463" customFormat="1" ht="12" customHeight="1" thickBot="1" x14ac:dyDescent="0.25">
      <c r="A24" s="456" t="s">
        <v>108</v>
      </c>
      <c r="B24" s="8" t="s">
        <v>528</v>
      </c>
      <c r="C24" s="310"/>
    </row>
    <row r="25" spans="1:3" s="463" customFormat="1" ht="12" customHeight="1" thickBot="1" x14ac:dyDescent="0.25">
      <c r="A25" s="208" t="s">
        <v>21</v>
      </c>
      <c r="B25" s="124" t="s">
        <v>175</v>
      </c>
      <c r="C25" s="339"/>
    </row>
    <row r="26" spans="1:3" s="463" customFormat="1" ht="12" customHeight="1" thickBot="1" x14ac:dyDescent="0.25">
      <c r="A26" s="208" t="s">
        <v>22</v>
      </c>
      <c r="B26" s="124" t="s">
        <v>529</v>
      </c>
      <c r="C26" s="312">
        <f>+C27+C28+C29</f>
        <v>0</v>
      </c>
    </row>
    <row r="27" spans="1:3" s="463" customFormat="1" ht="12" customHeight="1" x14ac:dyDescent="0.2">
      <c r="A27" s="457" t="s">
        <v>271</v>
      </c>
      <c r="B27" s="458" t="s">
        <v>266</v>
      </c>
      <c r="C27" s="80"/>
    </row>
    <row r="28" spans="1:3" s="463" customFormat="1" ht="12" customHeight="1" x14ac:dyDescent="0.2">
      <c r="A28" s="457" t="s">
        <v>272</v>
      </c>
      <c r="B28" s="458" t="s">
        <v>409</v>
      </c>
      <c r="C28" s="310"/>
    </row>
    <row r="29" spans="1:3" s="463" customFormat="1" ht="12" customHeight="1" x14ac:dyDescent="0.2">
      <c r="A29" s="457" t="s">
        <v>273</v>
      </c>
      <c r="B29" s="459" t="s">
        <v>412</v>
      </c>
      <c r="C29" s="310"/>
    </row>
    <row r="30" spans="1:3" s="463" customFormat="1" ht="12" customHeight="1" thickBot="1" x14ac:dyDescent="0.25">
      <c r="A30" s="456" t="s">
        <v>274</v>
      </c>
      <c r="B30" s="142" t="s">
        <v>530</v>
      </c>
      <c r="C30" s="87"/>
    </row>
    <row r="31" spans="1:3" s="463" customFormat="1" ht="12" customHeight="1" thickBot="1" x14ac:dyDescent="0.25">
      <c r="A31" s="208" t="s">
        <v>23</v>
      </c>
      <c r="B31" s="124" t="s">
        <v>413</v>
      </c>
      <c r="C31" s="312">
        <f>+C32+C33+C34</f>
        <v>0</v>
      </c>
    </row>
    <row r="32" spans="1:3" s="463" customFormat="1" ht="12" customHeight="1" x14ac:dyDescent="0.2">
      <c r="A32" s="457" t="s">
        <v>92</v>
      </c>
      <c r="B32" s="458" t="s">
        <v>294</v>
      </c>
      <c r="C32" s="80"/>
    </row>
    <row r="33" spans="1:3" s="463" customFormat="1" ht="12" customHeight="1" x14ac:dyDescent="0.2">
      <c r="A33" s="457" t="s">
        <v>93</v>
      </c>
      <c r="B33" s="459" t="s">
        <v>295</v>
      </c>
      <c r="C33" s="313"/>
    </row>
    <row r="34" spans="1:3" s="463" customFormat="1" ht="12" customHeight="1" thickBot="1" x14ac:dyDescent="0.25">
      <c r="A34" s="456" t="s">
        <v>94</v>
      </c>
      <c r="B34" s="142" t="s">
        <v>296</v>
      </c>
      <c r="C34" s="87"/>
    </row>
    <row r="35" spans="1:3" s="369" customFormat="1" ht="12" customHeight="1" thickBot="1" x14ac:dyDescent="0.25">
      <c r="A35" s="208" t="s">
        <v>24</v>
      </c>
      <c r="B35" s="124" t="s">
        <v>382</v>
      </c>
      <c r="C35" s="339"/>
    </row>
    <row r="36" spans="1:3" s="369" customFormat="1" ht="12" customHeight="1" thickBot="1" x14ac:dyDescent="0.25">
      <c r="A36" s="208" t="s">
        <v>25</v>
      </c>
      <c r="B36" s="124" t="s">
        <v>414</v>
      </c>
      <c r="C36" s="360"/>
    </row>
    <row r="37" spans="1:3" s="369" customFormat="1" ht="12" customHeight="1" thickBot="1" x14ac:dyDescent="0.25">
      <c r="A37" s="200" t="s">
        <v>26</v>
      </c>
      <c r="B37" s="124" t="s">
        <v>415</v>
      </c>
      <c r="C37" s="361">
        <f>+C8+C20+C25+C26+C31+C35+C36</f>
        <v>0</v>
      </c>
    </row>
    <row r="38" spans="1:3" s="369" customFormat="1" ht="12" customHeight="1" thickBot="1" x14ac:dyDescent="0.25">
      <c r="A38" s="231" t="s">
        <v>27</v>
      </c>
      <c r="B38" s="124" t="s">
        <v>416</v>
      </c>
      <c r="C38" s="361">
        <f>+C39+C40+C41</f>
        <v>0</v>
      </c>
    </row>
    <row r="39" spans="1:3" s="369" customFormat="1" ht="12" customHeight="1" x14ac:dyDescent="0.2">
      <c r="A39" s="457" t="s">
        <v>417</v>
      </c>
      <c r="B39" s="458" t="s">
        <v>239</v>
      </c>
      <c r="C39" s="80"/>
    </row>
    <row r="40" spans="1:3" s="369" customFormat="1" ht="12" customHeight="1" x14ac:dyDescent="0.2">
      <c r="A40" s="457" t="s">
        <v>418</v>
      </c>
      <c r="B40" s="459" t="s">
        <v>2</v>
      </c>
      <c r="C40" s="313"/>
    </row>
    <row r="41" spans="1:3" s="463" customFormat="1" ht="12" customHeight="1" thickBot="1" x14ac:dyDescent="0.25">
      <c r="A41" s="456" t="s">
        <v>419</v>
      </c>
      <c r="B41" s="142" t="s">
        <v>420</v>
      </c>
      <c r="C41" s="87"/>
    </row>
    <row r="42" spans="1:3" s="463" customFormat="1" ht="15" customHeight="1" thickBot="1" x14ac:dyDescent="0.25">
      <c r="A42" s="231" t="s">
        <v>28</v>
      </c>
      <c r="B42" s="232" t="s">
        <v>421</v>
      </c>
      <c r="C42" s="364">
        <f>+C37+C38</f>
        <v>0</v>
      </c>
    </row>
    <row r="43" spans="1:3" s="463" customFormat="1" ht="15" customHeight="1" x14ac:dyDescent="0.2">
      <c r="A43" s="233"/>
      <c r="B43" s="234"/>
      <c r="C43" s="362"/>
    </row>
    <row r="44" spans="1:3" ht="13.5" thickBot="1" x14ac:dyDescent="0.25">
      <c r="A44" s="235"/>
      <c r="B44" s="236"/>
      <c r="C44" s="363"/>
    </row>
    <row r="45" spans="1:3" s="462" customFormat="1" ht="16.5" customHeight="1" thickBot="1" x14ac:dyDescent="0.25">
      <c r="A45" s="237"/>
      <c r="B45" s="238" t="s">
        <v>58</v>
      </c>
      <c r="C45" s="364"/>
    </row>
    <row r="46" spans="1:3" s="464" customFormat="1" ht="12" customHeight="1" thickBot="1" x14ac:dyDescent="0.25">
      <c r="A46" s="208" t="s">
        <v>19</v>
      </c>
      <c r="B46" s="124" t="s">
        <v>422</v>
      </c>
      <c r="C46" s="312">
        <f>SUM(C47:C51)</f>
        <v>0</v>
      </c>
    </row>
    <row r="47" spans="1:3" ht="12" customHeight="1" x14ac:dyDescent="0.2">
      <c r="A47" s="456" t="s">
        <v>99</v>
      </c>
      <c r="B47" s="9" t="s">
        <v>50</v>
      </c>
      <c r="C47" s="80"/>
    </row>
    <row r="48" spans="1:3" ht="12" customHeight="1" x14ac:dyDescent="0.2">
      <c r="A48" s="456" t="s">
        <v>100</v>
      </c>
      <c r="B48" s="8" t="s">
        <v>184</v>
      </c>
      <c r="C48" s="83"/>
    </row>
    <row r="49" spans="1:3" ht="12" customHeight="1" x14ac:dyDescent="0.2">
      <c r="A49" s="456" t="s">
        <v>101</v>
      </c>
      <c r="B49" s="8" t="s">
        <v>141</v>
      </c>
      <c r="C49" s="83"/>
    </row>
    <row r="50" spans="1:3" ht="12" customHeight="1" x14ac:dyDescent="0.2">
      <c r="A50" s="456" t="s">
        <v>102</v>
      </c>
      <c r="B50" s="8" t="s">
        <v>185</v>
      </c>
      <c r="C50" s="83"/>
    </row>
    <row r="51" spans="1:3" ht="12" customHeight="1" thickBot="1" x14ac:dyDescent="0.25">
      <c r="A51" s="456" t="s">
        <v>149</v>
      </c>
      <c r="B51" s="8" t="s">
        <v>186</v>
      </c>
      <c r="C51" s="83"/>
    </row>
    <row r="52" spans="1:3" ht="12" customHeight="1" thickBot="1" x14ac:dyDescent="0.25">
      <c r="A52" s="208" t="s">
        <v>20</v>
      </c>
      <c r="B52" s="124" t="s">
        <v>423</v>
      </c>
      <c r="C52" s="312">
        <f>SUM(C53:C55)</f>
        <v>0</v>
      </c>
    </row>
    <row r="53" spans="1:3" s="464" customFormat="1" ht="12" customHeight="1" x14ac:dyDescent="0.2">
      <c r="A53" s="456" t="s">
        <v>105</v>
      </c>
      <c r="B53" s="9" t="s">
        <v>232</v>
      </c>
      <c r="C53" s="80"/>
    </row>
    <row r="54" spans="1:3" ht="12" customHeight="1" x14ac:dyDescent="0.2">
      <c r="A54" s="456" t="s">
        <v>106</v>
      </c>
      <c r="B54" s="8" t="s">
        <v>188</v>
      </c>
      <c r="C54" s="83"/>
    </row>
    <row r="55" spans="1:3" ht="12" customHeight="1" x14ac:dyDescent="0.2">
      <c r="A55" s="456" t="s">
        <v>107</v>
      </c>
      <c r="B55" s="8" t="s">
        <v>59</v>
      </c>
      <c r="C55" s="83"/>
    </row>
    <row r="56" spans="1:3" ht="12" customHeight="1" thickBot="1" x14ac:dyDescent="0.25">
      <c r="A56" s="456" t="s">
        <v>108</v>
      </c>
      <c r="B56" s="8" t="s">
        <v>531</v>
      </c>
      <c r="C56" s="83"/>
    </row>
    <row r="57" spans="1:3" ht="15" customHeight="1" thickBot="1" x14ac:dyDescent="0.25">
      <c r="A57" s="208" t="s">
        <v>21</v>
      </c>
      <c r="B57" s="124" t="s">
        <v>13</v>
      </c>
      <c r="C57" s="339"/>
    </row>
    <row r="58" spans="1:3" ht="13.5" thickBot="1" x14ac:dyDescent="0.25">
      <c r="A58" s="208" t="s">
        <v>22</v>
      </c>
      <c r="B58" s="239" t="s">
        <v>538</v>
      </c>
      <c r="C58" s="365">
        <f>+C46+C52+C57</f>
        <v>0</v>
      </c>
    </row>
    <row r="59" spans="1:3" ht="15" customHeight="1" thickBot="1" x14ac:dyDescent="0.25">
      <c r="C59" s="366"/>
    </row>
    <row r="60" spans="1:3" ht="14.25" customHeight="1" thickBot="1" x14ac:dyDescent="0.25">
      <c r="A60" s="242" t="s">
        <v>526</v>
      </c>
      <c r="B60" s="243"/>
      <c r="C60" s="121"/>
    </row>
    <row r="61" spans="1:3" ht="13.5" thickBot="1" x14ac:dyDescent="0.25">
      <c r="A61" s="242" t="s">
        <v>207</v>
      </c>
      <c r="B61" s="243"/>
      <c r="C61" s="121"/>
    </row>
  </sheetData>
  <sheetProtection formatCells="0"/>
  <customSheetViews>
    <customSheetView guid="{D4B7FE44-8C63-4A0A-B353-9AF0A4D22349}" scale="130">
      <selection activeCell="C2" sqref="C2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30">
      <selection activeCell="C2" sqref="C2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40" customWidth="1"/>
    <col min="2" max="2" width="79.1640625" style="241" customWidth="1"/>
    <col min="3" max="3" width="25" style="241" customWidth="1"/>
    <col min="4" max="16384" width="9.33203125" style="241"/>
  </cols>
  <sheetData>
    <row r="1" spans="1:3" s="220" customFormat="1" ht="21" customHeight="1" thickBot="1" x14ac:dyDescent="0.25">
      <c r="A1" s="219"/>
      <c r="B1" s="221"/>
      <c r="C1" s="562" t="str">
        <f>+CONCATENATE("9.2.3. melléklet a 2/",LEFT(ÖSSZEFÜGGÉSEK!A5,4),". (III.11.) önkormányzati rendelethez")</f>
        <v>9.2.3. melléklet a 2/2020. (III.11.) önkormányzati rendelethez</v>
      </c>
    </row>
    <row r="2" spans="1:3" s="460" customFormat="1" ht="25.5" customHeight="1" x14ac:dyDescent="0.2">
      <c r="A2" s="411" t="s">
        <v>205</v>
      </c>
      <c r="B2" s="353" t="s">
        <v>585</v>
      </c>
      <c r="C2" s="367" t="s">
        <v>60</v>
      </c>
    </row>
    <row r="3" spans="1:3" s="460" customFormat="1" ht="24.75" thickBot="1" x14ac:dyDescent="0.25">
      <c r="A3" s="454" t="s">
        <v>204</v>
      </c>
      <c r="B3" s="354" t="s">
        <v>539</v>
      </c>
      <c r="C3" s="368" t="s">
        <v>61</v>
      </c>
    </row>
    <row r="4" spans="1:3" s="461" customFormat="1" ht="15.95" customHeight="1" thickBot="1" x14ac:dyDescent="0.3">
      <c r="A4" s="223"/>
      <c r="B4" s="223"/>
      <c r="C4" s="224" t="str">
        <f>'9.2.2. sz.  mell'!C4</f>
        <v>Forintban!</v>
      </c>
    </row>
    <row r="5" spans="1:3" ht="13.5" thickBot="1" x14ac:dyDescent="0.25">
      <c r="A5" s="412" t="s">
        <v>206</v>
      </c>
      <c r="B5" s="225" t="s">
        <v>572</v>
      </c>
      <c r="C5" s="226" t="s">
        <v>56</v>
      </c>
    </row>
    <row r="6" spans="1:3" s="462" customFormat="1" ht="12.95" customHeight="1" thickBot="1" x14ac:dyDescent="0.25">
      <c r="A6" s="200"/>
      <c r="B6" s="201" t="s">
        <v>500</v>
      </c>
      <c r="C6" s="202" t="s">
        <v>501</v>
      </c>
    </row>
    <row r="7" spans="1:3" s="462" customFormat="1" ht="15.95" customHeight="1" thickBot="1" x14ac:dyDescent="0.25">
      <c r="A7" s="227"/>
      <c r="B7" s="228" t="s">
        <v>57</v>
      </c>
      <c r="C7" s="229"/>
    </row>
    <row r="8" spans="1:3" s="369" customFormat="1" ht="12" customHeight="1" thickBot="1" x14ac:dyDescent="0.25">
      <c r="A8" s="200" t="s">
        <v>19</v>
      </c>
      <c r="B8" s="230" t="s">
        <v>527</v>
      </c>
      <c r="C8" s="312">
        <f>SUM(C9:C19)</f>
        <v>0</v>
      </c>
    </row>
    <row r="9" spans="1:3" s="369" customFormat="1" ht="12" customHeight="1" x14ac:dyDescent="0.2">
      <c r="A9" s="455" t="s">
        <v>99</v>
      </c>
      <c r="B9" s="10" t="s">
        <v>280</v>
      </c>
      <c r="C9" s="358"/>
    </row>
    <row r="10" spans="1:3" s="369" customFormat="1" ht="12" customHeight="1" x14ac:dyDescent="0.2">
      <c r="A10" s="456" t="s">
        <v>100</v>
      </c>
      <c r="B10" s="8" t="s">
        <v>281</v>
      </c>
      <c r="C10" s="310"/>
    </row>
    <row r="11" spans="1:3" s="369" customFormat="1" ht="12" customHeight="1" x14ac:dyDescent="0.2">
      <c r="A11" s="456" t="s">
        <v>101</v>
      </c>
      <c r="B11" s="8" t="s">
        <v>282</v>
      </c>
      <c r="C11" s="310"/>
    </row>
    <row r="12" spans="1:3" s="369" customFormat="1" ht="12" customHeight="1" x14ac:dyDescent="0.2">
      <c r="A12" s="456" t="s">
        <v>102</v>
      </c>
      <c r="B12" s="8" t="s">
        <v>283</v>
      </c>
      <c r="C12" s="310"/>
    </row>
    <row r="13" spans="1:3" s="369" customFormat="1" ht="12" customHeight="1" x14ac:dyDescent="0.2">
      <c r="A13" s="456" t="s">
        <v>149</v>
      </c>
      <c r="B13" s="8" t="s">
        <v>284</v>
      </c>
      <c r="C13" s="310"/>
    </row>
    <row r="14" spans="1:3" s="369" customFormat="1" ht="12" customHeight="1" x14ac:dyDescent="0.2">
      <c r="A14" s="456" t="s">
        <v>103</v>
      </c>
      <c r="B14" s="8" t="s">
        <v>406</v>
      </c>
      <c r="C14" s="310"/>
    </row>
    <row r="15" spans="1:3" s="369" customFormat="1" ht="12" customHeight="1" x14ac:dyDescent="0.2">
      <c r="A15" s="456" t="s">
        <v>104</v>
      </c>
      <c r="B15" s="7" t="s">
        <v>407</v>
      </c>
      <c r="C15" s="310"/>
    </row>
    <row r="16" spans="1:3" s="369" customFormat="1" ht="12" customHeight="1" x14ac:dyDescent="0.2">
      <c r="A16" s="456" t="s">
        <v>114</v>
      </c>
      <c r="B16" s="8" t="s">
        <v>287</v>
      </c>
      <c r="C16" s="359"/>
    </row>
    <row r="17" spans="1:3" s="463" customFormat="1" ht="12" customHeight="1" x14ac:dyDescent="0.2">
      <c r="A17" s="456" t="s">
        <v>115</v>
      </c>
      <c r="B17" s="8" t="s">
        <v>288</v>
      </c>
      <c r="C17" s="310"/>
    </row>
    <row r="18" spans="1:3" s="463" customFormat="1" ht="12" customHeight="1" x14ac:dyDescent="0.2">
      <c r="A18" s="456" t="s">
        <v>116</v>
      </c>
      <c r="B18" s="8" t="s">
        <v>443</v>
      </c>
      <c r="C18" s="311"/>
    </row>
    <row r="19" spans="1:3" s="463" customFormat="1" ht="12" customHeight="1" thickBot="1" x14ac:dyDescent="0.25">
      <c r="A19" s="456" t="s">
        <v>117</v>
      </c>
      <c r="B19" s="7" t="s">
        <v>289</v>
      </c>
      <c r="C19" s="311"/>
    </row>
    <row r="20" spans="1:3" s="369" customFormat="1" ht="12" customHeight="1" thickBot="1" x14ac:dyDescent="0.25">
      <c r="A20" s="200" t="s">
        <v>20</v>
      </c>
      <c r="B20" s="230" t="s">
        <v>408</v>
      </c>
      <c r="C20" s="312">
        <f>SUM(C21:C23)</f>
        <v>0</v>
      </c>
    </row>
    <row r="21" spans="1:3" s="463" customFormat="1" ht="12" customHeight="1" x14ac:dyDescent="0.2">
      <c r="A21" s="456" t="s">
        <v>105</v>
      </c>
      <c r="B21" s="9" t="s">
        <v>261</v>
      </c>
      <c r="C21" s="310"/>
    </row>
    <row r="22" spans="1:3" s="463" customFormat="1" ht="12" customHeight="1" x14ac:dyDescent="0.2">
      <c r="A22" s="456" t="s">
        <v>106</v>
      </c>
      <c r="B22" s="8" t="s">
        <v>409</v>
      </c>
      <c r="C22" s="310"/>
    </row>
    <row r="23" spans="1:3" s="463" customFormat="1" ht="12" customHeight="1" x14ac:dyDescent="0.2">
      <c r="A23" s="456" t="s">
        <v>107</v>
      </c>
      <c r="B23" s="8" t="s">
        <v>410</v>
      </c>
      <c r="C23" s="310"/>
    </row>
    <row r="24" spans="1:3" s="463" customFormat="1" ht="12" customHeight="1" thickBot="1" x14ac:dyDescent="0.25">
      <c r="A24" s="456" t="s">
        <v>108</v>
      </c>
      <c r="B24" s="8" t="s">
        <v>528</v>
      </c>
      <c r="C24" s="310"/>
    </row>
    <row r="25" spans="1:3" s="463" customFormat="1" ht="12" customHeight="1" thickBot="1" x14ac:dyDescent="0.25">
      <c r="A25" s="208" t="s">
        <v>21</v>
      </c>
      <c r="B25" s="124" t="s">
        <v>175</v>
      </c>
      <c r="C25" s="339"/>
    </row>
    <row r="26" spans="1:3" s="463" customFormat="1" ht="12" customHeight="1" thickBot="1" x14ac:dyDescent="0.25">
      <c r="A26" s="208" t="s">
        <v>22</v>
      </c>
      <c r="B26" s="124" t="s">
        <v>529</v>
      </c>
      <c r="C26" s="312">
        <f>+C27+C28+C29</f>
        <v>0</v>
      </c>
    </row>
    <row r="27" spans="1:3" s="463" customFormat="1" ht="12" customHeight="1" x14ac:dyDescent="0.2">
      <c r="A27" s="457" t="s">
        <v>271</v>
      </c>
      <c r="B27" s="458" t="s">
        <v>266</v>
      </c>
      <c r="C27" s="80"/>
    </row>
    <row r="28" spans="1:3" s="463" customFormat="1" ht="12" customHeight="1" x14ac:dyDescent="0.2">
      <c r="A28" s="457" t="s">
        <v>272</v>
      </c>
      <c r="B28" s="458" t="s">
        <v>409</v>
      </c>
      <c r="C28" s="310"/>
    </row>
    <row r="29" spans="1:3" s="463" customFormat="1" ht="12" customHeight="1" x14ac:dyDescent="0.2">
      <c r="A29" s="457" t="s">
        <v>273</v>
      </c>
      <c r="B29" s="459" t="s">
        <v>412</v>
      </c>
      <c r="C29" s="310"/>
    </row>
    <row r="30" spans="1:3" s="463" customFormat="1" ht="12" customHeight="1" thickBot="1" x14ac:dyDescent="0.25">
      <c r="A30" s="456" t="s">
        <v>274</v>
      </c>
      <c r="B30" s="142" t="s">
        <v>530</v>
      </c>
      <c r="C30" s="87"/>
    </row>
    <row r="31" spans="1:3" s="463" customFormat="1" ht="12" customHeight="1" thickBot="1" x14ac:dyDescent="0.25">
      <c r="A31" s="208" t="s">
        <v>23</v>
      </c>
      <c r="B31" s="124" t="s">
        <v>413</v>
      </c>
      <c r="C31" s="312">
        <f>+C32+C33+C34</f>
        <v>0</v>
      </c>
    </row>
    <row r="32" spans="1:3" s="463" customFormat="1" ht="12" customHeight="1" x14ac:dyDescent="0.2">
      <c r="A32" s="457" t="s">
        <v>92</v>
      </c>
      <c r="B32" s="458" t="s">
        <v>294</v>
      </c>
      <c r="C32" s="80"/>
    </row>
    <row r="33" spans="1:3" s="463" customFormat="1" ht="12" customHeight="1" x14ac:dyDescent="0.2">
      <c r="A33" s="457" t="s">
        <v>93</v>
      </c>
      <c r="B33" s="459" t="s">
        <v>295</v>
      </c>
      <c r="C33" s="313"/>
    </row>
    <row r="34" spans="1:3" s="463" customFormat="1" ht="12" customHeight="1" thickBot="1" x14ac:dyDescent="0.25">
      <c r="A34" s="456" t="s">
        <v>94</v>
      </c>
      <c r="B34" s="142" t="s">
        <v>296</v>
      </c>
      <c r="C34" s="87"/>
    </row>
    <row r="35" spans="1:3" s="369" customFormat="1" ht="12" customHeight="1" thickBot="1" x14ac:dyDescent="0.25">
      <c r="A35" s="208" t="s">
        <v>24</v>
      </c>
      <c r="B35" s="124" t="s">
        <v>382</v>
      </c>
      <c r="C35" s="339"/>
    </row>
    <row r="36" spans="1:3" s="369" customFormat="1" ht="12" customHeight="1" thickBot="1" x14ac:dyDescent="0.25">
      <c r="A36" s="208" t="s">
        <v>25</v>
      </c>
      <c r="B36" s="124" t="s">
        <v>414</v>
      </c>
      <c r="C36" s="360"/>
    </row>
    <row r="37" spans="1:3" s="369" customFormat="1" ht="12" customHeight="1" thickBot="1" x14ac:dyDescent="0.25">
      <c r="A37" s="200" t="s">
        <v>26</v>
      </c>
      <c r="B37" s="124" t="s">
        <v>415</v>
      </c>
      <c r="C37" s="361">
        <f>+C8+C20+C25+C26+C31+C35+C36</f>
        <v>0</v>
      </c>
    </row>
    <row r="38" spans="1:3" s="369" customFormat="1" ht="12" customHeight="1" thickBot="1" x14ac:dyDescent="0.25">
      <c r="A38" s="231" t="s">
        <v>27</v>
      </c>
      <c r="B38" s="124" t="s">
        <v>416</v>
      </c>
      <c r="C38" s="361">
        <f>+C39+C40+C41</f>
        <v>0</v>
      </c>
    </row>
    <row r="39" spans="1:3" s="369" customFormat="1" ht="12" customHeight="1" x14ac:dyDescent="0.2">
      <c r="A39" s="457" t="s">
        <v>417</v>
      </c>
      <c r="B39" s="458" t="s">
        <v>239</v>
      </c>
      <c r="C39" s="80"/>
    </row>
    <row r="40" spans="1:3" s="369" customFormat="1" ht="12" customHeight="1" x14ac:dyDescent="0.2">
      <c r="A40" s="457" t="s">
        <v>418</v>
      </c>
      <c r="B40" s="459" t="s">
        <v>2</v>
      </c>
      <c r="C40" s="313"/>
    </row>
    <row r="41" spans="1:3" s="463" customFormat="1" ht="12" customHeight="1" thickBot="1" x14ac:dyDescent="0.25">
      <c r="A41" s="456" t="s">
        <v>419</v>
      </c>
      <c r="B41" s="142" t="s">
        <v>420</v>
      </c>
      <c r="C41" s="87"/>
    </row>
    <row r="42" spans="1:3" s="463" customFormat="1" ht="15" customHeight="1" thickBot="1" x14ac:dyDescent="0.25">
      <c r="A42" s="231" t="s">
        <v>28</v>
      </c>
      <c r="B42" s="232" t="s">
        <v>421</v>
      </c>
      <c r="C42" s="364">
        <f>+C37+C38</f>
        <v>0</v>
      </c>
    </row>
    <row r="43" spans="1:3" s="463" customFormat="1" ht="15" customHeight="1" x14ac:dyDescent="0.2">
      <c r="A43" s="233"/>
      <c r="B43" s="234"/>
      <c r="C43" s="362"/>
    </row>
    <row r="44" spans="1:3" ht="13.5" thickBot="1" x14ac:dyDescent="0.25">
      <c r="A44" s="235"/>
      <c r="B44" s="236"/>
      <c r="C44" s="363"/>
    </row>
    <row r="45" spans="1:3" s="462" customFormat="1" ht="16.5" customHeight="1" thickBot="1" x14ac:dyDescent="0.25">
      <c r="A45" s="237"/>
      <c r="B45" s="238" t="s">
        <v>58</v>
      </c>
      <c r="C45" s="364"/>
    </row>
    <row r="46" spans="1:3" s="464" customFormat="1" ht="12" customHeight="1" thickBot="1" x14ac:dyDescent="0.25">
      <c r="A46" s="208" t="s">
        <v>19</v>
      </c>
      <c r="B46" s="124" t="s">
        <v>422</v>
      </c>
      <c r="C46" s="312">
        <f>SUM(C47:C51)</f>
        <v>0</v>
      </c>
    </row>
    <row r="47" spans="1:3" ht="12" customHeight="1" x14ac:dyDescent="0.2">
      <c r="A47" s="456" t="s">
        <v>99</v>
      </c>
      <c r="B47" s="9" t="s">
        <v>50</v>
      </c>
      <c r="C47" s="80"/>
    </row>
    <row r="48" spans="1:3" ht="12" customHeight="1" x14ac:dyDescent="0.2">
      <c r="A48" s="456" t="s">
        <v>100</v>
      </c>
      <c r="B48" s="8" t="s">
        <v>184</v>
      </c>
      <c r="C48" s="83"/>
    </row>
    <row r="49" spans="1:3" ht="12" customHeight="1" x14ac:dyDescent="0.2">
      <c r="A49" s="456" t="s">
        <v>101</v>
      </c>
      <c r="B49" s="8" t="s">
        <v>141</v>
      </c>
      <c r="C49" s="83"/>
    </row>
    <row r="50" spans="1:3" ht="12" customHeight="1" x14ac:dyDescent="0.2">
      <c r="A50" s="456" t="s">
        <v>102</v>
      </c>
      <c r="B50" s="8" t="s">
        <v>185</v>
      </c>
      <c r="C50" s="83"/>
    </row>
    <row r="51" spans="1:3" ht="12" customHeight="1" thickBot="1" x14ac:dyDescent="0.25">
      <c r="A51" s="456" t="s">
        <v>149</v>
      </c>
      <c r="B51" s="8" t="s">
        <v>186</v>
      </c>
      <c r="C51" s="83"/>
    </row>
    <row r="52" spans="1:3" ht="12" customHeight="1" thickBot="1" x14ac:dyDescent="0.25">
      <c r="A52" s="208" t="s">
        <v>20</v>
      </c>
      <c r="B52" s="124" t="s">
        <v>423</v>
      </c>
      <c r="C52" s="312">
        <f>SUM(C53:C55)</f>
        <v>0</v>
      </c>
    </row>
    <row r="53" spans="1:3" s="464" customFormat="1" ht="12" customHeight="1" x14ac:dyDescent="0.2">
      <c r="A53" s="456" t="s">
        <v>105</v>
      </c>
      <c r="B53" s="9" t="s">
        <v>232</v>
      </c>
      <c r="C53" s="80"/>
    </row>
    <row r="54" spans="1:3" ht="12" customHeight="1" x14ac:dyDescent="0.2">
      <c r="A54" s="456" t="s">
        <v>106</v>
      </c>
      <c r="B54" s="8" t="s">
        <v>188</v>
      </c>
      <c r="C54" s="83"/>
    </row>
    <row r="55" spans="1:3" ht="12" customHeight="1" x14ac:dyDescent="0.2">
      <c r="A55" s="456" t="s">
        <v>107</v>
      </c>
      <c r="B55" s="8" t="s">
        <v>59</v>
      </c>
      <c r="C55" s="83"/>
    </row>
    <row r="56" spans="1:3" ht="12" customHeight="1" thickBot="1" x14ac:dyDescent="0.25">
      <c r="A56" s="456" t="s">
        <v>108</v>
      </c>
      <c r="B56" s="8" t="s">
        <v>531</v>
      </c>
      <c r="C56" s="83"/>
    </row>
    <row r="57" spans="1:3" ht="15" customHeight="1" thickBot="1" x14ac:dyDescent="0.25">
      <c r="A57" s="208" t="s">
        <v>21</v>
      </c>
      <c r="B57" s="124" t="s">
        <v>13</v>
      </c>
      <c r="C57" s="339"/>
    </row>
    <row r="58" spans="1:3" ht="13.5" thickBot="1" x14ac:dyDescent="0.25">
      <c r="A58" s="208" t="s">
        <v>22</v>
      </c>
      <c r="B58" s="239" t="s">
        <v>538</v>
      </c>
      <c r="C58" s="365">
        <f>+C46+C52+C57</f>
        <v>0</v>
      </c>
    </row>
    <row r="59" spans="1:3" ht="15" customHeight="1" thickBot="1" x14ac:dyDescent="0.25">
      <c r="C59" s="366"/>
    </row>
    <row r="60" spans="1:3" ht="14.25" customHeight="1" thickBot="1" x14ac:dyDescent="0.25">
      <c r="A60" s="242" t="s">
        <v>526</v>
      </c>
      <c r="B60" s="243"/>
      <c r="C60" s="121"/>
    </row>
    <row r="61" spans="1:3" ht="13.5" thickBot="1" x14ac:dyDescent="0.25">
      <c r="A61" s="242" t="s">
        <v>207</v>
      </c>
      <c r="B61" s="243"/>
      <c r="C61" s="121"/>
    </row>
  </sheetData>
  <sheetProtection formatCells="0"/>
  <customSheetViews>
    <customSheetView guid="{D4B7FE44-8C63-4A0A-B353-9AF0A4D22349}" scale="130">
      <selection activeCell="C2" sqref="C2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30">
      <selection activeCell="C2" sqref="C2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60"/>
  <sheetViews>
    <sheetView topLeftCell="B1" zoomScale="145" zoomScaleNormal="145" workbookViewId="0">
      <selection activeCell="C1" sqref="C1"/>
    </sheetView>
  </sheetViews>
  <sheetFormatPr defaultRowHeight="12.75" x14ac:dyDescent="0.2"/>
  <cols>
    <col min="1" max="1" width="13.83203125" style="240" customWidth="1"/>
    <col min="2" max="2" width="79.1640625" style="241" customWidth="1"/>
    <col min="3" max="3" width="25" style="241" customWidth="1"/>
    <col min="4" max="16384" width="9.33203125" style="241"/>
  </cols>
  <sheetData>
    <row r="1" spans="1:3" s="220" customFormat="1" ht="21" customHeight="1" thickBot="1" x14ac:dyDescent="0.25">
      <c r="A1" s="219"/>
      <c r="B1" s="221"/>
      <c r="C1" s="562" t="str">
        <f>+CONCATENATE("9.3. melléklet a 2/",LEFT(ÖSSZEFÜGGÉSEK!A5,4),". (III.11.) önkormányzati rendelethez")</f>
        <v>9.3. melléklet a 2/2020. (III.11.) önkormányzati rendelethez</v>
      </c>
    </row>
    <row r="2" spans="1:3" s="460" customFormat="1" ht="25.5" customHeight="1" x14ac:dyDescent="0.2">
      <c r="A2" s="411" t="s">
        <v>205</v>
      </c>
      <c r="B2" s="353" t="s">
        <v>208</v>
      </c>
      <c r="C2" s="367" t="s">
        <v>61</v>
      </c>
    </row>
    <row r="3" spans="1:3" s="460" customFormat="1" ht="24.75" thickBot="1" x14ac:dyDescent="0.25">
      <c r="A3" s="454" t="s">
        <v>204</v>
      </c>
      <c r="B3" s="354" t="s">
        <v>405</v>
      </c>
      <c r="C3" s="368"/>
    </row>
    <row r="4" spans="1:3" s="461" customFormat="1" ht="15.95" customHeight="1" thickBot="1" x14ac:dyDescent="0.3">
      <c r="A4" s="223"/>
      <c r="B4" s="223"/>
      <c r="C4" s="224" t="str">
        <f>'9.2.3. sz. mell'!C4</f>
        <v>Forintban!</v>
      </c>
    </row>
    <row r="5" spans="1:3" ht="13.5" thickBot="1" x14ac:dyDescent="0.25">
      <c r="A5" s="412" t="s">
        <v>206</v>
      </c>
      <c r="B5" s="225" t="s">
        <v>572</v>
      </c>
      <c r="C5" s="226" t="s">
        <v>56</v>
      </c>
    </row>
    <row r="6" spans="1:3" s="462" customFormat="1" ht="12.95" customHeight="1" thickBot="1" x14ac:dyDescent="0.25">
      <c r="A6" s="200"/>
      <c r="B6" s="201" t="s">
        <v>500</v>
      </c>
      <c r="C6" s="202" t="s">
        <v>501</v>
      </c>
    </row>
    <row r="7" spans="1:3" s="462" customFormat="1" ht="15.95" customHeight="1" thickBot="1" x14ac:dyDescent="0.25">
      <c r="A7" s="227"/>
      <c r="B7" s="228" t="s">
        <v>57</v>
      </c>
      <c r="C7" s="229"/>
    </row>
    <row r="8" spans="1:3" s="369" customFormat="1" ht="12" customHeight="1" thickBot="1" x14ac:dyDescent="0.25">
      <c r="A8" s="200" t="s">
        <v>19</v>
      </c>
      <c r="B8" s="230" t="s">
        <v>527</v>
      </c>
      <c r="C8" s="312">
        <f>SUM(C9:C19)</f>
        <v>0</v>
      </c>
    </row>
    <row r="9" spans="1:3" s="369" customFormat="1" ht="12" customHeight="1" x14ac:dyDescent="0.2">
      <c r="A9" s="455" t="s">
        <v>99</v>
      </c>
      <c r="B9" s="10" t="s">
        <v>280</v>
      </c>
      <c r="C9" s="358"/>
    </row>
    <row r="10" spans="1:3" s="369" customFormat="1" ht="12" customHeight="1" x14ac:dyDescent="0.2">
      <c r="A10" s="456" t="s">
        <v>100</v>
      </c>
      <c r="B10" s="8" t="s">
        <v>281</v>
      </c>
      <c r="C10" s="310"/>
    </row>
    <row r="11" spans="1:3" s="369" customFormat="1" ht="12" customHeight="1" x14ac:dyDescent="0.2">
      <c r="A11" s="456" t="s">
        <v>101</v>
      </c>
      <c r="B11" s="8" t="s">
        <v>282</v>
      </c>
      <c r="C11" s="310"/>
    </row>
    <row r="12" spans="1:3" s="369" customFormat="1" ht="12" customHeight="1" x14ac:dyDescent="0.2">
      <c r="A12" s="456" t="s">
        <v>102</v>
      </c>
      <c r="B12" s="8" t="s">
        <v>283</v>
      </c>
      <c r="C12" s="310"/>
    </row>
    <row r="13" spans="1:3" s="369" customFormat="1" ht="12" customHeight="1" x14ac:dyDescent="0.2">
      <c r="A13" s="456" t="s">
        <v>149</v>
      </c>
      <c r="B13" s="8" t="s">
        <v>284</v>
      </c>
      <c r="C13" s="310"/>
    </row>
    <row r="14" spans="1:3" s="369" customFormat="1" ht="12" customHeight="1" x14ac:dyDescent="0.2">
      <c r="A14" s="456" t="s">
        <v>103</v>
      </c>
      <c r="B14" s="8" t="s">
        <v>406</v>
      </c>
      <c r="C14" s="310"/>
    </row>
    <row r="15" spans="1:3" s="369" customFormat="1" ht="12" customHeight="1" x14ac:dyDescent="0.2">
      <c r="A15" s="456" t="s">
        <v>104</v>
      </c>
      <c r="B15" s="7" t="s">
        <v>407</v>
      </c>
      <c r="C15" s="310"/>
    </row>
    <row r="16" spans="1:3" s="369" customFormat="1" ht="12" customHeight="1" x14ac:dyDescent="0.2">
      <c r="A16" s="456" t="s">
        <v>114</v>
      </c>
      <c r="B16" s="8" t="s">
        <v>287</v>
      </c>
      <c r="C16" s="359"/>
    </row>
    <row r="17" spans="1:3" s="463" customFormat="1" ht="12" customHeight="1" x14ac:dyDescent="0.2">
      <c r="A17" s="456" t="s">
        <v>115</v>
      </c>
      <c r="B17" s="8" t="s">
        <v>288</v>
      </c>
      <c r="C17" s="310"/>
    </row>
    <row r="18" spans="1:3" s="463" customFormat="1" ht="12" customHeight="1" x14ac:dyDescent="0.2">
      <c r="A18" s="456" t="s">
        <v>116</v>
      </c>
      <c r="B18" s="8" t="s">
        <v>443</v>
      </c>
      <c r="C18" s="311"/>
    </row>
    <row r="19" spans="1:3" s="463" customFormat="1" ht="12" customHeight="1" thickBot="1" x14ac:dyDescent="0.25">
      <c r="A19" s="456" t="s">
        <v>117</v>
      </c>
      <c r="B19" s="7" t="s">
        <v>289</v>
      </c>
      <c r="C19" s="311"/>
    </row>
    <row r="20" spans="1:3" s="369" customFormat="1" ht="12" customHeight="1" thickBot="1" x14ac:dyDescent="0.25">
      <c r="A20" s="200" t="s">
        <v>20</v>
      </c>
      <c r="B20" s="230" t="s">
        <v>408</v>
      </c>
      <c r="C20" s="312">
        <f>SUM(C21:C23)</f>
        <v>0</v>
      </c>
    </row>
    <row r="21" spans="1:3" s="463" customFormat="1" ht="12" customHeight="1" x14ac:dyDescent="0.2">
      <c r="A21" s="456" t="s">
        <v>105</v>
      </c>
      <c r="B21" s="9" t="s">
        <v>261</v>
      </c>
      <c r="C21" s="310"/>
    </row>
    <row r="22" spans="1:3" s="463" customFormat="1" ht="12" customHeight="1" x14ac:dyDescent="0.2">
      <c r="A22" s="456" t="s">
        <v>106</v>
      </c>
      <c r="B22" s="8" t="s">
        <v>409</v>
      </c>
      <c r="C22" s="310"/>
    </row>
    <row r="23" spans="1:3" s="463" customFormat="1" ht="12" customHeight="1" x14ac:dyDescent="0.2">
      <c r="A23" s="456" t="s">
        <v>107</v>
      </c>
      <c r="B23" s="8" t="s">
        <v>410</v>
      </c>
      <c r="C23" s="310"/>
    </row>
    <row r="24" spans="1:3" s="463" customFormat="1" ht="12" customHeight="1" thickBot="1" x14ac:dyDescent="0.25">
      <c r="A24" s="456" t="s">
        <v>108</v>
      </c>
      <c r="B24" s="8" t="s">
        <v>532</v>
      </c>
      <c r="C24" s="310"/>
    </row>
    <row r="25" spans="1:3" s="463" customFormat="1" ht="12" customHeight="1" thickBot="1" x14ac:dyDescent="0.25">
      <c r="A25" s="208" t="s">
        <v>21</v>
      </c>
      <c r="B25" s="124" t="s">
        <v>175</v>
      </c>
      <c r="C25" s="339"/>
    </row>
    <row r="26" spans="1:3" s="463" customFormat="1" ht="12" customHeight="1" thickBot="1" x14ac:dyDescent="0.25">
      <c r="A26" s="208" t="s">
        <v>22</v>
      </c>
      <c r="B26" s="124" t="s">
        <v>411</v>
      </c>
      <c r="C26" s="312">
        <f>+C27+C28</f>
        <v>0</v>
      </c>
    </row>
    <row r="27" spans="1:3" s="463" customFormat="1" ht="12" customHeight="1" x14ac:dyDescent="0.2">
      <c r="A27" s="457" t="s">
        <v>271</v>
      </c>
      <c r="B27" s="458" t="s">
        <v>409</v>
      </c>
      <c r="C27" s="80"/>
    </row>
    <row r="28" spans="1:3" s="463" customFormat="1" ht="12" customHeight="1" x14ac:dyDescent="0.2">
      <c r="A28" s="457" t="s">
        <v>272</v>
      </c>
      <c r="B28" s="459" t="s">
        <v>412</v>
      </c>
      <c r="C28" s="313"/>
    </row>
    <row r="29" spans="1:3" s="463" customFormat="1" ht="12" customHeight="1" thickBot="1" x14ac:dyDescent="0.25">
      <c r="A29" s="456" t="s">
        <v>273</v>
      </c>
      <c r="B29" s="142" t="s">
        <v>533</v>
      </c>
      <c r="C29" s="87"/>
    </row>
    <row r="30" spans="1:3" s="463" customFormat="1" ht="12" customHeight="1" thickBot="1" x14ac:dyDescent="0.25">
      <c r="A30" s="208" t="s">
        <v>23</v>
      </c>
      <c r="B30" s="124" t="s">
        <v>413</v>
      </c>
      <c r="C30" s="312">
        <f>+C31+C32+C33</f>
        <v>0</v>
      </c>
    </row>
    <row r="31" spans="1:3" s="463" customFormat="1" ht="12" customHeight="1" x14ac:dyDescent="0.2">
      <c r="A31" s="457" t="s">
        <v>92</v>
      </c>
      <c r="B31" s="458" t="s">
        <v>294</v>
      </c>
      <c r="C31" s="80"/>
    </row>
    <row r="32" spans="1:3" s="463" customFormat="1" ht="12" customHeight="1" x14ac:dyDescent="0.2">
      <c r="A32" s="457" t="s">
        <v>93</v>
      </c>
      <c r="B32" s="459" t="s">
        <v>295</v>
      </c>
      <c r="C32" s="313"/>
    </row>
    <row r="33" spans="1:3" s="463" customFormat="1" ht="12" customHeight="1" thickBot="1" x14ac:dyDescent="0.25">
      <c r="A33" s="456" t="s">
        <v>94</v>
      </c>
      <c r="B33" s="142" t="s">
        <v>296</v>
      </c>
      <c r="C33" s="87"/>
    </row>
    <row r="34" spans="1:3" s="369" customFormat="1" ht="12" customHeight="1" thickBot="1" x14ac:dyDescent="0.25">
      <c r="A34" s="208" t="s">
        <v>24</v>
      </c>
      <c r="B34" s="124" t="s">
        <v>382</v>
      </c>
      <c r="C34" s="339"/>
    </row>
    <row r="35" spans="1:3" s="369" customFormat="1" ht="12" customHeight="1" thickBot="1" x14ac:dyDescent="0.25">
      <c r="A35" s="208" t="s">
        <v>25</v>
      </c>
      <c r="B35" s="124" t="s">
        <v>414</v>
      </c>
      <c r="C35" s="360"/>
    </row>
    <row r="36" spans="1:3" s="369" customFormat="1" ht="12" customHeight="1" thickBot="1" x14ac:dyDescent="0.25">
      <c r="A36" s="200" t="s">
        <v>26</v>
      </c>
      <c r="B36" s="124" t="s">
        <v>534</v>
      </c>
      <c r="C36" s="361">
        <f>+C8+C20+C25+C26+C30+C34+C35</f>
        <v>0</v>
      </c>
    </row>
    <row r="37" spans="1:3" s="369" customFormat="1" ht="12" customHeight="1" thickBot="1" x14ac:dyDescent="0.25">
      <c r="A37" s="231" t="s">
        <v>27</v>
      </c>
      <c r="B37" s="124" t="s">
        <v>416</v>
      </c>
      <c r="C37" s="361">
        <f>+C38+C39+C40</f>
        <v>0</v>
      </c>
    </row>
    <row r="38" spans="1:3" s="369" customFormat="1" ht="12" customHeight="1" x14ac:dyDescent="0.2">
      <c r="A38" s="457" t="s">
        <v>417</v>
      </c>
      <c r="B38" s="458" t="s">
        <v>239</v>
      </c>
      <c r="C38" s="80"/>
    </row>
    <row r="39" spans="1:3" s="369" customFormat="1" ht="12" customHeight="1" x14ac:dyDescent="0.2">
      <c r="A39" s="457" t="s">
        <v>418</v>
      </c>
      <c r="B39" s="459" t="s">
        <v>2</v>
      </c>
      <c r="C39" s="313"/>
    </row>
    <row r="40" spans="1:3" s="463" customFormat="1" ht="12" customHeight="1" thickBot="1" x14ac:dyDescent="0.25">
      <c r="A40" s="456" t="s">
        <v>419</v>
      </c>
      <c r="B40" s="142" t="s">
        <v>420</v>
      </c>
      <c r="C40" s="87"/>
    </row>
    <row r="41" spans="1:3" s="463" customFormat="1" ht="15" customHeight="1" thickBot="1" x14ac:dyDescent="0.25">
      <c r="A41" s="231" t="s">
        <v>28</v>
      </c>
      <c r="B41" s="232" t="s">
        <v>421</v>
      </c>
      <c r="C41" s="364">
        <f>+C36+C37</f>
        <v>0</v>
      </c>
    </row>
    <row r="42" spans="1:3" s="463" customFormat="1" ht="15" customHeight="1" x14ac:dyDescent="0.2">
      <c r="A42" s="233"/>
      <c r="B42" s="234"/>
      <c r="C42" s="362"/>
    </row>
    <row r="43" spans="1:3" ht="13.5" thickBot="1" x14ac:dyDescent="0.25">
      <c r="A43" s="235"/>
      <c r="B43" s="236"/>
      <c r="C43" s="363"/>
    </row>
    <row r="44" spans="1:3" s="462" customFormat="1" ht="16.5" customHeight="1" thickBot="1" x14ac:dyDescent="0.25">
      <c r="A44" s="237"/>
      <c r="B44" s="238" t="s">
        <v>58</v>
      </c>
      <c r="C44" s="364"/>
    </row>
    <row r="45" spans="1:3" s="464" customFormat="1" ht="12" customHeight="1" thickBot="1" x14ac:dyDescent="0.25">
      <c r="A45" s="208" t="s">
        <v>19</v>
      </c>
      <c r="B45" s="124" t="s">
        <v>422</v>
      </c>
      <c r="C45" s="312">
        <f>SUM(C46:C50)</f>
        <v>0</v>
      </c>
    </row>
    <row r="46" spans="1:3" ht="12" customHeight="1" x14ac:dyDescent="0.2">
      <c r="A46" s="456" t="s">
        <v>99</v>
      </c>
      <c r="B46" s="9" t="s">
        <v>50</v>
      </c>
      <c r="C46" s="80"/>
    </row>
    <row r="47" spans="1:3" ht="12" customHeight="1" x14ac:dyDescent="0.2">
      <c r="A47" s="456" t="s">
        <v>100</v>
      </c>
      <c r="B47" s="8" t="s">
        <v>184</v>
      </c>
      <c r="C47" s="83"/>
    </row>
    <row r="48" spans="1:3" ht="12" customHeight="1" x14ac:dyDescent="0.2">
      <c r="A48" s="456" t="s">
        <v>101</v>
      </c>
      <c r="B48" s="8" t="s">
        <v>141</v>
      </c>
      <c r="C48" s="83"/>
    </row>
    <row r="49" spans="1:3" ht="12" customHeight="1" x14ac:dyDescent="0.2">
      <c r="A49" s="456" t="s">
        <v>102</v>
      </c>
      <c r="B49" s="8" t="s">
        <v>185</v>
      </c>
      <c r="C49" s="83"/>
    </row>
    <row r="50" spans="1:3" ht="12" customHeight="1" thickBot="1" x14ac:dyDescent="0.25">
      <c r="A50" s="456" t="s">
        <v>149</v>
      </c>
      <c r="B50" s="8" t="s">
        <v>186</v>
      </c>
      <c r="C50" s="83"/>
    </row>
    <row r="51" spans="1:3" ht="12" customHeight="1" thickBot="1" x14ac:dyDescent="0.25">
      <c r="A51" s="208" t="s">
        <v>20</v>
      </c>
      <c r="B51" s="124" t="s">
        <v>423</v>
      </c>
      <c r="C51" s="312">
        <f>SUM(C52:C54)</f>
        <v>0</v>
      </c>
    </row>
    <row r="52" spans="1:3" s="464" customFormat="1" ht="12" customHeight="1" x14ac:dyDescent="0.2">
      <c r="A52" s="456" t="s">
        <v>105</v>
      </c>
      <c r="B52" s="9" t="s">
        <v>232</v>
      </c>
      <c r="C52" s="80"/>
    </row>
    <row r="53" spans="1:3" ht="12" customHeight="1" x14ac:dyDescent="0.2">
      <c r="A53" s="456" t="s">
        <v>106</v>
      </c>
      <c r="B53" s="8" t="s">
        <v>188</v>
      </c>
      <c r="C53" s="83"/>
    </row>
    <row r="54" spans="1:3" ht="12" customHeight="1" x14ac:dyDescent="0.2">
      <c r="A54" s="456" t="s">
        <v>107</v>
      </c>
      <c r="B54" s="8" t="s">
        <v>59</v>
      </c>
      <c r="C54" s="83"/>
    </row>
    <row r="55" spans="1:3" ht="12" customHeight="1" thickBot="1" x14ac:dyDescent="0.25">
      <c r="A55" s="456" t="s">
        <v>108</v>
      </c>
      <c r="B55" s="8" t="s">
        <v>531</v>
      </c>
      <c r="C55" s="83"/>
    </row>
    <row r="56" spans="1:3" ht="15" customHeight="1" thickBot="1" x14ac:dyDescent="0.25">
      <c r="A56" s="208" t="s">
        <v>21</v>
      </c>
      <c r="B56" s="124" t="s">
        <v>13</v>
      </c>
      <c r="C56" s="339"/>
    </row>
    <row r="57" spans="1:3" ht="13.5" thickBot="1" x14ac:dyDescent="0.25">
      <c r="A57" s="208" t="s">
        <v>22</v>
      </c>
      <c r="B57" s="239" t="s">
        <v>538</v>
      </c>
      <c r="C57" s="365">
        <f>+C45+C51+C56</f>
        <v>0</v>
      </c>
    </row>
    <row r="58" spans="1:3" ht="15" customHeight="1" thickBot="1" x14ac:dyDescent="0.25">
      <c r="C58" s="366"/>
    </row>
    <row r="59" spans="1:3" ht="14.25" customHeight="1" thickBot="1" x14ac:dyDescent="0.25">
      <c r="A59" s="242" t="s">
        <v>526</v>
      </c>
      <c r="B59" s="243"/>
      <c r="C59" s="121"/>
    </row>
    <row r="60" spans="1:3" ht="13.5" thickBot="1" x14ac:dyDescent="0.25">
      <c r="A60" s="242" t="s">
        <v>207</v>
      </c>
      <c r="B60" s="243"/>
      <c r="C60" s="121"/>
    </row>
  </sheetData>
  <sheetProtection formatCells="0"/>
  <customSheetViews>
    <customSheetView guid="{D4B7FE44-8C63-4A0A-B353-9AF0A4D22349}" scale="145" topLeftCell="B1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45" topLeftCell="B1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60"/>
  <sheetViews>
    <sheetView topLeftCell="B1" zoomScale="145" zoomScaleNormal="145" workbookViewId="0">
      <selection activeCell="C1" sqref="C1"/>
    </sheetView>
  </sheetViews>
  <sheetFormatPr defaultRowHeight="12.75" x14ac:dyDescent="0.2"/>
  <cols>
    <col min="1" max="1" width="13.83203125" style="240" customWidth="1"/>
    <col min="2" max="2" width="79.1640625" style="241" customWidth="1"/>
    <col min="3" max="3" width="25" style="241" customWidth="1"/>
    <col min="4" max="16384" width="9.33203125" style="241"/>
  </cols>
  <sheetData>
    <row r="1" spans="1:3" s="220" customFormat="1" ht="21" customHeight="1" thickBot="1" x14ac:dyDescent="0.25">
      <c r="A1" s="219"/>
      <c r="B1" s="221"/>
      <c r="C1" s="562" t="str">
        <f>+CONCATENATE("9.3.1. melléklet a 2/",LEFT(ÖSSZEFÜGGÉSEK!A5,4),". (III.11.) önkormányzati rendelethez")</f>
        <v>9.3.1. melléklet a 2/2020. (III.11.) önkormányzati rendelethez</v>
      </c>
    </row>
    <row r="2" spans="1:3" s="460" customFormat="1" ht="25.5" customHeight="1" x14ac:dyDescent="0.2">
      <c r="A2" s="411" t="s">
        <v>205</v>
      </c>
      <c r="B2" s="353" t="s">
        <v>208</v>
      </c>
      <c r="C2" s="367" t="s">
        <v>61</v>
      </c>
    </row>
    <row r="3" spans="1:3" s="460" customFormat="1" ht="24.75" thickBot="1" x14ac:dyDescent="0.25">
      <c r="A3" s="454" t="s">
        <v>204</v>
      </c>
      <c r="B3" s="354" t="s">
        <v>424</v>
      </c>
      <c r="C3" s="368" t="s">
        <v>55</v>
      </c>
    </row>
    <row r="4" spans="1:3" s="461" customFormat="1" ht="15.95" customHeight="1" thickBot="1" x14ac:dyDescent="0.3">
      <c r="A4" s="223"/>
      <c r="B4" s="223"/>
      <c r="C4" s="224" t="str">
        <f>'9.3. sz. mell'!C4</f>
        <v>Forintban!</v>
      </c>
    </row>
    <row r="5" spans="1:3" ht="13.5" thickBot="1" x14ac:dyDescent="0.25">
      <c r="A5" s="412" t="s">
        <v>206</v>
      </c>
      <c r="B5" s="225" t="s">
        <v>572</v>
      </c>
      <c r="C5" s="226" t="s">
        <v>56</v>
      </c>
    </row>
    <row r="6" spans="1:3" s="462" customFormat="1" ht="12.95" customHeight="1" thickBot="1" x14ac:dyDescent="0.25">
      <c r="A6" s="200"/>
      <c r="B6" s="201" t="s">
        <v>500</v>
      </c>
      <c r="C6" s="202" t="s">
        <v>501</v>
      </c>
    </row>
    <row r="7" spans="1:3" s="462" customFormat="1" ht="15.95" customHeight="1" thickBot="1" x14ac:dyDescent="0.25">
      <c r="A7" s="227"/>
      <c r="B7" s="228" t="s">
        <v>57</v>
      </c>
      <c r="C7" s="229"/>
    </row>
    <row r="8" spans="1:3" s="369" customFormat="1" ht="12" customHeight="1" thickBot="1" x14ac:dyDescent="0.25">
      <c r="A8" s="200" t="s">
        <v>19</v>
      </c>
      <c r="B8" s="230" t="s">
        <v>527</v>
      </c>
      <c r="C8" s="312">
        <f>SUM(C9:C19)</f>
        <v>0</v>
      </c>
    </row>
    <row r="9" spans="1:3" s="369" customFormat="1" ht="12" customHeight="1" x14ac:dyDescent="0.2">
      <c r="A9" s="455" t="s">
        <v>99</v>
      </c>
      <c r="B9" s="10" t="s">
        <v>280</v>
      </c>
      <c r="C9" s="358"/>
    </row>
    <row r="10" spans="1:3" s="369" customFormat="1" ht="12" customHeight="1" x14ac:dyDescent="0.2">
      <c r="A10" s="456" t="s">
        <v>100</v>
      </c>
      <c r="B10" s="8" t="s">
        <v>281</v>
      </c>
      <c r="C10" s="310"/>
    </row>
    <row r="11" spans="1:3" s="369" customFormat="1" ht="12" customHeight="1" x14ac:dyDescent="0.2">
      <c r="A11" s="456" t="s">
        <v>101</v>
      </c>
      <c r="B11" s="8" t="s">
        <v>282</v>
      </c>
      <c r="C11" s="310"/>
    </row>
    <row r="12" spans="1:3" s="369" customFormat="1" ht="12" customHeight="1" x14ac:dyDescent="0.2">
      <c r="A12" s="456" t="s">
        <v>102</v>
      </c>
      <c r="B12" s="8" t="s">
        <v>283</v>
      </c>
      <c r="C12" s="310"/>
    </row>
    <row r="13" spans="1:3" s="369" customFormat="1" ht="12" customHeight="1" x14ac:dyDescent="0.2">
      <c r="A13" s="456" t="s">
        <v>149</v>
      </c>
      <c r="B13" s="8" t="s">
        <v>284</v>
      </c>
      <c r="C13" s="310"/>
    </row>
    <row r="14" spans="1:3" s="369" customFormat="1" ht="12" customHeight="1" x14ac:dyDescent="0.2">
      <c r="A14" s="456" t="s">
        <v>103</v>
      </c>
      <c r="B14" s="8" t="s">
        <v>406</v>
      </c>
      <c r="C14" s="310"/>
    </row>
    <row r="15" spans="1:3" s="369" customFormat="1" ht="12" customHeight="1" x14ac:dyDescent="0.2">
      <c r="A15" s="456" t="s">
        <v>104</v>
      </c>
      <c r="B15" s="7" t="s">
        <v>407</v>
      </c>
      <c r="C15" s="310"/>
    </row>
    <row r="16" spans="1:3" s="369" customFormat="1" ht="12" customHeight="1" x14ac:dyDescent="0.2">
      <c r="A16" s="456" t="s">
        <v>114</v>
      </c>
      <c r="B16" s="8" t="s">
        <v>287</v>
      </c>
      <c r="C16" s="359"/>
    </row>
    <row r="17" spans="1:3" s="463" customFormat="1" ht="12" customHeight="1" x14ac:dyDescent="0.2">
      <c r="A17" s="456" t="s">
        <v>115</v>
      </c>
      <c r="B17" s="8" t="s">
        <v>288</v>
      </c>
      <c r="C17" s="310"/>
    </row>
    <row r="18" spans="1:3" s="463" customFormat="1" ht="12" customHeight="1" x14ac:dyDescent="0.2">
      <c r="A18" s="456" t="s">
        <v>116</v>
      </c>
      <c r="B18" s="8" t="s">
        <v>443</v>
      </c>
      <c r="C18" s="311"/>
    </row>
    <row r="19" spans="1:3" s="463" customFormat="1" ht="12" customHeight="1" thickBot="1" x14ac:dyDescent="0.25">
      <c r="A19" s="456" t="s">
        <v>117</v>
      </c>
      <c r="B19" s="7" t="s">
        <v>289</v>
      </c>
      <c r="C19" s="311"/>
    </row>
    <row r="20" spans="1:3" s="369" customFormat="1" ht="12" customHeight="1" thickBot="1" x14ac:dyDescent="0.25">
      <c r="A20" s="200" t="s">
        <v>20</v>
      </c>
      <c r="B20" s="230" t="s">
        <v>408</v>
      </c>
      <c r="C20" s="312">
        <f>SUM(C21:C23)</f>
        <v>0</v>
      </c>
    </row>
    <row r="21" spans="1:3" s="463" customFormat="1" ht="12" customHeight="1" x14ac:dyDescent="0.2">
      <c r="A21" s="456" t="s">
        <v>105</v>
      </c>
      <c r="B21" s="9" t="s">
        <v>261</v>
      </c>
      <c r="C21" s="310"/>
    </row>
    <row r="22" spans="1:3" s="463" customFormat="1" ht="12" customHeight="1" x14ac:dyDescent="0.2">
      <c r="A22" s="456" t="s">
        <v>106</v>
      </c>
      <c r="B22" s="8" t="s">
        <v>409</v>
      </c>
      <c r="C22" s="310"/>
    </row>
    <row r="23" spans="1:3" s="463" customFormat="1" ht="12" customHeight="1" x14ac:dyDescent="0.2">
      <c r="A23" s="456" t="s">
        <v>107</v>
      </c>
      <c r="B23" s="8" t="s">
        <v>410</v>
      </c>
      <c r="C23" s="310"/>
    </row>
    <row r="24" spans="1:3" s="463" customFormat="1" ht="12" customHeight="1" thickBot="1" x14ac:dyDescent="0.25">
      <c r="A24" s="456" t="s">
        <v>108</v>
      </c>
      <c r="B24" s="8" t="s">
        <v>532</v>
      </c>
      <c r="C24" s="310"/>
    </row>
    <row r="25" spans="1:3" s="463" customFormat="1" ht="12" customHeight="1" thickBot="1" x14ac:dyDescent="0.25">
      <c r="A25" s="208" t="s">
        <v>21</v>
      </c>
      <c r="B25" s="124" t="s">
        <v>175</v>
      </c>
      <c r="C25" s="339"/>
    </row>
    <row r="26" spans="1:3" s="463" customFormat="1" ht="12" customHeight="1" thickBot="1" x14ac:dyDescent="0.25">
      <c r="A26" s="208" t="s">
        <v>22</v>
      </c>
      <c r="B26" s="124" t="s">
        <v>411</v>
      </c>
      <c r="C26" s="312">
        <f>+C27+C28</f>
        <v>0</v>
      </c>
    </row>
    <row r="27" spans="1:3" s="463" customFormat="1" ht="12" customHeight="1" x14ac:dyDescent="0.2">
      <c r="A27" s="457" t="s">
        <v>271</v>
      </c>
      <c r="B27" s="458" t="s">
        <v>409</v>
      </c>
      <c r="C27" s="80"/>
    </row>
    <row r="28" spans="1:3" s="463" customFormat="1" ht="12" customHeight="1" x14ac:dyDescent="0.2">
      <c r="A28" s="457" t="s">
        <v>272</v>
      </c>
      <c r="B28" s="459" t="s">
        <v>412</v>
      </c>
      <c r="C28" s="313"/>
    </row>
    <row r="29" spans="1:3" s="463" customFormat="1" ht="12" customHeight="1" thickBot="1" x14ac:dyDescent="0.25">
      <c r="A29" s="456" t="s">
        <v>273</v>
      </c>
      <c r="B29" s="142" t="s">
        <v>533</v>
      </c>
      <c r="C29" s="87"/>
    </row>
    <row r="30" spans="1:3" s="463" customFormat="1" ht="12" customHeight="1" thickBot="1" x14ac:dyDescent="0.25">
      <c r="A30" s="208" t="s">
        <v>23</v>
      </c>
      <c r="B30" s="124" t="s">
        <v>413</v>
      </c>
      <c r="C30" s="312">
        <f>+C31+C32+C33</f>
        <v>0</v>
      </c>
    </row>
    <row r="31" spans="1:3" s="463" customFormat="1" ht="12" customHeight="1" x14ac:dyDescent="0.2">
      <c r="A31" s="457" t="s">
        <v>92</v>
      </c>
      <c r="B31" s="458" t="s">
        <v>294</v>
      </c>
      <c r="C31" s="80"/>
    </row>
    <row r="32" spans="1:3" s="463" customFormat="1" ht="12" customHeight="1" x14ac:dyDescent="0.2">
      <c r="A32" s="457" t="s">
        <v>93</v>
      </c>
      <c r="B32" s="459" t="s">
        <v>295</v>
      </c>
      <c r="C32" s="313"/>
    </row>
    <row r="33" spans="1:3" s="463" customFormat="1" ht="12" customHeight="1" thickBot="1" x14ac:dyDescent="0.25">
      <c r="A33" s="456" t="s">
        <v>94</v>
      </c>
      <c r="B33" s="142" t="s">
        <v>296</v>
      </c>
      <c r="C33" s="87"/>
    </row>
    <row r="34" spans="1:3" s="369" customFormat="1" ht="12" customHeight="1" thickBot="1" x14ac:dyDescent="0.25">
      <c r="A34" s="208" t="s">
        <v>24</v>
      </c>
      <c r="B34" s="124" t="s">
        <v>382</v>
      </c>
      <c r="C34" s="339"/>
    </row>
    <row r="35" spans="1:3" s="369" customFormat="1" ht="12" customHeight="1" thickBot="1" x14ac:dyDescent="0.25">
      <c r="A35" s="208" t="s">
        <v>25</v>
      </c>
      <c r="B35" s="124" t="s">
        <v>414</v>
      </c>
      <c r="C35" s="360"/>
    </row>
    <row r="36" spans="1:3" s="369" customFormat="1" ht="12" customHeight="1" thickBot="1" x14ac:dyDescent="0.25">
      <c r="A36" s="200" t="s">
        <v>26</v>
      </c>
      <c r="B36" s="124" t="s">
        <v>534</v>
      </c>
      <c r="C36" s="361">
        <f>+C8+C20+C25+C26+C30+C34+C35</f>
        <v>0</v>
      </c>
    </row>
    <row r="37" spans="1:3" s="369" customFormat="1" ht="12" customHeight="1" thickBot="1" x14ac:dyDescent="0.25">
      <c r="A37" s="231" t="s">
        <v>27</v>
      </c>
      <c r="B37" s="124" t="s">
        <v>416</v>
      </c>
      <c r="C37" s="361">
        <f>+C38+C39+C40</f>
        <v>0</v>
      </c>
    </row>
    <row r="38" spans="1:3" s="369" customFormat="1" ht="12" customHeight="1" x14ac:dyDescent="0.2">
      <c r="A38" s="457" t="s">
        <v>417</v>
      </c>
      <c r="B38" s="458" t="s">
        <v>239</v>
      </c>
      <c r="C38" s="80"/>
    </row>
    <row r="39" spans="1:3" s="369" customFormat="1" ht="12" customHeight="1" x14ac:dyDescent="0.2">
      <c r="A39" s="457" t="s">
        <v>418</v>
      </c>
      <c r="B39" s="459" t="s">
        <v>2</v>
      </c>
      <c r="C39" s="313"/>
    </row>
    <row r="40" spans="1:3" s="463" customFormat="1" ht="12" customHeight="1" thickBot="1" x14ac:dyDescent="0.25">
      <c r="A40" s="456" t="s">
        <v>419</v>
      </c>
      <c r="B40" s="142" t="s">
        <v>420</v>
      </c>
      <c r="C40" s="87"/>
    </row>
    <row r="41" spans="1:3" s="463" customFormat="1" ht="15" customHeight="1" thickBot="1" x14ac:dyDescent="0.25">
      <c r="A41" s="231" t="s">
        <v>28</v>
      </c>
      <c r="B41" s="232" t="s">
        <v>421</v>
      </c>
      <c r="C41" s="364">
        <f>+C36+C37</f>
        <v>0</v>
      </c>
    </row>
    <row r="42" spans="1:3" s="463" customFormat="1" ht="15" customHeight="1" x14ac:dyDescent="0.2">
      <c r="A42" s="233"/>
      <c r="B42" s="234"/>
      <c r="C42" s="362"/>
    </row>
    <row r="43" spans="1:3" ht="13.5" thickBot="1" x14ac:dyDescent="0.25">
      <c r="A43" s="235"/>
      <c r="B43" s="236"/>
      <c r="C43" s="363"/>
    </row>
    <row r="44" spans="1:3" s="462" customFormat="1" ht="16.5" customHeight="1" thickBot="1" x14ac:dyDescent="0.25">
      <c r="A44" s="237"/>
      <c r="B44" s="238" t="s">
        <v>58</v>
      </c>
      <c r="C44" s="364"/>
    </row>
    <row r="45" spans="1:3" s="464" customFormat="1" ht="12" customHeight="1" thickBot="1" x14ac:dyDescent="0.25">
      <c r="A45" s="208" t="s">
        <v>19</v>
      </c>
      <c r="B45" s="124" t="s">
        <v>422</v>
      </c>
      <c r="C45" s="312">
        <f>SUM(C46:C50)</f>
        <v>0</v>
      </c>
    </row>
    <row r="46" spans="1:3" ht="12" customHeight="1" x14ac:dyDescent="0.2">
      <c r="A46" s="456" t="s">
        <v>99</v>
      </c>
      <c r="B46" s="9" t="s">
        <v>50</v>
      </c>
      <c r="C46" s="80"/>
    </row>
    <row r="47" spans="1:3" ht="12" customHeight="1" x14ac:dyDescent="0.2">
      <c r="A47" s="456" t="s">
        <v>100</v>
      </c>
      <c r="B47" s="8" t="s">
        <v>184</v>
      </c>
      <c r="C47" s="83"/>
    </row>
    <row r="48" spans="1:3" ht="12" customHeight="1" x14ac:dyDescent="0.2">
      <c r="A48" s="456" t="s">
        <v>101</v>
      </c>
      <c r="B48" s="8" t="s">
        <v>141</v>
      </c>
      <c r="C48" s="83"/>
    </row>
    <row r="49" spans="1:3" ht="12" customHeight="1" x14ac:dyDescent="0.2">
      <c r="A49" s="456" t="s">
        <v>102</v>
      </c>
      <c r="B49" s="8" t="s">
        <v>185</v>
      </c>
      <c r="C49" s="83"/>
    </row>
    <row r="50" spans="1:3" ht="12" customHeight="1" thickBot="1" x14ac:dyDescent="0.25">
      <c r="A50" s="456" t="s">
        <v>149</v>
      </c>
      <c r="B50" s="8" t="s">
        <v>186</v>
      </c>
      <c r="C50" s="83"/>
    </row>
    <row r="51" spans="1:3" ht="12" customHeight="1" thickBot="1" x14ac:dyDescent="0.25">
      <c r="A51" s="208" t="s">
        <v>20</v>
      </c>
      <c r="B51" s="124" t="s">
        <v>423</v>
      </c>
      <c r="C51" s="312">
        <f>SUM(C52:C54)</f>
        <v>0</v>
      </c>
    </row>
    <row r="52" spans="1:3" s="464" customFormat="1" ht="12" customHeight="1" x14ac:dyDescent="0.2">
      <c r="A52" s="456" t="s">
        <v>105</v>
      </c>
      <c r="B52" s="9" t="s">
        <v>232</v>
      </c>
      <c r="C52" s="80"/>
    </row>
    <row r="53" spans="1:3" ht="12" customHeight="1" x14ac:dyDescent="0.2">
      <c r="A53" s="456" t="s">
        <v>106</v>
      </c>
      <c r="B53" s="8" t="s">
        <v>188</v>
      </c>
      <c r="C53" s="83"/>
    </row>
    <row r="54" spans="1:3" ht="12" customHeight="1" x14ac:dyDescent="0.2">
      <c r="A54" s="456" t="s">
        <v>107</v>
      </c>
      <c r="B54" s="8" t="s">
        <v>59</v>
      </c>
      <c r="C54" s="83"/>
    </row>
    <row r="55" spans="1:3" ht="12" customHeight="1" thickBot="1" x14ac:dyDescent="0.25">
      <c r="A55" s="456" t="s">
        <v>108</v>
      </c>
      <c r="B55" s="8" t="s">
        <v>531</v>
      </c>
      <c r="C55" s="83"/>
    </row>
    <row r="56" spans="1:3" ht="15" customHeight="1" thickBot="1" x14ac:dyDescent="0.25">
      <c r="A56" s="208" t="s">
        <v>21</v>
      </c>
      <c r="B56" s="124" t="s">
        <v>13</v>
      </c>
      <c r="C56" s="339"/>
    </row>
    <row r="57" spans="1:3" ht="13.5" thickBot="1" x14ac:dyDescent="0.25">
      <c r="A57" s="208" t="s">
        <v>22</v>
      </c>
      <c r="B57" s="239" t="s">
        <v>538</v>
      </c>
      <c r="C57" s="365">
        <f>+C45+C51+C56</f>
        <v>0</v>
      </c>
    </row>
    <row r="58" spans="1:3" ht="15" customHeight="1" thickBot="1" x14ac:dyDescent="0.25">
      <c r="C58" s="366"/>
    </row>
    <row r="59" spans="1:3" ht="14.25" customHeight="1" thickBot="1" x14ac:dyDescent="0.25">
      <c r="A59" s="242" t="s">
        <v>526</v>
      </c>
      <c r="B59" s="243"/>
      <c r="C59" s="121"/>
    </row>
    <row r="60" spans="1:3" ht="13.5" thickBot="1" x14ac:dyDescent="0.25">
      <c r="A60" s="242" t="s">
        <v>207</v>
      </c>
      <c r="B60" s="243"/>
      <c r="C60" s="121"/>
    </row>
  </sheetData>
  <sheetProtection formatCells="0"/>
  <customSheetViews>
    <customSheetView guid="{D4B7FE44-8C63-4A0A-B353-9AF0A4D22349}" scale="145" topLeftCell="B1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45" topLeftCell="B1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C60"/>
  <sheetViews>
    <sheetView topLeftCell="B1" zoomScale="145" zoomScaleNormal="145" workbookViewId="0">
      <selection activeCell="C1" sqref="C1"/>
    </sheetView>
  </sheetViews>
  <sheetFormatPr defaultRowHeight="12.75" x14ac:dyDescent="0.2"/>
  <cols>
    <col min="1" max="1" width="13.83203125" style="240" customWidth="1"/>
    <col min="2" max="2" width="79.1640625" style="241" customWidth="1"/>
    <col min="3" max="3" width="25" style="241" customWidth="1"/>
    <col min="4" max="16384" width="9.33203125" style="241"/>
  </cols>
  <sheetData>
    <row r="1" spans="1:3" s="220" customFormat="1" ht="21" customHeight="1" thickBot="1" x14ac:dyDescent="0.25">
      <c r="A1" s="219"/>
      <c r="B1" s="221"/>
      <c r="C1" s="562" t="str">
        <f>+CONCATENATE("9.3.2. melléklet a 2/",LEFT(ÖSSZEFÜGGÉSEK!A5,4),". (III.11.) önkormányzati rendelethez")</f>
        <v>9.3.2. melléklet a 2/2020. (III.11.) önkormányzati rendelethez</v>
      </c>
    </row>
    <row r="2" spans="1:3" s="460" customFormat="1" ht="25.5" customHeight="1" x14ac:dyDescent="0.2">
      <c r="A2" s="411" t="s">
        <v>205</v>
      </c>
      <c r="B2" s="353" t="s">
        <v>208</v>
      </c>
      <c r="C2" s="367" t="s">
        <v>61</v>
      </c>
    </row>
    <row r="3" spans="1:3" s="460" customFormat="1" ht="24.75" thickBot="1" x14ac:dyDescent="0.25">
      <c r="A3" s="454" t="s">
        <v>204</v>
      </c>
      <c r="B3" s="354" t="s">
        <v>425</v>
      </c>
      <c r="C3" s="368" t="s">
        <v>60</v>
      </c>
    </row>
    <row r="4" spans="1:3" s="461" customFormat="1" ht="15.95" customHeight="1" thickBot="1" x14ac:dyDescent="0.3">
      <c r="A4" s="223"/>
      <c r="B4" s="223"/>
      <c r="C4" s="224" t="str">
        <f>'9.3.1. sz. mell'!C4</f>
        <v>Forintban!</v>
      </c>
    </row>
    <row r="5" spans="1:3" ht="13.5" thickBot="1" x14ac:dyDescent="0.25">
      <c r="A5" s="412" t="s">
        <v>206</v>
      </c>
      <c r="B5" s="225" t="s">
        <v>572</v>
      </c>
      <c r="C5" s="226" t="s">
        <v>56</v>
      </c>
    </row>
    <row r="6" spans="1:3" s="462" customFormat="1" ht="12.95" customHeight="1" thickBot="1" x14ac:dyDescent="0.25">
      <c r="A6" s="200"/>
      <c r="B6" s="201" t="s">
        <v>500</v>
      </c>
      <c r="C6" s="202" t="s">
        <v>501</v>
      </c>
    </row>
    <row r="7" spans="1:3" s="462" customFormat="1" ht="15.95" customHeight="1" thickBot="1" x14ac:dyDescent="0.25">
      <c r="A7" s="227"/>
      <c r="B7" s="228" t="s">
        <v>57</v>
      </c>
      <c r="C7" s="229"/>
    </row>
    <row r="8" spans="1:3" s="369" customFormat="1" ht="12" customHeight="1" thickBot="1" x14ac:dyDescent="0.25">
      <c r="A8" s="200" t="s">
        <v>19</v>
      </c>
      <c r="B8" s="230" t="s">
        <v>527</v>
      </c>
      <c r="C8" s="312">
        <f>SUM(C9:C19)</f>
        <v>0</v>
      </c>
    </row>
    <row r="9" spans="1:3" s="369" customFormat="1" ht="12" customHeight="1" x14ac:dyDescent="0.2">
      <c r="A9" s="455" t="s">
        <v>99</v>
      </c>
      <c r="B9" s="10" t="s">
        <v>280</v>
      </c>
      <c r="C9" s="358"/>
    </row>
    <row r="10" spans="1:3" s="369" customFormat="1" ht="12" customHeight="1" x14ac:dyDescent="0.2">
      <c r="A10" s="456" t="s">
        <v>100</v>
      </c>
      <c r="B10" s="8" t="s">
        <v>281</v>
      </c>
      <c r="C10" s="310"/>
    </row>
    <row r="11" spans="1:3" s="369" customFormat="1" ht="12" customHeight="1" x14ac:dyDescent="0.2">
      <c r="A11" s="456" t="s">
        <v>101</v>
      </c>
      <c r="B11" s="8" t="s">
        <v>282</v>
      </c>
      <c r="C11" s="310"/>
    </row>
    <row r="12" spans="1:3" s="369" customFormat="1" ht="12" customHeight="1" x14ac:dyDescent="0.2">
      <c r="A12" s="456" t="s">
        <v>102</v>
      </c>
      <c r="B12" s="8" t="s">
        <v>283</v>
      </c>
      <c r="C12" s="310"/>
    </row>
    <row r="13" spans="1:3" s="369" customFormat="1" ht="12" customHeight="1" x14ac:dyDescent="0.2">
      <c r="A13" s="456" t="s">
        <v>149</v>
      </c>
      <c r="B13" s="8" t="s">
        <v>284</v>
      </c>
      <c r="C13" s="310"/>
    </row>
    <row r="14" spans="1:3" s="369" customFormat="1" ht="12" customHeight="1" x14ac:dyDescent="0.2">
      <c r="A14" s="456" t="s">
        <v>103</v>
      </c>
      <c r="B14" s="8" t="s">
        <v>406</v>
      </c>
      <c r="C14" s="310"/>
    </row>
    <row r="15" spans="1:3" s="369" customFormat="1" ht="12" customHeight="1" x14ac:dyDescent="0.2">
      <c r="A15" s="456" t="s">
        <v>104</v>
      </c>
      <c r="B15" s="7" t="s">
        <v>407</v>
      </c>
      <c r="C15" s="310"/>
    </row>
    <row r="16" spans="1:3" s="369" customFormat="1" ht="12" customHeight="1" x14ac:dyDescent="0.2">
      <c r="A16" s="456" t="s">
        <v>114</v>
      </c>
      <c r="B16" s="8" t="s">
        <v>287</v>
      </c>
      <c r="C16" s="359"/>
    </row>
    <row r="17" spans="1:3" s="463" customFormat="1" ht="12" customHeight="1" x14ac:dyDescent="0.2">
      <c r="A17" s="456" t="s">
        <v>115</v>
      </c>
      <c r="B17" s="8" t="s">
        <v>288</v>
      </c>
      <c r="C17" s="310"/>
    </row>
    <row r="18" spans="1:3" s="463" customFormat="1" ht="12" customHeight="1" x14ac:dyDescent="0.2">
      <c r="A18" s="456" t="s">
        <v>116</v>
      </c>
      <c r="B18" s="8" t="s">
        <v>443</v>
      </c>
      <c r="C18" s="311"/>
    </row>
    <row r="19" spans="1:3" s="463" customFormat="1" ht="12" customHeight="1" thickBot="1" x14ac:dyDescent="0.25">
      <c r="A19" s="456" t="s">
        <v>117</v>
      </c>
      <c r="B19" s="7" t="s">
        <v>289</v>
      </c>
      <c r="C19" s="311"/>
    </row>
    <row r="20" spans="1:3" s="369" customFormat="1" ht="12" customHeight="1" thickBot="1" x14ac:dyDescent="0.25">
      <c r="A20" s="200" t="s">
        <v>20</v>
      </c>
      <c r="B20" s="230" t="s">
        <v>408</v>
      </c>
      <c r="C20" s="312">
        <f>SUM(C21:C23)</f>
        <v>0</v>
      </c>
    </row>
    <row r="21" spans="1:3" s="463" customFormat="1" ht="12" customHeight="1" x14ac:dyDescent="0.2">
      <c r="A21" s="456" t="s">
        <v>105</v>
      </c>
      <c r="B21" s="9" t="s">
        <v>261</v>
      </c>
      <c r="C21" s="310"/>
    </row>
    <row r="22" spans="1:3" s="463" customFormat="1" ht="12" customHeight="1" x14ac:dyDescent="0.2">
      <c r="A22" s="456" t="s">
        <v>106</v>
      </c>
      <c r="B22" s="8" t="s">
        <v>409</v>
      </c>
      <c r="C22" s="310"/>
    </row>
    <row r="23" spans="1:3" s="463" customFormat="1" ht="12" customHeight="1" x14ac:dyDescent="0.2">
      <c r="A23" s="456" t="s">
        <v>107</v>
      </c>
      <c r="B23" s="8" t="s">
        <v>410</v>
      </c>
      <c r="C23" s="310"/>
    </row>
    <row r="24" spans="1:3" s="463" customFormat="1" ht="12" customHeight="1" thickBot="1" x14ac:dyDescent="0.25">
      <c r="A24" s="456" t="s">
        <v>108</v>
      </c>
      <c r="B24" s="8" t="s">
        <v>532</v>
      </c>
      <c r="C24" s="310"/>
    </row>
    <row r="25" spans="1:3" s="463" customFormat="1" ht="12" customHeight="1" thickBot="1" x14ac:dyDescent="0.25">
      <c r="A25" s="208" t="s">
        <v>21</v>
      </c>
      <c r="B25" s="124" t="s">
        <v>175</v>
      </c>
      <c r="C25" s="339"/>
    </row>
    <row r="26" spans="1:3" s="463" customFormat="1" ht="12" customHeight="1" thickBot="1" x14ac:dyDescent="0.25">
      <c r="A26" s="208" t="s">
        <v>22</v>
      </c>
      <c r="B26" s="124" t="s">
        <v>411</v>
      </c>
      <c r="C26" s="312">
        <f>+C27+C28</f>
        <v>0</v>
      </c>
    </row>
    <row r="27" spans="1:3" s="463" customFormat="1" ht="12" customHeight="1" x14ac:dyDescent="0.2">
      <c r="A27" s="457" t="s">
        <v>271</v>
      </c>
      <c r="B27" s="458" t="s">
        <v>409</v>
      </c>
      <c r="C27" s="80"/>
    </row>
    <row r="28" spans="1:3" s="463" customFormat="1" ht="12" customHeight="1" x14ac:dyDescent="0.2">
      <c r="A28" s="457" t="s">
        <v>272</v>
      </c>
      <c r="B28" s="459" t="s">
        <v>412</v>
      </c>
      <c r="C28" s="313"/>
    </row>
    <row r="29" spans="1:3" s="463" customFormat="1" ht="12" customHeight="1" thickBot="1" x14ac:dyDescent="0.25">
      <c r="A29" s="456" t="s">
        <v>273</v>
      </c>
      <c r="B29" s="142" t="s">
        <v>533</v>
      </c>
      <c r="C29" s="87"/>
    </row>
    <row r="30" spans="1:3" s="463" customFormat="1" ht="12" customHeight="1" thickBot="1" x14ac:dyDescent="0.25">
      <c r="A30" s="208" t="s">
        <v>23</v>
      </c>
      <c r="B30" s="124" t="s">
        <v>413</v>
      </c>
      <c r="C30" s="312">
        <f>+C31+C32+C33</f>
        <v>0</v>
      </c>
    </row>
    <row r="31" spans="1:3" s="463" customFormat="1" ht="12" customHeight="1" x14ac:dyDescent="0.2">
      <c r="A31" s="457" t="s">
        <v>92</v>
      </c>
      <c r="B31" s="458" t="s">
        <v>294</v>
      </c>
      <c r="C31" s="80"/>
    </row>
    <row r="32" spans="1:3" s="463" customFormat="1" ht="12" customHeight="1" x14ac:dyDescent="0.2">
      <c r="A32" s="457" t="s">
        <v>93</v>
      </c>
      <c r="B32" s="459" t="s">
        <v>295</v>
      </c>
      <c r="C32" s="313"/>
    </row>
    <row r="33" spans="1:3" s="463" customFormat="1" ht="12" customHeight="1" thickBot="1" x14ac:dyDescent="0.25">
      <c r="A33" s="456" t="s">
        <v>94</v>
      </c>
      <c r="B33" s="142" t="s">
        <v>296</v>
      </c>
      <c r="C33" s="87"/>
    </row>
    <row r="34" spans="1:3" s="369" customFormat="1" ht="12" customHeight="1" thickBot="1" x14ac:dyDescent="0.25">
      <c r="A34" s="208" t="s">
        <v>24</v>
      </c>
      <c r="B34" s="124" t="s">
        <v>382</v>
      </c>
      <c r="C34" s="339"/>
    </row>
    <row r="35" spans="1:3" s="369" customFormat="1" ht="12" customHeight="1" thickBot="1" x14ac:dyDescent="0.25">
      <c r="A35" s="208" t="s">
        <v>25</v>
      </c>
      <c r="B35" s="124" t="s">
        <v>414</v>
      </c>
      <c r="C35" s="360"/>
    </row>
    <row r="36" spans="1:3" s="369" customFormat="1" ht="12" customHeight="1" thickBot="1" x14ac:dyDescent="0.25">
      <c r="A36" s="200" t="s">
        <v>26</v>
      </c>
      <c r="B36" s="124" t="s">
        <v>534</v>
      </c>
      <c r="C36" s="361">
        <f>+C8+C20+C25+C26+C30+C34+C35</f>
        <v>0</v>
      </c>
    </row>
    <row r="37" spans="1:3" s="369" customFormat="1" ht="12" customHeight="1" thickBot="1" x14ac:dyDescent="0.25">
      <c r="A37" s="231" t="s">
        <v>27</v>
      </c>
      <c r="B37" s="124" t="s">
        <v>416</v>
      </c>
      <c r="C37" s="361">
        <f>+C38+C39+C40</f>
        <v>0</v>
      </c>
    </row>
    <row r="38" spans="1:3" s="369" customFormat="1" ht="12" customHeight="1" x14ac:dyDescent="0.2">
      <c r="A38" s="457" t="s">
        <v>417</v>
      </c>
      <c r="B38" s="458" t="s">
        <v>239</v>
      </c>
      <c r="C38" s="80"/>
    </row>
    <row r="39" spans="1:3" s="369" customFormat="1" ht="12" customHeight="1" x14ac:dyDescent="0.2">
      <c r="A39" s="457" t="s">
        <v>418</v>
      </c>
      <c r="B39" s="459" t="s">
        <v>2</v>
      </c>
      <c r="C39" s="313"/>
    </row>
    <row r="40" spans="1:3" s="463" customFormat="1" ht="12" customHeight="1" thickBot="1" x14ac:dyDescent="0.25">
      <c r="A40" s="456" t="s">
        <v>419</v>
      </c>
      <c r="B40" s="142" t="s">
        <v>420</v>
      </c>
      <c r="C40" s="87"/>
    </row>
    <row r="41" spans="1:3" s="463" customFormat="1" ht="15" customHeight="1" thickBot="1" x14ac:dyDescent="0.25">
      <c r="A41" s="231" t="s">
        <v>28</v>
      </c>
      <c r="B41" s="232" t="s">
        <v>421</v>
      </c>
      <c r="C41" s="364">
        <f>+C36+C37</f>
        <v>0</v>
      </c>
    </row>
    <row r="42" spans="1:3" s="463" customFormat="1" ht="15" customHeight="1" x14ac:dyDescent="0.2">
      <c r="A42" s="233"/>
      <c r="B42" s="234"/>
      <c r="C42" s="362"/>
    </row>
    <row r="43" spans="1:3" ht="13.5" thickBot="1" x14ac:dyDescent="0.25">
      <c r="A43" s="235"/>
      <c r="B43" s="236"/>
      <c r="C43" s="363"/>
    </row>
    <row r="44" spans="1:3" s="462" customFormat="1" ht="16.5" customHeight="1" thickBot="1" x14ac:dyDescent="0.25">
      <c r="A44" s="237"/>
      <c r="B44" s="238" t="s">
        <v>58</v>
      </c>
      <c r="C44" s="364"/>
    </row>
    <row r="45" spans="1:3" s="464" customFormat="1" ht="12" customHeight="1" thickBot="1" x14ac:dyDescent="0.25">
      <c r="A45" s="208" t="s">
        <v>19</v>
      </c>
      <c r="B45" s="124" t="s">
        <v>422</v>
      </c>
      <c r="C45" s="312">
        <f>SUM(C46:C50)</f>
        <v>0</v>
      </c>
    </row>
    <row r="46" spans="1:3" ht="12" customHeight="1" x14ac:dyDescent="0.2">
      <c r="A46" s="456" t="s">
        <v>99</v>
      </c>
      <c r="B46" s="9" t="s">
        <v>50</v>
      </c>
      <c r="C46" s="80"/>
    </row>
    <row r="47" spans="1:3" ht="12" customHeight="1" x14ac:dyDescent="0.2">
      <c r="A47" s="456" t="s">
        <v>100</v>
      </c>
      <c r="B47" s="8" t="s">
        <v>184</v>
      </c>
      <c r="C47" s="83"/>
    </row>
    <row r="48" spans="1:3" ht="12" customHeight="1" x14ac:dyDescent="0.2">
      <c r="A48" s="456" t="s">
        <v>101</v>
      </c>
      <c r="B48" s="8" t="s">
        <v>141</v>
      </c>
      <c r="C48" s="83"/>
    </row>
    <row r="49" spans="1:3" ht="12" customHeight="1" x14ac:dyDescent="0.2">
      <c r="A49" s="456" t="s">
        <v>102</v>
      </c>
      <c r="B49" s="8" t="s">
        <v>185</v>
      </c>
      <c r="C49" s="83"/>
    </row>
    <row r="50" spans="1:3" ht="12" customHeight="1" thickBot="1" x14ac:dyDescent="0.25">
      <c r="A50" s="456" t="s">
        <v>149</v>
      </c>
      <c r="B50" s="8" t="s">
        <v>186</v>
      </c>
      <c r="C50" s="83"/>
    </row>
    <row r="51" spans="1:3" ht="12" customHeight="1" thickBot="1" x14ac:dyDescent="0.25">
      <c r="A51" s="208" t="s">
        <v>20</v>
      </c>
      <c r="B51" s="124" t="s">
        <v>423</v>
      </c>
      <c r="C51" s="312">
        <f>SUM(C52:C54)</f>
        <v>0</v>
      </c>
    </row>
    <row r="52" spans="1:3" s="464" customFormat="1" ht="12" customHeight="1" x14ac:dyDescent="0.2">
      <c r="A52" s="456" t="s">
        <v>105</v>
      </c>
      <c r="B52" s="9" t="s">
        <v>232</v>
      </c>
      <c r="C52" s="80"/>
    </row>
    <row r="53" spans="1:3" ht="12" customHeight="1" x14ac:dyDescent="0.2">
      <c r="A53" s="456" t="s">
        <v>106</v>
      </c>
      <c r="B53" s="8" t="s">
        <v>188</v>
      </c>
      <c r="C53" s="83"/>
    </row>
    <row r="54" spans="1:3" ht="12" customHeight="1" x14ac:dyDescent="0.2">
      <c r="A54" s="456" t="s">
        <v>107</v>
      </c>
      <c r="B54" s="8" t="s">
        <v>59</v>
      </c>
      <c r="C54" s="83"/>
    </row>
    <row r="55" spans="1:3" ht="12" customHeight="1" thickBot="1" x14ac:dyDescent="0.25">
      <c r="A55" s="456" t="s">
        <v>108</v>
      </c>
      <c r="B55" s="8" t="s">
        <v>531</v>
      </c>
      <c r="C55" s="83"/>
    </row>
    <row r="56" spans="1:3" ht="15" customHeight="1" thickBot="1" x14ac:dyDescent="0.25">
      <c r="A56" s="208" t="s">
        <v>21</v>
      </c>
      <c r="B56" s="124" t="s">
        <v>13</v>
      </c>
      <c r="C56" s="339"/>
    </row>
    <row r="57" spans="1:3" ht="13.5" thickBot="1" x14ac:dyDescent="0.25">
      <c r="A57" s="208" t="s">
        <v>22</v>
      </c>
      <c r="B57" s="239" t="s">
        <v>538</v>
      </c>
      <c r="C57" s="365">
        <f>+C45+C51+C56</f>
        <v>0</v>
      </c>
    </row>
    <row r="58" spans="1:3" ht="15" customHeight="1" thickBot="1" x14ac:dyDescent="0.25">
      <c r="C58" s="366"/>
    </row>
    <row r="59" spans="1:3" ht="14.25" customHeight="1" thickBot="1" x14ac:dyDescent="0.25">
      <c r="A59" s="242" t="s">
        <v>526</v>
      </c>
      <c r="B59" s="243"/>
      <c r="C59" s="121"/>
    </row>
    <row r="60" spans="1:3" ht="13.5" thickBot="1" x14ac:dyDescent="0.25">
      <c r="A60" s="242" t="s">
        <v>207</v>
      </c>
      <c r="B60" s="243"/>
      <c r="C60" s="121"/>
    </row>
  </sheetData>
  <sheetProtection formatCells="0"/>
  <customSheetViews>
    <customSheetView guid="{D4B7FE44-8C63-4A0A-B353-9AF0A4D22349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45" topLeftCell="B5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C60"/>
  <sheetViews>
    <sheetView tabSelected="1" topLeftCell="B1" zoomScale="145" zoomScaleNormal="145" workbookViewId="0">
      <selection activeCell="C1" sqref="C1"/>
    </sheetView>
  </sheetViews>
  <sheetFormatPr defaultRowHeight="12.75" x14ac:dyDescent="0.2"/>
  <cols>
    <col min="1" max="1" width="13.83203125" style="240" customWidth="1"/>
    <col min="2" max="2" width="79.1640625" style="241" customWidth="1"/>
    <col min="3" max="3" width="25" style="241" customWidth="1"/>
    <col min="4" max="16384" width="9.33203125" style="241"/>
  </cols>
  <sheetData>
    <row r="1" spans="1:3" s="220" customFormat="1" ht="21" customHeight="1" thickBot="1" x14ac:dyDescent="0.25">
      <c r="A1" s="219"/>
      <c r="B1" s="221"/>
      <c r="C1" s="562" t="str">
        <f>+CONCATENATE("9.3.3. melléklet a 2/",LEFT(ÖSSZEFÜGGÉSEK!A5,4),". (III.11.) önkormányzati rendelethez")</f>
        <v>9.3.3. melléklet a 2/2020. (III.11.) önkormányzati rendelethez</v>
      </c>
    </row>
    <row r="2" spans="1:3" s="460" customFormat="1" ht="25.5" customHeight="1" x14ac:dyDescent="0.2">
      <c r="A2" s="411" t="s">
        <v>205</v>
      </c>
      <c r="B2" s="353" t="s">
        <v>208</v>
      </c>
      <c r="C2" s="367" t="s">
        <v>61</v>
      </c>
    </row>
    <row r="3" spans="1:3" s="460" customFormat="1" ht="24.75" thickBot="1" x14ac:dyDescent="0.25">
      <c r="A3" s="454" t="s">
        <v>204</v>
      </c>
      <c r="B3" s="354" t="s">
        <v>539</v>
      </c>
      <c r="C3" s="368" t="s">
        <v>61</v>
      </c>
    </row>
    <row r="4" spans="1:3" s="461" customFormat="1" ht="15.95" customHeight="1" thickBot="1" x14ac:dyDescent="0.3">
      <c r="A4" s="223"/>
      <c r="B4" s="223"/>
      <c r="C4" s="224" t="str">
        <f>'9.3.2. sz. mell'!C4</f>
        <v>Forintban!</v>
      </c>
    </row>
    <row r="5" spans="1:3" ht="13.5" thickBot="1" x14ac:dyDescent="0.25">
      <c r="A5" s="412" t="s">
        <v>206</v>
      </c>
      <c r="B5" s="225" t="s">
        <v>572</v>
      </c>
      <c r="C5" s="563" t="s">
        <v>56</v>
      </c>
    </row>
    <row r="6" spans="1:3" s="462" customFormat="1" ht="12.95" customHeight="1" thickBot="1" x14ac:dyDescent="0.25">
      <c r="A6" s="200"/>
      <c r="B6" s="201" t="s">
        <v>500</v>
      </c>
      <c r="C6" s="202" t="s">
        <v>501</v>
      </c>
    </row>
    <row r="7" spans="1:3" s="462" customFormat="1" ht="15.95" customHeight="1" thickBot="1" x14ac:dyDescent="0.25">
      <c r="A7" s="227"/>
      <c r="B7" s="228" t="s">
        <v>57</v>
      </c>
      <c r="C7" s="229"/>
    </row>
    <row r="8" spans="1:3" s="369" customFormat="1" ht="12" customHeight="1" thickBot="1" x14ac:dyDescent="0.25">
      <c r="A8" s="200" t="s">
        <v>19</v>
      </c>
      <c r="B8" s="230" t="s">
        <v>527</v>
      </c>
      <c r="C8" s="312">
        <f>SUM(C9:C19)</f>
        <v>0</v>
      </c>
    </row>
    <row r="9" spans="1:3" s="369" customFormat="1" ht="12" customHeight="1" x14ac:dyDescent="0.2">
      <c r="A9" s="455" t="s">
        <v>99</v>
      </c>
      <c r="B9" s="10" t="s">
        <v>280</v>
      </c>
      <c r="C9" s="358"/>
    </row>
    <row r="10" spans="1:3" s="369" customFormat="1" ht="12" customHeight="1" x14ac:dyDescent="0.2">
      <c r="A10" s="456" t="s">
        <v>100</v>
      </c>
      <c r="B10" s="8" t="s">
        <v>281</v>
      </c>
      <c r="C10" s="310"/>
    </row>
    <row r="11" spans="1:3" s="369" customFormat="1" ht="12" customHeight="1" x14ac:dyDescent="0.2">
      <c r="A11" s="456" t="s">
        <v>101</v>
      </c>
      <c r="B11" s="8" t="s">
        <v>282</v>
      </c>
      <c r="C11" s="310"/>
    </row>
    <row r="12" spans="1:3" s="369" customFormat="1" ht="12" customHeight="1" x14ac:dyDescent="0.2">
      <c r="A12" s="456" t="s">
        <v>102</v>
      </c>
      <c r="B12" s="8" t="s">
        <v>283</v>
      </c>
      <c r="C12" s="310"/>
    </row>
    <row r="13" spans="1:3" s="369" customFormat="1" ht="12" customHeight="1" x14ac:dyDescent="0.2">
      <c r="A13" s="456" t="s">
        <v>149</v>
      </c>
      <c r="B13" s="8" t="s">
        <v>284</v>
      </c>
      <c r="C13" s="310"/>
    </row>
    <row r="14" spans="1:3" s="369" customFormat="1" ht="12" customHeight="1" x14ac:dyDescent="0.2">
      <c r="A14" s="456" t="s">
        <v>103</v>
      </c>
      <c r="B14" s="8" t="s">
        <v>406</v>
      </c>
      <c r="C14" s="310"/>
    </row>
    <row r="15" spans="1:3" s="369" customFormat="1" ht="12" customHeight="1" x14ac:dyDescent="0.2">
      <c r="A15" s="456" t="s">
        <v>104</v>
      </c>
      <c r="B15" s="7" t="s">
        <v>407</v>
      </c>
      <c r="C15" s="310"/>
    </row>
    <row r="16" spans="1:3" s="369" customFormat="1" ht="12" customHeight="1" x14ac:dyDescent="0.2">
      <c r="A16" s="456" t="s">
        <v>114</v>
      </c>
      <c r="B16" s="8" t="s">
        <v>287</v>
      </c>
      <c r="C16" s="359"/>
    </row>
    <row r="17" spans="1:3" s="463" customFormat="1" ht="12" customHeight="1" x14ac:dyDescent="0.2">
      <c r="A17" s="456" t="s">
        <v>115</v>
      </c>
      <c r="B17" s="8" t="s">
        <v>288</v>
      </c>
      <c r="C17" s="310"/>
    </row>
    <row r="18" spans="1:3" s="463" customFormat="1" ht="12" customHeight="1" x14ac:dyDescent="0.2">
      <c r="A18" s="456" t="s">
        <v>116</v>
      </c>
      <c r="B18" s="8" t="s">
        <v>443</v>
      </c>
      <c r="C18" s="311"/>
    </row>
    <row r="19" spans="1:3" s="463" customFormat="1" ht="12" customHeight="1" thickBot="1" x14ac:dyDescent="0.25">
      <c r="A19" s="456" t="s">
        <v>117</v>
      </c>
      <c r="B19" s="7" t="s">
        <v>289</v>
      </c>
      <c r="C19" s="311"/>
    </row>
    <row r="20" spans="1:3" s="369" customFormat="1" ht="12" customHeight="1" thickBot="1" x14ac:dyDescent="0.25">
      <c r="A20" s="200" t="s">
        <v>20</v>
      </c>
      <c r="B20" s="230" t="s">
        <v>408</v>
      </c>
      <c r="C20" s="312">
        <f>SUM(C21:C23)</f>
        <v>0</v>
      </c>
    </row>
    <row r="21" spans="1:3" s="463" customFormat="1" ht="12" customHeight="1" x14ac:dyDescent="0.2">
      <c r="A21" s="456" t="s">
        <v>105</v>
      </c>
      <c r="B21" s="9" t="s">
        <v>261</v>
      </c>
      <c r="C21" s="310"/>
    </row>
    <row r="22" spans="1:3" s="463" customFormat="1" ht="12" customHeight="1" x14ac:dyDescent="0.2">
      <c r="A22" s="456" t="s">
        <v>106</v>
      </c>
      <c r="B22" s="8" t="s">
        <v>409</v>
      </c>
      <c r="C22" s="310"/>
    </row>
    <row r="23" spans="1:3" s="463" customFormat="1" ht="12" customHeight="1" x14ac:dyDescent="0.2">
      <c r="A23" s="456" t="s">
        <v>107</v>
      </c>
      <c r="B23" s="8" t="s">
        <v>410</v>
      </c>
      <c r="C23" s="310"/>
    </row>
    <row r="24" spans="1:3" s="463" customFormat="1" ht="12" customHeight="1" thickBot="1" x14ac:dyDescent="0.25">
      <c r="A24" s="456" t="s">
        <v>108</v>
      </c>
      <c r="B24" s="8" t="s">
        <v>532</v>
      </c>
      <c r="C24" s="310"/>
    </row>
    <row r="25" spans="1:3" s="463" customFormat="1" ht="12" customHeight="1" thickBot="1" x14ac:dyDescent="0.25">
      <c r="A25" s="208" t="s">
        <v>21</v>
      </c>
      <c r="B25" s="124" t="s">
        <v>175</v>
      </c>
      <c r="C25" s="339"/>
    </row>
    <row r="26" spans="1:3" s="463" customFormat="1" ht="12" customHeight="1" thickBot="1" x14ac:dyDescent="0.25">
      <c r="A26" s="208" t="s">
        <v>22</v>
      </c>
      <c r="B26" s="124" t="s">
        <v>411</v>
      </c>
      <c r="C26" s="312">
        <f>+C27+C28</f>
        <v>0</v>
      </c>
    </row>
    <row r="27" spans="1:3" s="463" customFormat="1" ht="12" customHeight="1" x14ac:dyDescent="0.2">
      <c r="A27" s="457" t="s">
        <v>271</v>
      </c>
      <c r="B27" s="458" t="s">
        <v>409</v>
      </c>
      <c r="C27" s="80"/>
    </row>
    <row r="28" spans="1:3" s="463" customFormat="1" ht="12" customHeight="1" x14ac:dyDescent="0.2">
      <c r="A28" s="457" t="s">
        <v>272</v>
      </c>
      <c r="B28" s="459" t="s">
        <v>412</v>
      </c>
      <c r="C28" s="313"/>
    </row>
    <row r="29" spans="1:3" s="463" customFormat="1" ht="12" customHeight="1" thickBot="1" x14ac:dyDescent="0.25">
      <c r="A29" s="456" t="s">
        <v>273</v>
      </c>
      <c r="B29" s="142" t="s">
        <v>533</v>
      </c>
      <c r="C29" s="87"/>
    </row>
    <row r="30" spans="1:3" s="463" customFormat="1" ht="12" customHeight="1" thickBot="1" x14ac:dyDescent="0.25">
      <c r="A30" s="208" t="s">
        <v>23</v>
      </c>
      <c r="B30" s="124" t="s">
        <v>413</v>
      </c>
      <c r="C30" s="312">
        <f>+C31+C32+C33</f>
        <v>0</v>
      </c>
    </row>
    <row r="31" spans="1:3" s="463" customFormat="1" ht="12" customHeight="1" x14ac:dyDescent="0.2">
      <c r="A31" s="457" t="s">
        <v>92</v>
      </c>
      <c r="B31" s="458" t="s">
        <v>294</v>
      </c>
      <c r="C31" s="80"/>
    </row>
    <row r="32" spans="1:3" s="463" customFormat="1" ht="12" customHeight="1" x14ac:dyDescent="0.2">
      <c r="A32" s="457" t="s">
        <v>93</v>
      </c>
      <c r="B32" s="459" t="s">
        <v>295</v>
      </c>
      <c r="C32" s="313"/>
    </row>
    <row r="33" spans="1:3" s="463" customFormat="1" ht="12" customHeight="1" thickBot="1" x14ac:dyDescent="0.25">
      <c r="A33" s="456" t="s">
        <v>94</v>
      </c>
      <c r="B33" s="142" t="s">
        <v>296</v>
      </c>
      <c r="C33" s="87"/>
    </row>
    <row r="34" spans="1:3" s="369" customFormat="1" ht="12" customHeight="1" thickBot="1" x14ac:dyDescent="0.25">
      <c r="A34" s="208" t="s">
        <v>24</v>
      </c>
      <c r="B34" s="124" t="s">
        <v>382</v>
      </c>
      <c r="C34" s="339"/>
    </row>
    <row r="35" spans="1:3" s="369" customFormat="1" ht="12" customHeight="1" thickBot="1" x14ac:dyDescent="0.25">
      <c r="A35" s="208" t="s">
        <v>25</v>
      </c>
      <c r="B35" s="124" t="s">
        <v>414</v>
      </c>
      <c r="C35" s="360"/>
    </row>
    <row r="36" spans="1:3" s="369" customFormat="1" ht="12" customHeight="1" thickBot="1" x14ac:dyDescent="0.25">
      <c r="A36" s="200" t="s">
        <v>26</v>
      </c>
      <c r="B36" s="124" t="s">
        <v>534</v>
      </c>
      <c r="C36" s="361">
        <f>+C8+C20+C25+C26+C30+C34+C35</f>
        <v>0</v>
      </c>
    </row>
    <row r="37" spans="1:3" s="369" customFormat="1" ht="12" customHeight="1" thickBot="1" x14ac:dyDescent="0.25">
      <c r="A37" s="231" t="s">
        <v>27</v>
      </c>
      <c r="B37" s="124" t="s">
        <v>416</v>
      </c>
      <c r="C37" s="361">
        <f>+C38+C39+C40</f>
        <v>0</v>
      </c>
    </row>
    <row r="38" spans="1:3" s="369" customFormat="1" ht="12" customHeight="1" x14ac:dyDescent="0.2">
      <c r="A38" s="457" t="s">
        <v>417</v>
      </c>
      <c r="B38" s="458" t="s">
        <v>239</v>
      </c>
      <c r="C38" s="80"/>
    </row>
    <row r="39" spans="1:3" s="369" customFormat="1" ht="12" customHeight="1" x14ac:dyDescent="0.2">
      <c r="A39" s="457" t="s">
        <v>418</v>
      </c>
      <c r="B39" s="459" t="s">
        <v>2</v>
      </c>
      <c r="C39" s="313"/>
    </row>
    <row r="40" spans="1:3" s="463" customFormat="1" ht="12" customHeight="1" thickBot="1" x14ac:dyDescent="0.25">
      <c r="A40" s="456" t="s">
        <v>419</v>
      </c>
      <c r="B40" s="142" t="s">
        <v>420</v>
      </c>
      <c r="C40" s="87"/>
    </row>
    <row r="41" spans="1:3" s="463" customFormat="1" ht="15" customHeight="1" thickBot="1" x14ac:dyDescent="0.25">
      <c r="A41" s="231" t="s">
        <v>28</v>
      </c>
      <c r="B41" s="232" t="s">
        <v>421</v>
      </c>
      <c r="C41" s="364">
        <f>+C36+C37</f>
        <v>0</v>
      </c>
    </row>
    <row r="42" spans="1:3" s="463" customFormat="1" ht="15" customHeight="1" x14ac:dyDescent="0.2">
      <c r="A42" s="233"/>
      <c r="B42" s="234"/>
      <c r="C42" s="362"/>
    </row>
    <row r="43" spans="1:3" ht="13.5" thickBot="1" x14ac:dyDescent="0.25">
      <c r="A43" s="235"/>
      <c r="B43" s="236"/>
      <c r="C43" s="363"/>
    </row>
    <row r="44" spans="1:3" s="462" customFormat="1" ht="16.5" customHeight="1" thickBot="1" x14ac:dyDescent="0.25">
      <c r="A44" s="237"/>
      <c r="B44" s="238" t="s">
        <v>58</v>
      </c>
      <c r="C44" s="364"/>
    </row>
    <row r="45" spans="1:3" s="464" customFormat="1" ht="12" customHeight="1" thickBot="1" x14ac:dyDescent="0.25">
      <c r="A45" s="208" t="s">
        <v>19</v>
      </c>
      <c r="B45" s="124" t="s">
        <v>422</v>
      </c>
      <c r="C45" s="312">
        <f>SUM(C46:C50)</f>
        <v>0</v>
      </c>
    </row>
    <row r="46" spans="1:3" ht="12" customHeight="1" x14ac:dyDescent="0.2">
      <c r="A46" s="456" t="s">
        <v>99</v>
      </c>
      <c r="B46" s="9" t="s">
        <v>50</v>
      </c>
      <c r="C46" s="80"/>
    </row>
    <row r="47" spans="1:3" ht="12" customHeight="1" x14ac:dyDescent="0.2">
      <c r="A47" s="456" t="s">
        <v>100</v>
      </c>
      <c r="B47" s="8" t="s">
        <v>184</v>
      </c>
      <c r="C47" s="83"/>
    </row>
    <row r="48" spans="1:3" ht="12" customHeight="1" x14ac:dyDescent="0.2">
      <c r="A48" s="456" t="s">
        <v>101</v>
      </c>
      <c r="B48" s="8" t="s">
        <v>141</v>
      </c>
      <c r="C48" s="83"/>
    </row>
    <row r="49" spans="1:3" ht="12" customHeight="1" x14ac:dyDescent="0.2">
      <c r="A49" s="456" t="s">
        <v>102</v>
      </c>
      <c r="B49" s="8" t="s">
        <v>185</v>
      </c>
      <c r="C49" s="83"/>
    </row>
    <row r="50" spans="1:3" ht="12" customHeight="1" thickBot="1" x14ac:dyDescent="0.25">
      <c r="A50" s="456" t="s">
        <v>149</v>
      </c>
      <c r="B50" s="8" t="s">
        <v>186</v>
      </c>
      <c r="C50" s="83"/>
    </row>
    <row r="51" spans="1:3" ht="12" customHeight="1" thickBot="1" x14ac:dyDescent="0.25">
      <c r="A51" s="208" t="s">
        <v>20</v>
      </c>
      <c r="B51" s="124" t="s">
        <v>423</v>
      </c>
      <c r="C51" s="312">
        <f>SUM(C52:C54)</f>
        <v>0</v>
      </c>
    </row>
    <row r="52" spans="1:3" s="464" customFormat="1" ht="12" customHeight="1" x14ac:dyDescent="0.2">
      <c r="A52" s="456" t="s">
        <v>105</v>
      </c>
      <c r="B52" s="9" t="s">
        <v>232</v>
      </c>
      <c r="C52" s="80"/>
    </row>
    <row r="53" spans="1:3" ht="12" customHeight="1" x14ac:dyDescent="0.2">
      <c r="A53" s="456" t="s">
        <v>106</v>
      </c>
      <c r="B53" s="8" t="s">
        <v>188</v>
      </c>
      <c r="C53" s="83"/>
    </row>
    <row r="54" spans="1:3" ht="12" customHeight="1" x14ac:dyDescent="0.2">
      <c r="A54" s="456" t="s">
        <v>107</v>
      </c>
      <c r="B54" s="8" t="s">
        <v>59</v>
      </c>
      <c r="C54" s="83"/>
    </row>
    <row r="55" spans="1:3" ht="12" customHeight="1" thickBot="1" x14ac:dyDescent="0.25">
      <c r="A55" s="456" t="s">
        <v>108</v>
      </c>
      <c r="B55" s="8" t="s">
        <v>531</v>
      </c>
      <c r="C55" s="83"/>
    </row>
    <row r="56" spans="1:3" ht="15" customHeight="1" thickBot="1" x14ac:dyDescent="0.25">
      <c r="A56" s="208" t="s">
        <v>21</v>
      </c>
      <c r="B56" s="124" t="s">
        <v>13</v>
      </c>
      <c r="C56" s="339"/>
    </row>
    <row r="57" spans="1:3" ht="13.5" thickBot="1" x14ac:dyDescent="0.25">
      <c r="A57" s="208" t="s">
        <v>22</v>
      </c>
      <c r="B57" s="239" t="s">
        <v>538</v>
      </c>
      <c r="C57" s="365">
        <f>+C45+C51+C56</f>
        <v>0</v>
      </c>
    </row>
    <row r="58" spans="1:3" ht="15" customHeight="1" thickBot="1" x14ac:dyDescent="0.25">
      <c r="C58" s="366"/>
    </row>
    <row r="59" spans="1:3" ht="14.25" customHeight="1" thickBot="1" x14ac:dyDescent="0.25">
      <c r="A59" s="242" t="s">
        <v>526</v>
      </c>
      <c r="B59" s="243"/>
      <c r="C59" s="121"/>
    </row>
    <row r="60" spans="1:3" ht="13.5" thickBot="1" x14ac:dyDescent="0.25">
      <c r="A60" s="242" t="s">
        <v>207</v>
      </c>
      <c r="B60" s="243"/>
      <c r="C60" s="121"/>
    </row>
  </sheetData>
  <sheetProtection formatCells="0"/>
  <customSheetViews>
    <customSheetView guid="{D4B7FE44-8C63-4A0A-B353-9AF0A4D22349}" scale="145" topLeftCell="B1">
      <selection activeCell="E16" sqref="E1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  <customSheetView guid="{95AECDB4-39EC-4F72-8855-23F3F9037AD1}" scale="145" topLeftCell="B1">
      <selection activeCell="E16" sqref="E1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2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G26"/>
  <sheetViews>
    <sheetView view="pageLayout" zoomScaleNormal="130" workbookViewId="0">
      <selection activeCell="E7" sqref="E7"/>
    </sheetView>
  </sheetViews>
  <sheetFormatPr defaultRowHeight="12.75" x14ac:dyDescent="0.2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25">
      <c r="A1" s="654" t="s">
        <v>3</v>
      </c>
      <c r="B1" s="654"/>
      <c r="C1" s="654"/>
      <c r="D1" s="654"/>
      <c r="E1" s="654"/>
      <c r="F1" s="654"/>
      <c r="G1" s="654"/>
    </row>
    <row r="3" spans="1:7" s="164" customFormat="1" ht="27" customHeight="1" x14ac:dyDescent="0.25">
      <c r="A3" s="162" t="s">
        <v>212</v>
      </c>
      <c r="B3" s="163"/>
      <c r="C3" s="653" t="s">
        <v>581</v>
      </c>
      <c r="D3" s="653"/>
      <c r="E3" s="653"/>
      <c r="F3" s="653"/>
      <c r="G3" s="653"/>
    </row>
    <row r="4" spans="1:7" s="164" customFormat="1" ht="15.75" x14ac:dyDescent="0.25">
      <c r="A4" s="163"/>
      <c r="B4" s="163"/>
      <c r="C4" s="163"/>
      <c r="D4" s="163"/>
      <c r="E4" s="163"/>
      <c r="F4" s="163"/>
      <c r="G4" s="163"/>
    </row>
    <row r="5" spans="1:7" s="164" customFormat="1" ht="24.75" customHeight="1" x14ac:dyDescent="0.25">
      <c r="A5" s="162" t="s">
        <v>213</v>
      </c>
      <c r="B5" s="163"/>
      <c r="C5" s="653" t="s">
        <v>582</v>
      </c>
      <c r="D5" s="653"/>
      <c r="E5" s="653"/>
      <c r="F5" s="653"/>
      <c r="G5" s="163"/>
    </row>
    <row r="6" spans="1:7" s="165" customFormat="1" ht="13.5" thickBot="1" x14ac:dyDescent="0.25">
      <c r="A6" s="217"/>
      <c r="B6" s="217"/>
      <c r="C6" s="217"/>
      <c r="D6" s="217"/>
      <c r="E6" s="217"/>
      <c r="F6" s="217"/>
      <c r="G6" s="217"/>
    </row>
    <row r="7" spans="1:7" s="166" customFormat="1" ht="15" customHeight="1" thickBot="1" x14ac:dyDescent="0.3">
      <c r="A7" s="260" t="s">
        <v>575</v>
      </c>
      <c r="B7" s="259"/>
      <c r="C7" s="601">
        <v>243102679</v>
      </c>
      <c r="D7" s="245"/>
      <c r="E7" s="245"/>
      <c r="F7" s="245"/>
      <c r="G7" s="245"/>
    </row>
    <row r="8" spans="1:7" s="166" customFormat="1" ht="15" customHeight="1" thickBot="1" x14ac:dyDescent="0.3">
      <c r="A8" s="260" t="s">
        <v>214</v>
      </c>
      <c r="B8" s="245"/>
      <c r="C8" s="245"/>
      <c r="D8" s="245"/>
      <c r="E8" s="245"/>
      <c r="F8" s="245"/>
      <c r="G8" s="522" t="str">
        <f>'9.3.3. sz. mell'!C4</f>
        <v>Forintban!</v>
      </c>
    </row>
    <row r="9" spans="1:7" s="79" customFormat="1" ht="42" customHeight="1" thickBot="1" x14ac:dyDescent="0.25">
      <c r="A9" s="197" t="s">
        <v>17</v>
      </c>
      <c r="B9" s="198" t="s">
        <v>215</v>
      </c>
      <c r="C9" s="198" t="s">
        <v>216</v>
      </c>
      <c r="D9" s="198" t="s">
        <v>217</v>
      </c>
      <c r="E9" s="198" t="s">
        <v>218</v>
      </c>
      <c r="F9" s="198" t="s">
        <v>219</v>
      </c>
      <c r="G9" s="199" t="s">
        <v>54</v>
      </c>
    </row>
    <row r="10" spans="1:7" ht="24" customHeight="1" x14ac:dyDescent="0.2">
      <c r="A10" s="246" t="s">
        <v>19</v>
      </c>
      <c r="B10" s="206" t="s">
        <v>220</v>
      </c>
      <c r="C10" s="167"/>
      <c r="D10" s="167"/>
      <c r="E10" s="167"/>
      <c r="F10" s="167"/>
      <c r="G10" s="247">
        <f>SUM(C10:F10)</f>
        <v>0</v>
      </c>
    </row>
    <row r="11" spans="1:7" ht="24" customHeight="1" x14ac:dyDescent="0.2">
      <c r="A11" s="248" t="s">
        <v>20</v>
      </c>
      <c r="B11" s="207" t="s">
        <v>221</v>
      </c>
      <c r="C11" s="168"/>
      <c r="D11" s="168"/>
      <c r="E11" s="168"/>
      <c r="F11" s="168"/>
      <c r="G11" s="249">
        <f t="shared" ref="G11:G16" si="0">SUM(C11:F11)</f>
        <v>0</v>
      </c>
    </row>
    <row r="12" spans="1:7" ht="24" customHeight="1" x14ac:dyDescent="0.2">
      <c r="A12" s="248" t="s">
        <v>21</v>
      </c>
      <c r="B12" s="207" t="s">
        <v>222</v>
      </c>
      <c r="C12" s="168"/>
      <c r="D12" s="168"/>
      <c r="E12" s="168"/>
      <c r="F12" s="168"/>
      <c r="G12" s="249">
        <f t="shared" si="0"/>
        <v>0</v>
      </c>
    </row>
    <row r="13" spans="1:7" ht="24" customHeight="1" x14ac:dyDescent="0.2">
      <c r="A13" s="248" t="s">
        <v>22</v>
      </c>
      <c r="B13" s="207" t="s">
        <v>223</v>
      </c>
      <c r="C13" s="168"/>
      <c r="D13" s="168"/>
      <c r="E13" s="168"/>
      <c r="F13" s="168"/>
      <c r="G13" s="249">
        <f t="shared" si="0"/>
        <v>0</v>
      </c>
    </row>
    <row r="14" spans="1:7" ht="24" customHeight="1" x14ac:dyDescent="0.2">
      <c r="A14" s="248" t="s">
        <v>23</v>
      </c>
      <c r="B14" s="207" t="s">
        <v>224</v>
      </c>
      <c r="C14" s="168"/>
      <c r="D14" s="168"/>
      <c r="E14" s="168"/>
      <c r="F14" s="168"/>
      <c r="G14" s="249">
        <f t="shared" si="0"/>
        <v>0</v>
      </c>
    </row>
    <row r="15" spans="1:7" ht="24" customHeight="1" thickBot="1" x14ac:dyDescent="0.25">
      <c r="A15" s="250" t="s">
        <v>24</v>
      </c>
      <c r="B15" s="251" t="s">
        <v>225</v>
      </c>
      <c r="C15" s="169"/>
      <c r="D15" s="169"/>
      <c r="E15" s="169"/>
      <c r="F15" s="169"/>
      <c r="G15" s="252">
        <f t="shared" si="0"/>
        <v>0</v>
      </c>
    </row>
    <row r="16" spans="1:7" s="170" customFormat="1" ht="24" customHeight="1" thickBot="1" x14ac:dyDescent="0.25">
      <c r="A16" s="253" t="s">
        <v>25</v>
      </c>
      <c r="B16" s="254" t="s">
        <v>54</v>
      </c>
      <c r="C16" s="255">
        <f>SUM(C10:C15)</f>
        <v>0</v>
      </c>
      <c r="D16" s="255">
        <f>SUM(D10:D15)</f>
        <v>0</v>
      </c>
      <c r="E16" s="255">
        <f>SUM(E10:E15)</f>
        <v>0</v>
      </c>
      <c r="F16" s="255">
        <f>SUM(F10:F15)</f>
        <v>0</v>
      </c>
      <c r="G16" s="256">
        <f t="shared" si="0"/>
        <v>0</v>
      </c>
    </row>
    <row r="17" spans="1:7" s="165" customFormat="1" x14ac:dyDescent="0.2">
      <c r="A17" s="217"/>
      <c r="B17" s="217"/>
      <c r="C17" s="217"/>
      <c r="D17" s="217"/>
      <c r="E17" s="217"/>
      <c r="F17" s="217"/>
      <c r="G17" s="217"/>
    </row>
    <row r="18" spans="1:7" s="165" customFormat="1" x14ac:dyDescent="0.2">
      <c r="A18" s="217"/>
      <c r="B18" s="217"/>
      <c r="C18" s="217"/>
      <c r="D18" s="217"/>
      <c r="E18" s="217"/>
      <c r="F18" s="217"/>
      <c r="G18" s="217"/>
    </row>
    <row r="19" spans="1:7" s="165" customFormat="1" x14ac:dyDescent="0.2">
      <c r="A19" s="217"/>
      <c r="B19" s="217"/>
      <c r="C19" s="217"/>
      <c r="D19" s="217"/>
      <c r="E19" s="217"/>
      <c r="F19" s="217"/>
      <c r="G19" s="217"/>
    </row>
    <row r="20" spans="1:7" s="165" customFormat="1" ht="15.75" x14ac:dyDescent="0.25">
      <c r="A20" s="164" t="s">
        <v>613</v>
      </c>
      <c r="B20" s="217"/>
      <c r="C20" s="217"/>
      <c r="D20" s="217"/>
      <c r="E20" s="217"/>
      <c r="F20" s="217"/>
      <c r="G20" s="217"/>
    </row>
    <row r="21" spans="1:7" s="165" customFormat="1" x14ac:dyDescent="0.2">
      <c r="A21" s="217"/>
      <c r="B21" s="217"/>
      <c r="C21" s="217"/>
      <c r="D21" s="217"/>
      <c r="E21" s="217"/>
      <c r="F21" s="217"/>
      <c r="G21" s="217"/>
    </row>
    <row r="22" spans="1:7" x14ac:dyDescent="0.2">
      <c r="A22" s="217"/>
      <c r="B22" s="217"/>
      <c r="C22" s="217"/>
      <c r="D22" s="217"/>
      <c r="E22" s="217"/>
      <c r="F22" s="217"/>
      <c r="G22" s="217"/>
    </row>
    <row r="23" spans="1:7" x14ac:dyDescent="0.2">
      <c r="A23" s="217"/>
      <c r="B23" s="217"/>
      <c r="C23" s="165"/>
      <c r="D23" s="165"/>
      <c r="E23" s="165"/>
      <c r="F23" s="165"/>
      <c r="G23" s="217"/>
    </row>
    <row r="24" spans="1:7" ht="13.5" x14ac:dyDescent="0.25">
      <c r="A24" s="217"/>
      <c r="B24" s="217"/>
      <c r="C24" s="257"/>
      <c r="D24" s="258" t="s">
        <v>226</v>
      </c>
      <c r="E24" s="258"/>
      <c r="F24" s="257"/>
      <c r="G24" s="217"/>
    </row>
    <row r="25" spans="1:7" ht="13.5" x14ac:dyDescent="0.25">
      <c r="C25" s="171"/>
      <c r="D25" s="172"/>
      <c r="E25" s="172"/>
      <c r="F25" s="171"/>
    </row>
    <row r="26" spans="1:7" ht="13.5" x14ac:dyDescent="0.25">
      <c r="C26" s="171"/>
      <c r="D26" s="172"/>
      <c r="E26" s="172"/>
      <c r="F26" s="171"/>
    </row>
  </sheetData>
  <sheetProtection sheet="1"/>
  <customSheetViews>
    <customSheetView guid="{D4B7FE44-8C63-4A0A-B353-9AF0A4D22349}" showPageBreaks="1" view="pageLayout">
      <selection activeCell="A20" sqref="A20"/>
      <pageMargins left="0.78740157480314965" right="0.78740157480314965" top="1.1417322834645669" bottom="0.98425196850393704" header="0.78740157480314965" footer="0.78740157480314965"/>
      <printOptions horizontalCentered="1"/>
      <pageSetup paperSize="9" scale="95" orientation="portrait" horizontalDpi="300" verticalDpi="300" r:id="rId1"/>
      <headerFooter alignWithMargins="0">
        <oddHeader>&amp;R&amp;"Times New Roman CE,Félkövér dőlt"&amp;11 10. melléklet a ……/2020. (….) önkormányzati rendelethez</oddHeader>
      </headerFooter>
    </customSheetView>
    <customSheetView guid="{95AECDB4-39EC-4F72-8855-23F3F9037AD1}" showPageBreaks="1" view="pageLayout">
      <selection activeCell="E7" sqref="E7"/>
      <pageMargins left="0.78740157480314965" right="0.78740157480314965" top="1.1417322834645669" bottom="0.98425196850393704" header="0.78740157480314965" footer="0.78740157480314965"/>
      <printOptions horizontalCentered="1"/>
      <pageSetup paperSize="9" scale="95" orientation="portrait" horizontalDpi="300" verticalDpi="300" r:id="rId2"/>
      <headerFooter alignWithMargins="0">
        <oddHeader>&amp;R&amp;"Times New Roman CE,Félkövér dőlt"&amp;11 10. melléklet a ……/2020. (….) önkormányzati rendelethez</oddHeader>
      </headerFooter>
    </customSheetView>
  </customSheetViews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3"/>
  <headerFooter alignWithMargins="0">
    <oddHeader>&amp;R&amp;"Times New Roman CE,Félkövér dőlt"&amp;11 10. melléklet a 2/2020. (III.11.)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2:E11"/>
  <sheetViews>
    <sheetView view="pageLayout" workbookViewId="0">
      <selection activeCell="D11" sqref="D11"/>
    </sheetView>
  </sheetViews>
  <sheetFormatPr defaultRowHeight="12.75" x14ac:dyDescent="0.2"/>
  <cols>
    <col min="1" max="5" width="19.1640625" customWidth="1"/>
  </cols>
  <sheetData>
    <row r="2" spans="1:5" ht="15.75" x14ac:dyDescent="0.25">
      <c r="A2" s="566"/>
      <c r="B2" s="566"/>
      <c r="C2" s="566"/>
      <c r="D2" s="566"/>
      <c r="E2" s="566"/>
    </row>
    <row r="3" spans="1:5" ht="15.75" x14ac:dyDescent="0.25">
      <c r="A3" s="651" t="s">
        <v>599</v>
      </c>
      <c r="B3" s="651"/>
      <c r="C3" s="651"/>
      <c r="D3" s="651"/>
      <c r="E3" s="651"/>
    </row>
    <row r="4" spans="1:5" ht="15.75" x14ac:dyDescent="0.25">
      <c r="A4" s="651" t="s">
        <v>598</v>
      </c>
      <c r="B4" s="651"/>
      <c r="C4" s="651"/>
      <c r="D4" s="651"/>
      <c r="E4" s="651"/>
    </row>
    <row r="5" spans="1:5" ht="15.75" x14ac:dyDescent="0.25">
      <c r="A5" s="567"/>
      <c r="B5" s="567"/>
      <c r="C5" s="567"/>
      <c r="D5" s="567"/>
      <c r="E5" s="567"/>
    </row>
    <row r="6" spans="1:5" ht="15.75" x14ac:dyDescent="0.25">
      <c r="A6" s="566"/>
      <c r="B6" s="566"/>
      <c r="C6" s="566"/>
      <c r="D6" s="566"/>
      <c r="E6" s="566"/>
    </row>
    <row r="7" spans="1:5" ht="15.75" x14ac:dyDescent="0.25">
      <c r="A7" s="648" t="s">
        <v>600</v>
      </c>
      <c r="B7" s="649"/>
      <c r="C7" s="649"/>
      <c r="D7" s="649"/>
      <c r="E7" s="650"/>
    </row>
    <row r="8" spans="1:5" ht="61.5" customHeight="1" x14ac:dyDescent="0.2">
      <c r="A8" s="577"/>
      <c r="B8" s="577" t="s">
        <v>607</v>
      </c>
      <c r="C8" s="578" t="s">
        <v>603</v>
      </c>
      <c r="D8" s="578" t="s">
        <v>604</v>
      </c>
      <c r="E8" s="578" t="s">
        <v>605</v>
      </c>
    </row>
    <row r="9" spans="1:5" ht="61.5" customHeight="1" x14ac:dyDescent="0.2">
      <c r="A9" s="582" t="s">
        <v>601</v>
      </c>
      <c r="B9" s="600">
        <v>1</v>
      </c>
      <c r="C9" s="600"/>
      <c r="D9" s="600">
        <v>56</v>
      </c>
      <c r="E9" s="600">
        <v>5</v>
      </c>
    </row>
    <row r="10" spans="1:5" ht="61.5" customHeight="1" x14ac:dyDescent="0.2">
      <c r="A10" s="582" t="s">
        <v>606</v>
      </c>
      <c r="B10" s="600">
        <v>3</v>
      </c>
      <c r="C10" s="600">
        <v>1</v>
      </c>
      <c r="D10" s="600"/>
      <c r="E10" s="600"/>
    </row>
    <row r="11" spans="1:5" ht="15.75" x14ac:dyDescent="0.25">
      <c r="A11" s="586" t="s">
        <v>602</v>
      </c>
      <c r="B11" s="600">
        <f>SUM(B9:B10)</f>
        <v>4</v>
      </c>
      <c r="C11" s="600">
        <f t="shared" ref="C11:E11" si="0">SUM(C9:C10)</f>
        <v>1</v>
      </c>
      <c r="D11" s="600">
        <f t="shared" si="0"/>
        <v>56</v>
      </c>
      <c r="E11" s="600">
        <f t="shared" si="0"/>
        <v>5</v>
      </c>
    </row>
  </sheetData>
  <customSheetViews>
    <customSheetView guid="{D4B7FE44-8C63-4A0A-B353-9AF0A4D22349}" showPageBreaks="1" view="pageLayout">
      <selection activeCell="D11" sqref="D11"/>
      <pageMargins left="0.7" right="0.7" top="0.75" bottom="0.75" header="0.3" footer="0.3"/>
      <pageSetup paperSize="9" orientation="portrait" verticalDpi="0" r:id="rId1"/>
      <headerFooter>
        <oddHeader>&amp;C                                                                                     11.melléklet a ....../2020. (...) önkormányzati rendelethez</oddHeader>
      </headerFooter>
    </customSheetView>
    <customSheetView guid="{95AECDB4-39EC-4F72-8855-23F3F9037AD1}" showPageBreaks="1" view="pageLayout">
      <selection activeCell="D11" sqref="D11"/>
      <pageMargins left="0.7" right="0.7" top="0.75" bottom="0.75" header="0.3" footer="0.3"/>
      <pageSetup paperSize="9" orientation="portrait" verticalDpi="0" r:id="rId2"/>
      <headerFooter>
        <oddHeader>&amp;C                                                                                     11.melléklet a ....../2020. (...) önkormányzati rendelethez</oddHeader>
      </headerFooter>
    </customSheetView>
  </customSheetViews>
  <mergeCells count="3">
    <mergeCell ref="A3:E3"/>
    <mergeCell ref="A4:E4"/>
    <mergeCell ref="A7:E7"/>
  </mergeCells>
  <pageMargins left="0.7" right="0.7" top="0.75" bottom="0.75" header="0.3" footer="0.3"/>
  <pageSetup paperSize="9" orientation="portrait" verticalDpi="0" r:id="rId3"/>
  <headerFooter>
    <oddHeader>&amp;C                                                                                     11.melléklet a 2/2020. (III.11.) önkormányzati rendelethez</oddHeader>
  </headerFooter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G167"/>
  <sheetViews>
    <sheetView view="pageLayout" topLeftCell="B112" zoomScaleSheetLayoutView="100" workbookViewId="0">
      <selection activeCell="E113" sqref="E113"/>
    </sheetView>
  </sheetViews>
  <sheetFormatPr defaultRowHeight="15.75" x14ac:dyDescent="0.25"/>
  <cols>
    <col min="1" max="1" width="9" style="386" customWidth="1"/>
    <col min="2" max="2" width="75.83203125" style="386" customWidth="1"/>
    <col min="3" max="3" width="15.5" style="387" customWidth="1"/>
    <col min="4" max="5" width="15.5" style="386" customWidth="1"/>
    <col min="6" max="6" width="9" style="39" customWidth="1"/>
    <col min="7" max="16384" width="9.33203125" style="39"/>
  </cols>
  <sheetData>
    <row r="1" spans="1:5" ht="15.95" customHeight="1" x14ac:dyDescent="0.25">
      <c r="A1" s="603" t="s">
        <v>16</v>
      </c>
      <c r="B1" s="603"/>
      <c r="C1" s="603"/>
      <c r="D1" s="603"/>
      <c r="E1" s="603"/>
    </row>
    <row r="2" spans="1:5" ht="15.95" customHeight="1" thickBot="1" x14ac:dyDescent="0.3">
      <c r="A2" s="604" t="s">
        <v>153</v>
      </c>
      <c r="B2" s="604"/>
      <c r="D2" s="141"/>
      <c r="E2" s="302" t="str">
        <f>'10.sz.mell'!G8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">
        <v>608</v>
      </c>
      <c r="D3" s="409" t="s">
        <v>609</v>
      </c>
      <c r="E3" s="161" t="s">
        <v>610</v>
      </c>
    </row>
    <row r="4" spans="1:5" s="41" customFormat="1" ht="12" customHeight="1" thickBot="1" x14ac:dyDescent="0.25">
      <c r="A4" s="32" t="s">
        <v>500</v>
      </c>
      <c r="B4" s="33" t="s">
        <v>501</v>
      </c>
      <c r="C4" s="33" t="s">
        <v>502</v>
      </c>
      <c r="D4" s="33" t="s">
        <v>504</v>
      </c>
      <c r="E4" s="453" t="s">
        <v>503</v>
      </c>
    </row>
    <row r="5" spans="1:5" s="1" customFormat="1" ht="12" customHeight="1" thickBot="1" x14ac:dyDescent="0.25">
      <c r="A5" s="20" t="s">
        <v>19</v>
      </c>
      <c r="B5" s="21" t="s">
        <v>255</v>
      </c>
      <c r="C5" s="401">
        <f>+C6+C7+C8+C9+C10+C11</f>
        <v>44497696</v>
      </c>
      <c r="D5" s="401">
        <f>+D6+D7+D8+D9+D10+D11</f>
        <v>43852657</v>
      </c>
      <c r="E5" s="292">
        <f>+E6+E7+E8+E9+E10+E11</f>
        <v>38641362</v>
      </c>
    </row>
    <row r="6" spans="1:5" s="1" customFormat="1" ht="12" customHeight="1" x14ac:dyDescent="0.2">
      <c r="A6" s="15" t="s">
        <v>99</v>
      </c>
      <c r="B6" s="421" t="s">
        <v>256</v>
      </c>
      <c r="C6" s="403">
        <v>17828574</v>
      </c>
      <c r="D6" s="403">
        <v>18475287</v>
      </c>
      <c r="E6" s="295">
        <v>18516925</v>
      </c>
    </row>
    <row r="7" spans="1:5" s="1" customFormat="1" ht="12" customHeight="1" x14ac:dyDescent="0.2">
      <c r="A7" s="14" t="s">
        <v>100</v>
      </c>
      <c r="B7" s="422" t="s">
        <v>257</v>
      </c>
      <c r="C7" s="402"/>
      <c r="D7" s="402"/>
      <c r="E7" s="294"/>
    </row>
    <row r="8" spans="1:5" s="1" customFormat="1" ht="12" customHeight="1" x14ac:dyDescent="0.2">
      <c r="A8" s="14" t="s">
        <v>101</v>
      </c>
      <c r="B8" s="422" t="s">
        <v>258</v>
      </c>
      <c r="C8" s="402">
        <v>17472140</v>
      </c>
      <c r="D8" s="402">
        <v>14931910</v>
      </c>
      <c r="E8" s="294">
        <v>18324437</v>
      </c>
    </row>
    <row r="9" spans="1:5" s="1" customFormat="1" ht="12" customHeight="1" x14ac:dyDescent="0.2">
      <c r="A9" s="14" t="s">
        <v>102</v>
      </c>
      <c r="B9" s="422" t="s">
        <v>259</v>
      </c>
      <c r="C9" s="402">
        <v>1800000</v>
      </c>
      <c r="D9" s="402">
        <v>1800000</v>
      </c>
      <c r="E9" s="294">
        <v>1800000</v>
      </c>
    </row>
    <row r="10" spans="1:5" s="1" customFormat="1" ht="12" customHeight="1" x14ac:dyDescent="0.2">
      <c r="A10" s="14" t="s">
        <v>149</v>
      </c>
      <c r="B10" s="288" t="s">
        <v>439</v>
      </c>
      <c r="C10" s="402">
        <v>7184822</v>
      </c>
      <c r="D10" s="402">
        <v>8645460</v>
      </c>
      <c r="E10" s="294"/>
    </row>
    <row r="11" spans="1:5" s="1" customFormat="1" ht="12" customHeight="1" thickBot="1" x14ac:dyDescent="0.25">
      <c r="A11" s="16" t="s">
        <v>103</v>
      </c>
      <c r="B11" s="289" t="s">
        <v>440</v>
      </c>
      <c r="C11" s="402">
        <v>212160</v>
      </c>
      <c r="D11" s="402"/>
      <c r="E11" s="294"/>
    </row>
    <row r="12" spans="1:5" s="1" customFormat="1" ht="12" customHeight="1" thickBot="1" x14ac:dyDescent="0.25">
      <c r="A12" s="20" t="s">
        <v>20</v>
      </c>
      <c r="B12" s="287" t="s">
        <v>260</v>
      </c>
      <c r="C12" s="401">
        <f>+C13+C14+C15+C16+C17</f>
        <v>93220736</v>
      </c>
      <c r="D12" s="401">
        <f>+D13+D14+D15+D16+D17</f>
        <v>85389542</v>
      </c>
      <c r="E12" s="292">
        <f>+E13+E14+E15+E16+E17</f>
        <v>82332677</v>
      </c>
    </row>
    <row r="13" spans="1:5" s="1" customFormat="1" ht="12" customHeight="1" x14ac:dyDescent="0.2">
      <c r="A13" s="15" t="s">
        <v>105</v>
      </c>
      <c r="B13" s="421" t="s">
        <v>261</v>
      </c>
      <c r="C13" s="403"/>
      <c r="D13" s="403"/>
      <c r="E13" s="295"/>
    </row>
    <row r="14" spans="1:5" s="1" customFormat="1" ht="12" customHeight="1" x14ac:dyDescent="0.2">
      <c r="A14" s="14" t="s">
        <v>106</v>
      </c>
      <c r="B14" s="422" t="s">
        <v>262</v>
      </c>
      <c r="C14" s="402"/>
      <c r="D14" s="402"/>
      <c r="E14" s="294"/>
    </row>
    <row r="15" spans="1:5" s="1" customFormat="1" ht="12" customHeight="1" x14ac:dyDescent="0.2">
      <c r="A15" s="14" t="s">
        <v>107</v>
      </c>
      <c r="B15" s="422" t="s">
        <v>429</v>
      </c>
      <c r="C15" s="402"/>
      <c r="D15" s="402"/>
      <c r="E15" s="294"/>
    </row>
    <row r="16" spans="1:5" s="1" customFormat="1" ht="12" customHeight="1" x14ac:dyDescent="0.2">
      <c r="A16" s="14" t="s">
        <v>108</v>
      </c>
      <c r="B16" s="422" t="s">
        <v>430</v>
      </c>
      <c r="C16" s="402"/>
      <c r="D16" s="402"/>
      <c r="E16" s="294"/>
    </row>
    <row r="17" spans="1:5" s="1" customFormat="1" ht="12" customHeight="1" x14ac:dyDescent="0.2">
      <c r="A17" s="14" t="s">
        <v>109</v>
      </c>
      <c r="B17" s="422" t="s">
        <v>263</v>
      </c>
      <c r="C17" s="402">
        <v>93220736</v>
      </c>
      <c r="D17" s="402">
        <v>85389542</v>
      </c>
      <c r="E17" s="294">
        <v>82332677</v>
      </c>
    </row>
    <row r="18" spans="1:5" s="1" customFormat="1" ht="12" customHeight="1" thickBot="1" x14ac:dyDescent="0.25">
      <c r="A18" s="16" t="s">
        <v>118</v>
      </c>
      <c r="B18" s="289" t="s">
        <v>264</v>
      </c>
      <c r="C18" s="404"/>
      <c r="D18" s="404"/>
      <c r="E18" s="296"/>
    </row>
    <row r="19" spans="1:5" s="1" customFormat="1" ht="12" customHeight="1" thickBot="1" x14ac:dyDescent="0.25">
      <c r="A19" s="20" t="s">
        <v>21</v>
      </c>
      <c r="B19" s="21" t="s">
        <v>265</v>
      </c>
      <c r="C19" s="401">
        <f>+C20+C21+C22+C23+C24</f>
        <v>3152733</v>
      </c>
      <c r="D19" s="401">
        <f>+D20+D21+D22+D23+D24</f>
        <v>143114586</v>
      </c>
      <c r="E19" s="292">
        <f>+E20+E21+E22+E23+E24</f>
        <v>21855884</v>
      </c>
    </row>
    <row r="20" spans="1:5" s="1" customFormat="1" ht="12" customHeight="1" x14ac:dyDescent="0.2">
      <c r="A20" s="15" t="s">
        <v>88</v>
      </c>
      <c r="B20" s="421" t="s">
        <v>266</v>
      </c>
      <c r="C20" s="403">
        <v>3152733</v>
      </c>
      <c r="D20" s="403">
        <v>143114586</v>
      </c>
      <c r="E20" s="295"/>
    </row>
    <row r="21" spans="1:5" s="1" customFormat="1" ht="12" customHeight="1" x14ac:dyDescent="0.2">
      <c r="A21" s="14" t="s">
        <v>89</v>
      </c>
      <c r="B21" s="422" t="s">
        <v>267</v>
      </c>
      <c r="C21" s="402"/>
      <c r="D21" s="402"/>
      <c r="E21" s="294"/>
    </row>
    <row r="22" spans="1:5" s="1" customFormat="1" ht="12" customHeight="1" x14ac:dyDescent="0.2">
      <c r="A22" s="14" t="s">
        <v>90</v>
      </c>
      <c r="B22" s="422" t="s">
        <v>431</v>
      </c>
      <c r="C22" s="402"/>
      <c r="D22" s="402"/>
      <c r="E22" s="294"/>
    </row>
    <row r="23" spans="1:5" s="1" customFormat="1" ht="12" customHeight="1" x14ac:dyDescent="0.2">
      <c r="A23" s="14" t="s">
        <v>91</v>
      </c>
      <c r="B23" s="422" t="s">
        <v>432</v>
      </c>
      <c r="C23" s="402"/>
      <c r="D23" s="402"/>
      <c r="E23" s="294"/>
    </row>
    <row r="24" spans="1:5" s="1" customFormat="1" ht="12" customHeight="1" x14ac:dyDescent="0.2">
      <c r="A24" s="14" t="s">
        <v>172</v>
      </c>
      <c r="B24" s="422" t="s">
        <v>268</v>
      </c>
      <c r="C24" s="402"/>
      <c r="D24" s="402"/>
      <c r="E24" s="294">
        <v>21855884</v>
      </c>
    </row>
    <row r="25" spans="1:5" s="1" customFormat="1" ht="12" customHeight="1" thickBot="1" x14ac:dyDescent="0.25">
      <c r="A25" s="16" t="s">
        <v>173</v>
      </c>
      <c r="B25" s="423" t="s">
        <v>269</v>
      </c>
      <c r="C25" s="404"/>
      <c r="D25" s="404"/>
      <c r="E25" s="296"/>
    </row>
    <row r="26" spans="1:5" s="1" customFormat="1" ht="12" customHeight="1" thickBot="1" x14ac:dyDescent="0.25">
      <c r="A26" s="20" t="s">
        <v>174</v>
      </c>
      <c r="B26" s="21" t="s">
        <v>270</v>
      </c>
      <c r="C26" s="408">
        <f>SUM(C27:C33)</f>
        <v>2984592</v>
      </c>
      <c r="D26" s="408">
        <f>SUM(D27:D33)</f>
        <v>2602829</v>
      </c>
      <c r="E26" s="298">
        <f>SUM(E27:E33)</f>
        <v>2600000</v>
      </c>
    </row>
    <row r="27" spans="1:5" s="1" customFormat="1" ht="12" customHeight="1" x14ac:dyDescent="0.2">
      <c r="A27" s="15" t="s">
        <v>271</v>
      </c>
      <c r="B27" s="421" t="s">
        <v>614</v>
      </c>
      <c r="C27" s="403">
        <v>425597</v>
      </c>
      <c r="D27" s="403">
        <v>423243</v>
      </c>
      <c r="E27" s="295">
        <v>400000</v>
      </c>
    </row>
    <row r="28" spans="1:5" s="1" customFormat="1" ht="12" customHeight="1" x14ac:dyDescent="0.2">
      <c r="A28" s="14" t="s">
        <v>272</v>
      </c>
      <c r="B28" s="422" t="s">
        <v>565</v>
      </c>
      <c r="C28" s="402"/>
      <c r="D28" s="402"/>
      <c r="E28" s="294"/>
    </row>
    <row r="29" spans="1:5" s="1" customFormat="1" ht="12" customHeight="1" x14ac:dyDescent="0.2">
      <c r="A29" s="14" t="s">
        <v>273</v>
      </c>
      <c r="B29" s="422" t="s">
        <v>566</v>
      </c>
      <c r="C29" s="402">
        <v>1491313</v>
      </c>
      <c r="D29" s="402">
        <v>1238240</v>
      </c>
      <c r="E29" s="294">
        <v>1400000</v>
      </c>
    </row>
    <row r="30" spans="1:5" s="1" customFormat="1" ht="12" customHeight="1" x14ac:dyDescent="0.2">
      <c r="A30" s="14" t="s">
        <v>274</v>
      </c>
      <c r="B30" s="422" t="s">
        <v>567</v>
      </c>
      <c r="C30" s="402"/>
      <c r="D30" s="402"/>
      <c r="E30" s="294"/>
    </row>
    <row r="31" spans="1:5" s="1" customFormat="1" ht="12" customHeight="1" x14ac:dyDescent="0.2">
      <c r="A31" s="14" t="s">
        <v>561</v>
      </c>
      <c r="B31" s="422" t="s">
        <v>275</v>
      </c>
      <c r="C31" s="402">
        <v>999488</v>
      </c>
      <c r="D31" s="402">
        <v>891670</v>
      </c>
      <c r="E31" s="294">
        <v>800000</v>
      </c>
    </row>
    <row r="32" spans="1:5" s="1" customFormat="1" ht="12" customHeight="1" x14ac:dyDescent="0.2">
      <c r="A32" s="14" t="s">
        <v>562</v>
      </c>
      <c r="B32" s="422" t="s">
        <v>276</v>
      </c>
      <c r="C32" s="402"/>
      <c r="D32" s="402"/>
      <c r="E32" s="294"/>
    </row>
    <row r="33" spans="1:5" s="1" customFormat="1" ht="12" customHeight="1" thickBot="1" x14ac:dyDescent="0.25">
      <c r="A33" s="16" t="s">
        <v>563</v>
      </c>
      <c r="B33" s="423" t="s">
        <v>277</v>
      </c>
      <c r="C33" s="404">
        <v>68194</v>
      </c>
      <c r="D33" s="404">
        <v>49676</v>
      </c>
      <c r="E33" s="296"/>
    </row>
    <row r="34" spans="1:5" s="1" customFormat="1" ht="12" customHeight="1" thickBot="1" x14ac:dyDescent="0.25">
      <c r="A34" s="20" t="s">
        <v>23</v>
      </c>
      <c r="B34" s="21" t="s">
        <v>441</v>
      </c>
      <c r="C34" s="401">
        <f>SUM(C35:C45)</f>
        <v>25036291</v>
      </c>
      <c r="D34" s="401">
        <f>SUM(D35:D45)</f>
        <v>20747846</v>
      </c>
      <c r="E34" s="292">
        <f>SUM(E35:E45)</f>
        <v>16332899</v>
      </c>
    </row>
    <row r="35" spans="1:5" s="1" customFormat="1" ht="12" customHeight="1" x14ac:dyDescent="0.2">
      <c r="A35" s="15" t="s">
        <v>92</v>
      </c>
      <c r="B35" s="421" t="s">
        <v>280</v>
      </c>
      <c r="C35" s="403">
        <v>5421523</v>
      </c>
      <c r="D35" s="403">
        <v>3437357</v>
      </c>
      <c r="E35" s="295">
        <v>2400000</v>
      </c>
    </row>
    <row r="36" spans="1:5" s="1" customFormat="1" ht="12" customHeight="1" x14ac:dyDescent="0.2">
      <c r="A36" s="14" t="s">
        <v>93</v>
      </c>
      <c r="B36" s="422" t="s">
        <v>281</v>
      </c>
      <c r="C36" s="402">
        <v>13643959</v>
      </c>
      <c r="D36" s="402">
        <v>12037426</v>
      </c>
      <c r="E36" s="294">
        <v>8302000</v>
      </c>
    </row>
    <row r="37" spans="1:5" s="1" customFormat="1" ht="12" customHeight="1" x14ac:dyDescent="0.2">
      <c r="A37" s="14" t="s">
        <v>94</v>
      </c>
      <c r="B37" s="422" t="s">
        <v>282</v>
      </c>
      <c r="C37" s="402">
        <v>811599</v>
      </c>
      <c r="D37" s="402">
        <v>574544</v>
      </c>
      <c r="E37" s="294"/>
    </row>
    <row r="38" spans="1:5" s="1" customFormat="1" ht="12" customHeight="1" x14ac:dyDescent="0.2">
      <c r="A38" s="14" t="s">
        <v>176</v>
      </c>
      <c r="B38" s="422" t="s">
        <v>283</v>
      </c>
      <c r="C38" s="402"/>
      <c r="D38" s="402"/>
      <c r="E38" s="294"/>
    </row>
    <row r="39" spans="1:5" s="1" customFormat="1" ht="12" customHeight="1" x14ac:dyDescent="0.2">
      <c r="A39" s="14" t="s">
        <v>177</v>
      </c>
      <c r="B39" s="422" t="s">
        <v>284</v>
      </c>
      <c r="C39" s="402"/>
      <c r="D39" s="402"/>
      <c r="E39" s="294"/>
    </row>
    <row r="40" spans="1:5" s="1" customFormat="1" ht="12" customHeight="1" x14ac:dyDescent="0.2">
      <c r="A40" s="14" t="s">
        <v>178</v>
      </c>
      <c r="B40" s="422" t="s">
        <v>285</v>
      </c>
      <c r="C40" s="402">
        <v>5083599</v>
      </c>
      <c r="D40" s="402">
        <v>4122998</v>
      </c>
      <c r="E40" s="294">
        <v>4103650</v>
      </c>
    </row>
    <row r="41" spans="1:5" s="1" customFormat="1" ht="12" customHeight="1" x14ac:dyDescent="0.2">
      <c r="A41" s="14" t="s">
        <v>179</v>
      </c>
      <c r="B41" s="422" t="s">
        <v>286</v>
      </c>
      <c r="C41" s="402"/>
      <c r="D41" s="402"/>
      <c r="E41" s="294">
        <v>1527249</v>
      </c>
    </row>
    <row r="42" spans="1:5" s="1" customFormat="1" ht="12" customHeight="1" x14ac:dyDescent="0.2">
      <c r="A42" s="14" t="s">
        <v>180</v>
      </c>
      <c r="B42" s="422" t="s">
        <v>568</v>
      </c>
      <c r="C42" s="402">
        <v>6416</v>
      </c>
      <c r="D42" s="402">
        <v>824</v>
      </c>
      <c r="E42" s="294"/>
    </row>
    <row r="43" spans="1:5" s="1" customFormat="1" ht="12" customHeight="1" x14ac:dyDescent="0.2">
      <c r="A43" s="14" t="s">
        <v>278</v>
      </c>
      <c r="B43" s="422" t="s">
        <v>288</v>
      </c>
      <c r="C43" s="405"/>
      <c r="D43" s="405">
        <v>450860</v>
      </c>
      <c r="E43" s="297"/>
    </row>
    <row r="44" spans="1:5" s="1" customFormat="1" ht="12" customHeight="1" x14ac:dyDescent="0.2">
      <c r="A44" s="16" t="s">
        <v>279</v>
      </c>
      <c r="B44" s="423" t="s">
        <v>443</v>
      </c>
      <c r="C44" s="406"/>
      <c r="D44" s="406">
        <v>107000</v>
      </c>
      <c r="E44" s="407"/>
    </row>
    <row r="45" spans="1:5" s="1" customFormat="1" ht="12" customHeight="1" thickBot="1" x14ac:dyDescent="0.25">
      <c r="A45" s="16" t="s">
        <v>442</v>
      </c>
      <c r="B45" s="289" t="s">
        <v>289</v>
      </c>
      <c r="C45" s="406">
        <v>69195</v>
      </c>
      <c r="D45" s="406">
        <v>16837</v>
      </c>
      <c r="E45" s="407"/>
    </row>
    <row r="46" spans="1:5" s="1" customFormat="1" ht="12" customHeight="1" thickBot="1" x14ac:dyDescent="0.25">
      <c r="A46" s="20" t="s">
        <v>24</v>
      </c>
      <c r="B46" s="21" t="s">
        <v>290</v>
      </c>
      <c r="C46" s="401">
        <f>SUM(C47:C51)</f>
        <v>1417323</v>
      </c>
      <c r="D46" s="401">
        <f>SUM(D47:D51)</f>
        <v>0</v>
      </c>
      <c r="E46" s="292">
        <f>SUM(E47:E51)</f>
        <v>5495000</v>
      </c>
    </row>
    <row r="47" spans="1:5" s="1" customFormat="1" ht="12" customHeight="1" x14ac:dyDescent="0.2">
      <c r="A47" s="15" t="s">
        <v>95</v>
      </c>
      <c r="B47" s="421" t="s">
        <v>294</v>
      </c>
      <c r="C47" s="467"/>
      <c r="D47" s="467"/>
      <c r="E47" s="465"/>
    </row>
    <row r="48" spans="1:5" s="1" customFormat="1" ht="12" customHeight="1" x14ac:dyDescent="0.2">
      <c r="A48" s="14" t="s">
        <v>96</v>
      </c>
      <c r="B48" s="422" t="s">
        <v>295</v>
      </c>
      <c r="C48" s="405"/>
      <c r="D48" s="405"/>
      <c r="E48" s="297"/>
    </row>
    <row r="49" spans="1:5" s="1" customFormat="1" ht="12" customHeight="1" x14ac:dyDescent="0.2">
      <c r="A49" s="14" t="s">
        <v>291</v>
      </c>
      <c r="B49" s="422" t="s">
        <v>296</v>
      </c>
      <c r="C49" s="405">
        <v>1417323</v>
      </c>
      <c r="D49" s="405"/>
      <c r="E49" s="297">
        <v>5495000</v>
      </c>
    </row>
    <row r="50" spans="1:5" s="1" customFormat="1" ht="12" customHeight="1" x14ac:dyDescent="0.2">
      <c r="A50" s="14" t="s">
        <v>292</v>
      </c>
      <c r="B50" s="422" t="s">
        <v>297</v>
      </c>
      <c r="C50" s="405"/>
      <c r="D50" s="405"/>
      <c r="E50" s="297"/>
    </row>
    <row r="51" spans="1:5" s="1" customFormat="1" ht="12" customHeight="1" thickBot="1" x14ac:dyDescent="0.25">
      <c r="A51" s="16" t="s">
        <v>293</v>
      </c>
      <c r="B51" s="289" t="s">
        <v>298</v>
      </c>
      <c r="C51" s="406"/>
      <c r="D51" s="406"/>
      <c r="E51" s="407"/>
    </row>
    <row r="52" spans="1:5" s="1" customFormat="1" ht="12" customHeight="1" thickBot="1" x14ac:dyDescent="0.25">
      <c r="A52" s="20" t="s">
        <v>181</v>
      </c>
      <c r="B52" s="21" t="s">
        <v>299</v>
      </c>
      <c r="C52" s="401">
        <f>SUM(C53:C55)</f>
        <v>0</v>
      </c>
      <c r="D52" s="401">
        <f>SUM(D53:D55)</f>
        <v>0</v>
      </c>
      <c r="E52" s="292">
        <f>SUM(E53:E55)</f>
        <v>0</v>
      </c>
    </row>
    <row r="53" spans="1:5" s="1" customFormat="1" ht="12" customHeight="1" x14ac:dyDescent="0.2">
      <c r="A53" s="15" t="s">
        <v>97</v>
      </c>
      <c r="B53" s="421" t="s">
        <v>300</v>
      </c>
      <c r="C53" s="403"/>
      <c r="D53" s="403"/>
      <c r="E53" s="295"/>
    </row>
    <row r="54" spans="1:5" s="1" customFormat="1" ht="12" customHeight="1" x14ac:dyDescent="0.2">
      <c r="A54" s="14" t="s">
        <v>98</v>
      </c>
      <c r="B54" s="422" t="s">
        <v>433</v>
      </c>
      <c r="C54" s="402"/>
      <c r="D54" s="402"/>
      <c r="E54" s="294"/>
    </row>
    <row r="55" spans="1:5" s="1" customFormat="1" ht="12" customHeight="1" x14ac:dyDescent="0.2">
      <c r="A55" s="14" t="s">
        <v>303</v>
      </c>
      <c r="B55" s="422" t="s">
        <v>301</v>
      </c>
      <c r="C55" s="402"/>
      <c r="D55" s="402"/>
      <c r="E55" s="294"/>
    </row>
    <row r="56" spans="1:5" s="1" customFormat="1" ht="12" customHeight="1" thickBot="1" x14ac:dyDescent="0.25">
      <c r="A56" s="16" t="s">
        <v>304</v>
      </c>
      <c r="B56" s="289" t="s">
        <v>302</v>
      </c>
      <c r="C56" s="404"/>
      <c r="D56" s="404"/>
      <c r="E56" s="296"/>
    </row>
    <row r="57" spans="1:5" s="1" customFormat="1" ht="12" customHeight="1" thickBot="1" x14ac:dyDescent="0.25">
      <c r="A57" s="20" t="s">
        <v>26</v>
      </c>
      <c r="B57" s="287" t="s">
        <v>305</v>
      </c>
      <c r="C57" s="401">
        <f>SUM(C58:C60)</f>
        <v>0</v>
      </c>
      <c r="D57" s="401">
        <f>SUM(D58:D60)</f>
        <v>0</v>
      </c>
      <c r="E57" s="292">
        <f>SUM(E58:E60)</f>
        <v>0</v>
      </c>
    </row>
    <row r="58" spans="1:5" s="1" customFormat="1" ht="12" customHeight="1" x14ac:dyDescent="0.2">
      <c r="A58" s="15" t="s">
        <v>182</v>
      </c>
      <c r="B58" s="421" t="s">
        <v>307</v>
      </c>
      <c r="C58" s="405"/>
      <c r="D58" s="405"/>
      <c r="E58" s="297"/>
    </row>
    <row r="59" spans="1:5" s="1" customFormat="1" ht="12" customHeight="1" x14ac:dyDescent="0.2">
      <c r="A59" s="14" t="s">
        <v>183</v>
      </c>
      <c r="B59" s="422" t="s">
        <v>434</v>
      </c>
      <c r="C59" s="405"/>
      <c r="D59" s="405"/>
      <c r="E59" s="297"/>
    </row>
    <row r="60" spans="1:5" s="1" customFormat="1" ht="12" customHeight="1" x14ac:dyDescent="0.2">
      <c r="A60" s="14" t="s">
        <v>233</v>
      </c>
      <c r="B60" s="422" t="s">
        <v>308</v>
      </c>
      <c r="C60" s="405"/>
      <c r="D60" s="405"/>
      <c r="E60" s="297"/>
    </row>
    <row r="61" spans="1:5" s="1" customFormat="1" ht="12" customHeight="1" thickBot="1" x14ac:dyDescent="0.25">
      <c r="A61" s="16" t="s">
        <v>306</v>
      </c>
      <c r="B61" s="289" t="s">
        <v>309</v>
      </c>
      <c r="C61" s="405"/>
      <c r="D61" s="405"/>
      <c r="E61" s="297"/>
    </row>
    <row r="62" spans="1:5" s="1" customFormat="1" ht="12" customHeight="1" thickBot="1" x14ac:dyDescent="0.25">
      <c r="A62" s="493" t="s">
        <v>483</v>
      </c>
      <c r="B62" s="21" t="s">
        <v>310</v>
      </c>
      <c r="C62" s="408">
        <f>+C5+C12+C19+C26+C34+C46+C52+C57</f>
        <v>170309371</v>
      </c>
      <c r="D62" s="408">
        <f>+D5+D12+D19+D26+D34+D46+D52+D57</f>
        <v>295707460</v>
      </c>
      <c r="E62" s="298">
        <f>+E5+E12+E19+E26+E34+E46+E52+E57</f>
        <v>167257822</v>
      </c>
    </row>
    <row r="63" spans="1:5" s="1" customFormat="1" ht="12" customHeight="1" thickBot="1" x14ac:dyDescent="0.25">
      <c r="A63" s="468" t="s">
        <v>311</v>
      </c>
      <c r="B63" s="287" t="s">
        <v>552</v>
      </c>
      <c r="C63" s="401">
        <f>SUM(C64:C66)</f>
        <v>0</v>
      </c>
      <c r="D63" s="401">
        <f>SUM(D64:D66)</f>
        <v>0</v>
      </c>
      <c r="E63" s="292">
        <f>SUM(E64:E66)</f>
        <v>0</v>
      </c>
    </row>
    <row r="64" spans="1:5" s="1" customFormat="1" ht="12" customHeight="1" x14ac:dyDescent="0.2">
      <c r="A64" s="15" t="s">
        <v>343</v>
      </c>
      <c r="B64" s="421" t="s">
        <v>313</v>
      </c>
      <c r="C64" s="405"/>
      <c r="D64" s="405"/>
      <c r="E64" s="297"/>
    </row>
    <row r="65" spans="1:7" s="1" customFormat="1" ht="12" customHeight="1" x14ac:dyDescent="0.2">
      <c r="A65" s="14" t="s">
        <v>352</v>
      </c>
      <c r="B65" s="422" t="s">
        <v>314</v>
      </c>
      <c r="C65" s="405"/>
      <c r="D65" s="405"/>
      <c r="E65" s="297"/>
    </row>
    <row r="66" spans="1:7" s="1" customFormat="1" ht="12" customHeight="1" thickBot="1" x14ac:dyDescent="0.25">
      <c r="A66" s="16" t="s">
        <v>353</v>
      </c>
      <c r="B66" s="487" t="s">
        <v>468</v>
      </c>
      <c r="C66" s="405"/>
      <c r="D66" s="405"/>
      <c r="E66" s="297"/>
    </row>
    <row r="67" spans="1:7" s="1" customFormat="1" ht="12" customHeight="1" thickBot="1" x14ac:dyDescent="0.25">
      <c r="A67" s="468" t="s">
        <v>316</v>
      </c>
      <c r="B67" s="287" t="s">
        <v>317</v>
      </c>
      <c r="C67" s="401">
        <f>SUM(C68:C71)</f>
        <v>0</v>
      </c>
      <c r="D67" s="401">
        <f>SUM(D68:D71)</f>
        <v>0</v>
      </c>
      <c r="E67" s="292">
        <f>SUM(E68:E71)</f>
        <v>0</v>
      </c>
    </row>
    <row r="68" spans="1:7" s="1" customFormat="1" ht="12" customHeight="1" x14ac:dyDescent="0.2">
      <c r="A68" s="15" t="s">
        <v>150</v>
      </c>
      <c r="B68" s="421" t="s">
        <v>318</v>
      </c>
      <c r="C68" s="405"/>
      <c r="D68" s="405"/>
      <c r="E68" s="297"/>
    </row>
    <row r="69" spans="1:7" s="1" customFormat="1" ht="17.25" customHeight="1" x14ac:dyDescent="0.25">
      <c r="A69" s="14" t="s">
        <v>151</v>
      </c>
      <c r="B69" s="422" t="s">
        <v>319</v>
      </c>
      <c r="C69" s="405"/>
      <c r="D69" s="405"/>
      <c r="E69" s="297"/>
      <c r="G69" s="42"/>
    </row>
    <row r="70" spans="1:7" s="1" customFormat="1" ht="12" customHeight="1" x14ac:dyDescent="0.2">
      <c r="A70" s="14" t="s">
        <v>344</v>
      </c>
      <c r="B70" s="422" t="s">
        <v>320</v>
      </c>
      <c r="C70" s="405"/>
      <c r="D70" s="405"/>
      <c r="E70" s="297"/>
    </row>
    <row r="71" spans="1:7" s="1" customFormat="1" ht="12" customHeight="1" thickBot="1" x14ac:dyDescent="0.25">
      <c r="A71" s="16" t="s">
        <v>345</v>
      </c>
      <c r="B71" s="289" t="s">
        <v>321</v>
      </c>
      <c r="C71" s="405"/>
      <c r="D71" s="405"/>
      <c r="E71" s="297"/>
    </row>
    <row r="72" spans="1:7" s="1" customFormat="1" ht="12" customHeight="1" thickBot="1" x14ac:dyDescent="0.25">
      <c r="A72" s="468" t="s">
        <v>322</v>
      </c>
      <c r="B72" s="287" t="s">
        <v>323</v>
      </c>
      <c r="C72" s="401">
        <f>SUM(C73:C74)</f>
        <v>36354762</v>
      </c>
      <c r="D72" s="401">
        <f>SUM(D73:D74)</f>
        <v>30514005</v>
      </c>
      <c r="E72" s="292">
        <f>SUM(E73:E74)</f>
        <v>74455036</v>
      </c>
    </row>
    <row r="73" spans="1:7" s="1" customFormat="1" ht="12" customHeight="1" x14ac:dyDescent="0.2">
      <c r="A73" s="15" t="s">
        <v>346</v>
      </c>
      <c r="B73" s="421" t="s">
        <v>324</v>
      </c>
      <c r="C73" s="405">
        <v>36354762</v>
      </c>
      <c r="D73" s="405">
        <v>30514005</v>
      </c>
      <c r="E73" s="297">
        <v>74455036</v>
      </c>
    </row>
    <row r="74" spans="1:7" s="1" customFormat="1" ht="12" customHeight="1" thickBot="1" x14ac:dyDescent="0.25">
      <c r="A74" s="16" t="s">
        <v>347</v>
      </c>
      <c r="B74" s="289" t="s">
        <v>325</v>
      </c>
      <c r="C74" s="405"/>
      <c r="D74" s="405"/>
      <c r="E74" s="297"/>
    </row>
    <row r="75" spans="1:7" s="1" customFormat="1" ht="12" customHeight="1" thickBot="1" x14ac:dyDescent="0.25">
      <c r="A75" s="468" t="s">
        <v>326</v>
      </c>
      <c r="B75" s="287" t="s">
        <v>327</v>
      </c>
      <c r="C75" s="401">
        <f>SUM(C76:C78)</f>
        <v>2817269</v>
      </c>
      <c r="D75" s="401">
        <f>SUM(D76:D78)</f>
        <v>1998381</v>
      </c>
      <c r="E75" s="292">
        <f>SUM(E76:E78)</f>
        <v>1389821</v>
      </c>
    </row>
    <row r="76" spans="1:7" s="1" customFormat="1" ht="12" customHeight="1" x14ac:dyDescent="0.2">
      <c r="A76" s="15" t="s">
        <v>348</v>
      </c>
      <c r="B76" s="421" t="s">
        <v>328</v>
      </c>
      <c r="C76" s="405">
        <v>2817269</v>
      </c>
      <c r="D76" s="405">
        <v>1998381</v>
      </c>
      <c r="E76" s="297">
        <v>1389821</v>
      </c>
    </row>
    <row r="77" spans="1:7" s="1" customFormat="1" ht="12" customHeight="1" x14ac:dyDescent="0.2">
      <c r="A77" s="14" t="s">
        <v>349</v>
      </c>
      <c r="B77" s="422" t="s">
        <v>329</v>
      </c>
      <c r="C77" s="405"/>
      <c r="D77" s="405"/>
      <c r="E77" s="297"/>
    </row>
    <row r="78" spans="1:7" s="1" customFormat="1" ht="12" customHeight="1" thickBot="1" x14ac:dyDescent="0.25">
      <c r="A78" s="16" t="s">
        <v>350</v>
      </c>
      <c r="B78" s="289" t="s">
        <v>330</v>
      </c>
      <c r="C78" s="405"/>
      <c r="D78" s="405"/>
      <c r="E78" s="297"/>
    </row>
    <row r="79" spans="1:7" s="1" customFormat="1" ht="12" customHeight="1" thickBot="1" x14ac:dyDescent="0.25">
      <c r="A79" s="468" t="s">
        <v>331</v>
      </c>
      <c r="B79" s="287" t="s">
        <v>351</v>
      </c>
      <c r="C79" s="401">
        <f>SUM(C80:C83)</f>
        <v>0</v>
      </c>
      <c r="D79" s="401">
        <f>SUM(D80:D83)</f>
        <v>0</v>
      </c>
      <c r="E79" s="292">
        <f>SUM(E80:E83)</f>
        <v>0</v>
      </c>
    </row>
    <row r="80" spans="1:7" s="1" customFormat="1" ht="12" customHeight="1" x14ac:dyDescent="0.2">
      <c r="A80" s="425" t="s">
        <v>332</v>
      </c>
      <c r="B80" s="421" t="s">
        <v>333</v>
      </c>
      <c r="C80" s="405"/>
      <c r="D80" s="405"/>
      <c r="E80" s="297"/>
    </row>
    <row r="81" spans="1:6" s="1" customFormat="1" ht="12" customHeight="1" x14ac:dyDescent="0.2">
      <c r="A81" s="426" t="s">
        <v>334</v>
      </c>
      <c r="B81" s="422" t="s">
        <v>335</v>
      </c>
      <c r="C81" s="405"/>
      <c r="D81" s="405"/>
      <c r="E81" s="297"/>
    </row>
    <row r="82" spans="1:6" s="1" customFormat="1" ht="12" customHeight="1" x14ac:dyDescent="0.2">
      <c r="A82" s="426" t="s">
        <v>336</v>
      </c>
      <c r="B82" s="422" t="s">
        <v>337</v>
      </c>
      <c r="C82" s="405"/>
      <c r="D82" s="405"/>
      <c r="E82" s="297"/>
    </row>
    <row r="83" spans="1:6" s="1" customFormat="1" ht="12" customHeight="1" thickBot="1" x14ac:dyDescent="0.25">
      <c r="A83" s="427" t="s">
        <v>338</v>
      </c>
      <c r="B83" s="289" t="s">
        <v>339</v>
      </c>
      <c r="C83" s="405"/>
      <c r="D83" s="405"/>
      <c r="E83" s="297"/>
    </row>
    <row r="84" spans="1:6" s="1" customFormat="1" ht="12" customHeight="1" thickBot="1" x14ac:dyDescent="0.25">
      <c r="A84" s="468" t="s">
        <v>340</v>
      </c>
      <c r="B84" s="287" t="s">
        <v>482</v>
      </c>
      <c r="C84" s="470"/>
      <c r="D84" s="470"/>
      <c r="E84" s="466"/>
    </row>
    <row r="85" spans="1:6" s="1" customFormat="1" ht="12" customHeight="1" thickBot="1" x14ac:dyDescent="0.25">
      <c r="A85" s="468" t="s">
        <v>342</v>
      </c>
      <c r="B85" s="287" t="s">
        <v>341</v>
      </c>
      <c r="C85" s="470"/>
      <c r="D85" s="470"/>
      <c r="E85" s="466"/>
    </row>
    <row r="86" spans="1:6" s="1" customFormat="1" ht="12" customHeight="1" thickBot="1" x14ac:dyDescent="0.25">
      <c r="A86" s="468" t="s">
        <v>354</v>
      </c>
      <c r="B86" s="428" t="s">
        <v>485</v>
      </c>
      <c r="C86" s="408">
        <f>+C63+C67+C72+C75+C79+C85+C84</f>
        <v>39172031</v>
      </c>
      <c r="D86" s="408">
        <f>+D63+D67+D72+D75+D79+D85+D84</f>
        <v>32512386</v>
      </c>
      <c r="E86" s="298">
        <f>+E63+E67+E72+E75+E79+E85+E84</f>
        <v>75844857</v>
      </c>
    </row>
    <row r="87" spans="1:6" s="1" customFormat="1" ht="12" customHeight="1" thickBot="1" x14ac:dyDescent="0.25">
      <c r="A87" s="469" t="s">
        <v>484</v>
      </c>
      <c r="B87" s="429" t="s">
        <v>486</v>
      </c>
      <c r="C87" s="408">
        <f>+C62+C86</f>
        <v>209481402</v>
      </c>
      <c r="D87" s="408">
        <f>+D62+D86</f>
        <v>328219846</v>
      </c>
      <c r="E87" s="298">
        <f>+E62+E86</f>
        <v>243102679</v>
      </c>
    </row>
    <row r="88" spans="1:6" s="1" customFormat="1" ht="12" customHeight="1" x14ac:dyDescent="0.2">
      <c r="A88" s="370"/>
      <c r="B88" s="371"/>
      <c r="C88" s="372"/>
      <c r="D88" s="373"/>
      <c r="E88" s="374"/>
    </row>
    <row r="89" spans="1:6" s="1" customFormat="1" ht="12" customHeight="1" x14ac:dyDescent="0.2">
      <c r="A89" s="603" t="s">
        <v>48</v>
      </c>
      <c r="B89" s="603"/>
      <c r="C89" s="603"/>
      <c r="D89" s="603"/>
      <c r="E89" s="603"/>
    </row>
    <row r="90" spans="1:6" s="1" customFormat="1" ht="12" customHeight="1" thickBot="1" x14ac:dyDescent="0.25">
      <c r="A90" s="605" t="s">
        <v>154</v>
      </c>
      <c r="B90" s="605"/>
      <c r="C90" s="387"/>
      <c r="D90" s="141"/>
      <c r="E90" s="302" t="str">
        <f>E2</f>
        <v>Forintban!</v>
      </c>
    </row>
    <row r="91" spans="1:6" s="1" customFormat="1" ht="24" customHeight="1" thickBot="1" x14ac:dyDescent="0.25">
      <c r="A91" s="23" t="s">
        <v>17</v>
      </c>
      <c r="B91" s="24" t="s">
        <v>49</v>
      </c>
      <c r="C91" s="24" t="str">
        <f>+C3</f>
        <v xml:space="preserve">2018. évi  tény adatok     </v>
      </c>
      <c r="D91" s="24" t="str">
        <f>+D3</f>
        <v>2019. évi várható</v>
      </c>
      <c r="E91" s="161" t="str">
        <f>+E3</f>
        <v>2020. évi terv</v>
      </c>
      <c r="F91" s="149"/>
    </row>
    <row r="92" spans="1:6" s="1" customFormat="1" ht="12" customHeight="1" thickBot="1" x14ac:dyDescent="0.25">
      <c r="A92" s="32" t="s">
        <v>500</v>
      </c>
      <c r="B92" s="33" t="s">
        <v>501</v>
      </c>
      <c r="C92" s="33" t="s">
        <v>502</v>
      </c>
      <c r="D92" s="33" t="s">
        <v>504</v>
      </c>
      <c r="E92" s="453" t="s">
        <v>503</v>
      </c>
      <c r="F92" s="149"/>
    </row>
    <row r="93" spans="1:6" s="1" customFormat="1" ht="15" customHeight="1" thickBot="1" x14ac:dyDescent="0.25">
      <c r="A93" s="22" t="s">
        <v>19</v>
      </c>
      <c r="B93" s="28" t="s">
        <v>444</v>
      </c>
      <c r="C93" s="400">
        <f>C94+C95+C96+C97+C98+C111</f>
        <v>163172468</v>
      </c>
      <c r="D93" s="400">
        <f>D94+D95+D96+D97+D98+D111</f>
        <v>172352505</v>
      </c>
      <c r="E93" s="291">
        <f>E94+E95+E96+E97+E98+E111</f>
        <v>163224974</v>
      </c>
      <c r="F93" s="149"/>
    </row>
    <row r="94" spans="1:6" s="1" customFormat="1" ht="12.95" customHeight="1" x14ac:dyDescent="0.2">
      <c r="A94" s="17" t="s">
        <v>99</v>
      </c>
      <c r="B94" s="10" t="s">
        <v>50</v>
      </c>
      <c r="C94" s="498">
        <v>89717390</v>
      </c>
      <c r="D94" s="498">
        <v>85072357</v>
      </c>
      <c r="E94" s="293">
        <v>84185200</v>
      </c>
    </row>
    <row r="95" spans="1:6" ht="16.5" customHeight="1" x14ac:dyDescent="0.25">
      <c r="A95" s="14" t="s">
        <v>100</v>
      </c>
      <c r="B95" s="8" t="s">
        <v>184</v>
      </c>
      <c r="C95" s="402">
        <v>11430414</v>
      </c>
      <c r="D95" s="402">
        <v>10193358</v>
      </c>
      <c r="E95" s="294">
        <v>9519045</v>
      </c>
    </row>
    <row r="96" spans="1:6" x14ac:dyDescent="0.25">
      <c r="A96" s="14" t="s">
        <v>101</v>
      </c>
      <c r="B96" s="8" t="s">
        <v>141</v>
      </c>
      <c r="C96" s="404">
        <v>46304393</v>
      </c>
      <c r="D96" s="404">
        <v>63608349</v>
      </c>
      <c r="E96" s="296">
        <v>40267778</v>
      </c>
    </row>
    <row r="97" spans="1:5" s="41" customFormat="1" ht="12" customHeight="1" x14ac:dyDescent="0.2">
      <c r="A97" s="14" t="s">
        <v>102</v>
      </c>
      <c r="B97" s="11" t="s">
        <v>185</v>
      </c>
      <c r="C97" s="404">
        <v>10854595</v>
      </c>
      <c r="D97" s="404">
        <v>10193000</v>
      </c>
      <c r="E97" s="296">
        <v>13002000</v>
      </c>
    </row>
    <row r="98" spans="1:5" ht="12" customHeight="1" x14ac:dyDescent="0.25">
      <c r="A98" s="14" t="s">
        <v>113</v>
      </c>
      <c r="B98" s="19" t="s">
        <v>186</v>
      </c>
      <c r="C98" s="404">
        <v>4865676</v>
      </c>
      <c r="D98" s="404">
        <v>3285441</v>
      </c>
      <c r="E98" s="296">
        <v>8429371</v>
      </c>
    </row>
    <row r="99" spans="1:5" ht="12" customHeight="1" x14ac:dyDescent="0.25">
      <c r="A99" s="14" t="s">
        <v>103</v>
      </c>
      <c r="B99" s="8" t="s">
        <v>449</v>
      </c>
      <c r="C99" s="404"/>
      <c r="D99" s="404">
        <v>95000</v>
      </c>
      <c r="E99" s="296"/>
    </row>
    <row r="100" spans="1:5" ht="12" customHeight="1" x14ac:dyDescent="0.25">
      <c r="A100" s="14" t="s">
        <v>104</v>
      </c>
      <c r="B100" s="145" t="s">
        <v>448</v>
      </c>
      <c r="C100" s="404"/>
      <c r="D100" s="404"/>
      <c r="E100" s="296"/>
    </row>
    <row r="101" spans="1:5" ht="12" customHeight="1" x14ac:dyDescent="0.25">
      <c r="A101" s="14" t="s">
        <v>114</v>
      </c>
      <c r="B101" s="145" t="s">
        <v>447</v>
      </c>
      <c r="C101" s="404"/>
      <c r="D101" s="404"/>
      <c r="E101" s="296"/>
    </row>
    <row r="102" spans="1:5" ht="12" customHeight="1" x14ac:dyDescent="0.25">
      <c r="A102" s="14" t="s">
        <v>115</v>
      </c>
      <c r="B102" s="143" t="s">
        <v>357</v>
      </c>
      <c r="C102" s="404"/>
      <c r="D102" s="404"/>
      <c r="E102" s="296"/>
    </row>
    <row r="103" spans="1:5" ht="12" customHeight="1" x14ac:dyDescent="0.25">
      <c r="A103" s="14" t="s">
        <v>116</v>
      </c>
      <c r="B103" s="144" t="s">
        <v>358</v>
      </c>
      <c r="C103" s="404"/>
      <c r="D103" s="404"/>
      <c r="E103" s="296"/>
    </row>
    <row r="104" spans="1:5" ht="12" customHeight="1" x14ac:dyDescent="0.25">
      <c r="A104" s="14" t="s">
        <v>117</v>
      </c>
      <c r="B104" s="144" t="s">
        <v>359</v>
      </c>
      <c r="C104" s="404"/>
      <c r="D104" s="404"/>
      <c r="E104" s="296"/>
    </row>
    <row r="105" spans="1:5" ht="12" customHeight="1" x14ac:dyDescent="0.25">
      <c r="A105" s="14" t="s">
        <v>119</v>
      </c>
      <c r="B105" s="143" t="s">
        <v>360</v>
      </c>
      <c r="C105" s="404">
        <v>3535940</v>
      </c>
      <c r="D105" s="404">
        <v>2505661</v>
      </c>
      <c r="E105" s="296">
        <v>6929371</v>
      </c>
    </row>
    <row r="106" spans="1:5" ht="12" customHeight="1" x14ac:dyDescent="0.25">
      <c r="A106" s="14" t="s">
        <v>187</v>
      </c>
      <c r="B106" s="143" t="s">
        <v>361</v>
      </c>
      <c r="C106" s="404"/>
      <c r="D106" s="404"/>
      <c r="E106" s="296"/>
    </row>
    <row r="107" spans="1:5" ht="12" customHeight="1" x14ac:dyDescent="0.25">
      <c r="A107" s="14" t="s">
        <v>355</v>
      </c>
      <c r="B107" s="144" t="s">
        <v>362</v>
      </c>
      <c r="C107" s="404"/>
      <c r="D107" s="404"/>
      <c r="E107" s="296"/>
    </row>
    <row r="108" spans="1:5" ht="12" customHeight="1" x14ac:dyDescent="0.25">
      <c r="A108" s="13" t="s">
        <v>356</v>
      </c>
      <c r="B108" s="145" t="s">
        <v>363</v>
      </c>
      <c r="C108" s="404"/>
      <c r="D108" s="404"/>
      <c r="E108" s="296"/>
    </row>
    <row r="109" spans="1:5" ht="12" customHeight="1" x14ac:dyDescent="0.25">
      <c r="A109" s="14" t="s">
        <v>445</v>
      </c>
      <c r="B109" s="145" t="s">
        <v>364</v>
      </c>
      <c r="C109" s="404"/>
      <c r="D109" s="404"/>
      <c r="E109" s="296"/>
    </row>
    <row r="110" spans="1:5" ht="12" customHeight="1" x14ac:dyDescent="0.25">
      <c r="A110" s="16" t="s">
        <v>446</v>
      </c>
      <c r="B110" s="145" t="s">
        <v>365</v>
      </c>
      <c r="C110" s="404">
        <v>1329736</v>
      </c>
      <c r="D110" s="404">
        <v>684780</v>
      </c>
      <c r="E110" s="296">
        <v>1500000</v>
      </c>
    </row>
    <row r="111" spans="1:5" ht="12" customHeight="1" x14ac:dyDescent="0.25">
      <c r="A111" s="14" t="s">
        <v>450</v>
      </c>
      <c r="B111" s="11" t="s">
        <v>51</v>
      </c>
      <c r="C111" s="402"/>
      <c r="D111" s="402"/>
      <c r="E111" s="294">
        <v>7821580</v>
      </c>
    </row>
    <row r="112" spans="1:5" ht="12" customHeight="1" x14ac:dyDescent="0.25">
      <c r="A112" s="14" t="s">
        <v>451</v>
      </c>
      <c r="B112" s="8" t="s">
        <v>453</v>
      </c>
      <c r="C112" s="402"/>
      <c r="D112" s="402"/>
      <c r="E112" s="294">
        <v>7821580</v>
      </c>
    </row>
    <row r="113" spans="1:5" ht="12" customHeight="1" thickBot="1" x14ac:dyDescent="0.3">
      <c r="A113" s="18" t="s">
        <v>452</v>
      </c>
      <c r="B113" s="491" t="s">
        <v>454</v>
      </c>
      <c r="C113" s="499"/>
      <c r="D113" s="499"/>
      <c r="E113" s="300"/>
    </row>
    <row r="114" spans="1:5" ht="12" customHeight="1" thickBot="1" x14ac:dyDescent="0.3">
      <c r="A114" s="488" t="s">
        <v>20</v>
      </c>
      <c r="B114" s="489" t="s">
        <v>366</v>
      </c>
      <c r="C114" s="500">
        <f>+C115+C117+C119</f>
        <v>12878290</v>
      </c>
      <c r="D114" s="500">
        <f>+D115+D117+D119</f>
        <v>79371703</v>
      </c>
      <c r="E114" s="490">
        <f>+E115+E117+E119</f>
        <v>78487884</v>
      </c>
    </row>
    <row r="115" spans="1:5" ht="12" customHeight="1" x14ac:dyDescent="0.25">
      <c r="A115" s="15" t="s">
        <v>105</v>
      </c>
      <c r="B115" s="8" t="s">
        <v>232</v>
      </c>
      <c r="C115" s="403">
        <v>11628290</v>
      </c>
      <c r="D115" s="403">
        <v>31496062</v>
      </c>
      <c r="E115" s="295">
        <v>15487884</v>
      </c>
    </row>
    <row r="116" spans="1:5" x14ac:dyDescent="0.25">
      <c r="A116" s="15" t="s">
        <v>106</v>
      </c>
      <c r="B116" s="12" t="s">
        <v>370</v>
      </c>
      <c r="C116" s="403"/>
      <c r="D116" s="403"/>
      <c r="E116" s="295"/>
    </row>
    <row r="117" spans="1:5" ht="12" customHeight="1" x14ac:dyDescent="0.25">
      <c r="A117" s="15" t="s">
        <v>107</v>
      </c>
      <c r="B117" s="12" t="s">
        <v>188</v>
      </c>
      <c r="C117" s="402">
        <v>1250000</v>
      </c>
      <c r="D117" s="402">
        <v>47875641</v>
      </c>
      <c r="E117" s="294">
        <v>63000000</v>
      </c>
    </row>
    <row r="118" spans="1:5" ht="12" customHeight="1" x14ac:dyDescent="0.25">
      <c r="A118" s="15" t="s">
        <v>108</v>
      </c>
      <c r="B118" s="12" t="s">
        <v>371</v>
      </c>
      <c r="C118" s="402"/>
      <c r="D118" s="402"/>
      <c r="E118" s="262"/>
    </row>
    <row r="119" spans="1:5" ht="12" customHeight="1" x14ac:dyDescent="0.25">
      <c r="A119" s="15" t="s">
        <v>109</v>
      </c>
      <c r="B119" s="289" t="s">
        <v>234</v>
      </c>
      <c r="C119" s="402"/>
      <c r="D119" s="402"/>
      <c r="E119" s="262"/>
    </row>
    <row r="120" spans="1:5" ht="12" customHeight="1" x14ac:dyDescent="0.25">
      <c r="A120" s="15" t="s">
        <v>118</v>
      </c>
      <c r="B120" s="288" t="s">
        <v>435</v>
      </c>
      <c r="C120" s="402"/>
      <c r="D120" s="402"/>
      <c r="E120" s="262"/>
    </row>
    <row r="121" spans="1:5" ht="12" customHeight="1" x14ac:dyDescent="0.25">
      <c r="A121" s="15" t="s">
        <v>120</v>
      </c>
      <c r="B121" s="417" t="s">
        <v>376</v>
      </c>
      <c r="C121" s="402"/>
      <c r="D121" s="402"/>
      <c r="E121" s="262"/>
    </row>
    <row r="122" spans="1:5" ht="12" customHeight="1" x14ac:dyDescent="0.25">
      <c r="A122" s="15" t="s">
        <v>189</v>
      </c>
      <c r="B122" s="144" t="s">
        <v>359</v>
      </c>
      <c r="C122" s="402"/>
      <c r="D122" s="402"/>
      <c r="E122" s="262"/>
    </row>
    <row r="123" spans="1:5" ht="12" customHeight="1" x14ac:dyDescent="0.25">
      <c r="A123" s="15" t="s">
        <v>190</v>
      </c>
      <c r="B123" s="144" t="s">
        <v>375</v>
      </c>
      <c r="C123" s="402"/>
      <c r="D123" s="402"/>
      <c r="E123" s="262"/>
    </row>
    <row r="124" spans="1:5" ht="12" customHeight="1" x14ac:dyDescent="0.25">
      <c r="A124" s="15" t="s">
        <v>191</v>
      </c>
      <c r="B124" s="144" t="s">
        <v>374</v>
      </c>
      <c r="C124" s="402"/>
      <c r="D124" s="402"/>
      <c r="E124" s="262"/>
    </row>
    <row r="125" spans="1:5" ht="12" customHeight="1" x14ac:dyDescent="0.25">
      <c r="A125" s="15" t="s">
        <v>367</v>
      </c>
      <c r="B125" s="144" t="s">
        <v>362</v>
      </c>
      <c r="C125" s="402"/>
      <c r="D125" s="402"/>
      <c r="E125" s="262"/>
    </row>
    <row r="126" spans="1:5" ht="12" customHeight="1" x14ac:dyDescent="0.25">
      <c r="A126" s="15" t="s">
        <v>368</v>
      </c>
      <c r="B126" s="144" t="s">
        <v>373</v>
      </c>
      <c r="C126" s="402"/>
      <c r="D126" s="402"/>
      <c r="E126" s="262"/>
    </row>
    <row r="127" spans="1:5" ht="12" customHeight="1" thickBot="1" x14ac:dyDescent="0.3">
      <c r="A127" s="13" t="s">
        <v>369</v>
      </c>
      <c r="B127" s="144" t="s">
        <v>372</v>
      </c>
      <c r="C127" s="404"/>
      <c r="D127" s="404"/>
      <c r="E127" s="264"/>
    </row>
    <row r="128" spans="1:5" ht="12" customHeight="1" thickBot="1" x14ac:dyDescent="0.3">
      <c r="A128" s="20" t="s">
        <v>21</v>
      </c>
      <c r="B128" s="124" t="s">
        <v>455</v>
      </c>
      <c r="C128" s="401">
        <f>+C93+C114</f>
        <v>176050758</v>
      </c>
      <c r="D128" s="401">
        <f>+D93+D114</f>
        <v>251724208</v>
      </c>
      <c r="E128" s="292">
        <f>+E93+E114</f>
        <v>241712858</v>
      </c>
    </row>
    <row r="129" spans="1:5" ht="12" customHeight="1" thickBot="1" x14ac:dyDescent="0.3">
      <c r="A129" s="20" t="s">
        <v>22</v>
      </c>
      <c r="B129" s="124" t="s">
        <v>456</v>
      </c>
      <c r="C129" s="401">
        <f>+C130+C131+C132</f>
        <v>0</v>
      </c>
      <c r="D129" s="401">
        <f>+D130+D131+D132</f>
        <v>0</v>
      </c>
      <c r="E129" s="292">
        <f>+E130+E131+E132</f>
        <v>0</v>
      </c>
    </row>
    <row r="130" spans="1:5" ht="12" customHeight="1" x14ac:dyDescent="0.25">
      <c r="A130" s="15" t="s">
        <v>271</v>
      </c>
      <c r="B130" s="12" t="s">
        <v>463</v>
      </c>
      <c r="C130" s="402"/>
      <c r="D130" s="402"/>
      <c r="E130" s="262"/>
    </row>
    <row r="131" spans="1:5" ht="12" customHeight="1" x14ac:dyDescent="0.25">
      <c r="A131" s="15" t="s">
        <v>272</v>
      </c>
      <c r="B131" s="12" t="s">
        <v>464</v>
      </c>
      <c r="C131" s="402"/>
      <c r="D131" s="402"/>
      <c r="E131" s="262"/>
    </row>
    <row r="132" spans="1:5" ht="12" customHeight="1" thickBot="1" x14ac:dyDescent="0.3">
      <c r="A132" s="13" t="s">
        <v>273</v>
      </c>
      <c r="B132" s="12" t="s">
        <v>465</v>
      </c>
      <c r="C132" s="402"/>
      <c r="D132" s="402"/>
      <c r="E132" s="262"/>
    </row>
    <row r="133" spans="1:5" ht="12" customHeight="1" thickBot="1" x14ac:dyDescent="0.3">
      <c r="A133" s="20" t="s">
        <v>23</v>
      </c>
      <c r="B133" s="124" t="s">
        <v>457</v>
      </c>
      <c r="C133" s="401">
        <f>SUM(C134:C139)</f>
        <v>0</v>
      </c>
      <c r="D133" s="401">
        <f>SUM(D134:D139)</f>
        <v>0</v>
      </c>
      <c r="E133" s="292">
        <f>SUM(E134:E139)</f>
        <v>0</v>
      </c>
    </row>
    <row r="134" spans="1:5" ht="12" customHeight="1" x14ac:dyDescent="0.25">
      <c r="A134" s="15" t="s">
        <v>92</v>
      </c>
      <c r="B134" s="9" t="s">
        <v>466</v>
      </c>
      <c r="C134" s="402"/>
      <c r="D134" s="402"/>
      <c r="E134" s="262"/>
    </row>
    <row r="135" spans="1:5" ht="12" customHeight="1" x14ac:dyDescent="0.25">
      <c r="A135" s="15" t="s">
        <v>93</v>
      </c>
      <c r="B135" s="9" t="s">
        <v>458</v>
      </c>
      <c r="C135" s="402"/>
      <c r="D135" s="402"/>
      <c r="E135" s="262"/>
    </row>
    <row r="136" spans="1:5" ht="12" customHeight="1" x14ac:dyDescent="0.25">
      <c r="A136" s="15" t="s">
        <v>94</v>
      </c>
      <c r="B136" s="9" t="s">
        <v>459</v>
      </c>
      <c r="C136" s="402"/>
      <c r="D136" s="402"/>
      <c r="E136" s="262"/>
    </row>
    <row r="137" spans="1:5" ht="12" customHeight="1" x14ac:dyDescent="0.25">
      <c r="A137" s="15" t="s">
        <v>176</v>
      </c>
      <c r="B137" s="9" t="s">
        <v>460</v>
      </c>
      <c r="C137" s="402"/>
      <c r="D137" s="402"/>
      <c r="E137" s="262"/>
    </row>
    <row r="138" spans="1:5" ht="12" customHeight="1" x14ac:dyDescent="0.25">
      <c r="A138" s="15" t="s">
        <v>177</v>
      </c>
      <c r="B138" s="9" t="s">
        <v>461</v>
      </c>
      <c r="C138" s="402"/>
      <c r="D138" s="402"/>
      <c r="E138" s="262"/>
    </row>
    <row r="139" spans="1:5" ht="12" customHeight="1" thickBot="1" x14ac:dyDescent="0.3">
      <c r="A139" s="13" t="s">
        <v>178</v>
      </c>
      <c r="B139" s="9" t="s">
        <v>462</v>
      </c>
      <c r="C139" s="402"/>
      <c r="D139" s="402"/>
      <c r="E139" s="262"/>
    </row>
    <row r="140" spans="1:5" ht="12" customHeight="1" thickBot="1" x14ac:dyDescent="0.3">
      <c r="A140" s="20" t="s">
        <v>24</v>
      </c>
      <c r="B140" s="124" t="s">
        <v>470</v>
      </c>
      <c r="C140" s="408">
        <f>+C141+C142+C143+C144</f>
        <v>2914029</v>
      </c>
      <c r="D140" s="408">
        <f>+D141+D142+D143+D144</f>
        <v>2010602</v>
      </c>
      <c r="E140" s="298">
        <f>+E141+E142+E143+E144</f>
        <v>1389821</v>
      </c>
    </row>
    <row r="141" spans="1:5" ht="12" customHeight="1" x14ac:dyDescent="0.25">
      <c r="A141" s="15" t="s">
        <v>95</v>
      </c>
      <c r="B141" s="9" t="s">
        <v>377</v>
      </c>
      <c r="C141" s="402"/>
      <c r="D141" s="402"/>
      <c r="E141" s="262"/>
    </row>
    <row r="142" spans="1:5" ht="12" customHeight="1" x14ac:dyDescent="0.25">
      <c r="A142" s="15" t="s">
        <v>96</v>
      </c>
      <c r="B142" s="9" t="s">
        <v>378</v>
      </c>
      <c r="C142" s="402">
        <v>2914029</v>
      </c>
      <c r="D142" s="402">
        <v>2010602</v>
      </c>
      <c r="E142" s="262">
        <v>1389821</v>
      </c>
    </row>
    <row r="143" spans="1:5" ht="12" customHeight="1" x14ac:dyDescent="0.25">
      <c r="A143" s="15" t="s">
        <v>291</v>
      </c>
      <c r="B143" s="9" t="s">
        <v>471</v>
      </c>
      <c r="C143" s="402"/>
      <c r="D143" s="402"/>
      <c r="E143" s="262"/>
    </row>
    <row r="144" spans="1:5" ht="12" customHeight="1" thickBot="1" x14ac:dyDescent="0.3">
      <c r="A144" s="13" t="s">
        <v>292</v>
      </c>
      <c r="B144" s="7" t="s">
        <v>397</v>
      </c>
      <c r="C144" s="402"/>
      <c r="D144" s="402"/>
      <c r="E144" s="262"/>
    </row>
    <row r="145" spans="1:6" ht="12" customHeight="1" thickBot="1" x14ac:dyDescent="0.3">
      <c r="A145" s="20" t="s">
        <v>25</v>
      </c>
      <c r="B145" s="124" t="s">
        <v>472</v>
      </c>
      <c r="C145" s="501">
        <f>SUM(C146:C150)</f>
        <v>0</v>
      </c>
      <c r="D145" s="501">
        <f>SUM(D146:D150)</f>
        <v>0</v>
      </c>
      <c r="E145" s="301">
        <f>SUM(E146:E150)</f>
        <v>0</v>
      </c>
    </row>
    <row r="146" spans="1:6" ht="12" customHeight="1" x14ac:dyDescent="0.25">
      <c r="A146" s="15" t="s">
        <v>97</v>
      </c>
      <c r="B146" s="9" t="s">
        <v>467</v>
      </c>
      <c r="C146" s="402"/>
      <c r="D146" s="402"/>
      <c r="E146" s="262"/>
    </row>
    <row r="147" spans="1:6" ht="12" customHeight="1" x14ac:dyDescent="0.25">
      <c r="A147" s="15" t="s">
        <v>98</v>
      </c>
      <c r="B147" s="9" t="s">
        <v>474</v>
      </c>
      <c r="C147" s="402"/>
      <c r="D147" s="402"/>
      <c r="E147" s="262"/>
    </row>
    <row r="148" spans="1:6" ht="12" customHeight="1" x14ac:dyDescent="0.25">
      <c r="A148" s="15" t="s">
        <v>303</v>
      </c>
      <c r="B148" s="9" t="s">
        <v>469</v>
      </c>
      <c r="C148" s="402"/>
      <c r="D148" s="402"/>
      <c r="E148" s="262"/>
    </row>
    <row r="149" spans="1:6" ht="12" customHeight="1" x14ac:dyDescent="0.25">
      <c r="A149" s="15" t="s">
        <v>304</v>
      </c>
      <c r="B149" s="9" t="s">
        <v>475</v>
      </c>
      <c r="C149" s="402"/>
      <c r="D149" s="402"/>
      <c r="E149" s="262"/>
    </row>
    <row r="150" spans="1:6" ht="12" customHeight="1" thickBot="1" x14ac:dyDescent="0.3">
      <c r="A150" s="15" t="s">
        <v>473</v>
      </c>
      <c r="B150" s="9" t="s">
        <v>476</v>
      </c>
      <c r="C150" s="402"/>
      <c r="D150" s="402"/>
      <c r="E150" s="262"/>
    </row>
    <row r="151" spans="1:6" ht="12" customHeight="1" thickBot="1" x14ac:dyDescent="0.3">
      <c r="A151" s="20" t="s">
        <v>26</v>
      </c>
      <c r="B151" s="124" t="s">
        <v>477</v>
      </c>
      <c r="C151" s="502"/>
      <c r="D151" s="502"/>
      <c r="E151" s="492"/>
    </row>
    <row r="152" spans="1:6" ht="12" customHeight="1" thickBot="1" x14ac:dyDescent="0.3">
      <c r="A152" s="20" t="s">
        <v>27</v>
      </c>
      <c r="B152" s="124" t="s">
        <v>478</v>
      </c>
      <c r="C152" s="502"/>
      <c r="D152" s="502"/>
      <c r="E152" s="492"/>
    </row>
    <row r="153" spans="1:6" ht="15" customHeight="1" thickBot="1" x14ac:dyDescent="0.3">
      <c r="A153" s="20" t="s">
        <v>28</v>
      </c>
      <c r="B153" s="124" t="s">
        <v>480</v>
      </c>
      <c r="C153" s="503">
        <f>+C129+C133+C140+C145+C151+C152</f>
        <v>2914029</v>
      </c>
      <c r="D153" s="503">
        <f>+D129+D133+D140+D145+D151+D152</f>
        <v>2010602</v>
      </c>
      <c r="E153" s="431">
        <f>+E129+E133+E140+E145+E151+E152</f>
        <v>1389821</v>
      </c>
      <c r="F153" s="125"/>
    </row>
    <row r="154" spans="1:6" s="1" customFormat="1" ht="12.95" customHeight="1" thickBot="1" x14ac:dyDescent="0.25">
      <c r="A154" s="290" t="s">
        <v>29</v>
      </c>
      <c r="B154" s="383" t="s">
        <v>479</v>
      </c>
      <c r="C154" s="503">
        <f>+C128+C153</f>
        <v>178964787</v>
      </c>
      <c r="D154" s="503">
        <f>+D128+D153</f>
        <v>253734810</v>
      </c>
      <c r="E154" s="431">
        <f>+E128+E153</f>
        <v>243102679</v>
      </c>
    </row>
    <row r="155" spans="1:6" x14ac:dyDescent="0.25">
      <c r="C155" s="386"/>
    </row>
    <row r="156" spans="1:6" x14ac:dyDescent="0.25">
      <c r="C156" s="386"/>
    </row>
    <row r="157" spans="1:6" x14ac:dyDescent="0.25">
      <c r="C157" s="386"/>
    </row>
    <row r="158" spans="1:6" ht="16.5" customHeight="1" x14ac:dyDescent="0.25">
      <c r="C158" s="386"/>
    </row>
    <row r="159" spans="1:6" x14ac:dyDescent="0.25">
      <c r="C159" s="386"/>
    </row>
    <row r="160" spans="1:6" x14ac:dyDescent="0.25">
      <c r="C160" s="386"/>
    </row>
    <row r="161" spans="3:3" x14ac:dyDescent="0.25">
      <c r="C161" s="386"/>
    </row>
    <row r="162" spans="3:3" x14ac:dyDescent="0.25">
      <c r="C162" s="386"/>
    </row>
    <row r="163" spans="3:3" x14ac:dyDescent="0.25">
      <c r="C163" s="386"/>
    </row>
    <row r="164" spans="3:3" x14ac:dyDescent="0.25">
      <c r="C164" s="386"/>
    </row>
    <row r="165" spans="3:3" x14ac:dyDescent="0.25">
      <c r="C165" s="386"/>
    </row>
    <row r="166" spans="3:3" x14ac:dyDescent="0.25">
      <c r="C166" s="386"/>
    </row>
    <row r="167" spans="3:3" x14ac:dyDescent="0.25">
      <c r="C167" s="386"/>
    </row>
  </sheetData>
  <customSheetViews>
    <customSheetView guid="{D4B7FE44-8C63-4A0A-B353-9AF0A4D22349}" showPageBreaks="1" printArea="1" view="pageLayout" topLeftCell="B79">
      <selection activeCell="E113" sqref="E113"/>
      <rowBreaks count="1" manualBreakCount="1">
        <brk id="88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62" fitToWidth="3" fitToHeight="2" orientation="portrait" r:id="rId1"/>
      <headerFooter alignWithMargins="0">
        <oddHeader>&amp;C&amp;12&amp;UTájékoztató kimutatások, mérlegek
&amp;U Ura Község Önkormányzat
2020. ÉVI KÖLTSÉGVETÉSÉNEK ÖSSZEVONT MÉRLEGE&amp;R&amp;11 1. számú tájékoztató tábla</oddHeader>
      </headerFooter>
    </customSheetView>
    <customSheetView guid="{95AECDB4-39EC-4F72-8855-23F3F9037AD1}" showPageBreaks="1" printArea="1" view="pageLayout" topLeftCell="B79">
      <selection activeCell="E113" sqref="E113"/>
      <rowBreaks count="1" manualBreakCount="1">
        <brk id="88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62" fitToWidth="3" fitToHeight="2" orientation="portrait" r:id="rId2"/>
      <headerFooter alignWithMargins="0">
        <oddHeader>&amp;C&amp;12&amp;UTájékoztató kimutatások, mérlegek
&amp;U Ura Község Önkormányzat
2020. ÉVI KÖLTSÉGVETÉSÉNEK ÖSSZEVONT MÉRLEGE&amp;R&amp;11 1. számú tájékoztató tábla</oddHeader>
      </headerFooter>
    </customSheetView>
  </customSheetViews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3"/>
  <headerFooter alignWithMargins="0">
    <oddHeader>&amp;C&amp;12&amp;UTájékoztató kimutatások, mérlegek
&amp;U Ura Község Önkormányzat
2020. ÉVI KÖLTSÉGVETÉSÉNEK ÖSSZEVONT MÉRLEGE&amp;R&amp;11 1. számú tájékoztató tábla</oddHeader>
  </headerFooter>
  <rowBreaks count="1" manualBreakCount="1">
    <brk id="8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9"/>
  <sheetViews>
    <sheetView view="pageLayout" topLeftCell="B1" zoomScaleNormal="98" zoomScaleSheetLayoutView="100" workbookViewId="0">
      <selection activeCell="C74" sqref="C74"/>
    </sheetView>
  </sheetViews>
  <sheetFormatPr defaultRowHeight="15.75" x14ac:dyDescent="0.25"/>
  <cols>
    <col min="1" max="1" width="9.5" style="384" customWidth="1"/>
    <col min="2" max="2" width="91.6640625" style="384" customWidth="1"/>
    <col min="3" max="3" width="21.6640625" style="385" customWidth="1"/>
    <col min="4" max="4" width="9" style="418" customWidth="1"/>
    <col min="5" max="16384" width="9.33203125" style="418"/>
  </cols>
  <sheetData>
    <row r="1" spans="1:3" ht="15.95" customHeight="1" x14ac:dyDescent="0.25">
      <c r="A1" s="603" t="s">
        <v>16</v>
      </c>
      <c r="B1" s="603"/>
      <c r="C1" s="603"/>
    </row>
    <row r="2" spans="1:3" ht="15.95" customHeight="1" thickBot="1" x14ac:dyDescent="0.3">
      <c r="A2" s="604" t="s">
        <v>153</v>
      </c>
      <c r="B2" s="604"/>
      <c r="C2" s="302" t="str">
        <f>'1.1.sz.mell.'!C2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2020. évi előirányzat</v>
      </c>
    </row>
    <row r="4" spans="1:3" s="419" customFormat="1" ht="12" customHeight="1" thickBot="1" x14ac:dyDescent="0.25">
      <c r="A4" s="413"/>
      <c r="B4" s="414" t="s">
        <v>500</v>
      </c>
      <c r="C4" s="415" t="s">
        <v>501</v>
      </c>
    </row>
    <row r="5" spans="1:3" s="420" customFormat="1" ht="12" customHeight="1" thickBot="1" x14ac:dyDescent="0.25">
      <c r="A5" s="20" t="s">
        <v>19</v>
      </c>
      <c r="B5" s="21" t="s">
        <v>255</v>
      </c>
      <c r="C5" s="292">
        <f>+C6+C7+C8+C9+C10+C11</f>
        <v>38641362</v>
      </c>
    </row>
    <row r="6" spans="1:3" s="420" customFormat="1" ht="12" customHeight="1" x14ac:dyDescent="0.2">
      <c r="A6" s="15" t="s">
        <v>99</v>
      </c>
      <c r="B6" s="421" t="s">
        <v>256</v>
      </c>
      <c r="C6" s="295">
        <v>18516925</v>
      </c>
    </row>
    <row r="7" spans="1:3" s="420" customFormat="1" ht="12" customHeight="1" x14ac:dyDescent="0.2">
      <c r="A7" s="14" t="s">
        <v>100</v>
      </c>
      <c r="B7" s="422" t="s">
        <v>257</v>
      </c>
      <c r="C7" s="294"/>
    </row>
    <row r="8" spans="1:3" s="420" customFormat="1" ht="12" customHeight="1" x14ac:dyDescent="0.2">
      <c r="A8" s="14" t="s">
        <v>101</v>
      </c>
      <c r="B8" s="422" t="s">
        <v>559</v>
      </c>
      <c r="C8" s="294">
        <v>18324437</v>
      </c>
    </row>
    <row r="9" spans="1:3" s="420" customFormat="1" ht="12" customHeight="1" x14ac:dyDescent="0.2">
      <c r="A9" s="14" t="s">
        <v>102</v>
      </c>
      <c r="B9" s="422" t="s">
        <v>259</v>
      </c>
      <c r="C9" s="294">
        <v>1800000</v>
      </c>
    </row>
    <row r="10" spans="1:3" s="420" customFormat="1" ht="12" customHeight="1" x14ac:dyDescent="0.2">
      <c r="A10" s="14" t="s">
        <v>149</v>
      </c>
      <c r="B10" s="288" t="s">
        <v>439</v>
      </c>
      <c r="C10" s="294"/>
    </row>
    <row r="11" spans="1:3" s="420" customFormat="1" ht="12" customHeight="1" thickBot="1" x14ac:dyDescent="0.25">
      <c r="A11" s="16" t="s">
        <v>103</v>
      </c>
      <c r="B11" s="289" t="s">
        <v>440</v>
      </c>
      <c r="C11" s="294"/>
    </row>
    <row r="12" spans="1:3" s="420" customFormat="1" ht="12" customHeight="1" thickBot="1" x14ac:dyDescent="0.25">
      <c r="A12" s="20" t="s">
        <v>20</v>
      </c>
      <c r="B12" s="287" t="s">
        <v>260</v>
      </c>
      <c r="C12" s="292">
        <f>+C13+C14+C15+C16+C17</f>
        <v>82332677</v>
      </c>
    </row>
    <row r="13" spans="1:3" s="420" customFormat="1" ht="12" customHeight="1" x14ac:dyDescent="0.2">
      <c r="A13" s="15" t="s">
        <v>105</v>
      </c>
      <c r="B13" s="421" t="s">
        <v>261</v>
      </c>
      <c r="C13" s="295"/>
    </row>
    <row r="14" spans="1:3" s="420" customFormat="1" ht="12" customHeight="1" x14ac:dyDescent="0.2">
      <c r="A14" s="14" t="s">
        <v>106</v>
      </c>
      <c r="B14" s="422" t="s">
        <v>262</v>
      </c>
      <c r="C14" s="294"/>
    </row>
    <row r="15" spans="1:3" s="420" customFormat="1" ht="12" customHeight="1" x14ac:dyDescent="0.2">
      <c r="A15" s="14" t="s">
        <v>107</v>
      </c>
      <c r="B15" s="422" t="s">
        <v>429</v>
      </c>
      <c r="C15" s="294"/>
    </row>
    <row r="16" spans="1:3" s="420" customFormat="1" ht="12" customHeight="1" x14ac:dyDescent="0.2">
      <c r="A16" s="14" t="s">
        <v>108</v>
      </c>
      <c r="B16" s="422" t="s">
        <v>430</v>
      </c>
      <c r="C16" s="294"/>
    </row>
    <row r="17" spans="1:3" s="420" customFormat="1" ht="12" customHeight="1" x14ac:dyDescent="0.2">
      <c r="A17" s="14" t="s">
        <v>109</v>
      </c>
      <c r="B17" s="422" t="s">
        <v>263</v>
      </c>
      <c r="C17" s="294">
        <v>82332677</v>
      </c>
    </row>
    <row r="18" spans="1:3" s="420" customFormat="1" ht="12" customHeight="1" thickBot="1" x14ac:dyDescent="0.25">
      <c r="A18" s="16" t="s">
        <v>118</v>
      </c>
      <c r="B18" s="289" t="s">
        <v>264</v>
      </c>
      <c r="C18" s="296"/>
    </row>
    <row r="19" spans="1:3" s="420" customFormat="1" ht="12" customHeight="1" thickBot="1" x14ac:dyDescent="0.25">
      <c r="A19" s="20" t="s">
        <v>21</v>
      </c>
      <c r="B19" s="21" t="s">
        <v>265</v>
      </c>
      <c r="C19" s="292">
        <f>+C20+C21+C22+C23+C24</f>
        <v>21855884</v>
      </c>
    </row>
    <row r="20" spans="1:3" s="420" customFormat="1" ht="12" customHeight="1" x14ac:dyDescent="0.2">
      <c r="A20" s="15" t="s">
        <v>88</v>
      </c>
      <c r="B20" s="421" t="s">
        <v>266</v>
      </c>
      <c r="C20" s="295"/>
    </row>
    <row r="21" spans="1:3" s="420" customFormat="1" ht="12" customHeight="1" x14ac:dyDescent="0.2">
      <c r="A21" s="14" t="s">
        <v>89</v>
      </c>
      <c r="B21" s="422" t="s">
        <v>267</v>
      </c>
      <c r="C21" s="294"/>
    </row>
    <row r="22" spans="1:3" s="420" customFormat="1" ht="12" customHeight="1" x14ac:dyDescent="0.2">
      <c r="A22" s="14" t="s">
        <v>90</v>
      </c>
      <c r="B22" s="422" t="s">
        <v>431</v>
      </c>
      <c r="C22" s="294"/>
    </row>
    <row r="23" spans="1:3" s="420" customFormat="1" ht="12" customHeight="1" x14ac:dyDescent="0.2">
      <c r="A23" s="14" t="s">
        <v>91</v>
      </c>
      <c r="B23" s="422" t="s">
        <v>432</v>
      </c>
      <c r="C23" s="294"/>
    </row>
    <row r="24" spans="1:3" s="420" customFormat="1" ht="12" customHeight="1" x14ac:dyDescent="0.2">
      <c r="A24" s="14" t="s">
        <v>172</v>
      </c>
      <c r="B24" s="422" t="s">
        <v>268</v>
      </c>
      <c r="C24" s="294">
        <v>21855884</v>
      </c>
    </row>
    <row r="25" spans="1:3" s="420" customFormat="1" ht="12" customHeight="1" thickBot="1" x14ac:dyDescent="0.25">
      <c r="A25" s="16" t="s">
        <v>173</v>
      </c>
      <c r="B25" s="423" t="s">
        <v>269</v>
      </c>
      <c r="C25" s="296"/>
    </row>
    <row r="26" spans="1:3" s="420" customFormat="1" ht="12" customHeight="1" thickBot="1" x14ac:dyDescent="0.25">
      <c r="A26" s="20" t="s">
        <v>174</v>
      </c>
      <c r="B26" s="21" t="s">
        <v>569</v>
      </c>
      <c r="C26" s="298">
        <f>SUM(C27:C33)</f>
        <v>2600000</v>
      </c>
    </row>
    <row r="27" spans="1:3" s="420" customFormat="1" ht="12" customHeight="1" x14ac:dyDescent="0.2">
      <c r="A27" s="15" t="s">
        <v>271</v>
      </c>
      <c r="B27" s="421" t="s">
        <v>593</v>
      </c>
      <c r="C27" s="295">
        <v>400000</v>
      </c>
    </row>
    <row r="28" spans="1:3" s="420" customFormat="1" ht="12" customHeight="1" x14ac:dyDescent="0.2">
      <c r="A28" s="14" t="s">
        <v>272</v>
      </c>
      <c r="B28" s="422" t="s">
        <v>565</v>
      </c>
      <c r="C28" s="294"/>
    </row>
    <row r="29" spans="1:3" s="420" customFormat="1" ht="12" customHeight="1" x14ac:dyDescent="0.2">
      <c r="A29" s="14" t="s">
        <v>273</v>
      </c>
      <c r="B29" s="422" t="s">
        <v>566</v>
      </c>
      <c r="C29" s="294">
        <v>1400000</v>
      </c>
    </row>
    <row r="30" spans="1:3" s="420" customFormat="1" ht="12" customHeight="1" x14ac:dyDescent="0.2">
      <c r="A30" s="14" t="s">
        <v>274</v>
      </c>
      <c r="B30" s="422" t="s">
        <v>567</v>
      </c>
      <c r="C30" s="294"/>
    </row>
    <row r="31" spans="1:3" s="420" customFormat="1" ht="12" customHeight="1" x14ac:dyDescent="0.2">
      <c r="A31" s="14" t="s">
        <v>561</v>
      </c>
      <c r="B31" s="422" t="s">
        <v>275</v>
      </c>
      <c r="C31" s="294">
        <v>800000</v>
      </c>
    </row>
    <row r="32" spans="1:3" s="420" customFormat="1" ht="12" customHeight="1" x14ac:dyDescent="0.2">
      <c r="A32" s="14" t="s">
        <v>562</v>
      </c>
      <c r="B32" s="422" t="s">
        <v>276</v>
      </c>
      <c r="C32" s="294"/>
    </row>
    <row r="33" spans="1:3" s="420" customFormat="1" ht="12" customHeight="1" thickBot="1" x14ac:dyDescent="0.25">
      <c r="A33" s="16" t="s">
        <v>563</v>
      </c>
      <c r="B33" s="515" t="s">
        <v>277</v>
      </c>
      <c r="C33" s="296"/>
    </row>
    <row r="34" spans="1:3" s="420" customFormat="1" ht="12" customHeight="1" thickBot="1" x14ac:dyDescent="0.25">
      <c r="A34" s="20" t="s">
        <v>23</v>
      </c>
      <c r="B34" s="21" t="s">
        <v>441</v>
      </c>
      <c r="C34" s="292">
        <f>SUM(C35:C45)</f>
        <v>14849249</v>
      </c>
    </row>
    <row r="35" spans="1:3" s="420" customFormat="1" ht="12" customHeight="1" x14ac:dyDescent="0.2">
      <c r="A35" s="15" t="s">
        <v>92</v>
      </c>
      <c r="B35" s="421" t="s">
        <v>280</v>
      </c>
      <c r="C35" s="295">
        <v>2400000</v>
      </c>
    </row>
    <row r="36" spans="1:3" s="420" customFormat="1" ht="12" customHeight="1" x14ac:dyDescent="0.2">
      <c r="A36" s="14" t="s">
        <v>93</v>
      </c>
      <c r="B36" s="422" t="s">
        <v>281</v>
      </c>
      <c r="C36" s="294">
        <v>8302000</v>
      </c>
    </row>
    <row r="37" spans="1:3" s="420" customFormat="1" ht="12" customHeight="1" x14ac:dyDescent="0.2">
      <c r="A37" s="14" t="s">
        <v>94</v>
      </c>
      <c r="B37" s="422" t="s">
        <v>282</v>
      </c>
      <c r="C37" s="294"/>
    </row>
    <row r="38" spans="1:3" s="420" customFormat="1" ht="12" customHeight="1" x14ac:dyDescent="0.2">
      <c r="A38" s="14" t="s">
        <v>176</v>
      </c>
      <c r="B38" s="422" t="s">
        <v>283</v>
      </c>
      <c r="C38" s="294"/>
    </row>
    <row r="39" spans="1:3" s="420" customFormat="1" ht="12" customHeight="1" x14ac:dyDescent="0.2">
      <c r="A39" s="14" t="s">
        <v>177</v>
      </c>
      <c r="B39" s="422" t="s">
        <v>284</v>
      </c>
      <c r="C39" s="294"/>
    </row>
    <row r="40" spans="1:3" s="420" customFormat="1" ht="12" customHeight="1" x14ac:dyDescent="0.2">
      <c r="A40" s="14" t="s">
        <v>178</v>
      </c>
      <c r="B40" s="422" t="s">
        <v>285</v>
      </c>
      <c r="C40" s="294">
        <v>2620000</v>
      </c>
    </row>
    <row r="41" spans="1:3" s="420" customFormat="1" ht="12" customHeight="1" x14ac:dyDescent="0.2">
      <c r="A41" s="14" t="s">
        <v>179</v>
      </c>
      <c r="B41" s="422" t="s">
        <v>286</v>
      </c>
      <c r="C41" s="294">
        <v>1527249</v>
      </c>
    </row>
    <row r="42" spans="1:3" s="420" customFormat="1" ht="12" customHeight="1" x14ac:dyDescent="0.2">
      <c r="A42" s="14" t="s">
        <v>180</v>
      </c>
      <c r="B42" s="422" t="s">
        <v>568</v>
      </c>
      <c r="C42" s="294"/>
    </row>
    <row r="43" spans="1:3" s="420" customFormat="1" ht="12" customHeight="1" x14ac:dyDescent="0.2">
      <c r="A43" s="14" t="s">
        <v>278</v>
      </c>
      <c r="B43" s="422" t="s">
        <v>288</v>
      </c>
      <c r="C43" s="297"/>
    </row>
    <row r="44" spans="1:3" s="420" customFormat="1" ht="12" customHeight="1" x14ac:dyDescent="0.2">
      <c r="A44" s="16" t="s">
        <v>279</v>
      </c>
      <c r="B44" s="423" t="s">
        <v>443</v>
      </c>
      <c r="C44" s="407"/>
    </row>
    <row r="45" spans="1:3" s="420" customFormat="1" ht="12" customHeight="1" thickBot="1" x14ac:dyDescent="0.25">
      <c r="A45" s="16" t="s">
        <v>442</v>
      </c>
      <c r="B45" s="289" t="s">
        <v>289</v>
      </c>
      <c r="C45" s="407"/>
    </row>
    <row r="46" spans="1:3" s="420" customFormat="1" ht="12" customHeight="1" thickBot="1" x14ac:dyDescent="0.25">
      <c r="A46" s="20" t="s">
        <v>24</v>
      </c>
      <c r="B46" s="21" t="s">
        <v>290</v>
      </c>
      <c r="C46" s="292">
        <f>SUM(C47:C51)</f>
        <v>6978650</v>
      </c>
    </row>
    <row r="47" spans="1:3" s="420" customFormat="1" ht="12" customHeight="1" x14ac:dyDescent="0.2">
      <c r="A47" s="15" t="s">
        <v>95</v>
      </c>
      <c r="B47" s="421" t="s">
        <v>294</v>
      </c>
      <c r="C47" s="465"/>
    </row>
    <row r="48" spans="1:3" s="420" customFormat="1" ht="12" customHeight="1" x14ac:dyDescent="0.2">
      <c r="A48" s="14" t="s">
        <v>96</v>
      </c>
      <c r="B48" s="422" t="s">
        <v>295</v>
      </c>
      <c r="C48" s="297"/>
    </row>
    <row r="49" spans="1:3" s="420" customFormat="1" ht="12" customHeight="1" x14ac:dyDescent="0.2">
      <c r="A49" s="14" t="s">
        <v>291</v>
      </c>
      <c r="B49" s="422" t="s">
        <v>296</v>
      </c>
      <c r="C49" s="297">
        <v>5495000</v>
      </c>
    </row>
    <row r="50" spans="1:3" s="420" customFormat="1" ht="12" customHeight="1" x14ac:dyDescent="0.2">
      <c r="A50" s="14" t="s">
        <v>292</v>
      </c>
      <c r="B50" s="422" t="s">
        <v>297</v>
      </c>
      <c r="C50" s="297">
        <v>1483650</v>
      </c>
    </row>
    <row r="51" spans="1:3" s="420" customFormat="1" ht="12" customHeight="1" thickBot="1" x14ac:dyDescent="0.25">
      <c r="A51" s="16" t="s">
        <v>293</v>
      </c>
      <c r="B51" s="289" t="s">
        <v>298</v>
      </c>
      <c r="C51" s="407"/>
    </row>
    <row r="52" spans="1:3" s="420" customFormat="1" ht="12" customHeight="1" thickBot="1" x14ac:dyDescent="0.25">
      <c r="A52" s="20" t="s">
        <v>181</v>
      </c>
      <c r="B52" s="21" t="s">
        <v>299</v>
      </c>
      <c r="C52" s="292">
        <f>SUM(C53:C55)</f>
        <v>0</v>
      </c>
    </row>
    <row r="53" spans="1:3" s="420" customFormat="1" ht="12" customHeight="1" x14ac:dyDescent="0.2">
      <c r="A53" s="15" t="s">
        <v>97</v>
      </c>
      <c r="B53" s="421" t="s">
        <v>300</v>
      </c>
      <c r="C53" s="295"/>
    </row>
    <row r="54" spans="1:3" s="420" customFormat="1" ht="12" customHeight="1" x14ac:dyDescent="0.2">
      <c r="A54" s="14" t="s">
        <v>98</v>
      </c>
      <c r="B54" s="422" t="s">
        <v>433</v>
      </c>
      <c r="C54" s="294"/>
    </row>
    <row r="55" spans="1:3" s="420" customFormat="1" ht="12" customHeight="1" x14ac:dyDescent="0.2">
      <c r="A55" s="14" t="s">
        <v>303</v>
      </c>
      <c r="B55" s="422" t="s">
        <v>301</v>
      </c>
      <c r="C55" s="294"/>
    </row>
    <row r="56" spans="1:3" s="420" customFormat="1" ht="12" customHeight="1" thickBot="1" x14ac:dyDescent="0.25">
      <c r="A56" s="16" t="s">
        <v>304</v>
      </c>
      <c r="B56" s="289" t="s">
        <v>302</v>
      </c>
      <c r="C56" s="296"/>
    </row>
    <row r="57" spans="1:3" s="420" customFormat="1" ht="12" customHeight="1" thickBot="1" x14ac:dyDescent="0.25">
      <c r="A57" s="20" t="s">
        <v>26</v>
      </c>
      <c r="B57" s="287" t="s">
        <v>305</v>
      </c>
      <c r="C57" s="292">
        <f>SUM(C58:C60)</f>
        <v>0</v>
      </c>
    </row>
    <row r="58" spans="1:3" s="420" customFormat="1" ht="12" customHeight="1" x14ac:dyDescent="0.2">
      <c r="A58" s="15" t="s">
        <v>182</v>
      </c>
      <c r="B58" s="421" t="s">
        <v>307</v>
      </c>
      <c r="C58" s="297"/>
    </row>
    <row r="59" spans="1:3" s="420" customFormat="1" ht="12" customHeight="1" x14ac:dyDescent="0.2">
      <c r="A59" s="14" t="s">
        <v>183</v>
      </c>
      <c r="B59" s="422" t="s">
        <v>434</v>
      </c>
      <c r="C59" s="297"/>
    </row>
    <row r="60" spans="1:3" s="420" customFormat="1" ht="12" customHeight="1" x14ac:dyDescent="0.2">
      <c r="A60" s="14" t="s">
        <v>233</v>
      </c>
      <c r="B60" s="422" t="s">
        <v>308</v>
      </c>
      <c r="C60" s="297"/>
    </row>
    <row r="61" spans="1:3" s="420" customFormat="1" ht="12" customHeight="1" thickBot="1" x14ac:dyDescent="0.25">
      <c r="A61" s="16" t="s">
        <v>306</v>
      </c>
      <c r="B61" s="289" t="s">
        <v>309</v>
      </c>
      <c r="C61" s="297"/>
    </row>
    <row r="62" spans="1:3" s="420" customFormat="1" ht="12" customHeight="1" thickBot="1" x14ac:dyDescent="0.25">
      <c r="A62" s="493" t="s">
        <v>483</v>
      </c>
      <c r="B62" s="21" t="s">
        <v>310</v>
      </c>
      <c r="C62" s="298">
        <f>+C5+C12+C19+C26+C34+C46+C52+C57</f>
        <v>167257822</v>
      </c>
    </row>
    <row r="63" spans="1:3" s="420" customFormat="1" ht="12" customHeight="1" thickBot="1" x14ac:dyDescent="0.25">
      <c r="A63" s="468" t="s">
        <v>311</v>
      </c>
      <c r="B63" s="287" t="s">
        <v>312</v>
      </c>
      <c r="C63" s="292">
        <f>SUM(C64:C66)</f>
        <v>0</v>
      </c>
    </row>
    <row r="64" spans="1:3" s="420" customFormat="1" ht="12" customHeight="1" x14ac:dyDescent="0.2">
      <c r="A64" s="15" t="s">
        <v>343</v>
      </c>
      <c r="B64" s="421" t="s">
        <v>313</v>
      </c>
      <c r="C64" s="297"/>
    </row>
    <row r="65" spans="1:3" s="420" customFormat="1" ht="12" customHeight="1" x14ac:dyDescent="0.2">
      <c r="A65" s="14" t="s">
        <v>352</v>
      </c>
      <c r="B65" s="422" t="s">
        <v>314</v>
      </c>
      <c r="C65" s="297"/>
    </row>
    <row r="66" spans="1:3" s="420" customFormat="1" ht="12" customHeight="1" thickBot="1" x14ac:dyDescent="0.25">
      <c r="A66" s="16" t="s">
        <v>353</v>
      </c>
      <c r="B66" s="487" t="s">
        <v>468</v>
      </c>
      <c r="C66" s="297"/>
    </row>
    <row r="67" spans="1:3" s="420" customFormat="1" ht="12" customHeight="1" thickBot="1" x14ac:dyDescent="0.25">
      <c r="A67" s="468" t="s">
        <v>316</v>
      </c>
      <c r="B67" s="287" t="s">
        <v>317</v>
      </c>
      <c r="C67" s="292">
        <f>SUM(C68:C71)</f>
        <v>0</v>
      </c>
    </row>
    <row r="68" spans="1:3" s="420" customFormat="1" ht="12" customHeight="1" x14ac:dyDescent="0.2">
      <c r="A68" s="15" t="s">
        <v>150</v>
      </c>
      <c r="B68" s="421" t="s">
        <v>318</v>
      </c>
      <c r="C68" s="297"/>
    </row>
    <row r="69" spans="1:3" s="420" customFormat="1" ht="12" customHeight="1" x14ac:dyDescent="0.2">
      <c r="A69" s="14" t="s">
        <v>151</v>
      </c>
      <c r="B69" s="422" t="s">
        <v>319</v>
      </c>
      <c r="C69" s="297"/>
    </row>
    <row r="70" spans="1:3" s="420" customFormat="1" ht="12" customHeight="1" x14ac:dyDescent="0.2">
      <c r="A70" s="14" t="s">
        <v>344</v>
      </c>
      <c r="B70" s="422" t="s">
        <v>320</v>
      </c>
      <c r="C70" s="297"/>
    </row>
    <row r="71" spans="1:3" s="420" customFormat="1" ht="12" customHeight="1" thickBot="1" x14ac:dyDescent="0.25">
      <c r="A71" s="16" t="s">
        <v>345</v>
      </c>
      <c r="B71" s="289" t="s">
        <v>321</v>
      </c>
      <c r="C71" s="297"/>
    </row>
    <row r="72" spans="1:3" s="420" customFormat="1" ht="12" customHeight="1" thickBot="1" x14ac:dyDescent="0.25">
      <c r="A72" s="468" t="s">
        <v>322</v>
      </c>
      <c r="B72" s="287" t="s">
        <v>323</v>
      </c>
      <c r="C72" s="292">
        <f>SUM(C73:C74)</f>
        <v>74455036</v>
      </c>
    </row>
    <row r="73" spans="1:3" s="420" customFormat="1" ht="12" customHeight="1" x14ac:dyDescent="0.2">
      <c r="A73" s="15" t="s">
        <v>346</v>
      </c>
      <c r="B73" s="421" t="s">
        <v>324</v>
      </c>
      <c r="C73" s="297">
        <v>74455036</v>
      </c>
    </row>
    <row r="74" spans="1:3" s="420" customFormat="1" ht="12" customHeight="1" thickBot="1" x14ac:dyDescent="0.25">
      <c r="A74" s="16" t="s">
        <v>347</v>
      </c>
      <c r="B74" s="289" t="s">
        <v>325</v>
      </c>
      <c r="C74" s="297"/>
    </row>
    <row r="75" spans="1:3" s="420" customFormat="1" ht="12" customHeight="1" thickBot="1" x14ac:dyDescent="0.25">
      <c r="A75" s="468" t="s">
        <v>326</v>
      </c>
      <c r="B75" s="287" t="s">
        <v>327</v>
      </c>
      <c r="C75" s="292">
        <f>SUM(C76:C78)</f>
        <v>1389821</v>
      </c>
    </row>
    <row r="76" spans="1:3" s="420" customFormat="1" ht="12" customHeight="1" x14ac:dyDescent="0.2">
      <c r="A76" s="15" t="s">
        <v>348</v>
      </c>
      <c r="B76" s="421" t="s">
        <v>328</v>
      </c>
      <c r="C76" s="297"/>
    </row>
    <row r="77" spans="1:3" s="420" customFormat="1" ht="12" customHeight="1" x14ac:dyDescent="0.2">
      <c r="A77" s="14" t="s">
        <v>349</v>
      </c>
      <c r="B77" s="422" t="s">
        <v>329</v>
      </c>
      <c r="C77" s="297">
        <v>1389821</v>
      </c>
    </row>
    <row r="78" spans="1:3" s="420" customFormat="1" ht="12" customHeight="1" thickBot="1" x14ac:dyDescent="0.25">
      <c r="A78" s="16" t="s">
        <v>350</v>
      </c>
      <c r="B78" s="289" t="s">
        <v>330</v>
      </c>
      <c r="C78" s="297"/>
    </row>
    <row r="79" spans="1:3" s="420" customFormat="1" ht="12" customHeight="1" thickBot="1" x14ac:dyDescent="0.25">
      <c r="A79" s="468" t="s">
        <v>331</v>
      </c>
      <c r="B79" s="287" t="s">
        <v>351</v>
      </c>
      <c r="C79" s="292">
        <f>SUM(C80:C83)</f>
        <v>0</v>
      </c>
    </row>
    <row r="80" spans="1:3" s="420" customFormat="1" ht="12" customHeight="1" x14ac:dyDescent="0.2">
      <c r="A80" s="425" t="s">
        <v>332</v>
      </c>
      <c r="B80" s="421" t="s">
        <v>333</v>
      </c>
      <c r="C80" s="297"/>
    </row>
    <row r="81" spans="1:3" s="420" customFormat="1" ht="12" customHeight="1" x14ac:dyDescent="0.2">
      <c r="A81" s="426" t="s">
        <v>334</v>
      </c>
      <c r="B81" s="422" t="s">
        <v>335</v>
      </c>
      <c r="C81" s="297"/>
    </row>
    <row r="82" spans="1:3" s="420" customFormat="1" ht="12" customHeight="1" x14ac:dyDescent="0.2">
      <c r="A82" s="426" t="s">
        <v>336</v>
      </c>
      <c r="B82" s="422" t="s">
        <v>337</v>
      </c>
      <c r="C82" s="297"/>
    </row>
    <row r="83" spans="1:3" s="420" customFormat="1" ht="12" customHeight="1" thickBot="1" x14ac:dyDescent="0.25">
      <c r="A83" s="427" t="s">
        <v>338</v>
      </c>
      <c r="B83" s="289" t="s">
        <v>339</v>
      </c>
      <c r="C83" s="297"/>
    </row>
    <row r="84" spans="1:3" s="420" customFormat="1" ht="12" customHeight="1" thickBot="1" x14ac:dyDescent="0.25">
      <c r="A84" s="468" t="s">
        <v>340</v>
      </c>
      <c r="B84" s="287" t="s">
        <v>482</v>
      </c>
      <c r="C84" s="466"/>
    </row>
    <row r="85" spans="1:3" s="420" customFormat="1" ht="13.5" customHeight="1" thickBot="1" x14ac:dyDescent="0.25">
      <c r="A85" s="468" t="s">
        <v>342</v>
      </c>
      <c r="B85" s="287" t="s">
        <v>341</v>
      </c>
      <c r="C85" s="466"/>
    </row>
    <row r="86" spans="1:3" s="420" customFormat="1" ht="15.75" customHeight="1" thickBot="1" x14ac:dyDescent="0.25">
      <c r="A86" s="468" t="s">
        <v>354</v>
      </c>
      <c r="B86" s="428" t="s">
        <v>485</v>
      </c>
      <c r="C86" s="298">
        <f>+C63+C67+C72+C75+C79+C85+C84</f>
        <v>75844857</v>
      </c>
    </row>
    <row r="87" spans="1:3" s="420" customFormat="1" ht="16.5" customHeight="1" thickBot="1" x14ac:dyDescent="0.25">
      <c r="A87" s="469" t="s">
        <v>484</v>
      </c>
      <c r="B87" s="429" t="s">
        <v>486</v>
      </c>
      <c r="C87" s="298">
        <f>+C62+C86</f>
        <v>243102679</v>
      </c>
    </row>
    <row r="88" spans="1:3" s="420" customFormat="1" ht="83.25" customHeight="1" x14ac:dyDescent="0.2">
      <c r="A88" s="5"/>
      <c r="B88" s="6"/>
      <c r="C88" s="299"/>
    </row>
    <row r="89" spans="1:3" ht="16.5" customHeight="1" x14ac:dyDescent="0.25">
      <c r="A89" s="603" t="s">
        <v>48</v>
      </c>
      <c r="B89" s="603"/>
      <c r="C89" s="603"/>
    </row>
    <row r="90" spans="1:3" s="430" customFormat="1" ht="16.5" customHeight="1" thickBot="1" x14ac:dyDescent="0.3">
      <c r="A90" s="605" t="s">
        <v>154</v>
      </c>
      <c r="B90" s="605"/>
      <c r="C90" s="140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2020. évi előirányzat</v>
      </c>
    </row>
    <row r="92" spans="1:3" s="419" customFormat="1" ht="12" customHeight="1" thickBot="1" x14ac:dyDescent="0.25">
      <c r="A92" s="32"/>
      <c r="B92" s="33" t="s">
        <v>500</v>
      </c>
      <c r="C92" s="34" t="s">
        <v>501</v>
      </c>
    </row>
    <row r="93" spans="1:3" ht="12" customHeight="1" thickBot="1" x14ac:dyDescent="0.3">
      <c r="A93" s="22" t="s">
        <v>19</v>
      </c>
      <c r="B93" s="28" t="s">
        <v>444</v>
      </c>
      <c r="C93" s="291">
        <f>C94+C95+C96+C97+C98+C111</f>
        <v>163224974</v>
      </c>
    </row>
    <row r="94" spans="1:3" ht="12" customHeight="1" x14ac:dyDescent="0.25">
      <c r="A94" s="17" t="s">
        <v>99</v>
      </c>
      <c r="B94" s="10" t="s">
        <v>50</v>
      </c>
      <c r="C94" s="293">
        <v>84185200</v>
      </c>
    </row>
    <row r="95" spans="1:3" ht="12" customHeight="1" x14ac:dyDescent="0.25">
      <c r="A95" s="14" t="s">
        <v>100</v>
      </c>
      <c r="B95" s="8" t="s">
        <v>184</v>
      </c>
      <c r="C95" s="294">
        <v>9519045</v>
      </c>
    </row>
    <row r="96" spans="1:3" ht="12" customHeight="1" x14ac:dyDescent="0.25">
      <c r="A96" s="14" t="s">
        <v>101</v>
      </c>
      <c r="B96" s="8" t="s">
        <v>141</v>
      </c>
      <c r="C96" s="296">
        <v>40267778</v>
      </c>
    </row>
    <row r="97" spans="1:3" ht="12" customHeight="1" x14ac:dyDescent="0.25">
      <c r="A97" s="14" t="s">
        <v>102</v>
      </c>
      <c r="B97" s="11" t="s">
        <v>185</v>
      </c>
      <c r="C97" s="296">
        <v>13002000</v>
      </c>
    </row>
    <row r="98" spans="1:3" ht="12" customHeight="1" x14ac:dyDescent="0.25">
      <c r="A98" s="14" t="s">
        <v>113</v>
      </c>
      <c r="B98" s="19" t="s">
        <v>186</v>
      </c>
      <c r="C98" s="296">
        <v>8429371</v>
      </c>
    </row>
    <row r="99" spans="1:3" ht="12" customHeight="1" x14ac:dyDescent="0.25">
      <c r="A99" s="14" t="s">
        <v>103</v>
      </c>
      <c r="B99" s="8" t="s">
        <v>449</v>
      </c>
      <c r="C99" s="296"/>
    </row>
    <row r="100" spans="1:3" ht="12" customHeight="1" x14ac:dyDescent="0.25">
      <c r="A100" s="14" t="s">
        <v>104</v>
      </c>
      <c r="B100" s="145" t="s">
        <v>448</v>
      </c>
      <c r="C100" s="296"/>
    </row>
    <row r="101" spans="1:3" ht="12" customHeight="1" x14ac:dyDescent="0.25">
      <c r="A101" s="14" t="s">
        <v>114</v>
      </c>
      <c r="B101" s="145" t="s">
        <v>447</v>
      </c>
      <c r="C101" s="296"/>
    </row>
    <row r="102" spans="1:3" ht="12" customHeight="1" x14ac:dyDescent="0.25">
      <c r="A102" s="14" t="s">
        <v>115</v>
      </c>
      <c r="B102" s="143" t="s">
        <v>357</v>
      </c>
      <c r="C102" s="296"/>
    </row>
    <row r="103" spans="1:3" ht="12" customHeight="1" x14ac:dyDescent="0.25">
      <c r="A103" s="14" t="s">
        <v>116</v>
      </c>
      <c r="B103" s="144" t="s">
        <v>358</v>
      </c>
      <c r="C103" s="296"/>
    </row>
    <row r="104" spans="1:3" ht="12" customHeight="1" x14ac:dyDescent="0.25">
      <c r="A104" s="14" t="s">
        <v>117</v>
      </c>
      <c r="B104" s="144" t="s">
        <v>359</v>
      </c>
      <c r="C104" s="296"/>
    </row>
    <row r="105" spans="1:3" ht="12" customHeight="1" x14ac:dyDescent="0.25">
      <c r="A105" s="14" t="s">
        <v>119</v>
      </c>
      <c r="B105" s="143" t="s">
        <v>360</v>
      </c>
      <c r="C105" s="296">
        <v>6929371</v>
      </c>
    </row>
    <row r="106" spans="1:3" ht="12" customHeight="1" x14ac:dyDescent="0.25">
      <c r="A106" s="14" t="s">
        <v>187</v>
      </c>
      <c r="B106" s="143" t="s">
        <v>361</v>
      </c>
      <c r="C106" s="296"/>
    </row>
    <row r="107" spans="1:3" ht="12" customHeight="1" x14ac:dyDescent="0.25">
      <c r="A107" s="14" t="s">
        <v>355</v>
      </c>
      <c r="B107" s="144" t="s">
        <v>362</v>
      </c>
      <c r="C107" s="296"/>
    </row>
    <row r="108" spans="1:3" ht="12" customHeight="1" x14ac:dyDescent="0.25">
      <c r="A108" s="13" t="s">
        <v>356</v>
      </c>
      <c r="B108" s="145" t="s">
        <v>363</v>
      </c>
      <c r="C108" s="296"/>
    </row>
    <row r="109" spans="1:3" ht="12" customHeight="1" x14ac:dyDescent="0.25">
      <c r="A109" s="14" t="s">
        <v>445</v>
      </c>
      <c r="B109" s="145" t="s">
        <v>364</v>
      </c>
      <c r="C109" s="296"/>
    </row>
    <row r="110" spans="1:3" ht="12" customHeight="1" x14ac:dyDescent="0.25">
      <c r="A110" s="16" t="s">
        <v>446</v>
      </c>
      <c r="B110" s="145" t="s">
        <v>365</v>
      </c>
      <c r="C110" s="296">
        <v>1500000</v>
      </c>
    </row>
    <row r="111" spans="1:3" ht="12" customHeight="1" x14ac:dyDescent="0.25">
      <c r="A111" s="14" t="s">
        <v>450</v>
      </c>
      <c r="B111" s="11" t="s">
        <v>51</v>
      </c>
      <c r="C111" s="294">
        <v>7821580</v>
      </c>
    </row>
    <row r="112" spans="1:3" ht="12" customHeight="1" x14ac:dyDescent="0.25">
      <c r="A112" s="14" t="s">
        <v>451</v>
      </c>
      <c r="B112" s="8" t="s">
        <v>453</v>
      </c>
      <c r="C112" s="294">
        <v>7821580</v>
      </c>
    </row>
    <row r="113" spans="1:3" ht="12" customHeight="1" thickBot="1" x14ac:dyDescent="0.3">
      <c r="A113" s="18" t="s">
        <v>452</v>
      </c>
      <c r="B113" s="491" t="s">
        <v>454</v>
      </c>
      <c r="C113" s="300"/>
    </row>
    <row r="114" spans="1:3" ht="12" customHeight="1" thickBot="1" x14ac:dyDescent="0.3">
      <c r="A114" s="488" t="s">
        <v>20</v>
      </c>
      <c r="B114" s="489" t="s">
        <v>366</v>
      </c>
      <c r="C114" s="490">
        <f>+C115+C117+C119</f>
        <v>78487884</v>
      </c>
    </row>
    <row r="115" spans="1:3" ht="12" customHeight="1" x14ac:dyDescent="0.25">
      <c r="A115" s="15" t="s">
        <v>105</v>
      </c>
      <c r="B115" s="8" t="s">
        <v>232</v>
      </c>
      <c r="C115" s="295">
        <v>15487884</v>
      </c>
    </row>
    <row r="116" spans="1:3" ht="12" customHeight="1" x14ac:dyDescent="0.25">
      <c r="A116" s="15" t="s">
        <v>106</v>
      </c>
      <c r="B116" s="12" t="s">
        <v>370</v>
      </c>
      <c r="C116" s="295"/>
    </row>
    <row r="117" spans="1:3" ht="12" customHeight="1" x14ac:dyDescent="0.25">
      <c r="A117" s="15" t="s">
        <v>107</v>
      </c>
      <c r="B117" s="12" t="s">
        <v>188</v>
      </c>
      <c r="C117" s="294">
        <v>63000000</v>
      </c>
    </row>
    <row r="118" spans="1:3" ht="12" customHeight="1" x14ac:dyDescent="0.25">
      <c r="A118" s="15" t="s">
        <v>108</v>
      </c>
      <c r="B118" s="12" t="s">
        <v>371</v>
      </c>
      <c r="C118" s="262"/>
    </row>
    <row r="119" spans="1:3" ht="12" customHeight="1" x14ac:dyDescent="0.25">
      <c r="A119" s="15" t="s">
        <v>109</v>
      </c>
      <c r="B119" s="289" t="s">
        <v>234</v>
      </c>
      <c r="C119" s="262"/>
    </row>
    <row r="120" spans="1:3" ht="12" customHeight="1" x14ac:dyDescent="0.25">
      <c r="A120" s="15" t="s">
        <v>118</v>
      </c>
      <c r="B120" s="288" t="s">
        <v>435</v>
      </c>
      <c r="C120" s="262"/>
    </row>
    <row r="121" spans="1:3" ht="12" customHeight="1" x14ac:dyDescent="0.25">
      <c r="A121" s="15" t="s">
        <v>120</v>
      </c>
      <c r="B121" s="417" t="s">
        <v>376</v>
      </c>
      <c r="C121" s="262"/>
    </row>
    <row r="122" spans="1:3" x14ac:dyDescent="0.25">
      <c r="A122" s="15" t="s">
        <v>189</v>
      </c>
      <c r="B122" s="144" t="s">
        <v>359</v>
      </c>
      <c r="C122" s="262"/>
    </row>
    <row r="123" spans="1:3" ht="12" customHeight="1" x14ac:dyDescent="0.25">
      <c r="A123" s="15" t="s">
        <v>190</v>
      </c>
      <c r="B123" s="144" t="s">
        <v>375</v>
      </c>
      <c r="C123" s="262"/>
    </row>
    <row r="124" spans="1:3" ht="12" customHeight="1" x14ac:dyDescent="0.25">
      <c r="A124" s="15" t="s">
        <v>191</v>
      </c>
      <c r="B124" s="144" t="s">
        <v>374</v>
      </c>
      <c r="C124" s="262"/>
    </row>
    <row r="125" spans="1:3" ht="12" customHeight="1" x14ac:dyDescent="0.25">
      <c r="A125" s="15" t="s">
        <v>367</v>
      </c>
      <c r="B125" s="144" t="s">
        <v>362</v>
      </c>
      <c r="C125" s="262"/>
    </row>
    <row r="126" spans="1:3" ht="12" customHeight="1" x14ac:dyDescent="0.25">
      <c r="A126" s="15" t="s">
        <v>368</v>
      </c>
      <c r="B126" s="144" t="s">
        <v>373</v>
      </c>
      <c r="C126" s="262"/>
    </row>
    <row r="127" spans="1:3" ht="16.5" thickBot="1" x14ac:dyDescent="0.3">
      <c r="A127" s="13" t="s">
        <v>369</v>
      </c>
      <c r="B127" s="144" t="s">
        <v>372</v>
      </c>
      <c r="C127" s="264"/>
    </row>
    <row r="128" spans="1:3" ht="12" customHeight="1" thickBot="1" x14ac:dyDescent="0.3">
      <c r="A128" s="20" t="s">
        <v>21</v>
      </c>
      <c r="B128" s="124" t="s">
        <v>455</v>
      </c>
      <c r="C128" s="292">
        <f>+C93+C114</f>
        <v>241712858</v>
      </c>
    </row>
    <row r="129" spans="1:3" ht="12" customHeight="1" thickBot="1" x14ac:dyDescent="0.3">
      <c r="A129" s="20" t="s">
        <v>22</v>
      </c>
      <c r="B129" s="124" t="s">
        <v>456</v>
      </c>
      <c r="C129" s="292">
        <f>+C130+C131+C132</f>
        <v>0</v>
      </c>
    </row>
    <row r="130" spans="1:3" ht="12" customHeight="1" x14ac:dyDescent="0.25">
      <c r="A130" s="15" t="s">
        <v>271</v>
      </c>
      <c r="B130" s="12" t="s">
        <v>463</v>
      </c>
      <c r="C130" s="262"/>
    </row>
    <row r="131" spans="1:3" ht="12" customHeight="1" x14ac:dyDescent="0.25">
      <c r="A131" s="15" t="s">
        <v>272</v>
      </c>
      <c r="B131" s="12" t="s">
        <v>464</v>
      </c>
      <c r="C131" s="262"/>
    </row>
    <row r="132" spans="1:3" ht="12" customHeight="1" thickBot="1" x14ac:dyDescent="0.3">
      <c r="A132" s="13" t="s">
        <v>273</v>
      </c>
      <c r="B132" s="12" t="s">
        <v>465</v>
      </c>
      <c r="C132" s="262"/>
    </row>
    <row r="133" spans="1:3" ht="12" customHeight="1" thickBot="1" x14ac:dyDescent="0.3">
      <c r="A133" s="20" t="s">
        <v>23</v>
      </c>
      <c r="B133" s="124" t="s">
        <v>457</v>
      </c>
      <c r="C133" s="292">
        <f>SUM(C134:C139)</f>
        <v>0</v>
      </c>
    </row>
    <row r="134" spans="1:3" ht="12" customHeight="1" x14ac:dyDescent="0.25">
      <c r="A134" s="15" t="s">
        <v>92</v>
      </c>
      <c r="B134" s="9" t="s">
        <v>466</v>
      </c>
      <c r="C134" s="262"/>
    </row>
    <row r="135" spans="1:3" ht="12" customHeight="1" x14ac:dyDescent="0.25">
      <c r="A135" s="15" t="s">
        <v>93</v>
      </c>
      <c r="B135" s="9" t="s">
        <v>458</v>
      </c>
      <c r="C135" s="262"/>
    </row>
    <row r="136" spans="1:3" ht="12" customHeight="1" x14ac:dyDescent="0.25">
      <c r="A136" s="15" t="s">
        <v>94</v>
      </c>
      <c r="B136" s="9" t="s">
        <v>459</v>
      </c>
      <c r="C136" s="262"/>
    </row>
    <row r="137" spans="1:3" ht="12" customHeight="1" x14ac:dyDescent="0.25">
      <c r="A137" s="15" t="s">
        <v>176</v>
      </c>
      <c r="B137" s="9" t="s">
        <v>460</v>
      </c>
      <c r="C137" s="262"/>
    </row>
    <row r="138" spans="1:3" ht="12" customHeight="1" x14ac:dyDescent="0.25">
      <c r="A138" s="15" t="s">
        <v>177</v>
      </c>
      <c r="B138" s="9" t="s">
        <v>461</v>
      </c>
      <c r="C138" s="262"/>
    </row>
    <row r="139" spans="1:3" ht="12" customHeight="1" thickBot="1" x14ac:dyDescent="0.3">
      <c r="A139" s="13" t="s">
        <v>178</v>
      </c>
      <c r="B139" s="9" t="s">
        <v>462</v>
      </c>
      <c r="C139" s="262"/>
    </row>
    <row r="140" spans="1:3" ht="12" customHeight="1" thickBot="1" x14ac:dyDescent="0.3">
      <c r="A140" s="20" t="s">
        <v>24</v>
      </c>
      <c r="B140" s="124" t="s">
        <v>470</v>
      </c>
      <c r="C140" s="298">
        <f>+C141+C142+C143+C144</f>
        <v>1389821</v>
      </c>
    </row>
    <row r="141" spans="1:3" ht="12" customHeight="1" x14ac:dyDescent="0.25">
      <c r="A141" s="15" t="s">
        <v>95</v>
      </c>
      <c r="B141" s="9" t="s">
        <v>377</v>
      </c>
      <c r="C141" s="262"/>
    </row>
    <row r="142" spans="1:3" ht="12" customHeight="1" x14ac:dyDescent="0.25">
      <c r="A142" s="15" t="s">
        <v>96</v>
      </c>
      <c r="B142" s="9" t="s">
        <v>378</v>
      </c>
      <c r="C142" s="262">
        <v>1389821</v>
      </c>
    </row>
    <row r="143" spans="1:3" ht="12" customHeight="1" x14ac:dyDescent="0.25">
      <c r="A143" s="15" t="s">
        <v>291</v>
      </c>
      <c r="B143" s="9" t="s">
        <v>471</v>
      </c>
      <c r="C143" s="262"/>
    </row>
    <row r="144" spans="1:3" ht="12" customHeight="1" thickBot="1" x14ac:dyDescent="0.3">
      <c r="A144" s="13" t="s">
        <v>292</v>
      </c>
      <c r="B144" s="7" t="s">
        <v>397</v>
      </c>
      <c r="C144" s="262"/>
    </row>
    <row r="145" spans="1:9" ht="12" customHeight="1" thickBot="1" x14ac:dyDescent="0.3">
      <c r="A145" s="20" t="s">
        <v>25</v>
      </c>
      <c r="B145" s="124" t="s">
        <v>472</v>
      </c>
      <c r="C145" s="301">
        <f>SUM(C146:C150)</f>
        <v>0</v>
      </c>
    </row>
    <row r="146" spans="1:9" ht="12" customHeight="1" x14ac:dyDescent="0.25">
      <c r="A146" s="15" t="s">
        <v>97</v>
      </c>
      <c r="B146" s="9" t="s">
        <v>467</v>
      </c>
      <c r="C146" s="262"/>
    </row>
    <row r="147" spans="1:9" ht="12" customHeight="1" x14ac:dyDescent="0.25">
      <c r="A147" s="15" t="s">
        <v>98</v>
      </c>
      <c r="B147" s="9" t="s">
        <v>474</v>
      </c>
      <c r="C147" s="262"/>
    </row>
    <row r="148" spans="1:9" ht="12" customHeight="1" x14ac:dyDescent="0.25">
      <c r="A148" s="15" t="s">
        <v>303</v>
      </c>
      <c r="B148" s="9" t="s">
        <v>469</v>
      </c>
      <c r="C148" s="262"/>
    </row>
    <row r="149" spans="1:9" ht="12" customHeight="1" x14ac:dyDescent="0.25">
      <c r="A149" s="15" t="s">
        <v>304</v>
      </c>
      <c r="B149" s="9" t="s">
        <v>475</v>
      </c>
      <c r="C149" s="262"/>
    </row>
    <row r="150" spans="1:9" ht="12" customHeight="1" thickBot="1" x14ac:dyDescent="0.3">
      <c r="A150" s="15" t="s">
        <v>473</v>
      </c>
      <c r="B150" s="9" t="s">
        <v>476</v>
      </c>
      <c r="C150" s="262"/>
    </row>
    <row r="151" spans="1:9" ht="12" customHeight="1" thickBot="1" x14ac:dyDescent="0.3">
      <c r="A151" s="20" t="s">
        <v>26</v>
      </c>
      <c r="B151" s="124" t="s">
        <v>477</v>
      </c>
      <c r="C151" s="492"/>
    </row>
    <row r="152" spans="1:9" ht="12" customHeight="1" thickBot="1" x14ac:dyDescent="0.3">
      <c r="A152" s="20" t="s">
        <v>27</v>
      </c>
      <c r="B152" s="124" t="s">
        <v>478</v>
      </c>
      <c r="C152" s="492"/>
    </row>
    <row r="153" spans="1:9" ht="15" customHeight="1" thickBot="1" x14ac:dyDescent="0.3">
      <c r="A153" s="20" t="s">
        <v>28</v>
      </c>
      <c r="B153" s="124" t="s">
        <v>480</v>
      </c>
      <c r="C153" s="431">
        <f>+C129+C133+C140+C145+C151+C152</f>
        <v>1389821</v>
      </c>
      <c r="F153" s="432"/>
      <c r="G153" s="433"/>
      <c r="H153" s="433"/>
      <c r="I153" s="433"/>
    </row>
    <row r="154" spans="1:9" s="420" customFormat="1" ht="12.95" customHeight="1" thickBot="1" x14ac:dyDescent="0.25">
      <c r="A154" s="290" t="s">
        <v>29</v>
      </c>
      <c r="B154" s="383" t="s">
        <v>479</v>
      </c>
      <c r="C154" s="431">
        <f>+C128+C153</f>
        <v>243102679</v>
      </c>
    </row>
    <row r="155" spans="1:9" ht="7.5" customHeight="1" x14ac:dyDescent="0.25"/>
    <row r="156" spans="1:9" x14ac:dyDescent="0.25">
      <c r="A156" s="606" t="s">
        <v>379</v>
      </c>
      <c r="B156" s="606"/>
      <c r="C156" s="606"/>
    </row>
    <row r="157" spans="1:9" ht="15" customHeight="1" thickBot="1" x14ac:dyDescent="0.3">
      <c r="A157" s="604" t="s">
        <v>155</v>
      </c>
      <c r="B157" s="604"/>
      <c r="C157" s="302" t="str">
        <f>C90</f>
        <v>Forintban!</v>
      </c>
    </row>
    <row r="158" spans="1:9" ht="13.5" customHeight="1" thickBot="1" x14ac:dyDescent="0.3">
      <c r="A158" s="20">
        <v>1</v>
      </c>
      <c r="B158" s="27" t="s">
        <v>481</v>
      </c>
      <c r="C158" s="292">
        <f>+C62-C128</f>
        <v>-74455036</v>
      </c>
      <c r="D158" s="434"/>
    </row>
    <row r="159" spans="1:9" ht="27.75" customHeight="1" thickBot="1" x14ac:dyDescent="0.3">
      <c r="A159" s="20" t="s">
        <v>20</v>
      </c>
      <c r="B159" s="27" t="s">
        <v>487</v>
      </c>
      <c r="C159" s="292">
        <f>+C86-C153</f>
        <v>74455036</v>
      </c>
    </row>
  </sheetData>
  <customSheetViews>
    <customSheetView guid="{D4B7FE44-8C63-4A0A-B353-9AF0A4D22349}" showPageBreaks="1" printArea="1" view="pageLayout" topLeftCell="B70">
      <selection activeCell="C74" sqref="C74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&amp;C&amp;12
Ura Község Önkormányzat
2020. ÉVI KÖLTSÉGVETÉSKÖTELEZŐ FELADATAINAK MÉRLEGE &amp;R&amp;11 1.2. melléklet a ........./2020. (.......) önkormányzati rendelethez</oddHeader>
      </headerFooter>
    </customSheetView>
    <customSheetView guid="{95AECDB4-39EC-4F72-8855-23F3F9037AD1}" showPageBreaks="1" printArea="1" view="pageLayout" topLeftCell="B1">
      <selection activeCell="C74" sqref="C74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2"/>
      <headerFooter alignWithMargins="0">
        <oddHeader>&amp;C&amp;12
Ura Község Önkormányzat
2020. ÉVI KÖLTSÉGVETÉSKÖTELEZŐ FELADATAINAK MÉRLEGE &amp;R&amp;11 1.2. melléklet a 2/2020. (III.12.)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3"/>
  <headerFooter alignWithMargins="0">
    <oddHeader>&amp;C&amp;12
Ura Község Önkormányzat
2020. ÉVI KÖLTSÉGVETÉSKÖTELEZŐ FELADATAINAK MÉRLEGE &amp;R&amp;11 1.2. melléklet a 2/2020. (III.11.)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J18"/>
  <sheetViews>
    <sheetView view="pageLayout" topLeftCell="A25" workbookViewId="0">
      <selection activeCell="D3" sqref="D3:D4"/>
    </sheetView>
  </sheetViews>
  <sheetFormatPr defaultRowHeight="12.75" x14ac:dyDescent="0.2"/>
  <cols>
    <col min="1" max="1" width="6.83203125" style="192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 x14ac:dyDescent="0.2">
      <c r="A1" s="656" t="s">
        <v>4</v>
      </c>
      <c r="B1" s="656"/>
      <c r="C1" s="656"/>
      <c r="D1" s="656"/>
      <c r="E1" s="656"/>
      <c r="F1" s="656"/>
      <c r="G1" s="656"/>
      <c r="H1" s="656"/>
      <c r="I1" s="656"/>
    </row>
    <row r="2" spans="1:10" ht="20.25" customHeight="1" thickBot="1" x14ac:dyDescent="0.3">
      <c r="I2" s="481" t="str">
        <f>'1. sz tájékoztató t.'!E2</f>
        <v>Forintban!</v>
      </c>
    </row>
    <row r="3" spans="1:10" s="482" customFormat="1" ht="26.25" customHeight="1" x14ac:dyDescent="0.2">
      <c r="A3" s="664" t="s">
        <v>70</v>
      </c>
      <c r="B3" s="659" t="s">
        <v>86</v>
      </c>
      <c r="C3" s="664" t="s">
        <v>87</v>
      </c>
      <c r="D3" s="664" t="str">
        <f>+CONCATENATE(LEFT(ÖSSZEFÜGGÉSEK!A5,4)," előtti kifizetés")</f>
        <v>2020 előtti kifizetés</v>
      </c>
      <c r="E3" s="661" t="s">
        <v>69</v>
      </c>
      <c r="F3" s="662"/>
      <c r="G3" s="662"/>
      <c r="H3" s="663"/>
      <c r="I3" s="659" t="s">
        <v>52</v>
      </c>
    </row>
    <row r="4" spans="1:10" s="483" customFormat="1" ht="32.25" customHeight="1" thickBot="1" x14ac:dyDescent="0.25">
      <c r="A4" s="665"/>
      <c r="B4" s="660"/>
      <c r="C4" s="660"/>
      <c r="D4" s="665"/>
      <c r="E4" s="265" t="str">
        <f>+CONCATENATE(LEFT(ÖSSZEFÜGGÉSEK!A5,4),".")</f>
        <v>2020.</v>
      </c>
      <c r="F4" s="265" t="str">
        <f>+CONCATENATE(LEFT(ÖSSZEFÜGGÉSEK!A5,4)+1,".")</f>
        <v>2021.</v>
      </c>
      <c r="G4" s="265" t="str">
        <f>+CONCATENATE(LEFT(ÖSSZEFÜGGÉSEK!A5,4)+2,".")</f>
        <v>2022.</v>
      </c>
      <c r="H4" s="266" t="str">
        <f>+CONCATENATE(LEFT(ÖSSZEFÜGGÉSEK!A5,4)+2,".",CHAR(10)," után")</f>
        <v>2022.
 után</v>
      </c>
      <c r="I4" s="660"/>
    </row>
    <row r="5" spans="1:10" s="484" customFormat="1" ht="12.95" customHeight="1" thickBot="1" x14ac:dyDescent="0.25">
      <c r="A5" s="267" t="s">
        <v>500</v>
      </c>
      <c r="B5" s="268" t="s">
        <v>501</v>
      </c>
      <c r="C5" s="269" t="s">
        <v>502</v>
      </c>
      <c r="D5" s="268" t="s">
        <v>504</v>
      </c>
      <c r="E5" s="267" t="s">
        <v>503</v>
      </c>
      <c r="F5" s="269" t="s">
        <v>505</v>
      </c>
      <c r="G5" s="269" t="s">
        <v>506</v>
      </c>
      <c r="H5" s="270" t="s">
        <v>507</v>
      </c>
      <c r="I5" s="271" t="s">
        <v>508</v>
      </c>
    </row>
    <row r="6" spans="1:10" ht="24.75" customHeight="1" thickBot="1" x14ac:dyDescent="0.25">
      <c r="A6" s="272" t="s">
        <v>19</v>
      </c>
      <c r="B6" s="273" t="s">
        <v>5</v>
      </c>
      <c r="C6" s="530"/>
      <c r="D6" s="531">
        <f>+D7+D8</f>
        <v>0</v>
      </c>
      <c r="E6" s="532">
        <f>+E7+E8</f>
        <v>0</v>
      </c>
      <c r="F6" s="533">
        <f>+F7+F8</f>
        <v>0</v>
      </c>
      <c r="G6" s="533">
        <f>+G7+G8</f>
        <v>0</v>
      </c>
      <c r="H6" s="534">
        <f>+H7+H8</f>
        <v>0</v>
      </c>
      <c r="I6" s="72">
        <f t="shared" ref="I6:I17" si="0">SUM(D6:H6)</f>
        <v>0</v>
      </c>
    </row>
    <row r="7" spans="1:10" ht="20.100000000000001" customHeight="1" x14ac:dyDescent="0.2">
      <c r="A7" s="274" t="s">
        <v>20</v>
      </c>
      <c r="B7" s="73" t="s">
        <v>71</v>
      </c>
      <c r="C7" s="535"/>
      <c r="D7" s="536"/>
      <c r="E7" s="537"/>
      <c r="F7" s="538"/>
      <c r="G7" s="538"/>
      <c r="H7" s="539"/>
      <c r="I7" s="275">
        <f t="shared" si="0"/>
        <v>0</v>
      </c>
      <c r="J7" s="655" t="s">
        <v>535</v>
      </c>
    </row>
    <row r="8" spans="1:10" ht="20.100000000000001" customHeight="1" thickBot="1" x14ac:dyDescent="0.25">
      <c r="A8" s="274" t="s">
        <v>21</v>
      </c>
      <c r="B8" s="73" t="s">
        <v>71</v>
      </c>
      <c r="C8" s="535"/>
      <c r="D8" s="536"/>
      <c r="E8" s="537"/>
      <c r="F8" s="538"/>
      <c r="G8" s="538"/>
      <c r="H8" s="539"/>
      <c r="I8" s="275">
        <f t="shared" si="0"/>
        <v>0</v>
      </c>
      <c r="J8" s="655"/>
    </row>
    <row r="9" spans="1:10" ht="26.1" customHeight="1" thickBot="1" x14ac:dyDescent="0.25">
      <c r="A9" s="272" t="s">
        <v>22</v>
      </c>
      <c r="B9" s="273" t="s">
        <v>6</v>
      </c>
      <c r="C9" s="530"/>
      <c r="D9" s="531">
        <f>+D10+D11</f>
        <v>0</v>
      </c>
      <c r="E9" s="532">
        <f>+E10+E11</f>
        <v>0</v>
      </c>
      <c r="F9" s="533">
        <f>+F10+F11</f>
        <v>0</v>
      </c>
      <c r="G9" s="533">
        <f>+G10+G11</f>
        <v>0</v>
      </c>
      <c r="H9" s="534">
        <f>+H10+H11</f>
        <v>0</v>
      </c>
      <c r="I9" s="72">
        <f t="shared" si="0"/>
        <v>0</v>
      </c>
      <c r="J9" s="655"/>
    </row>
    <row r="10" spans="1:10" ht="20.100000000000001" customHeight="1" x14ac:dyDescent="0.2">
      <c r="A10" s="274" t="s">
        <v>23</v>
      </c>
      <c r="B10" s="73" t="s">
        <v>71</v>
      </c>
      <c r="C10" s="535"/>
      <c r="D10" s="536"/>
      <c r="E10" s="537"/>
      <c r="F10" s="538"/>
      <c r="G10" s="538"/>
      <c r="H10" s="539"/>
      <c r="I10" s="275">
        <f t="shared" si="0"/>
        <v>0</v>
      </c>
      <c r="J10" s="655"/>
    </row>
    <row r="11" spans="1:10" ht="20.100000000000001" customHeight="1" thickBot="1" x14ac:dyDescent="0.25">
      <c r="A11" s="274" t="s">
        <v>24</v>
      </c>
      <c r="B11" s="73" t="s">
        <v>71</v>
      </c>
      <c r="C11" s="535"/>
      <c r="D11" s="536"/>
      <c r="E11" s="537"/>
      <c r="F11" s="538"/>
      <c r="G11" s="538"/>
      <c r="H11" s="539"/>
      <c r="I11" s="275">
        <f t="shared" si="0"/>
        <v>0</v>
      </c>
      <c r="J11" s="655"/>
    </row>
    <row r="12" spans="1:10" ht="20.100000000000001" customHeight="1" thickBot="1" x14ac:dyDescent="0.25">
      <c r="A12" s="272" t="s">
        <v>25</v>
      </c>
      <c r="B12" s="273" t="s">
        <v>209</v>
      </c>
      <c r="C12" s="530"/>
      <c r="D12" s="531">
        <f>+D13</f>
        <v>0</v>
      </c>
      <c r="E12" s="532">
        <f>+E13</f>
        <v>0</v>
      </c>
      <c r="F12" s="533">
        <f>+F13</f>
        <v>0</v>
      </c>
      <c r="G12" s="533">
        <f>+G13</f>
        <v>0</v>
      </c>
      <c r="H12" s="534">
        <f>+H13</f>
        <v>0</v>
      </c>
      <c r="I12" s="72">
        <f t="shared" si="0"/>
        <v>0</v>
      </c>
      <c r="J12" s="655"/>
    </row>
    <row r="13" spans="1:10" ht="20.100000000000001" customHeight="1" thickBot="1" x14ac:dyDescent="0.25">
      <c r="A13" s="274" t="s">
        <v>26</v>
      </c>
      <c r="B13" s="73" t="s">
        <v>71</v>
      </c>
      <c r="C13" s="535"/>
      <c r="D13" s="536"/>
      <c r="E13" s="537"/>
      <c r="F13" s="538"/>
      <c r="G13" s="538"/>
      <c r="H13" s="539"/>
      <c r="I13" s="275">
        <f t="shared" si="0"/>
        <v>0</v>
      </c>
      <c r="J13" s="655"/>
    </row>
    <row r="14" spans="1:10" ht="20.100000000000001" customHeight="1" thickBot="1" x14ac:dyDescent="0.25">
      <c r="A14" s="272" t="s">
        <v>27</v>
      </c>
      <c r="B14" s="273" t="s">
        <v>210</v>
      </c>
      <c r="C14" s="530"/>
      <c r="D14" s="531">
        <f>+D15</f>
        <v>0</v>
      </c>
      <c r="E14" s="532">
        <f>+E15</f>
        <v>0</v>
      </c>
      <c r="F14" s="533">
        <f>+F15</f>
        <v>0</v>
      </c>
      <c r="G14" s="533">
        <f>+G15</f>
        <v>0</v>
      </c>
      <c r="H14" s="534">
        <f>+H15</f>
        <v>0</v>
      </c>
      <c r="I14" s="72">
        <f t="shared" si="0"/>
        <v>0</v>
      </c>
      <c r="J14" s="655"/>
    </row>
    <row r="15" spans="1:10" ht="20.100000000000001" customHeight="1" thickBot="1" x14ac:dyDescent="0.25">
      <c r="A15" s="276" t="s">
        <v>28</v>
      </c>
      <c r="B15" s="74" t="s">
        <v>71</v>
      </c>
      <c r="C15" s="540"/>
      <c r="D15" s="541"/>
      <c r="E15" s="542"/>
      <c r="F15" s="543"/>
      <c r="G15" s="543"/>
      <c r="H15" s="544"/>
      <c r="I15" s="277">
        <f t="shared" si="0"/>
        <v>0</v>
      </c>
      <c r="J15" s="655"/>
    </row>
    <row r="16" spans="1:10" ht="20.100000000000001" customHeight="1" thickBot="1" x14ac:dyDescent="0.25">
      <c r="A16" s="272" t="s">
        <v>29</v>
      </c>
      <c r="B16" s="278" t="s">
        <v>211</v>
      </c>
      <c r="C16" s="530"/>
      <c r="D16" s="531">
        <f>+D17</f>
        <v>0</v>
      </c>
      <c r="E16" s="532">
        <f>+E17</f>
        <v>0</v>
      </c>
      <c r="F16" s="533">
        <f>+F17</f>
        <v>0</v>
      </c>
      <c r="G16" s="533">
        <f>+G17</f>
        <v>0</v>
      </c>
      <c r="H16" s="534">
        <f>+H17</f>
        <v>0</v>
      </c>
      <c r="I16" s="72">
        <f t="shared" si="0"/>
        <v>0</v>
      </c>
      <c r="J16" s="655"/>
    </row>
    <row r="17" spans="1:10" ht="20.100000000000001" customHeight="1" thickBot="1" x14ac:dyDescent="0.25">
      <c r="A17" s="279" t="s">
        <v>30</v>
      </c>
      <c r="B17" s="75" t="s">
        <v>71</v>
      </c>
      <c r="C17" s="545"/>
      <c r="D17" s="546"/>
      <c r="E17" s="547"/>
      <c r="F17" s="548"/>
      <c r="G17" s="548"/>
      <c r="H17" s="549"/>
      <c r="I17" s="280">
        <f t="shared" si="0"/>
        <v>0</v>
      </c>
      <c r="J17" s="655"/>
    </row>
    <row r="18" spans="1:10" ht="20.100000000000001" customHeight="1" thickBot="1" x14ac:dyDescent="0.25">
      <c r="A18" s="657" t="s">
        <v>147</v>
      </c>
      <c r="B18" s="658"/>
      <c r="C18" s="550"/>
      <c r="D18" s="531">
        <f t="shared" ref="D18:I18" si="1">+D6+D9+D12+D14+D16</f>
        <v>0</v>
      </c>
      <c r="E18" s="532">
        <f t="shared" si="1"/>
        <v>0</v>
      </c>
      <c r="F18" s="533">
        <f t="shared" si="1"/>
        <v>0</v>
      </c>
      <c r="G18" s="533">
        <f t="shared" si="1"/>
        <v>0</v>
      </c>
      <c r="H18" s="534">
        <f t="shared" si="1"/>
        <v>0</v>
      </c>
      <c r="I18" s="72">
        <f t="shared" si="1"/>
        <v>0</v>
      </c>
      <c r="J18" s="655"/>
    </row>
  </sheetData>
  <sheetProtection sheet="1"/>
  <customSheetViews>
    <customSheetView guid="{D4B7FE44-8C63-4A0A-B353-9AF0A4D22349}" showPageBreaks="1" view="pageLayout">
      <selection activeCell="D3" sqref="D3:D4"/>
      <pageMargins left="0.78740157480314965" right="0.78740157480314965" top="1.03" bottom="0.98425196850393704" header="0.78740157480314965" footer="0.78740157480314965"/>
      <printOptions horizontalCentered="1"/>
      <pageSetup paperSize="9" scale="95" orientation="landscape" verticalDpi="300" r:id="rId1"/>
      <headerFooter alignWithMargins="0"/>
    </customSheetView>
    <customSheetView guid="{95AECDB4-39EC-4F72-8855-23F3F9037AD1}" showPageBreaks="1" view="pageLayout">
      <selection activeCell="D3" sqref="D3:D4"/>
      <pageMargins left="0.78740157480314965" right="0.78740157480314965" top="1.03" bottom="0.98425196850393704" header="0.78740157480314965" footer="0.78740157480314965"/>
      <printOptions horizontalCentered="1"/>
      <pageSetup paperSize="9" scale="95" orientation="landscape" verticalDpi="300" r:id="rId2"/>
      <headerFooter alignWithMargins="0"/>
    </customSheetView>
  </customSheetViews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3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D31"/>
  <sheetViews>
    <sheetView view="pageLayout" workbookViewId="0">
      <selection activeCell="C7" sqref="C7"/>
    </sheetView>
  </sheetViews>
  <sheetFormatPr defaultRowHeight="12.75" x14ac:dyDescent="0.2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67" t="s">
        <v>7</v>
      </c>
      <c r="C1" s="667"/>
      <c r="D1" s="667"/>
    </row>
    <row r="2" spans="1:4" s="77" customFormat="1" ht="16.5" thickBot="1" x14ac:dyDescent="0.3">
      <c r="A2" s="76"/>
      <c r="B2" s="375"/>
      <c r="D2" s="45" t="str">
        <f>'2. sz tájékoztató t'!I2</f>
        <v>Forintban!</v>
      </c>
    </row>
    <row r="3" spans="1:4" s="79" customFormat="1" ht="48" customHeight="1" thickBot="1" x14ac:dyDescent="0.25">
      <c r="A3" s="78" t="s">
        <v>17</v>
      </c>
      <c r="B3" s="198" t="s">
        <v>18</v>
      </c>
      <c r="C3" s="198" t="s">
        <v>72</v>
      </c>
      <c r="D3" s="199" t="s">
        <v>73</v>
      </c>
    </row>
    <row r="4" spans="1:4" s="79" customFormat="1" ht="14.1" customHeight="1" thickBot="1" x14ac:dyDescent="0.25">
      <c r="A4" s="36" t="s">
        <v>500</v>
      </c>
      <c r="B4" s="201" t="s">
        <v>501</v>
      </c>
      <c r="C4" s="201" t="s">
        <v>502</v>
      </c>
      <c r="D4" s="202" t="s">
        <v>504</v>
      </c>
    </row>
    <row r="5" spans="1:4" ht="18" customHeight="1" x14ac:dyDescent="0.2">
      <c r="A5" s="134" t="s">
        <v>19</v>
      </c>
      <c r="B5" s="203" t="s">
        <v>168</v>
      </c>
      <c r="C5" s="132"/>
      <c r="D5" s="80"/>
    </row>
    <row r="6" spans="1:4" ht="18" customHeight="1" x14ac:dyDescent="0.2">
      <c r="A6" s="81" t="s">
        <v>20</v>
      </c>
      <c r="B6" s="204" t="s">
        <v>169</v>
      </c>
      <c r="C6" s="133"/>
      <c r="D6" s="83"/>
    </row>
    <row r="7" spans="1:4" ht="18" customHeight="1" x14ac:dyDescent="0.2">
      <c r="A7" s="81" t="s">
        <v>21</v>
      </c>
      <c r="B7" s="204" t="s">
        <v>121</v>
      </c>
      <c r="C7" s="133"/>
      <c r="D7" s="83"/>
    </row>
    <row r="8" spans="1:4" ht="18" customHeight="1" x14ac:dyDescent="0.2">
      <c r="A8" s="81" t="s">
        <v>22</v>
      </c>
      <c r="B8" s="204" t="s">
        <v>122</v>
      </c>
      <c r="C8" s="133"/>
      <c r="D8" s="83"/>
    </row>
    <row r="9" spans="1:4" ht="18" customHeight="1" x14ac:dyDescent="0.2">
      <c r="A9" s="81" t="s">
        <v>23</v>
      </c>
      <c r="B9" s="204" t="s">
        <v>161</v>
      </c>
      <c r="C9" s="133"/>
      <c r="D9" s="83"/>
    </row>
    <row r="10" spans="1:4" ht="18" customHeight="1" x14ac:dyDescent="0.2">
      <c r="A10" s="81" t="s">
        <v>24</v>
      </c>
      <c r="B10" s="204" t="s">
        <v>162</v>
      </c>
      <c r="C10" s="133"/>
      <c r="D10" s="83"/>
    </row>
    <row r="11" spans="1:4" ht="18" customHeight="1" x14ac:dyDescent="0.2">
      <c r="A11" s="81" t="s">
        <v>25</v>
      </c>
      <c r="B11" s="205" t="s">
        <v>163</v>
      </c>
      <c r="C11" s="133"/>
      <c r="D11" s="83"/>
    </row>
    <row r="12" spans="1:4" ht="18" customHeight="1" x14ac:dyDescent="0.2">
      <c r="A12" s="81" t="s">
        <v>27</v>
      </c>
      <c r="B12" s="205" t="s">
        <v>164</v>
      </c>
      <c r="C12" s="133"/>
      <c r="D12" s="83"/>
    </row>
    <row r="13" spans="1:4" ht="18" customHeight="1" x14ac:dyDescent="0.2">
      <c r="A13" s="81" t="s">
        <v>28</v>
      </c>
      <c r="B13" s="205" t="s">
        <v>165</v>
      </c>
      <c r="C13" s="133"/>
      <c r="D13" s="83"/>
    </row>
    <row r="14" spans="1:4" ht="18" customHeight="1" x14ac:dyDescent="0.2">
      <c r="A14" s="81" t="s">
        <v>29</v>
      </c>
      <c r="B14" s="205" t="s">
        <v>166</v>
      </c>
      <c r="C14" s="133"/>
      <c r="D14" s="83"/>
    </row>
    <row r="15" spans="1:4" ht="22.5" customHeight="1" x14ac:dyDescent="0.2">
      <c r="A15" s="81" t="s">
        <v>30</v>
      </c>
      <c r="B15" s="205" t="s">
        <v>167</v>
      </c>
      <c r="C15" s="133"/>
      <c r="D15" s="83"/>
    </row>
    <row r="16" spans="1:4" ht="18" customHeight="1" x14ac:dyDescent="0.2">
      <c r="A16" s="81" t="s">
        <v>31</v>
      </c>
      <c r="B16" s="204" t="s">
        <v>123</v>
      </c>
      <c r="C16" s="133"/>
      <c r="D16" s="83"/>
    </row>
    <row r="17" spans="1:4" ht="18" customHeight="1" x14ac:dyDescent="0.2">
      <c r="A17" s="81" t="s">
        <v>32</v>
      </c>
      <c r="B17" s="204" t="s">
        <v>9</v>
      </c>
      <c r="C17" s="133"/>
      <c r="D17" s="83"/>
    </row>
    <row r="18" spans="1:4" ht="18" customHeight="1" x14ac:dyDescent="0.2">
      <c r="A18" s="81" t="s">
        <v>33</v>
      </c>
      <c r="B18" s="204" t="s">
        <v>8</v>
      </c>
      <c r="C18" s="133"/>
      <c r="D18" s="83"/>
    </row>
    <row r="19" spans="1:4" ht="18" customHeight="1" x14ac:dyDescent="0.2">
      <c r="A19" s="81" t="s">
        <v>34</v>
      </c>
      <c r="B19" s="204" t="s">
        <v>124</v>
      </c>
      <c r="C19" s="133"/>
      <c r="D19" s="83"/>
    </row>
    <row r="20" spans="1:4" ht="18" customHeight="1" x14ac:dyDescent="0.2">
      <c r="A20" s="81" t="s">
        <v>35</v>
      </c>
      <c r="B20" s="204" t="s">
        <v>125</v>
      </c>
      <c r="C20" s="133"/>
      <c r="D20" s="83"/>
    </row>
    <row r="21" spans="1:4" ht="18" customHeight="1" x14ac:dyDescent="0.2">
      <c r="A21" s="81" t="s">
        <v>36</v>
      </c>
      <c r="B21" s="123"/>
      <c r="C21" s="82"/>
      <c r="D21" s="83"/>
    </row>
    <row r="22" spans="1:4" ht="18" customHeight="1" x14ac:dyDescent="0.2">
      <c r="A22" s="81" t="s">
        <v>37</v>
      </c>
      <c r="B22" s="84"/>
      <c r="C22" s="82"/>
      <c r="D22" s="83"/>
    </row>
    <row r="23" spans="1:4" ht="18" customHeight="1" x14ac:dyDescent="0.2">
      <c r="A23" s="81" t="s">
        <v>38</v>
      </c>
      <c r="B23" s="84"/>
      <c r="C23" s="82"/>
      <c r="D23" s="83"/>
    </row>
    <row r="24" spans="1:4" ht="18" customHeight="1" x14ac:dyDescent="0.2">
      <c r="A24" s="81" t="s">
        <v>39</v>
      </c>
      <c r="B24" s="84"/>
      <c r="C24" s="82"/>
      <c r="D24" s="83"/>
    </row>
    <row r="25" spans="1:4" ht="18" customHeight="1" x14ac:dyDescent="0.2">
      <c r="A25" s="81" t="s">
        <v>40</v>
      </c>
      <c r="B25" s="84"/>
      <c r="C25" s="82"/>
      <c r="D25" s="83"/>
    </row>
    <row r="26" spans="1:4" ht="18" customHeight="1" x14ac:dyDescent="0.2">
      <c r="A26" s="81" t="s">
        <v>41</v>
      </c>
      <c r="B26" s="84"/>
      <c r="C26" s="82"/>
      <c r="D26" s="83"/>
    </row>
    <row r="27" spans="1:4" ht="18" customHeight="1" x14ac:dyDescent="0.2">
      <c r="A27" s="81" t="s">
        <v>42</v>
      </c>
      <c r="B27" s="84"/>
      <c r="C27" s="82"/>
      <c r="D27" s="83"/>
    </row>
    <row r="28" spans="1:4" ht="18" customHeight="1" x14ac:dyDescent="0.2">
      <c r="A28" s="81" t="s">
        <v>43</v>
      </c>
      <c r="B28" s="84"/>
      <c r="C28" s="82"/>
      <c r="D28" s="83"/>
    </row>
    <row r="29" spans="1:4" ht="18" customHeight="1" thickBot="1" x14ac:dyDescent="0.25">
      <c r="A29" s="135" t="s">
        <v>44</v>
      </c>
      <c r="B29" s="85"/>
      <c r="C29" s="86"/>
      <c r="D29" s="87"/>
    </row>
    <row r="30" spans="1:4" ht="18" customHeight="1" thickBot="1" x14ac:dyDescent="0.25">
      <c r="A30" s="37" t="s">
        <v>45</v>
      </c>
      <c r="B30" s="209" t="s">
        <v>54</v>
      </c>
      <c r="C30" s="210">
        <f>+C5+C6+C7+C8+C9+C16+C17+C18+C19+C20+C21+C22+C23+C24+C25+C26+C27+C28+C29</f>
        <v>0</v>
      </c>
      <c r="D30" s="211">
        <f>+D5+D6+D7+D8+D9+D16+D17+D18+D19+D20+D21+D22+D23+D24+D25+D26+D27+D28+D29</f>
        <v>0</v>
      </c>
    </row>
    <row r="31" spans="1:4" ht="8.25" customHeight="1" x14ac:dyDescent="0.2">
      <c r="A31" s="88"/>
      <c r="B31" s="666"/>
      <c r="C31" s="666"/>
      <c r="D31" s="666"/>
    </row>
  </sheetData>
  <sheetProtection sheet="1"/>
  <customSheetViews>
    <customSheetView guid="{D4B7FE44-8C63-4A0A-B353-9AF0A4D22349}" showPageBreaks="1" view="pageLayout">
      <selection activeCell="C7" sqref="C7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horizontalDpi="300" verticalDpi="300" r:id="rId1"/>
      <headerFooter alignWithMargins="0">
        <oddHeader>&amp;R&amp;"Times New Roman CE,Dőlt"&amp;11 &amp;"Times New Roman CE,Félkövér dőlt"3. tájékoztató tábla</oddHeader>
      </headerFooter>
    </customSheetView>
    <customSheetView guid="{95AECDB4-39EC-4F72-8855-23F3F9037AD1}" showPageBreaks="1" view="pageLayout">
      <selection activeCell="C7" sqref="C7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horizontalDpi="300" verticalDpi="300" r:id="rId2"/>
      <headerFooter alignWithMargins="0">
        <oddHeader>&amp;R&amp;"Times New Roman CE,Dőlt"&amp;11 &amp;"Times New Roman CE,Félkövér dőlt"3. tájékoztató tábla</oddHeader>
      </headerFooter>
    </customSheetView>
  </customSheetViews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3"/>
  <headerFooter alignWithMargins="0">
    <oddHeader>&amp;R&amp;"Times New Roman CE,Dőlt"&amp;11 &amp;"Times New Roman CE,Félkövér dőlt"3.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unka25">
    <tabColor rgb="FF92D050"/>
  </sheetPr>
  <dimension ref="A1:O81"/>
  <sheetViews>
    <sheetView showGridLines="0" showRowColHeaders="0" view="pageLayout" topLeftCell="C1" workbookViewId="0">
      <selection activeCell="O13" sqref="O13"/>
    </sheetView>
  </sheetViews>
  <sheetFormatPr defaultRowHeight="15.75" x14ac:dyDescent="0.25"/>
  <cols>
    <col min="1" max="1" width="4.83203125" style="99" customWidth="1"/>
    <col min="2" max="2" width="31.1640625" style="112" customWidth="1"/>
    <col min="3" max="4" width="9" style="112" customWidth="1"/>
    <col min="5" max="5" width="9.5" style="112" customWidth="1"/>
    <col min="6" max="6" width="8.83203125" style="112" customWidth="1"/>
    <col min="7" max="7" width="8.6640625" style="112" customWidth="1"/>
    <col min="8" max="8" width="8.83203125" style="112" customWidth="1"/>
    <col min="9" max="9" width="8.1640625" style="112" customWidth="1"/>
    <col min="10" max="14" width="9.5" style="112" customWidth="1"/>
    <col min="15" max="15" width="12.6640625" style="99" customWidth="1"/>
    <col min="16" max="16384" width="9.33203125" style="112"/>
  </cols>
  <sheetData>
    <row r="1" spans="1:15" ht="31.5" customHeight="1" x14ac:dyDescent="0.25">
      <c r="A1" s="671" t="str">
        <f>+CONCATENATE("Előirányzat-felhasználási terv",CHAR(10),LEFT(ÖSSZEFÜGGÉSEK!A5,4),". évre")</f>
        <v>Előirányzat-felhasználási terv
2020. évre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</row>
    <row r="2" spans="1:15" ht="16.5" thickBot="1" x14ac:dyDescent="0.3">
      <c r="O2" s="4" t="str">
        <f>'3. sz tájékoztató t.'!D2</f>
        <v>Forintban!</v>
      </c>
    </row>
    <row r="3" spans="1:15" s="99" customFormat="1" ht="26.1" customHeight="1" thickBot="1" x14ac:dyDescent="0.3">
      <c r="A3" s="96" t="s">
        <v>17</v>
      </c>
      <c r="B3" s="97" t="s">
        <v>62</v>
      </c>
      <c r="C3" s="97" t="s">
        <v>74</v>
      </c>
      <c r="D3" s="97" t="s">
        <v>75</v>
      </c>
      <c r="E3" s="97" t="s">
        <v>76</v>
      </c>
      <c r="F3" s="97" t="s">
        <v>77</v>
      </c>
      <c r="G3" s="97" t="s">
        <v>78</v>
      </c>
      <c r="H3" s="97" t="s">
        <v>79</v>
      </c>
      <c r="I3" s="97" t="s">
        <v>80</v>
      </c>
      <c r="J3" s="97" t="s">
        <v>81</v>
      </c>
      <c r="K3" s="97" t="s">
        <v>82</v>
      </c>
      <c r="L3" s="97" t="s">
        <v>83</v>
      </c>
      <c r="M3" s="97" t="s">
        <v>84</v>
      </c>
      <c r="N3" s="97" t="s">
        <v>85</v>
      </c>
      <c r="O3" s="98" t="s">
        <v>54</v>
      </c>
    </row>
    <row r="4" spans="1:15" s="101" customFormat="1" ht="15" customHeight="1" thickBot="1" x14ac:dyDescent="0.25">
      <c r="A4" s="100" t="s">
        <v>19</v>
      </c>
      <c r="B4" s="668" t="s">
        <v>57</v>
      </c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70"/>
    </row>
    <row r="5" spans="1:15" s="101" customFormat="1" ht="22.5" x14ac:dyDescent="0.2">
      <c r="A5" s="102" t="s">
        <v>20</v>
      </c>
      <c r="B5" s="485" t="s">
        <v>380</v>
      </c>
      <c r="C5" s="551">
        <v>3220113</v>
      </c>
      <c r="D5" s="551">
        <v>3220114</v>
      </c>
      <c r="E5" s="551">
        <v>3220113</v>
      </c>
      <c r="F5" s="551">
        <v>3220114</v>
      </c>
      <c r="G5" s="551">
        <v>3220113</v>
      </c>
      <c r="H5" s="551">
        <v>3220114</v>
      </c>
      <c r="I5" s="551">
        <v>3220113</v>
      </c>
      <c r="J5" s="551">
        <v>3220114</v>
      </c>
      <c r="K5" s="551">
        <v>3220113</v>
      </c>
      <c r="L5" s="551">
        <v>3220114</v>
      </c>
      <c r="M5" s="551">
        <v>3220113</v>
      </c>
      <c r="N5" s="551">
        <v>3220114</v>
      </c>
      <c r="O5" s="103">
        <f t="shared" ref="O5:O25" si="0">SUM(C5:N5)</f>
        <v>38641362</v>
      </c>
    </row>
    <row r="6" spans="1:15" s="106" customFormat="1" ht="22.5" x14ac:dyDescent="0.2">
      <c r="A6" s="104" t="s">
        <v>21</v>
      </c>
      <c r="B6" s="283" t="s">
        <v>426</v>
      </c>
      <c r="C6" s="552">
        <v>6988327</v>
      </c>
      <c r="D6" s="552">
        <v>6988327</v>
      </c>
      <c r="E6" s="552">
        <v>6988327</v>
      </c>
      <c r="F6" s="552">
        <v>6988327</v>
      </c>
      <c r="G6" s="552">
        <v>6988327</v>
      </c>
      <c r="H6" s="552">
        <v>6988327</v>
      </c>
      <c r="I6" s="552">
        <v>6988327</v>
      </c>
      <c r="J6" s="552">
        <v>6988327</v>
      </c>
      <c r="K6" s="552">
        <v>6988327</v>
      </c>
      <c r="L6" s="552">
        <v>6988327</v>
      </c>
      <c r="M6" s="552">
        <v>6988327</v>
      </c>
      <c r="N6" s="552">
        <v>5461080</v>
      </c>
      <c r="O6" s="105">
        <f t="shared" si="0"/>
        <v>82332677</v>
      </c>
    </row>
    <row r="7" spans="1:15" s="106" customFormat="1" ht="22.5" x14ac:dyDescent="0.2">
      <c r="A7" s="104" t="s">
        <v>22</v>
      </c>
      <c r="B7" s="282" t="s">
        <v>427</v>
      </c>
      <c r="C7" s="553"/>
      <c r="D7" s="553">
        <v>0</v>
      </c>
      <c r="E7" s="553">
        <v>0</v>
      </c>
      <c r="F7" s="553">
        <v>12317320</v>
      </c>
      <c r="G7" s="553">
        <v>317320</v>
      </c>
      <c r="H7" s="553">
        <v>7317320</v>
      </c>
      <c r="I7" s="553">
        <v>317320</v>
      </c>
      <c r="J7" s="553">
        <v>317320</v>
      </c>
      <c r="K7" s="553">
        <v>317320</v>
      </c>
      <c r="L7" s="553">
        <v>317320</v>
      </c>
      <c r="M7" s="553">
        <v>317320</v>
      </c>
      <c r="N7" s="553">
        <v>317324</v>
      </c>
      <c r="O7" s="107">
        <f t="shared" si="0"/>
        <v>21855884</v>
      </c>
    </row>
    <row r="8" spans="1:15" s="106" customFormat="1" ht="14.1" customHeight="1" x14ac:dyDescent="0.2">
      <c r="A8" s="104" t="s">
        <v>23</v>
      </c>
      <c r="B8" s="281" t="s">
        <v>175</v>
      </c>
      <c r="C8" s="552"/>
      <c r="D8" s="552">
        <v>80000</v>
      </c>
      <c r="E8" s="552">
        <v>1000000</v>
      </c>
      <c r="F8" s="552">
        <v>20000</v>
      </c>
      <c r="G8" s="552">
        <v>20000</v>
      </c>
      <c r="H8" s="552">
        <v>20000</v>
      </c>
      <c r="I8" s="552">
        <v>20000</v>
      </c>
      <c r="J8" s="552">
        <v>120000</v>
      </c>
      <c r="K8" s="552">
        <v>1200000</v>
      </c>
      <c r="L8" s="552">
        <v>80000</v>
      </c>
      <c r="M8" s="552">
        <v>20000</v>
      </c>
      <c r="N8" s="552">
        <v>20000</v>
      </c>
      <c r="O8" s="105">
        <f t="shared" si="0"/>
        <v>2600000</v>
      </c>
    </row>
    <row r="9" spans="1:15" s="106" customFormat="1" ht="14.1" customHeight="1" x14ac:dyDescent="0.2">
      <c r="A9" s="104" t="s">
        <v>24</v>
      </c>
      <c r="B9" s="281" t="s">
        <v>428</v>
      </c>
      <c r="C9" s="552">
        <v>2593816</v>
      </c>
      <c r="D9" s="552">
        <v>1110167</v>
      </c>
      <c r="E9" s="552">
        <v>1110166</v>
      </c>
      <c r="F9" s="552">
        <v>1110167</v>
      </c>
      <c r="G9" s="552">
        <v>1110166</v>
      </c>
      <c r="H9" s="552">
        <v>1110167</v>
      </c>
      <c r="I9" s="552">
        <v>1110166</v>
      </c>
      <c r="J9" s="552">
        <v>1110167</v>
      </c>
      <c r="K9" s="552">
        <v>1110166</v>
      </c>
      <c r="L9" s="552">
        <v>1110167</v>
      </c>
      <c r="M9" s="552">
        <v>1110166</v>
      </c>
      <c r="N9" s="552">
        <v>2637418</v>
      </c>
      <c r="O9" s="105">
        <f>SUM(C9:N9)</f>
        <v>16332899</v>
      </c>
    </row>
    <row r="10" spans="1:15" s="106" customFormat="1" ht="14.1" customHeight="1" x14ac:dyDescent="0.2">
      <c r="A10" s="104" t="s">
        <v>25</v>
      </c>
      <c r="B10" s="281" t="s">
        <v>10</v>
      </c>
      <c r="C10" s="552">
        <v>1031700</v>
      </c>
      <c r="D10" s="552"/>
      <c r="E10" s="552"/>
      <c r="F10" s="552"/>
      <c r="G10" s="552"/>
      <c r="H10" s="552"/>
      <c r="I10" s="552"/>
      <c r="J10" s="552">
        <v>2400000</v>
      </c>
      <c r="K10" s="552"/>
      <c r="L10" s="552"/>
      <c r="M10" s="552">
        <v>1031700</v>
      </c>
      <c r="N10" s="552">
        <v>1031600</v>
      </c>
      <c r="O10" s="105">
        <f t="shared" si="0"/>
        <v>5495000</v>
      </c>
    </row>
    <row r="11" spans="1:15" s="106" customFormat="1" ht="14.1" customHeight="1" x14ac:dyDescent="0.2">
      <c r="A11" s="104" t="s">
        <v>26</v>
      </c>
      <c r="B11" s="281" t="s">
        <v>382</v>
      </c>
      <c r="C11" s="552"/>
      <c r="D11" s="552"/>
      <c r="E11" s="552"/>
      <c r="F11" s="552"/>
      <c r="G11" s="552"/>
      <c r="H11" s="552"/>
      <c r="I11" s="552"/>
      <c r="J11" s="552"/>
      <c r="K11" s="552"/>
      <c r="L11" s="552"/>
      <c r="M11" s="552"/>
      <c r="N11" s="552"/>
      <c r="O11" s="105">
        <f t="shared" si="0"/>
        <v>0</v>
      </c>
    </row>
    <row r="12" spans="1:15" s="106" customFormat="1" ht="22.5" x14ac:dyDescent="0.2">
      <c r="A12" s="104" t="s">
        <v>27</v>
      </c>
      <c r="B12" s="283" t="s">
        <v>414</v>
      </c>
      <c r="C12" s="552"/>
      <c r="D12" s="552"/>
      <c r="E12" s="552"/>
      <c r="F12" s="552"/>
      <c r="G12" s="552"/>
      <c r="H12" s="552"/>
      <c r="I12" s="552"/>
      <c r="J12" s="552"/>
      <c r="K12" s="552"/>
      <c r="L12" s="552"/>
      <c r="M12" s="552"/>
      <c r="N12" s="552"/>
      <c r="O12" s="105">
        <f t="shared" si="0"/>
        <v>0</v>
      </c>
    </row>
    <row r="13" spans="1:15" s="106" customFormat="1" ht="14.1" customHeight="1" thickBot="1" x14ac:dyDescent="0.25">
      <c r="A13" s="104" t="s">
        <v>28</v>
      </c>
      <c r="B13" s="281" t="s">
        <v>11</v>
      </c>
      <c r="C13" s="552">
        <v>6927490</v>
      </c>
      <c r="D13" s="552">
        <v>1541259</v>
      </c>
      <c r="E13" s="552">
        <v>696260</v>
      </c>
      <c r="F13" s="552">
        <v>4771823</v>
      </c>
      <c r="G13" s="552">
        <v>1283940</v>
      </c>
      <c r="H13" s="552">
        <v>15283939</v>
      </c>
      <c r="I13" s="552">
        <v>22283940</v>
      </c>
      <c r="J13" s="552">
        <v>19783939</v>
      </c>
      <c r="K13" s="552">
        <v>103940</v>
      </c>
      <c r="L13" s="552">
        <v>1223939</v>
      </c>
      <c r="M13" s="552">
        <v>252240</v>
      </c>
      <c r="N13" s="552">
        <v>1692148</v>
      </c>
      <c r="O13" s="105">
        <f t="shared" si="0"/>
        <v>75844857</v>
      </c>
    </row>
    <row r="14" spans="1:15" s="101" customFormat="1" ht="15.95" customHeight="1" thickBot="1" x14ac:dyDescent="0.25">
      <c r="A14" s="100" t="s">
        <v>29</v>
      </c>
      <c r="B14" s="38" t="s">
        <v>110</v>
      </c>
      <c r="C14" s="554">
        <f t="shared" ref="C14:N14" si="1">SUM(C5:C13)</f>
        <v>20761446</v>
      </c>
      <c r="D14" s="554">
        <f t="shared" si="1"/>
        <v>12939867</v>
      </c>
      <c r="E14" s="554">
        <f t="shared" si="1"/>
        <v>13014866</v>
      </c>
      <c r="F14" s="554">
        <f t="shared" si="1"/>
        <v>28427751</v>
      </c>
      <c r="G14" s="554">
        <f t="shared" si="1"/>
        <v>12939866</v>
      </c>
      <c r="H14" s="554">
        <f t="shared" si="1"/>
        <v>33939867</v>
      </c>
      <c r="I14" s="554">
        <f t="shared" si="1"/>
        <v>33939866</v>
      </c>
      <c r="J14" s="554">
        <f t="shared" si="1"/>
        <v>33939867</v>
      </c>
      <c r="K14" s="554">
        <f t="shared" si="1"/>
        <v>12939866</v>
      </c>
      <c r="L14" s="554">
        <f t="shared" si="1"/>
        <v>12939867</v>
      </c>
      <c r="M14" s="554">
        <f t="shared" si="1"/>
        <v>12939866</v>
      </c>
      <c r="N14" s="554">
        <f t="shared" si="1"/>
        <v>14379684</v>
      </c>
      <c r="O14" s="108">
        <f>SUM(C14:N14)</f>
        <v>243102679</v>
      </c>
    </row>
    <row r="15" spans="1:15" s="101" customFormat="1" ht="15" customHeight="1" thickBot="1" x14ac:dyDescent="0.25">
      <c r="A15" s="100" t="s">
        <v>30</v>
      </c>
      <c r="B15" s="668" t="s">
        <v>58</v>
      </c>
      <c r="C15" s="669"/>
      <c r="D15" s="669"/>
      <c r="E15" s="669"/>
      <c r="F15" s="669"/>
      <c r="G15" s="669"/>
      <c r="H15" s="669"/>
      <c r="I15" s="669"/>
      <c r="J15" s="669"/>
      <c r="K15" s="669"/>
      <c r="L15" s="669"/>
      <c r="M15" s="669"/>
      <c r="N15" s="669"/>
      <c r="O15" s="670"/>
    </row>
    <row r="16" spans="1:15" s="106" customFormat="1" ht="14.1" customHeight="1" x14ac:dyDescent="0.2">
      <c r="A16" s="109" t="s">
        <v>31</v>
      </c>
      <c r="B16" s="284" t="s">
        <v>63</v>
      </c>
      <c r="C16" s="553">
        <v>7005016</v>
      </c>
      <c r="D16" s="553">
        <v>7005017</v>
      </c>
      <c r="E16" s="553">
        <v>7080016</v>
      </c>
      <c r="F16" s="553">
        <v>7005017</v>
      </c>
      <c r="G16" s="553">
        <v>7005016</v>
      </c>
      <c r="H16" s="553">
        <v>7005017</v>
      </c>
      <c r="I16" s="553">
        <v>7005016</v>
      </c>
      <c r="J16" s="553">
        <v>7005017</v>
      </c>
      <c r="K16" s="553">
        <v>7005016</v>
      </c>
      <c r="L16" s="553">
        <v>7005017</v>
      </c>
      <c r="M16" s="553">
        <v>7005016</v>
      </c>
      <c r="N16" s="553">
        <v>7055019</v>
      </c>
      <c r="O16" s="107">
        <f t="shared" si="0"/>
        <v>84185200</v>
      </c>
    </row>
    <row r="17" spans="1:15" s="106" customFormat="1" ht="27" customHeight="1" x14ac:dyDescent="0.2">
      <c r="A17" s="104" t="s">
        <v>32</v>
      </c>
      <c r="B17" s="283" t="s">
        <v>184</v>
      </c>
      <c r="C17" s="552">
        <v>793254</v>
      </c>
      <c r="D17" s="552">
        <v>793254</v>
      </c>
      <c r="E17" s="552">
        <v>793254</v>
      </c>
      <c r="F17" s="552">
        <v>793254</v>
      </c>
      <c r="G17" s="552">
        <v>793254</v>
      </c>
      <c r="H17" s="552">
        <v>793254</v>
      </c>
      <c r="I17" s="552">
        <v>793254</v>
      </c>
      <c r="J17" s="552">
        <v>793254</v>
      </c>
      <c r="K17" s="552">
        <v>793254</v>
      </c>
      <c r="L17" s="552">
        <v>793254</v>
      </c>
      <c r="M17" s="552">
        <v>793254</v>
      </c>
      <c r="N17" s="552">
        <v>793251</v>
      </c>
      <c r="O17" s="105">
        <f t="shared" si="0"/>
        <v>9519045</v>
      </c>
    </row>
    <row r="18" spans="1:15" s="106" customFormat="1" ht="14.1" customHeight="1" x14ac:dyDescent="0.2">
      <c r="A18" s="104" t="s">
        <v>33</v>
      </c>
      <c r="B18" s="281" t="s">
        <v>141</v>
      </c>
      <c r="C18" s="552">
        <v>3355648</v>
      </c>
      <c r="D18" s="552">
        <v>3355648</v>
      </c>
      <c r="E18" s="552">
        <v>3355648</v>
      </c>
      <c r="F18" s="552">
        <v>3355648</v>
      </c>
      <c r="G18" s="552">
        <v>3355648</v>
      </c>
      <c r="H18" s="552">
        <v>3355648</v>
      </c>
      <c r="I18" s="552">
        <v>3355648</v>
      </c>
      <c r="J18" s="552">
        <v>3355648</v>
      </c>
      <c r="K18" s="552">
        <v>3355648</v>
      </c>
      <c r="L18" s="552">
        <v>3355648</v>
      </c>
      <c r="M18" s="552">
        <v>3355648</v>
      </c>
      <c r="N18" s="552">
        <v>3355650</v>
      </c>
      <c r="O18" s="105">
        <f t="shared" si="0"/>
        <v>40267778</v>
      </c>
    </row>
    <row r="19" spans="1:15" s="106" customFormat="1" ht="14.1" customHeight="1" x14ac:dyDescent="0.2">
      <c r="A19" s="104" t="s">
        <v>34</v>
      </c>
      <c r="B19" s="281" t="s">
        <v>185</v>
      </c>
      <c r="C19" s="552">
        <v>1083500</v>
      </c>
      <c r="D19" s="552">
        <v>1083500</v>
      </c>
      <c r="E19" s="552">
        <v>1083500</v>
      </c>
      <c r="F19" s="552">
        <v>1083500</v>
      </c>
      <c r="G19" s="552">
        <v>1083500</v>
      </c>
      <c r="H19" s="552">
        <v>1083500</v>
      </c>
      <c r="I19" s="552">
        <v>1083500</v>
      </c>
      <c r="J19" s="552">
        <v>1083500</v>
      </c>
      <c r="K19" s="552">
        <v>1083500</v>
      </c>
      <c r="L19" s="552">
        <v>1083500</v>
      </c>
      <c r="M19" s="552">
        <v>1083500</v>
      </c>
      <c r="N19" s="552">
        <v>1083500</v>
      </c>
      <c r="O19" s="105">
        <f t="shared" si="0"/>
        <v>13002000</v>
      </c>
    </row>
    <row r="20" spans="1:15" s="106" customFormat="1" ht="14.1" customHeight="1" x14ac:dyDescent="0.2">
      <c r="A20" s="104" t="s">
        <v>35</v>
      </c>
      <c r="B20" s="281" t="s">
        <v>12</v>
      </c>
      <c r="C20" s="552">
        <v>702448</v>
      </c>
      <c r="D20" s="552">
        <v>702448</v>
      </c>
      <c r="E20" s="552">
        <v>702448</v>
      </c>
      <c r="F20" s="552">
        <v>702448</v>
      </c>
      <c r="G20" s="552">
        <v>702448</v>
      </c>
      <c r="H20" s="552">
        <v>702448</v>
      </c>
      <c r="I20" s="552">
        <v>702448</v>
      </c>
      <c r="J20" s="552">
        <v>702448</v>
      </c>
      <c r="K20" s="552">
        <v>702448</v>
      </c>
      <c r="L20" s="552">
        <v>702448</v>
      </c>
      <c r="M20" s="552">
        <v>702448</v>
      </c>
      <c r="N20" s="552">
        <v>702443</v>
      </c>
      <c r="O20" s="105">
        <f t="shared" si="0"/>
        <v>8429371</v>
      </c>
    </row>
    <row r="21" spans="1:15" s="106" customFormat="1" ht="14.1" customHeight="1" x14ac:dyDescent="0.2">
      <c r="A21" s="104" t="s">
        <v>36</v>
      </c>
      <c r="B21" s="281" t="s">
        <v>232</v>
      </c>
      <c r="C21" s="552"/>
      <c r="D21" s="552"/>
      <c r="E21" s="552"/>
      <c r="F21" s="552">
        <v>15487884</v>
      </c>
      <c r="G21" s="552"/>
      <c r="H21" s="552"/>
      <c r="I21" s="552"/>
      <c r="J21" s="552"/>
      <c r="K21" s="552"/>
      <c r="L21" s="552"/>
      <c r="M21" s="552"/>
      <c r="N21" s="552"/>
      <c r="O21" s="105">
        <f t="shared" si="0"/>
        <v>15487884</v>
      </c>
    </row>
    <row r="22" spans="1:15" s="106" customFormat="1" x14ac:dyDescent="0.2">
      <c r="A22" s="104" t="s">
        <v>37</v>
      </c>
      <c r="B22" s="283" t="s">
        <v>188</v>
      </c>
      <c r="C22" s="552"/>
      <c r="D22" s="552"/>
      <c r="E22" s="552"/>
      <c r="F22" s="552"/>
      <c r="G22" s="552"/>
      <c r="H22" s="552">
        <v>21000000</v>
      </c>
      <c r="I22" s="552">
        <v>21000000</v>
      </c>
      <c r="J22" s="552">
        <v>21000000</v>
      </c>
      <c r="K22" s="552"/>
      <c r="L22" s="552"/>
      <c r="M22" s="552"/>
      <c r="N22" s="552"/>
      <c r="O22" s="105">
        <f t="shared" si="0"/>
        <v>63000000</v>
      </c>
    </row>
    <row r="23" spans="1:15" s="106" customFormat="1" ht="14.1" customHeight="1" x14ac:dyDescent="0.2">
      <c r="A23" s="104" t="s">
        <v>38</v>
      </c>
      <c r="B23" s="281" t="s">
        <v>616</v>
      </c>
      <c r="C23" s="552">
        <v>7821580</v>
      </c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105">
        <f t="shared" si="0"/>
        <v>7821580</v>
      </c>
    </row>
    <row r="24" spans="1:15" s="106" customFormat="1" ht="14.1" customHeight="1" thickBot="1" x14ac:dyDescent="0.25">
      <c r="A24" s="104" t="s">
        <v>39</v>
      </c>
      <c r="B24" s="281" t="s">
        <v>13</v>
      </c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>
        <v>1389821</v>
      </c>
      <c r="O24" s="105">
        <f t="shared" si="0"/>
        <v>1389821</v>
      </c>
    </row>
    <row r="25" spans="1:15" s="101" customFormat="1" ht="15.95" customHeight="1" thickBot="1" x14ac:dyDescent="0.25">
      <c r="A25" s="110" t="s">
        <v>40</v>
      </c>
      <c r="B25" s="38" t="s">
        <v>111</v>
      </c>
      <c r="C25" s="554">
        <f t="shared" ref="C25:N25" si="2">SUM(C16:C24)</f>
        <v>20761446</v>
      </c>
      <c r="D25" s="554">
        <f t="shared" si="2"/>
        <v>12939867</v>
      </c>
      <c r="E25" s="554">
        <f t="shared" si="2"/>
        <v>13014866</v>
      </c>
      <c r="F25" s="554">
        <f t="shared" si="2"/>
        <v>28427751</v>
      </c>
      <c r="G25" s="554">
        <f t="shared" si="2"/>
        <v>12939866</v>
      </c>
      <c r="H25" s="554">
        <f t="shared" si="2"/>
        <v>33939867</v>
      </c>
      <c r="I25" s="554">
        <f t="shared" si="2"/>
        <v>33939866</v>
      </c>
      <c r="J25" s="554">
        <f t="shared" si="2"/>
        <v>33939867</v>
      </c>
      <c r="K25" s="554">
        <f t="shared" si="2"/>
        <v>12939866</v>
      </c>
      <c r="L25" s="554">
        <f t="shared" si="2"/>
        <v>12939867</v>
      </c>
      <c r="M25" s="554">
        <f t="shared" si="2"/>
        <v>12939866</v>
      </c>
      <c r="N25" s="554">
        <f t="shared" si="2"/>
        <v>14379684</v>
      </c>
      <c r="O25" s="108">
        <f t="shared" si="0"/>
        <v>243102679</v>
      </c>
    </row>
    <row r="26" spans="1:15" ht="16.5" thickBot="1" x14ac:dyDescent="0.3">
      <c r="A26" s="110" t="s">
        <v>41</v>
      </c>
      <c r="B26" s="285" t="s">
        <v>112</v>
      </c>
      <c r="C26" s="555">
        <f t="shared" ref="C26:O26" si="3">C14-C25</f>
        <v>0</v>
      </c>
      <c r="D26" s="555">
        <f t="shared" si="3"/>
        <v>0</v>
      </c>
      <c r="E26" s="555">
        <f t="shared" si="3"/>
        <v>0</v>
      </c>
      <c r="F26" s="555">
        <f t="shared" si="3"/>
        <v>0</v>
      </c>
      <c r="G26" s="555">
        <f t="shared" si="3"/>
        <v>0</v>
      </c>
      <c r="H26" s="555">
        <f t="shared" si="3"/>
        <v>0</v>
      </c>
      <c r="I26" s="555">
        <f t="shared" si="3"/>
        <v>0</v>
      </c>
      <c r="J26" s="555">
        <f t="shared" si="3"/>
        <v>0</v>
      </c>
      <c r="K26" s="555">
        <f t="shared" si="3"/>
        <v>0</v>
      </c>
      <c r="L26" s="555">
        <f t="shared" si="3"/>
        <v>0</v>
      </c>
      <c r="M26" s="555">
        <f t="shared" si="3"/>
        <v>0</v>
      </c>
      <c r="N26" s="555">
        <f t="shared" si="3"/>
        <v>0</v>
      </c>
      <c r="O26" s="111">
        <f t="shared" si="3"/>
        <v>0</v>
      </c>
    </row>
    <row r="27" spans="1:15" x14ac:dyDescent="0.25">
      <c r="A27" s="113"/>
    </row>
    <row r="28" spans="1:15" x14ac:dyDescent="0.25">
      <c r="B28" s="114"/>
      <c r="C28" s="115"/>
      <c r="D28" s="115"/>
      <c r="O28" s="112"/>
    </row>
    <row r="29" spans="1:15" x14ac:dyDescent="0.25">
      <c r="O29" s="112"/>
    </row>
    <row r="30" spans="1:15" x14ac:dyDescent="0.25">
      <c r="O30" s="112"/>
    </row>
    <row r="31" spans="1:15" x14ac:dyDescent="0.25">
      <c r="O31" s="112"/>
    </row>
    <row r="32" spans="1:15" x14ac:dyDescent="0.25">
      <c r="O32" s="112"/>
    </row>
    <row r="33" spans="15:15" x14ac:dyDescent="0.25">
      <c r="O33" s="112"/>
    </row>
    <row r="34" spans="15:15" x14ac:dyDescent="0.25">
      <c r="O34" s="112"/>
    </row>
    <row r="35" spans="15:15" x14ac:dyDescent="0.25">
      <c r="O35" s="112"/>
    </row>
    <row r="36" spans="15:15" x14ac:dyDescent="0.25">
      <c r="O36" s="112"/>
    </row>
    <row r="37" spans="15:15" x14ac:dyDescent="0.25">
      <c r="O37" s="112"/>
    </row>
    <row r="38" spans="15:15" x14ac:dyDescent="0.25">
      <c r="O38" s="112"/>
    </row>
    <row r="39" spans="15:15" x14ac:dyDescent="0.25">
      <c r="O39" s="112"/>
    </row>
    <row r="40" spans="15:15" x14ac:dyDescent="0.25">
      <c r="O40" s="112"/>
    </row>
    <row r="41" spans="15:15" x14ac:dyDescent="0.25">
      <c r="O41" s="112"/>
    </row>
    <row r="42" spans="15:15" x14ac:dyDescent="0.25">
      <c r="O42" s="112"/>
    </row>
    <row r="43" spans="15:15" x14ac:dyDescent="0.25">
      <c r="O43" s="112"/>
    </row>
    <row r="44" spans="15:15" x14ac:dyDescent="0.25">
      <c r="O44" s="112"/>
    </row>
    <row r="45" spans="15:15" x14ac:dyDescent="0.25">
      <c r="O45" s="112"/>
    </row>
    <row r="46" spans="15:15" x14ac:dyDescent="0.25">
      <c r="O46" s="112"/>
    </row>
    <row r="47" spans="15:15" x14ac:dyDescent="0.25">
      <c r="O47" s="112"/>
    </row>
    <row r="48" spans="15:15" x14ac:dyDescent="0.25">
      <c r="O48" s="112"/>
    </row>
    <row r="49" spans="15:15" x14ac:dyDescent="0.25">
      <c r="O49" s="112"/>
    </row>
    <row r="50" spans="15:15" x14ac:dyDescent="0.25">
      <c r="O50" s="112"/>
    </row>
    <row r="51" spans="15:15" x14ac:dyDescent="0.25">
      <c r="O51" s="112"/>
    </row>
    <row r="52" spans="15:15" x14ac:dyDescent="0.25">
      <c r="O52" s="112"/>
    </row>
    <row r="53" spans="15:15" x14ac:dyDescent="0.25">
      <c r="O53" s="112"/>
    </row>
    <row r="54" spans="15:15" x14ac:dyDescent="0.25">
      <c r="O54" s="112"/>
    </row>
    <row r="55" spans="15:15" x14ac:dyDescent="0.25">
      <c r="O55" s="112"/>
    </row>
    <row r="56" spans="15:15" x14ac:dyDescent="0.25">
      <c r="O56" s="112"/>
    </row>
    <row r="57" spans="15:15" x14ac:dyDescent="0.25">
      <c r="O57" s="112"/>
    </row>
    <row r="58" spans="15:15" x14ac:dyDescent="0.25">
      <c r="O58" s="112"/>
    </row>
    <row r="59" spans="15:15" x14ac:dyDescent="0.25">
      <c r="O59" s="112"/>
    </row>
    <row r="60" spans="15:15" x14ac:dyDescent="0.25">
      <c r="O60" s="112"/>
    </row>
    <row r="61" spans="15:15" x14ac:dyDescent="0.25">
      <c r="O61" s="112"/>
    </row>
    <row r="62" spans="15:15" x14ac:dyDescent="0.25">
      <c r="O62" s="112"/>
    </row>
    <row r="63" spans="15:15" x14ac:dyDescent="0.25">
      <c r="O63" s="112"/>
    </row>
    <row r="64" spans="15:15" x14ac:dyDescent="0.25">
      <c r="O64" s="112"/>
    </row>
    <row r="65" spans="15:15" x14ac:dyDescent="0.25">
      <c r="O65" s="112"/>
    </row>
    <row r="66" spans="15:15" x14ac:dyDescent="0.25">
      <c r="O66" s="112"/>
    </row>
    <row r="67" spans="15:15" x14ac:dyDescent="0.25">
      <c r="O67" s="112"/>
    </row>
    <row r="68" spans="15:15" x14ac:dyDescent="0.25">
      <c r="O68" s="112"/>
    </row>
    <row r="69" spans="15:15" x14ac:dyDescent="0.25">
      <c r="O69" s="112"/>
    </row>
    <row r="70" spans="15:15" x14ac:dyDescent="0.25">
      <c r="O70" s="112"/>
    </row>
    <row r="71" spans="15:15" x14ac:dyDescent="0.25">
      <c r="O71" s="112"/>
    </row>
    <row r="72" spans="15:15" x14ac:dyDescent="0.25">
      <c r="O72" s="112"/>
    </row>
    <row r="73" spans="15:15" x14ac:dyDescent="0.25">
      <c r="O73" s="112"/>
    </row>
    <row r="74" spans="15:15" x14ac:dyDescent="0.25">
      <c r="O74" s="112"/>
    </row>
    <row r="75" spans="15:15" x14ac:dyDescent="0.25">
      <c r="O75" s="112"/>
    </row>
    <row r="76" spans="15:15" x14ac:dyDescent="0.25">
      <c r="O76" s="112"/>
    </row>
    <row r="77" spans="15:15" x14ac:dyDescent="0.25">
      <c r="O77" s="112"/>
    </row>
    <row r="78" spans="15:15" x14ac:dyDescent="0.25">
      <c r="O78" s="112"/>
    </row>
    <row r="79" spans="15:15" x14ac:dyDescent="0.25">
      <c r="O79" s="112"/>
    </row>
    <row r="80" spans="15:15" x14ac:dyDescent="0.25">
      <c r="O80" s="112"/>
    </row>
    <row r="81" spans="15:15" x14ac:dyDescent="0.25">
      <c r="O81" s="112"/>
    </row>
  </sheetData>
  <sheetProtection formatCells="0"/>
  <customSheetViews>
    <customSheetView guid="{D4B7FE44-8C63-4A0A-B353-9AF0A4D22349}" showPageBreaks="1" showGridLines="0" showRowCol="0" view="pageLayout" topLeftCell="C4">
      <selection activeCell="N14" sqref="N14"/>
      <pageMargins left="0.25" right="0.25" top="0.75" bottom="0.75" header="0.3" footer="0.3"/>
      <printOptions horizontalCentered="1"/>
      <pageSetup paperSize="9" scale="90" orientation="landscape" r:id="rId1"/>
      <headerFooter alignWithMargins="0">
        <oddHeader>&amp;C&amp;P&amp;R&amp;"Times New Roman CE,Félkövér dőlt"&amp;11 4. tájékoztató tábla</oddHeader>
      </headerFooter>
    </customSheetView>
    <customSheetView guid="{95AECDB4-39EC-4F72-8855-23F3F9037AD1}" showPageBreaks="1" showGridLines="0" showRowCol="0" view="pageLayout" topLeftCell="C4">
      <selection activeCell="O13" sqref="O13"/>
      <pageMargins left="0.25" right="0.25" top="0.75" bottom="0.75" header="0.3" footer="0.3"/>
      <printOptions horizontalCentered="1"/>
      <pageSetup paperSize="9" scale="90" orientation="landscape" r:id="rId2"/>
      <headerFooter alignWithMargins="0">
        <oddHeader>&amp;C&amp;P&amp;R&amp;"Times New Roman CE,Félkövér dőlt"&amp;11 4. tájékoztató tábla</oddHeader>
      </headerFooter>
    </customSheetView>
  </customSheetViews>
  <mergeCells count="3">
    <mergeCell ref="B4:O4"/>
    <mergeCell ref="B15:O15"/>
    <mergeCell ref="A1:O1"/>
  </mergeCells>
  <phoneticPr fontId="0" type="noConversion"/>
  <printOptions horizontalCentered="1"/>
  <pageMargins left="0.25" right="0.25" top="0.75" bottom="0.75" header="0.3" footer="0.3"/>
  <pageSetup paperSize="9" scale="90" orientation="landscape" r:id="rId3"/>
  <headerFooter alignWithMargins="0">
    <oddHeader>&amp;C&amp;P&amp;R&amp;"Times New Roman CE,Félkövér dőlt"&amp;11 4.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Munka3">
    <tabColor rgb="FF92D050"/>
    <pageSetUpPr fitToPage="1"/>
  </sheetPr>
  <dimension ref="A1:C25"/>
  <sheetViews>
    <sheetView view="pageLayout" workbookViewId="0">
      <selection activeCell="B6" sqref="B6"/>
    </sheetView>
  </sheetViews>
  <sheetFormatPr defaultRowHeight="12.75" x14ac:dyDescent="0.2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 x14ac:dyDescent="0.2">
      <c r="A1" s="673" t="str">
        <f>+CONCATENATE("A ",LEFT(ÖSSZEFÜGGÉSEK!A5,4),". évi általános működés és ágazati feladatok támogatásának alakulása jogcímenként")</f>
        <v>A 2020. évi általános működés és ágazati feladatok támogatásának alakulása jogcímenként</v>
      </c>
      <c r="B1" s="673"/>
    </row>
    <row r="2" spans="1:3" ht="22.5" customHeight="1" thickBot="1" x14ac:dyDescent="0.25">
      <c r="A2" s="378"/>
      <c r="B2" s="379" t="s">
        <v>14</v>
      </c>
    </row>
    <row r="3" spans="1:3" s="49" customFormat="1" ht="24" customHeight="1" thickBot="1" x14ac:dyDescent="0.25">
      <c r="A3" s="286" t="s">
        <v>53</v>
      </c>
      <c r="B3" s="377" t="str">
        <f>+CONCATENATE(LEFT(ÖSSZEFÜGGÉSEK!A5,4),". évi támogatás összesen")</f>
        <v>2020. évi támogatás összesen</v>
      </c>
    </row>
    <row r="4" spans="1:3" s="50" customFormat="1" ht="13.5" thickBot="1" x14ac:dyDescent="0.25">
      <c r="A4" s="190" t="s">
        <v>500</v>
      </c>
      <c r="B4" s="191" t="s">
        <v>501</v>
      </c>
    </row>
    <row r="5" spans="1:3" x14ac:dyDescent="0.2">
      <c r="A5" s="116" t="s">
        <v>256</v>
      </c>
      <c r="B5" s="410">
        <v>18516925</v>
      </c>
    </row>
    <row r="6" spans="1:3" ht="12.75" customHeight="1" x14ac:dyDescent="0.2">
      <c r="A6" s="117" t="s">
        <v>559</v>
      </c>
      <c r="B6" s="410">
        <v>18324437</v>
      </c>
    </row>
    <row r="7" spans="1:3" x14ac:dyDescent="0.2">
      <c r="A7" s="117" t="s">
        <v>259</v>
      </c>
      <c r="B7" s="410">
        <v>1800000</v>
      </c>
    </row>
    <row r="8" spans="1:3" x14ac:dyDescent="0.2">
      <c r="A8" s="117" t="s">
        <v>615</v>
      </c>
      <c r="B8" s="410"/>
    </row>
    <row r="9" spans="1:3" x14ac:dyDescent="0.2">
      <c r="A9" s="117"/>
      <c r="B9" s="410"/>
    </row>
    <row r="10" spans="1:3" x14ac:dyDescent="0.2">
      <c r="A10" s="117"/>
      <c r="B10" s="410"/>
    </row>
    <row r="11" spans="1:3" x14ac:dyDescent="0.2">
      <c r="A11" s="117"/>
      <c r="B11" s="410"/>
    </row>
    <row r="12" spans="1:3" x14ac:dyDescent="0.2">
      <c r="A12" s="117"/>
      <c r="B12" s="410"/>
    </row>
    <row r="13" spans="1:3" x14ac:dyDescent="0.2">
      <c r="A13" s="117"/>
      <c r="B13" s="410"/>
      <c r="C13" s="674" t="s">
        <v>536</v>
      </c>
    </row>
    <row r="14" spans="1:3" x14ac:dyDescent="0.2">
      <c r="A14" s="117"/>
      <c r="B14" s="410"/>
      <c r="C14" s="674"/>
    </row>
    <row r="15" spans="1:3" x14ac:dyDescent="0.2">
      <c r="A15" s="117"/>
      <c r="B15" s="410"/>
      <c r="C15" s="674"/>
    </row>
    <row r="16" spans="1:3" x14ac:dyDescent="0.2">
      <c r="A16" s="117"/>
      <c r="B16" s="410"/>
      <c r="C16" s="674"/>
    </row>
    <row r="17" spans="1:3" x14ac:dyDescent="0.2">
      <c r="A17" s="117"/>
      <c r="B17" s="410"/>
      <c r="C17" s="674"/>
    </row>
    <row r="18" spans="1:3" x14ac:dyDescent="0.2">
      <c r="A18" s="117"/>
      <c r="B18" s="410"/>
      <c r="C18" s="674"/>
    </row>
    <row r="19" spans="1:3" x14ac:dyDescent="0.2">
      <c r="A19" s="117"/>
      <c r="B19" s="410"/>
      <c r="C19" s="674"/>
    </row>
    <row r="20" spans="1:3" x14ac:dyDescent="0.2">
      <c r="A20" s="117"/>
      <c r="B20" s="410"/>
      <c r="C20" s="674"/>
    </row>
    <row r="21" spans="1:3" x14ac:dyDescent="0.2">
      <c r="A21" s="117"/>
      <c r="B21" s="410"/>
      <c r="C21" s="674"/>
    </row>
    <row r="22" spans="1:3" x14ac:dyDescent="0.2">
      <c r="A22" s="117"/>
      <c r="B22" s="410"/>
      <c r="C22" s="674"/>
    </row>
    <row r="23" spans="1:3" x14ac:dyDescent="0.2">
      <c r="A23" s="117"/>
      <c r="B23" s="410"/>
      <c r="C23" s="674"/>
    </row>
    <row r="24" spans="1:3" ht="13.5" thickBot="1" x14ac:dyDescent="0.25">
      <c r="A24" s="118"/>
      <c r="B24" s="410"/>
      <c r="C24" s="674"/>
    </row>
    <row r="25" spans="1:3" s="52" customFormat="1" ht="19.5" customHeight="1" thickBot="1" x14ac:dyDescent="0.25">
      <c r="A25" s="35" t="s">
        <v>54</v>
      </c>
      <c r="B25" s="51">
        <f>SUM(B5:B24)</f>
        <v>38641362</v>
      </c>
      <c r="C25" s="674"/>
    </row>
  </sheetData>
  <sheetProtection sheet="1"/>
  <customSheetViews>
    <customSheetView guid="{D4B7FE44-8C63-4A0A-B353-9AF0A4D22349}" showPageBreaks="1" fitToPage="1" view="pageLayout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orientation="landscape" verticalDpi="300" r:id="rId1"/>
      <headerFooter alignWithMargins="0"/>
    </customSheetView>
    <customSheetView guid="{95AECDB4-39EC-4F72-8855-23F3F9037AD1}" showPageBreaks="1" fitToPage="1" view="pageLayout">
      <selection activeCell="B6" sqref="B6"/>
      <pageMargins left="0.78740157480314965" right="0.78740157480314965" top="0.98425196850393704" bottom="0.98425196850393704" header="0.78740157480314965" footer="0.78740157480314965"/>
      <printOptions horizontalCentered="1"/>
      <pageSetup paperSize="9" orientation="landscape" verticalDpi="300" r:id="rId2"/>
      <headerFooter alignWithMargins="0"/>
    </customSheetView>
  </customSheetViews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D39"/>
  <sheetViews>
    <sheetView view="pageLayout" zoomScaleNormal="145" workbookViewId="0">
      <selection activeCell="D5" sqref="D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78" t="str">
        <f>+CONCATENATE("K I M U T A T Á S",CHAR(10),"a ",LEFT(ÖSSZEFÜGGÉSEK!A5,4),". évben céljelleggel juttatott támogatásokról")</f>
        <v>K I M U T A T Á S
a 2020. évben céljelleggel juttatott támogatásokról</v>
      </c>
      <c r="B1" s="678"/>
      <c r="C1" s="678"/>
      <c r="D1" s="678"/>
    </row>
    <row r="2" spans="1:4" ht="17.25" customHeight="1" x14ac:dyDescent="0.25">
      <c r="A2" s="376"/>
      <c r="B2" s="376"/>
      <c r="C2" s="376"/>
      <c r="D2" s="376"/>
    </row>
    <row r="3" spans="1:4" ht="13.5" thickBot="1" x14ac:dyDescent="0.25">
      <c r="A3" s="212"/>
      <c r="B3" s="212"/>
      <c r="C3" s="675" t="str">
        <f>'4.sz tájékoztató t.'!O2</f>
        <v>Forintban!</v>
      </c>
      <c r="D3" s="675"/>
    </row>
    <row r="4" spans="1:4" ht="42.75" customHeight="1" thickBot="1" x14ac:dyDescent="0.25">
      <c r="A4" s="380" t="s">
        <v>70</v>
      </c>
      <c r="B4" s="381" t="s">
        <v>126</v>
      </c>
      <c r="C4" s="381" t="s">
        <v>127</v>
      </c>
      <c r="D4" s="382" t="s">
        <v>15</v>
      </c>
    </row>
    <row r="5" spans="1:4" ht="15.95" customHeight="1" x14ac:dyDescent="0.2">
      <c r="A5" s="213" t="s">
        <v>19</v>
      </c>
      <c r="B5" s="29"/>
      <c r="C5" s="29"/>
      <c r="D5" s="556"/>
    </row>
    <row r="6" spans="1:4" ht="15.95" customHeight="1" x14ac:dyDescent="0.2">
      <c r="A6" s="214" t="s">
        <v>20</v>
      </c>
      <c r="B6" s="30"/>
      <c r="C6" s="30"/>
      <c r="D6" s="557"/>
    </row>
    <row r="7" spans="1:4" ht="15.95" customHeight="1" x14ac:dyDescent="0.2">
      <c r="A7" s="214" t="s">
        <v>21</v>
      </c>
      <c r="B7" s="30"/>
      <c r="C7" s="30"/>
      <c r="D7" s="557"/>
    </row>
    <row r="8" spans="1:4" ht="15.95" customHeight="1" x14ac:dyDescent="0.2">
      <c r="A8" s="214" t="s">
        <v>22</v>
      </c>
      <c r="B8" s="30"/>
      <c r="C8" s="30"/>
      <c r="D8" s="557"/>
    </row>
    <row r="9" spans="1:4" ht="15.95" customHeight="1" x14ac:dyDescent="0.2">
      <c r="A9" s="214" t="s">
        <v>23</v>
      </c>
      <c r="B9" s="30"/>
      <c r="C9" s="30"/>
      <c r="D9" s="557"/>
    </row>
    <row r="10" spans="1:4" ht="15.95" customHeight="1" x14ac:dyDescent="0.2">
      <c r="A10" s="214" t="s">
        <v>24</v>
      </c>
      <c r="B10" s="30"/>
      <c r="C10" s="30"/>
      <c r="D10" s="557"/>
    </row>
    <row r="11" spans="1:4" ht="15.95" customHeight="1" x14ac:dyDescent="0.2">
      <c r="A11" s="214" t="s">
        <v>25</v>
      </c>
      <c r="B11" s="30"/>
      <c r="C11" s="30"/>
      <c r="D11" s="557"/>
    </row>
    <row r="12" spans="1:4" ht="15.95" customHeight="1" x14ac:dyDescent="0.2">
      <c r="A12" s="214" t="s">
        <v>26</v>
      </c>
      <c r="B12" s="30"/>
      <c r="C12" s="30"/>
      <c r="D12" s="557"/>
    </row>
    <row r="13" spans="1:4" ht="15.95" customHeight="1" x14ac:dyDescent="0.2">
      <c r="A13" s="214" t="s">
        <v>27</v>
      </c>
      <c r="B13" s="30"/>
      <c r="C13" s="30"/>
      <c r="D13" s="557"/>
    </row>
    <row r="14" spans="1:4" ht="15.95" customHeight="1" x14ac:dyDescent="0.2">
      <c r="A14" s="214" t="s">
        <v>28</v>
      </c>
      <c r="B14" s="30"/>
      <c r="C14" s="30"/>
      <c r="D14" s="557"/>
    </row>
    <row r="15" spans="1:4" ht="15.95" customHeight="1" x14ac:dyDescent="0.2">
      <c r="A15" s="214" t="s">
        <v>29</v>
      </c>
      <c r="B15" s="30"/>
      <c r="C15" s="30"/>
      <c r="D15" s="557"/>
    </row>
    <row r="16" spans="1:4" ht="15.95" customHeight="1" x14ac:dyDescent="0.2">
      <c r="A16" s="214" t="s">
        <v>30</v>
      </c>
      <c r="B16" s="30"/>
      <c r="C16" s="30"/>
      <c r="D16" s="557"/>
    </row>
    <row r="17" spans="1:4" ht="15.95" customHeight="1" x14ac:dyDescent="0.2">
      <c r="A17" s="214" t="s">
        <v>31</v>
      </c>
      <c r="B17" s="30"/>
      <c r="C17" s="30"/>
      <c r="D17" s="557"/>
    </row>
    <row r="18" spans="1:4" ht="15.95" customHeight="1" x14ac:dyDescent="0.2">
      <c r="A18" s="214" t="s">
        <v>32</v>
      </c>
      <c r="B18" s="30"/>
      <c r="C18" s="30"/>
      <c r="D18" s="557"/>
    </row>
    <row r="19" spans="1:4" ht="15.95" customHeight="1" x14ac:dyDescent="0.2">
      <c r="A19" s="214" t="s">
        <v>33</v>
      </c>
      <c r="B19" s="30"/>
      <c r="C19" s="30"/>
      <c r="D19" s="557"/>
    </row>
    <row r="20" spans="1:4" ht="15.95" customHeight="1" x14ac:dyDescent="0.2">
      <c r="A20" s="214" t="s">
        <v>34</v>
      </c>
      <c r="B20" s="30"/>
      <c r="C20" s="30"/>
      <c r="D20" s="557"/>
    </row>
    <row r="21" spans="1:4" ht="15.95" customHeight="1" x14ac:dyDescent="0.2">
      <c r="A21" s="214" t="s">
        <v>35</v>
      </c>
      <c r="B21" s="30"/>
      <c r="C21" s="30"/>
      <c r="D21" s="557"/>
    </row>
    <row r="22" spans="1:4" ht="15.95" customHeight="1" x14ac:dyDescent="0.2">
      <c r="A22" s="214" t="s">
        <v>36</v>
      </c>
      <c r="B22" s="30"/>
      <c r="C22" s="30"/>
      <c r="D22" s="557"/>
    </row>
    <row r="23" spans="1:4" ht="15.95" customHeight="1" x14ac:dyDescent="0.2">
      <c r="A23" s="214" t="s">
        <v>37</v>
      </c>
      <c r="B23" s="30"/>
      <c r="C23" s="30"/>
      <c r="D23" s="557"/>
    </row>
    <row r="24" spans="1:4" ht="15.95" customHeight="1" x14ac:dyDescent="0.2">
      <c r="A24" s="214" t="s">
        <v>38</v>
      </c>
      <c r="B24" s="30"/>
      <c r="C24" s="30"/>
      <c r="D24" s="557"/>
    </row>
    <row r="25" spans="1:4" ht="15.95" customHeight="1" x14ac:dyDescent="0.2">
      <c r="A25" s="214" t="s">
        <v>39</v>
      </c>
      <c r="B25" s="30"/>
      <c r="C25" s="30"/>
      <c r="D25" s="557"/>
    </row>
    <row r="26" spans="1:4" ht="15.95" customHeight="1" x14ac:dyDescent="0.2">
      <c r="A26" s="214" t="s">
        <v>40</v>
      </c>
      <c r="B26" s="30"/>
      <c r="C26" s="30"/>
      <c r="D26" s="557"/>
    </row>
    <row r="27" spans="1:4" ht="15.95" customHeight="1" x14ac:dyDescent="0.2">
      <c r="A27" s="214" t="s">
        <v>41</v>
      </c>
      <c r="B27" s="30"/>
      <c r="C27" s="30"/>
      <c r="D27" s="557"/>
    </row>
    <row r="28" spans="1:4" ht="15.95" customHeight="1" x14ac:dyDescent="0.2">
      <c r="A28" s="214" t="s">
        <v>42</v>
      </c>
      <c r="B28" s="30"/>
      <c r="C28" s="30"/>
      <c r="D28" s="557"/>
    </row>
    <row r="29" spans="1:4" ht="15.95" customHeight="1" x14ac:dyDescent="0.2">
      <c r="A29" s="214" t="s">
        <v>43</v>
      </c>
      <c r="B29" s="30"/>
      <c r="C29" s="30"/>
      <c r="D29" s="557"/>
    </row>
    <row r="30" spans="1:4" ht="15.95" customHeight="1" x14ac:dyDescent="0.2">
      <c r="A30" s="214" t="s">
        <v>44</v>
      </c>
      <c r="B30" s="30"/>
      <c r="C30" s="30"/>
      <c r="D30" s="557"/>
    </row>
    <row r="31" spans="1:4" ht="15.95" customHeight="1" x14ac:dyDescent="0.2">
      <c r="A31" s="214" t="s">
        <v>45</v>
      </c>
      <c r="B31" s="30"/>
      <c r="C31" s="30"/>
      <c r="D31" s="557"/>
    </row>
    <row r="32" spans="1:4" ht="15.95" customHeight="1" x14ac:dyDescent="0.2">
      <c r="A32" s="214" t="s">
        <v>46</v>
      </c>
      <c r="B32" s="30"/>
      <c r="C32" s="30"/>
      <c r="D32" s="557"/>
    </row>
    <row r="33" spans="1:4" ht="15.95" customHeight="1" x14ac:dyDescent="0.2">
      <c r="A33" s="214" t="s">
        <v>47</v>
      </c>
      <c r="B33" s="30"/>
      <c r="C33" s="30"/>
      <c r="D33" s="557"/>
    </row>
    <row r="34" spans="1:4" ht="15.95" customHeight="1" x14ac:dyDescent="0.2">
      <c r="A34" s="214" t="s">
        <v>128</v>
      </c>
      <c r="B34" s="30"/>
      <c r="C34" s="30"/>
      <c r="D34" s="558"/>
    </row>
    <row r="35" spans="1:4" ht="15.95" customHeight="1" x14ac:dyDescent="0.2">
      <c r="A35" s="214" t="s">
        <v>129</v>
      </c>
      <c r="B35" s="30"/>
      <c r="C35" s="30"/>
      <c r="D35" s="558"/>
    </row>
    <row r="36" spans="1:4" ht="15.95" customHeight="1" x14ac:dyDescent="0.2">
      <c r="A36" s="214" t="s">
        <v>130</v>
      </c>
      <c r="B36" s="30"/>
      <c r="C36" s="30"/>
      <c r="D36" s="558"/>
    </row>
    <row r="37" spans="1:4" ht="15.95" customHeight="1" thickBot="1" x14ac:dyDescent="0.25">
      <c r="A37" s="215" t="s">
        <v>131</v>
      </c>
      <c r="B37" s="31"/>
      <c r="C37" s="31"/>
      <c r="D37" s="559"/>
    </row>
    <row r="38" spans="1:4" ht="15.95" customHeight="1" thickBot="1" x14ac:dyDescent="0.25">
      <c r="A38" s="676" t="s">
        <v>54</v>
      </c>
      <c r="B38" s="677"/>
      <c r="C38" s="216"/>
      <c r="D38" s="560">
        <f>SUM(D5:D37)</f>
        <v>0</v>
      </c>
    </row>
    <row r="39" spans="1:4" x14ac:dyDescent="0.2">
      <c r="A39" t="s">
        <v>203</v>
      </c>
    </row>
  </sheetData>
  <sheetProtection sheet="1"/>
  <customSheetViews>
    <customSheetView guid="{D4B7FE44-8C63-4A0A-B353-9AF0A4D22349}" showPageBreaks="1" view="pageLayout">
      <selection activeCell="D5" sqref="D5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6. tájékoztató tábla</oddHeader>
      </headerFooter>
    </customSheetView>
    <customSheetView guid="{95AECDB4-39EC-4F72-8855-23F3F9037AD1}" showPageBreaks="1" view="pageLayout">
      <selection activeCell="D5" sqref="D5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r:id="rId2"/>
      <headerFooter alignWithMargins="0">
        <oddHeader>&amp;R&amp;"Times New Roman CE,Félkövér dőlt"&amp;11 6. tájékoztató tábla</oddHeader>
      </headerFooter>
    </customSheetView>
  </customSheetViews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3"/>
  <headerFooter alignWithMargins="0">
    <oddHeader>&amp;R&amp;"Times New Roman CE,Félkövér dőlt"&amp;11 6.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G48"/>
  <sheetViews>
    <sheetView view="pageLayout" topLeftCell="A10" zoomScaleNormal="120" zoomScaleSheetLayoutView="100" workbookViewId="0">
      <selection activeCell="C30" sqref="C30"/>
    </sheetView>
  </sheetViews>
  <sheetFormatPr defaultRowHeight="15.75" x14ac:dyDescent="0.25"/>
  <cols>
    <col min="1" max="1" width="9" style="384" customWidth="1"/>
    <col min="2" max="2" width="66.33203125" style="384" bestFit="1" customWidth="1"/>
    <col min="3" max="3" width="15.5" style="385" customWidth="1"/>
    <col min="4" max="5" width="15.5" style="384" customWidth="1"/>
    <col min="6" max="6" width="9" style="418" customWidth="1"/>
    <col min="7" max="16384" width="9.33203125" style="418"/>
  </cols>
  <sheetData>
    <row r="1" spans="1:5" ht="15.95" customHeight="1" x14ac:dyDescent="0.25">
      <c r="A1" s="603" t="s">
        <v>16</v>
      </c>
      <c r="B1" s="603"/>
      <c r="C1" s="603"/>
      <c r="D1" s="603"/>
      <c r="E1" s="603"/>
    </row>
    <row r="2" spans="1:5" ht="15.95" customHeight="1" thickBot="1" x14ac:dyDescent="0.3">
      <c r="A2" s="604" t="s">
        <v>153</v>
      </c>
      <c r="B2" s="604"/>
      <c r="D2" s="141"/>
      <c r="E2" s="302" t="str">
        <f>'4.sz tájékoztató t.'!O2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+CONCATENATE(LEFT(ÖSSZEFÜGGÉSEK!A5,4)+1,". évi")</f>
        <v>2021. évi</v>
      </c>
      <c r="D3" s="409" t="str">
        <f>+CONCATENATE(LEFT(ÖSSZEFÜGGÉSEK!A5,4)+2,". évi")</f>
        <v>2022. évi</v>
      </c>
      <c r="E3" s="161" t="str">
        <f>+CONCATENATE(LEFT(ÖSSZEFÜGGÉSEK!A5,4)+3,". évi")</f>
        <v>2023. évi</v>
      </c>
    </row>
    <row r="4" spans="1:5" s="419" customFormat="1" ht="12" customHeight="1" thickBot="1" x14ac:dyDescent="0.25">
      <c r="A4" s="32" t="s">
        <v>500</v>
      </c>
      <c r="B4" s="33" t="s">
        <v>501</v>
      </c>
      <c r="C4" s="33" t="s">
        <v>502</v>
      </c>
      <c r="D4" s="33" t="s">
        <v>504</v>
      </c>
      <c r="E4" s="453" t="s">
        <v>503</v>
      </c>
    </row>
    <row r="5" spans="1:5" s="420" customFormat="1" ht="12" customHeight="1" thickBot="1" x14ac:dyDescent="0.25">
      <c r="A5" s="20" t="s">
        <v>19</v>
      </c>
      <c r="B5" s="21" t="s">
        <v>540</v>
      </c>
      <c r="C5" s="470">
        <v>36000000</v>
      </c>
      <c r="D5" s="470">
        <v>36500000</v>
      </c>
      <c r="E5" s="471">
        <v>37000000</v>
      </c>
    </row>
    <row r="6" spans="1:5" s="420" customFormat="1" ht="12" customHeight="1" thickBot="1" x14ac:dyDescent="0.25">
      <c r="A6" s="20" t="s">
        <v>20</v>
      </c>
      <c r="B6" s="287" t="s">
        <v>381</v>
      </c>
      <c r="C6" s="470">
        <v>85000000</v>
      </c>
      <c r="D6" s="470">
        <v>70000000</v>
      </c>
      <c r="E6" s="471">
        <v>65000000</v>
      </c>
    </row>
    <row r="7" spans="1:5" s="420" customFormat="1" ht="12" customHeight="1" thickBot="1" x14ac:dyDescent="0.25">
      <c r="A7" s="20" t="s">
        <v>21</v>
      </c>
      <c r="B7" s="21" t="s">
        <v>389</v>
      </c>
      <c r="C7" s="470"/>
      <c r="D7" s="470"/>
      <c r="E7" s="471"/>
    </row>
    <row r="8" spans="1:5" s="420" customFormat="1" ht="12" customHeight="1" thickBot="1" x14ac:dyDescent="0.25">
      <c r="A8" s="20" t="s">
        <v>174</v>
      </c>
      <c r="B8" s="21" t="s">
        <v>270</v>
      </c>
      <c r="C8" s="408">
        <f>SUM(C9:C15)</f>
        <v>2200000</v>
      </c>
      <c r="D8" s="408">
        <f>SUM(D9:D15)</f>
        <v>2110000</v>
      </c>
      <c r="E8" s="452">
        <f>SUM(E9:E15)</f>
        <v>2000000</v>
      </c>
    </row>
    <row r="9" spans="1:5" s="420" customFormat="1" ht="12" customHeight="1" x14ac:dyDescent="0.2">
      <c r="A9" s="15" t="s">
        <v>271</v>
      </c>
      <c r="B9" s="421" t="s">
        <v>564</v>
      </c>
      <c r="C9" s="403">
        <v>400000</v>
      </c>
      <c r="D9" s="403">
        <v>400000</v>
      </c>
      <c r="E9" s="263">
        <v>380000</v>
      </c>
    </row>
    <row r="10" spans="1:5" s="420" customFormat="1" ht="12" customHeight="1" x14ac:dyDescent="0.2">
      <c r="A10" s="14" t="s">
        <v>272</v>
      </c>
      <c r="B10" s="422" t="s">
        <v>565</v>
      </c>
      <c r="C10" s="402"/>
      <c r="D10" s="402"/>
      <c r="E10" s="262"/>
    </row>
    <row r="11" spans="1:5" s="420" customFormat="1" ht="12" customHeight="1" x14ac:dyDescent="0.2">
      <c r="A11" s="14" t="s">
        <v>273</v>
      </c>
      <c r="B11" s="422" t="s">
        <v>566</v>
      </c>
      <c r="C11" s="402">
        <v>1200000</v>
      </c>
      <c r="D11" s="402">
        <v>1100000</v>
      </c>
      <c r="E11" s="262">
        <v>1000000</v>
      </c>
    </row>
    <row r="12" spans="1:5" s="420" customFormat="1" ht="12" customHeight="1" x14ac:dyDescent="0.2">
      <c r="A12" s="14" t="s">
        <v>274</v>
      </c>
      <c r="B12" s="422" t="s">
        <v>567</v>
      </c>
      <c r="C12" s="402"/>
      <c r="D12" s="402"/>
      <c r="E12" s="262"/>
    </row>
    <row r="13" spans="1:5" s="420" customFormat="1" ht="12" customHeight="1" x14ac:dyDescent="0.2">
      <c r="A13" s="14" t="s">
        <v>561</v>
      </c>
      <c r="B13" s="422" t="s">
        <v>275</v>
      </c>
      <c r="C13" s="402">
        <v>600000</v>
      </c>
      <c r="D13" s="402">
        <v>610000</v>
      </c>
      <c r="E13" s="262">
        <v>620000</v>
      </c>
    </row>
    <row r="14" spans="1:5" s="420" customFormat="1" ht="12" customHeight="1" x14ac:dyDescent="0.2">
      <c r="A14" s="14" t="s">
        <v>562</v>
      </c>
      <c r="B14" s="422" t="s">
        <v>276</v>
      </c>
      <c r="C14" s="402"/>
      <c r="D14" s="402"/>
      <c r="E14" s="262"/>
    </row>
    <row r="15" spans="1:5" s="420" customFormat="1" ht="12" customHeight="1" thickBot="1" x14ac:dyDescent="0.25">
      <c r="A15" s="16" t="s">
        <v>563</v>
      </c>
      <c r="B15" s="423" t="s">
        <v>277</v>
      </c>
      <c r="C15" s="404"/>
      <c r="D15" s="404"/>
      <c r="E15" s="264"/>
    </row>
    <row r="16" spans="1:5" s="420" customFormat="1" ht="12" customHeight="1" thickBot="1" x14ac:dyDescent="0.25">
      <c r="A16" s="20" t="s">
        <v>23</v>
      </c>
      <c r="B16" s="21" t="s">
        <v>543</v>
      </c>
      <c r="C16" s="470">
        <v>19000000</v>
      </c>
      <c r="D16" s="470">
        <v>19200000</v>
      </c>
      <c r="E16" s="471">
        <v>19300000</v>
      </c>
    </row>
    <row r="17" spans="1:6" s="420" customFormat="1" ht="12" customHeight="1" thickBot="1" x14ac:dyDescent="0.25">
      <c r="A17" s="20" t="s">
        <v>24</v>
      </c>
      <c r="B17" s="21" t="s">
        <v>10</v>
      </c>
      <c r="C17" s="470">
        <v>3600000</v>
      </c>
      <c r="D17" s="470">
        <v>3620000</v>
      </c>
      <c r="E17" s="471">
        <v>3670000</v>
      </c>
    </row>
    <row r="18" spans="1:6" s="420" customFormat="1" ht="12" customHeight="1" thickBot="1" x14ac:dyDescent="0.25">
      <c r="A18" s="20" t="s">
        <v>181</v>
      </c>
      <c r="B18" s="21" t="s">
        <v>542</v>
      </c>
      <c r="C18" s="470"/>
      <c r="D18" s="470"/>
      <c r="E18" s="471"/>
    </row>
    <row r="19" spans="1:6" s="420" customFormat="1" ht="12" customHeight="1" thickBot="1" x14ac:dyDescent="0.25">
      <c r="A19" s="20" t="s">
        <v>26</v>
      </c>
      <c r="B19" s="287" t="s">
        <v>541</v>
      </c>
      <c r="C19" s="470"/>
      <c r="D19" s="470"/>
      <c r="E19" s="471"/>
    </row>
    <row r="20" spans="1:6" s="420" customFormat="1" ht="12" customHeight="1" thickBot="1" x14ac:dyDescent="0.25">
      <c r="A20" s="20" t="s">
        <v>27</v>
      </c>
      <c r="B20" s="21" t="s">
        <v>310</v>
      </c>
      <c r="C20" s="408">
        <f>+C5+C6+C7+C8+C16+C17+C18+C19</f>
        <v>145800000</v>
      </c>
      <c r="D20" s="408">
        <f>+D5+D6+D7+D8+D16+D17+D18+D19</f>
        <v>131430000</v>
      </c>
      <c r="E20" s="298">
        <f>+E5+E6+E7+E8+E16+E17+E18+E19</f>
        <v>126970000</v>
      </c>
    </row>
    <row r="21" spans="1:6" s="420" customFormat="1" ht="12" customHeight="1" thickBot="1" x14ac:dyDescent="0.25">
      <c r="A21" s="20" t="s">
        <v>28</v>
      </c>
      <c r="B21" s="21" t="s">
        <v>544</v>
      </c>
      <c r="C21" s="511">
        <v>20000000</v>
      </c>
      <c r="D21" s="511">
        <v>18000000</v>
      </c>
      <c r="E21" s="512">
        <v>22000000</v>
      </c>
    </row>
    <row r="22" spans="1:6" s="420" customFormat="1" ht="12" customHeight="1" thickBot="1" x14ac:dyDescent="0.25">
      <c r="A22" s="20" t="s">
        <v>29</v>
      </c>
      <c r="B22" s="21" t="s">
        <v>545</v>
      </c>
      <c r="C22" s="408">
        <f>+C20+C21</f>
        <v>165800000</v>
      </c>
      <c r="D22" s="408">
        <f>+D20+D21</f>
        <v>149430000</v>
      </c>
      <c r="E22" s="452">
        <f>+E20+E21</f>
        <v>148970000</v>
      </c>
    </row>
    <row r="23" spans="1:6" s="420" customFormat="1" ht="12" customHeight="1" x14ac:dyDescent="0.2">
      <c r="A23" s="370"/>
      <c r="B23" s="371"/>
      <c r="C23" s="372"/>
      <c r="D23" s="508"/>
      <c r="E23" s="509"/>
    </row>
    <row r="24" spans="1:6" s="420" customFormat="1" ht="12" customHeight="1" x14ac:dyDescent="0.2">
      <c r="A24" s="603" t="s">
        <v>48</v>
      </c>
      <c r="B24" s="603"/>
      <c r="C24" s="603"/>
      <c r="D24" s="603"/>
      <c r="E24" s="603"/>
    </row>
    <row r="25" spans="1:6" s="420" customFormat="1" ht="12" customHeight="1" thickBot="1" x14ac:dyDescent="0.25">
      <c r="A25" s="605" t="s">
        <v>154</v>
      </c>
      <c r="B25" s="605"/>
      <c r="C25" s="385"/>
      <c r="D25" s="141"/>
      <c r="E25" s="302" t="str">
        <f>E2</f>
        <v>Forintban!</v>
      </c>
    </row>
    <row r="26" spans="1:6" s="420" customFormat="1" ht="24" customHeight="1" thickBot="1" x14ac:dyDescent="0.25">
      <c r="A26" s="23" t="s">
        <v>17</v>
      </c>
      <c r="B26" s="24" t="s">
        <v>49</v>
      </c>
      <c r="C26" s="24" t="str">
        <f>+C3</f>
        <v>2021. évi</v>
      </c>
      <c r="D26" s="24" t="str">
        <f>+D3</f>
        <v>2022. évi</v>
      </c>
      <c r="E26" s="161" t="str">
        <f>+E3</f>
        <v>2023. évi</v>
      </c>
      <c r="F26" s="510"/>
    </row>
    <row r="27" spans="1:6" s="420" customFormat="1" ht="12" customHeight="1" thickBot="1" x14ac:dyDescent="0.25">
      <c r="A27" s="413" t="s">
        <v>500</v>
      </c>
      <c r="B27" s="414" t="s">
        <v>501</v>
      </c>
      <c r="C27" s="414" t="s">
        <v>502</v>
      </c>
      <c r="D27" s="414" t="s">
        <v>504</v>
      </c>
      <c r="E27" s="504" t="s">
        <v>503</v>
      </c>
      <c r="F27" s="510"/>
    </row>
    <row r="28" spans="1:6" s="420" customFormat="1" ht="15" customHeight="1" thickBot="1" x14ac:dyDescent="0.25">
      <c r="A28" s="20" t="s">
        <v>19</v>
      </c>
      <c r="B28" s="27" t="s">
        <v>546</v>
      </c>
      <c r="C28" s="470">
        <v>162200000</v>
      </c>
      <c r="D28" s="470">
        <v>145810000</v>
      </c>
      <c r="E28" s="466">
        <v>145300000</v>
      </c>
      <c r="F28" s="510"/>
    </row>
    <row r="29" spans="1:6" ht="12" customHeight="1" thickBot="1" x14ac:dyDescent="0.3">
      <c r="A29" s="488" t="s">
        <v>20</v>
      </c>
      <c r="B29" s="505" t="s">
        <v>551</v>
      </c>
      <c r="C29" s="506">
        <f>+C30+C31+C32</f>
        <v>3600000</v>
      </c>
      <c r="D29" s="506">
        <f>+D30+D31+D32</f>
        <v>3620000</v>
      </c>
      <c r="E29" s="507">
        <f>+E30+E31+E32</f>
        <v>3670000</v>
      </c>
    </row>
    <row r="30" spans="1:6" ht="12" customHeight="1" x14ac:dyDescent="0.25">
      <c r="A30" s="15" t="s">
        <v>105</v>
      </c>
      <c r="B30" s="8" t="s">
        <v>232</v>
      </c>
      <c r="C30" s="403">
        <v>3600000</v>
      </c>
      <c r="D30" s="403">
        <v>3620000</v>
      </c>
      <c r="E30" s="263">
        <v>3670000</v>
      </c>
    </row>
    <row r="31" spans="1:6" ht="12" customHeight="1" x14ac:dyDescent="0.25">
      <c r="A31" s="15" t="s">
        <v>106</v>
      </c>
      <c r="B31" s="12" t="s">
        <v>188</v>
      </c>
      <c r="C31" s="402"/>
      <c r="D31" s="402"/>
      <c r="E31" s="262"/>
    </row>
    <row r="32" spans="1:6" ht="12" customHeight="1" thickBot="1" x14ac:dyDescent="0.3">
      <c r="A32" s="15" t="s">
        <v>107</v>
      </c>
      <c r="B32" s="289" t="s">
        <v>234</v>
      </c>
      <c r="C32" s="402"/>
      <c r="D32" s="402"/>
      <c r="E32" s="262"/>
    </row>
    <row r="33" spans="1:7" ht="12" customHeight="1" thickBot="1" x14ac:dyDescent="0.3">
      <c r="A33" s="20" t="s">
        <v>21</v>
      </c>
      <c r="B33" s="124" t="s">
        <v>455</v>
      </c>
      <c r="C33" s="401">
        <f>+C28+C29</f>
        <v>165800000</v>
      </c>
      <c r="D33" s="401">
        <f>+D28+D29</f>
        <v>149430000</v>
      </c>
      <c r="E33" s="261">
        <f>+E28+E29</f>
        <v>148970000</v>
      </c>
    </row>
    <row r="34" spans="1:7" ht="15" customHeight="1" thickBot="1" x14ac:dyDescent="0.3">
      <c r="A34" s="20" t="s">
        <v>22</v>
      </c>
      <c r="B34" s="124" t="s">
        <v>547</v>
      </c>
      <c r="C34" s="513"/>
      <c r="D34" s="513"/>
      <c r="E34" s="514"/>
      <c r="F34" s="433"/>
    </row>
    <row r="35" spans="1:7" s="420" customFormat="1" ht="12.95" customHeight="1" thickBot="1" x14ac:dyDescent="0.25">
      <c r="A35" s="290" t="s">
        <v>23</v>
      </c>
      <c r="B35" s="383" t="s">
        <v>548</v>
      </c>
      <c r="C35" s="503">
        <f>+C33+C34</f>
        <v>165800000</v>
      </c>
      <c r="D35" s="503">
        <f>+D33+D34</f>
        <v>149430000</v>
      </c>
      <c r="E35" s="497">
        <f>+E33+E34</f>
        <v>148970000</v>
      </c>
    </row>
    <row r="36" spans="1:7" x14ac:dyDescent="0.25">
      <c r="C36" s="384"/>
    </row>
    <row r="37" spans="1:7" x14ac:dyDescent="0.25">
      <c r="C37" s="384"/>
    </row>
    <row r="38" spans="1:7" x14ac:dyDescent="0.25">
      <c r="C38" s="384"/>
    </row>
    <row r="39" spans="1:7" ht="16.5" customHeight="1" x14ac:dyDescent="0.25">
      <c r="C39" s="384"/>
    </row>
    <row r="40" spans="1:7" x14ac:dyDescent="0.25">
      <c r="C40" s="384"/>
    </row>
    <row r="41" spans="1:7" x14ac:dyDescent="0.25">
      <c r="C41" s="384"/>
    </row>
    <row r="42" spans="1:7" s="384" customFormat="1" x14ac:dyDescent="0.25">
      <c r="F42" s="418"/>
      <c r="G42" s="418"/>
    </row>
    <row r="43" spans="1:7" s="384" customFormat="1" x14ac:dyDescent="0.25">
      <c r="F43" s="418"/>
      <c r="G43" s="418"/>
    </row>
    <row r="44" spans="1:7" s="384" customFormat="1" x14ac:dyDescent="0.25">
      <c r="F44" s="418"/>
      <c r="G44" s="418"/>
    </row>
    <row r="45" spans="1:7" s="384" customFormat="1" x14ac:dyDescent="0.25">
      <c r="F45" s="418"/>
      <c r="G45" s="418"/>
    </row>
    <row r="46" spans="1:7" s="384" customFormat="1" x14ac:dyDescent="0.25">
      <c r="F46" s="418"/>
      <c r="G46" s="418"/>
    </row>
    <row r="47" spans="1:7" s="384" customFormat="1" x14ac:dyDescent="0.25">
      <c r="F47" s="418"/>
      <c r="G47" s="418"/>
    </row>
    <row r="48" spans="1:7" s="384" customFormat="1" x14ac:dyDescent="0.25">
      <c r="F48" s="418"/>
      <c r="G48" s="418"/>
    </row>
  </sheetData>
  <sheetProtection sheet="1"/>
  <customSheetViews>
    <customSheetView guid="{D4B7FE44-8C63-4A0A-B353-9AF0A4D22349}" showPageBreaks="1" printArea="1" view="pageLayout">
      <selection activeCell="C30" sqref="C30"/>
      <pageMargins left="0.78740157480314965" right="0.78740157480314965" top="1.4566929133858268" bottom="0.86614173228346458" header="0.78740157480314965" footer="0.59055118110236227"/>
      <printOptions horizontalCentered="1"/>
      <pageSetup paperSize="9" scale="75" fitToWidth="3" fitToHeight="2" orientation="portrait" r:id="rId1"/>
      <headerFooter alignWithMargins="0">
        <oddHeader>&amp;C&amp;12
Ura Község Önkormányzat
2020. ÉVI KÖLTSÉGVETÉSI ÉVET KÖVETŐ 3 ÉV TERVEZETT BEVÉTELEI, KIADÁSAI&amp;R&amp;11 7. számú tájékoztató tábla</oddHeader>
      </headerFooter>
    </customSheetView>
    <customSheetView guid="{95AECDB4-39EC-4F72-8855-23F3F9037AD1}" showPageBreaks="1" printArea="1" view="pageLayout" topLeftCell="A15">
      <selection activeCell="C30" sqref="C30"/>
      <pageMargins left="0.78740157480314965" right="0.78740157480314965" top="1.4566929133858268" bottom="0.86614173228346458" header="0.78740157480314965" footer="0.59055118110236227"/>
      <printOptions horizontalCentered="1"/>
      <pageSetup paperSize="9" scale="75" fitToWidth="3" fitToHeight="2" orientation="portrait" r:id="rId2"/>
      <headerFooter alignWithMargins="0">
        <oddHeader>&amp;C&amp;12
Ura Község Önkormányzat
2020. ÉVI KÖLTSÉGVETÉSI ÉVET KÖVETŐ 3 ÉV TERVEZETT BEVÉTELEI, KIADÁSAI&amp;R&amp;11 7. számú tájékoztató tábla</oddHeader>
      </headerFooter>
    </customSheetView>
  </customSheetViews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3"/>
  <headerFooter alignWithMargins="0">
    <oddHeader>&amp;C&amp;12
Ura Község Önkormányzat
2020. ÉVI KÖLTSÉGVETÉSI ÉVET KÖVETŐ 3 ÉV TERVEZETT BEVÉTELEI, KIADÁSAI&amp;R&amp;11 7. számú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>
      <selection activeCell="H16" sqref="H16"/>
    </sheetView>
  </sheetViews>
  <sheetFormatPr defaultRowHeight="12.75" x14ac:dyDescent="0.2"/>
  <sheetData/>
  <customSheetViews>
    <customSheetView guid="{D4B7FE44-8C63-4A0A-B353-9AF0A4D22349}" topLeftCell="A13">
      <selection activeCell="H16" sqref="H16"/>
      <pageMargins left="0.7" right="0.7" top="0.75" bottom="0.75" header="0.3" footer="0.3"/>
      <pageSetup paperSize="9" orientation="portrait" verticalDpi="0" r:id="rId1"/>
      <headerFooter>
        <oddHeader>&amp;C                                                                                                8. tájékoztató tábla a ..../2019.(....) önkormányzati rendelethez</oddHeader>
      </headerFooter>
    </customSheetView>
    <customSheetView guid="{95AECDB4-39EC-4F72-8855-23F3F9037AD1}" topLeftCell="A13">
      <selection activeCell="H16" sqref="H16"/>
      <pageMargins left="0.7" right="0.7" top="0.75" bottom="0.75" header="0.3" footer="0.3"/>
      <pageSetup paperSize="9" orientation="portrait" verticalDpi="0" r:id="rId2"/>
      <headerFooter>
        <oddHeader>&amp;C                                                                                                8. tájékoztató tábla a ..../2019.(....) önkormányzati rendelethez</oddHeader>
      </headerFooter>
    </customSheetView>
  </customSheetViews>
  <phoneticPr fontId="30" type="noConversion"/>
  <pageMargins left="0.7" right="0.7" top="0.75" bottom="0.75" header="0.3" footer="0.3"/>
  <pageSetup paperSize="9" orientation="portrait" verticalDpi="0" r:id="rId3"/>
  <headerFooter>
    <oddHeader>&amp;C                                                                                                8. tájékoztató tábla a ..../2019.(....) önkormányzati rendelethez</oddHead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159"/>
  <sheetViews>
    <sheetView view="pageLayout" topLeftCell="A151" zoomScaleNormal="130" zoomScaleSheetLayoutView="100" workbookViewId="0">
      <selection activeCell="B7" sqref="B7"/>
    </sheetView>
  </sheetViews>
  <sheetFormatPr defaultRowHeight="15.75" x14ac:dyDescent="0.25"/>
  <cols>
    <col min="1" max="1" width="9.5" style="384" customWidth="1"/>
    <col min="2" max="2" width="91.6640625" style="384" customWidth="1"/>
    <col min="3" max="3" width="21.6640625" style="385" customWidth="1"/>
    <col min="4" max="4" width="9" style="418" customWidth="1"/>
    <col min="5" max="16384" width="9.33203125" style="418"/>
  </cols>
  <sheetData>
    <row r="1" spans="1:3" ht="15.95" customHeight="1" x14ac:dyDescent="0.25">
      <c r="A1" s="603" t="s">
        <v>16</v>
      </c>
      <c r="B1" s="603"/>
      <c r="C1" s="603"/>
    </row>
    <row r="2" spans="1:3" ht="15.95" customHeight="1" thickBot="1" x14ac:dyDescent="0.3">
      <c r="A2" s="604" t="s">
        <v>153</v>
      </c>
      <c r="B2" s="604"/>
      <c r="C2" s="302" t="str">
        <f>'1.2.sz.mell.'!C2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2020. évi előirányzat</v>
      </c>
    </row>
    <row r="4" spans="1:3" s="419" customFormat="1" ht="12" customHeight="1" thickBot="1" x14ac:dyDescent="0.25">
      <c r="A4" s="413"/>
      <c r="B4" s="414" t="s">
        <v>500</v>
      </c>
      <c r="C4" s="415" t="s">
        <v>501</v>
      </c>
    </row>
    <row r="5" spans="1:3" s="420" customFormat="1" ht="12" customHeight="1" thickBot="1" x14ac:dyDescent="0.25">
      <c r="A5" s="20" t="s">
        <v>19</v>
      </c>
      <c r="B5" s="21" t="s">
        <v>255</v>
      </c>
      <c r="C5" s="292">
        <f>+C6+C7+C8+C9+C10+C11</f>
        <v>0</v>
      </c>
    </row>
    <row r="6" spans="1:3" s="420" customFormat="1" ht="12" customHeight="1" x14ac:dyDescent="0.2">
      <c r="A6" s="15" t="s">
        <v>99</v>
      </c>
      <c r="B6" s="421" t="s">
        <v>256</v>
      </c>
      <c r="C6" s="295"/>
    </row>
    <row r="7" spans="1:3" s="420" customFormat="1" ht="12" customHeight="1" x14ac:dyDescent="0.2">
      <c r="A7" s="14" t="s">
        <v>100</v>
      </c>
      <c r="B7" s="422" t="s">
        <v>257</v>
      </c>
      <c r="C7" s="294"/>
    </row>
    <row r="8" spans="1:3" s="420" customFormat="1" ht="12" customHeight="1" x14ac:dyDescent="0.2">
      <c r="A8" s="14" t="s">
        <v>101</v>
      </c>
      <c r="B8" s="422" t="s">
        <v>559</v>
      </c>
      <c r="C8" s="294"/>
    </row>
    <row r="9" spans="1:3" s="420" customFormat="1" ht="12" customHeight="1" x14ac:dyDescent="0.2">
      <c r="A9" s="14" t="s">
        <v>102</v>
      </c>
      <c r="B9" s="422" t="s">
        <v>259</v>
      </c>
      <c r="C9" s="294"/>
    </row>
    <row r="10" spans="1:3" s="420" customFormat="1" ht="12" customHeight="1" x14ac:dyDescent="0.2">
      <c r="A10" s="14" t="s">
        <v>149</v>
      </c>
      <c r="B10" s="288" t="s">
        <v>439</v>
      </c>
      <c r="C10" s="294"/>
    </row>
    <row r="11" spans="1:3" s="420" customFormat="1" ht="12" customHeight="1" thickBot="1" x14ac:dyDescent="0.25">
      <c r="A11" s="16" t="s">
        <v>103</v>
      </c>
      <c r="B11" s="289" t="s">
        <v>440</v>
      </c>
      <c r="C11" s="294"/>
    </row>
    <row r="12" spans="1:3" s="420" customFormat="1" ht="12" customHeight="1" thickBot="1" x14ac:dyDescent="0.25">
      <c r="A12" s="20" t="s">
        <v>20</v>
      </c>
      <c r="B12" s="287" t="s">
        <v>260</v>
      </c>
      <c r="C12" s="292">
        <f>+C13+C14+C15+C16+C17</f>
        <v>0</v>
      </c>
    </row>
    <row r="13" spans="1:3" s="420" customFormat="1" ht="12" customHeight="1" x14ac:dyDescent="0.2">
      <c r="A13" s="15" t="s">
        <v>105</v>
      </c>
      <c r="B13" s="421" t="s">
        <v>261</v>
      </c>
      <c r="C13" s="295"/>
    </row>
    <row r="14" spans="1:3" s="420" customFormat="1" ht="12" customHeight="1" x14ac:dyDescent="0.2">
      <c r="A14" s="14" t="s">
        <v>106</v>
      </c>
      <c r="B14" s="422" t="s">
        <v>262</v>
      </c>
      <c r="C14" s="294"/>
    </row>
    <row r="15" spans="1:3" s="420" customFormat="1" ht="12" customHeight="1" x14ac:dyDescent="0.2">
      <c r="A15" s="14" t="s">
        <v>107</v>
      </c>
      <c r="B15" s="422" t="s">
        <v>429</v>
      </c>
      <c r="C15" s="294"/>
    </row>
    <row r="16" spans="1:3" s="420" customFormat="1" ht="12" customHeight="1" x14ac:dyDescent="0.2">
      <c r="A16" s="14" t="s">
        <v>108</v>
      </c>
      <c r="B16" s="422" t="s">
        <v>430</v>
      </c>
      <c r="C16" s="294"/>
    </row>
    <row r="17" spans="1:3" s="420" customFormat="1" ht="12" customHeight="1" x14ac:dyDescent="0.2">
      <c r="A17" s="14" t="s">
        <v>109</v>
      </c>
      <c r="B17" s="422" t="s">
        <v>263</v>
      </c>
      <c r="C17" s="294"/>
    </row>
    <row r="18" spans="1:3" s="420" customFormat="1" ht="12" customHeight="1" thickBot="1" x14ac:dyDescent="0.25">
      <c r="A18" s="16" t="s">
        <v>118</v>
      </c>
      <c r="B18" s="289" t="s">
        <v>264</v>
      </c>
      <c r="C18" s="296"/>
    </row>
    <row r="19" spans="1:3" s="420" customFormat="1" ht="12" customHeight="1" thickBot="1" x14ac:dyDescent="0.25">
      <c r="A19" s="20" t="s">
        <v>21</v>
      </c>
      <c r="B19" s="21" t="s">
        <v>265</v>
      </c>
      <c r="C19" s="292">
        <f>+C20+C21+C22+C23+C24</f>
        <v>0</v>
      </c>
    </row>
    <row r="20" spans="1:3" s="420" customFormat="1" ht="12" customHeight="1" x14ac:dyDescent="0.2">
      <c r="A20" s="15" t="s">
        <v>88</v>
      </c>
      <c r="B20" s="421" t="s">
        <v>266</v>
      </c>
      <c r="C20" s="295"/>
    </row>
    <row r="21" spans="1:3" s="420" customFormat="1" ht="12" customHeight="1" x14ac:dyDescent="0.2">
      <c r="A21" s="14" t="s">
        <v>89</v>
      </c>
      <c r="B21" s="422" t="s">
        <v>267</v>
      </c>
      <c r="C21" s="294"/>
    </row>
    <row r="22" spans="1:3" s="420" customFormat="1" ht="12" customHeight="1" x14ac:dyDescent="0.2">
      <c r="A22" s="14" t="s">
        <v>90</v>
      </c>
      <c r="B22" s="422" t="s">
        <v>431</v>
      </c>
      <c r="C22" s="294"/>
    </row>
    <row r="23" spans="1:3" s="420" customFormat="1" ht="12" customHeight="1" x14ac:dyDescent="0.2">
      <c r="A23" s="14" t="s">
        <v>91</v>
      </c>
      <c r="B23" s="422" t="s">
        <v>432</v>
      </c>
      <c r="C23" s="294"/>
    </row>
    <row r="24" spans="1:3" s="420" customFormat="1" ht="12" customHeight="1" x14ac:dyDescent="0.2">
      <c r="A24" s="14" t="s">
        <v>172</v>
      </c>
      <c r="B24" s="422" t="s">
        <v>268</v>
      </c>
      <c r="C24" s="294"/>
    </row>
    <row r="25" spans="1:3" s="420" customFormat="1" ht="12" customHeight="1" thickBot="1" x14ac:dyDescent="0.25">
      <c r="A25" s="16" t="s">
        <v>173</v>
      </c>
      <c r="B25" s="423" t="s">
        <v>269</v>
      </c>
      <c r="C25" s="296"/>
    </row>
    <row r="26" spans="1:3" s="420" customFormat="1" ht="12" customHeight="1" thickBot="1" x14ac:dyDescent="0.25">
      <c r="A26" s="20" t="s">
        <v>174</v>
      </c>
      <c r="B26" s="21" t="s">
        <v>560</v>
      </c>
      <c r="C26" s="298">
        <f>SUM(C27:C33)</f>
        <v>0</v>
      </c>
    </row>
    <row r="27" spans="1:3" s="420" customFormat="1" ht="12" customHeight="1" x14ac:dyDescent="0.2">
      <c r="A27" s="15" t="s">
        <v>271</v>
      </c>
      <c r="B27" s="421" t="s">
        <v>564</v>
      </c>
      <c r="C27" s="295"/>
    </row>
    <row r="28" spans="1:3" s="420" customFormat="1" ht="12" customHeight="1" x14ac:dyDescent="0.2">
      <c r="A28" s="14" t="s">
        <v>272</v>
      </c>
      <c r="B28" s="422" t="s">
        <v>565</v>
      </c>
      <c r="C28" s="294"/>
    </row>
    <row r="29" spans="1:3" s="420" customFormat="1" ht="12" customHeight="1" x14ac:dyDescent="0.2">
      <c r="A29" s="14" t="s">
        <v>273</v>
      </c>
      <c r="B29" s="422" t="s">
        <v>566</v>
      </c>
      <c r="C29" s="294"/>
    </row>
    <row r="30" spans="1:3" s="420" customFormat="1" ht="12" customHeight="1" x14ac:dyDescent="0.2">
      <c r="A30" s="14" t="s">
        <v>274</v>
      </c>
      <c r="B30" s="422" t="s">
        <v>567</v>
      </c>
      <c r="C30" s="294"/>
    </row>
    <row r="31" spans="1:3" s="420" customFormat="1" ht="12" customHeight="1" x14ac:dyDescent="0.2">
      <c r="A31" s="14" t="s">
        <v>561</v>
      </c>
      <c r="B31" s="422" t="s">
        <v>275</v>
      </c>
      <c r="C31" s="294"/>
    </row>
    <row r="32" spans="1:3" s="420" customFormat="1" ht="12" customHeight="1" x14ac:dyDescent="0.2">
      <c r="A32" s="14" t="s">
        <v>562</v>
      </c>
      <c r="B32" s="422" t="s">
        <v>276</v>
      </c>
      <c r="C32" s="294"/>
    </row>
    <row r="33" spans="1:3" s="420" customFormat="1" ht="12" customHeight="1" thickBot="1" x14ac:dyDescent="0.25">
      <c r="A33" s="16" t="s">
        <v>563</v>
      </c>
      <c r="B33" s="515" t="s">
        <v>277</v>
      </c>
      <c r="C33" s="296"/>
    </row>
    <row r="34" spans="1:3" s="420" customFormat="1" ht="12" customHeight="1" thickBot="1" x14ac:dyDescent="0.25">
      <c r="A34" s="20" t="s">
        <v>23</v>
      </c>
      <c r="B34" s="21" t="s">
        <v>441</v>
      </c>
      <c r="C34" s="292">
        <f>SUM(C35:C45)</f>
        <v>0</v>
      </c>
    </row>
    <row r="35" spans="1:3" s="420" customFormat="1" ht="12" customHeight="1" x14ac:dyDescent="0.2">
      <c r="A35" s="15" t="s">
        <v>92</v>
      </c>
      <c r="B35" s="421" t="s">
        <v>280</v>
      </c>
      <c r="C35" s="295"/>
    </row>
    <row r="36" spans="1:3" s="420" customFormat="1" ht="12" customHeight="1" x14ac:dyDescent="0.2">
      <c r="A36" s="14" t="s">
        <v>93</v>
      </c>
      <c r="B36" s="422" t="s">
        <v>281</v>
      </c>
      <c r="C36" s="294"/>
    </row>
    <row r="37" spans="1:3" s="420" customFormat="1" ht="12" customHeight="1" x14ac:dyDescent="0.2">
      <c r="A37" s="14" t="s">
        <v>94</v>
      </c>
      <c r="B37" s="422" t="s">
        <v>282</v>
      </c>
      <c r="C37" s="294"/>
    </row>
    <row r="38" spans="1:3" s="420" customFormat="1" ht="12" customHeight="1" x14ac:dyDescent="0.2">
      <c r="A38" s="14" t="s">
        <v>176</v>
      </c>
      <c r="B38" s="422" t="s">
        <v>283</v>
      </c>
      <c r="C38" s="294"/>
    </row>
    <row r="39" spans="1:3" s="420" customFormat="1" ht="12" customHeight="1" x14ac:dyDescent="0.2">
      <c r="A39" s="14" t="s">
        <v>177</v>
      </c>
      <c r="B39" s="422" t="s">
        <v>284</v>
      </c>
      <c r="C39" s="294"/>
    </row>
    <row r="40" spans="1:3" s="420" customFormat="1" ht="12" customHeight="1" x14ac:dyDescent="0.2">
      <c r="A40" s="14" t="s">
        <v>178</v>
      </c>
      <c r="B40" s="422" t="s">
        <v>285</v>
      </c>
      <c r="C40" s="294"/>
    </row>
    <row r="41" spans="1:3" s="420" customFormat="1" ht="12" customHeight="1" x14ac:dyDescent="0.2">
      <c r="A41" s="14" t="s">
        <v>179</v>
      </c>
      <c r="B41" s="422" t="s">
        <v>286</v>
      </c>
      <c r="C41" s="294"/>
    </row>
    <row r="42" spans="1:3" s="420" customFormat="1" ht="12" customHeight="1" x14ac:dyDescent="0.2">
      <c r="A42" s="14" t="s">
        <v>180</v>
      </c>
      <c r="B42" s="422" t="s">
        <v>568</v>
      </c>
      <c r="C42" s="294"/>
    </row>
    <row r="43" spans="1:3" s="420" customFormat="1" ht="12" customHeight="1" x14ac:dyDescent="0.2">
      <c r="A43" s="14" t="s">
        <v>278</v>
      </c>
      <c r="B43" s="422" t="s">
        <v>288</v>
      </c>
      <c r="C43" s="297"/>
    </row>
    <row r="44" spans="1:3" s="420" customFormat="1" ht="12" customHeight="1" x14ac:dyDescent="0.2">
      <c r="A44" s="16" t="s">
        <v>279</v>
      </c>
      <c r="B44" s="423" t="s">
        <v>443</v>
      </c>
      <c r="C44" s="407"/>
    </row>
    <row r="45" spans="1:3" s="420" customFormat="1" ht="12" customHeight="1" thickBot="1" x14ac:dyDescent="0.25">
      <c r="A45" s="16" t="s">
        <v>442</v>
      </c>
      <c r="B45" s="289" t="s">
        <v>289</v>
      </c>
      <c r="C45" s="407"/>
    </row>
    <row r="46" spans="1:3" s="420" customFormat="1" ht="12" customHeight="1" thickBot="1" x14ac:dyDescent="0.25">
      <c r="A46" s="20" t="s">
        <v>24</v>
      </c>
      <c r="B46" s="21" t="s">
        <v>290</v>
      </c>
      <c r="C46" s="292">
        <f>SUM(C47:C51)</f>
        <v>0</v>
      </c>
    </row>
    <row r="47" spans="1:3" s="420" customFormat="1" ht="12" customHeight="1" x14ac:dyDescent="0.2">
      <c r="A47" s="15" t="s">
        <v>95</v>
      </c>
      <c r="B47" s="421" t="s">
        <v>294</v>
      </c>
      <c r="C47" s="465"/>
    </row>
    <row r="48" spans="1:3" s="420" customFormat="1" ht="12" customHeight="1" x14ac:dyDescent="0.2">
      <c r="A48" s="14" t="s">
        <v>96</v>
      </c>
      <c r="B48" s="422" t="s">
        <v>295</v>
      </c>
      <c r="C48" s="297"/>
    </row>
    <row r="49" spans="1:3" s="420" customFormat="1" ht="12" customHeight="1" x14ac:dyDescent="0.2">
      <c r="A49" s="14" t="s">
        <v>291</v>
      </c>
      <c r="B49" s="422" t="s">
        <v>296</v>
      </c>
      <c r="C49" s="297"/>
    </row>
    <row r="50" spans="1:3" s="420" customFormat="1" ht="12" customHeight="1" x14ac:dyDescent="0.2">
      <c r="A50" s="14" t="s">
        <v>292</v>
      </c>
      <c r="B50" s="422" t="s">
        <v>297</v>
      </c>
      <c r="C50" s="297"/>
    </row>
    <row r="51" spans="1:3" s="420" customFormat="1" ht="12" customHeight="1" thickBot="1" x14ac:dyDescent="0.25">
      <c r="A51" s="16" t="s">
        <v>293</v>
      </c>
      <c r="B51" s="289" t="s">
        <v>298</v>
      </c>
      <c r="C51" s="407"/>
    </row>
    <row r="52" spans="1:3" s="420" customFormat="1" ht="12" customHeight="1" thickBot="1" x14ac:dyDescent="0.25">
      <c r="A52" s="20" t="s">
        <v>181</v>
      </c>
      <c r="B52" s="21" t="s">
        <v>299</v>
      </c>
      <c r="C52" s="292">
        <f>SUM(C53:C55)</f>
        <v>0</v>
      </c>
    </row>
    <row r="53" spans="1:3" s="420" customFormat="1" ht="12" customHeight="1" x14ac:dyDescent="0.2">
      <c r="A53" s="15" t="s">
        <v>97</v>
      </c>
      <c r="B53" s="421" t="s">
        <v>300</v>
      </c>
      <c r="C53" s="295"/>
    </row>
    <row r="54" spans="1:3" s="420" customFormat="1" ht="12" customHeight="1" x14ac:dyDescent="0.2">
      <c r="A54" s="14" t="s">
        <v>98</v>
      </c>
      <c r="B54" s="422" t="s">
        <v>433</v>
      </c>
      <c r="C54" s="294"/>
    </row>
    <row r="55" spans="1:3" s="420" customFormat="1" ht="12" customHeight="1" x14ac:dyDescent="0.2">
      <c r="A55" s="14" t="s">
        <v>303</v>
      </c>
      <c r="B55" s="422" t="s">
        <v>301</v>
      </c>
      <c r="C55" s="294"/>
    </row>
    <row r="56" spans="1:3" s="420" customFormat="1" ht="12" customHeight="1" thickBot="1" x14ac:dyDescent="0.25">
      <c r="A56" s="16" t="s">
        <v>304</v>
      </c>
      <c r="B56" s="289" t="s">
        <v>302</v>
      </c>
      <c r="C56" s="296"/>
    </row>
    <row r="57" spans="1:3" s="420" customFormat="1" ht="12" customHeight="1" thickBot="1" x14ac:dyDescent="0.25">
      <c r="A57" s="20" t="s">
        <v>26</v>
      </c>
      <c r="B57" s="287" t="s">
        <v>305</v>
      </c>
      <c r="C57" s="292">
        <f>SUM(C58:C60)</f>
        <v>0</v>
      </c>
    </row>
    <row r="58" spans="1:3" s="420" customFormat="1" ht="12" customHeight="1" x14ac:dyDescent="0.2">
      <c r="A58" s="15" t="s">
        <v>182</v>
      </c>
      <c r="B58" s="421" t="s">
        <v>307</v>
      </c>
      <c r="C58" s="297"/>
    </row>
    <row r="59" spans="1:3" s="420" customFormat="1" ht="12" customHeight="1" x14ac:dyDescent="0.2">
      <c r="A59" s="14" t="s">
        <v>183</v>
      </c>
      <c r="B59" s="422" t="s">
        <v>434</v>
      </c>
      <c r="C59" s="297"/>
    </row>
    <row r="60" spans="1:3" s="420" customFormat="1" ht="12" customHeight="1" x14ac:dyDescent="0.2">
      <c r="A60" s="14" t="s">
        <v>233</v>
      </c>
      <c r="B60" s="422" t="s">
        <v>308</v>
      </c>
      <c r="C60" s="297"/>
    </row>
    <row r="61" spans="1:3" s="420" customFormat="1" ht="12" customHeight="1" thickBot="1" x14ac:dyDescent="0.25">
      <c r="A61" s="16" t="s">
        <v>306</v>
      </c>
      <c r="B61" s="289" t="s">
        <v>309</v>
      </c>
      <c r="C61" s="297"/>
    </row>
    <row r="62" spans="1:3" s="420" customFormat="1" ht="12" customHeight="1" thickBot="1" x14ac:dyDescent="0.25">
      <c r="A62" s="493" t="s">
        <v>483</v>
      </c>
      <c r="B62" s="21" t="s">
        <v>310</v>
      </c>
      <c r="C62" s="298">
        <f>+C5+C12+C19+C26+C34+C46+C52+C57</f>
        <v>0</v>
      </c>
    </row>
    <row r="63" spans="1:3" s="420" customFormat="1" ht="12" customHeight="1" thickBot="1" x14ac:dyDescent="0.25">
      <c r="A63" s="468" t="s">
        <v>311</v>
      </c>
      <c r="B63" s="287" t="s">
        <v>312</v>
      </c>
      <c r="C63" s="292">
        <f>SUM(C64:C66)</f>
        <v>0</v>
      </c>
    </row>
    <row r="64" spans="1:3" s="420" customFormat="1" ht="12" customHeight="1" x14ac:dyDescent="0.2">
      <c r="A64" s="15" t="s">
        <v>343</v>
      </c>
      <c r="B64" s="421" t="s">
        <v>313</v>
      </c>
      <c r="C64" s="297"/>
    </row>
    <row r="65" spans="1:3" s="420" customFormat="1" ht="12" customHeight="1" x14ac:dyDescent="0.2">
      <c r="A65" s="14" t="s">
        <v>352</v>
      </c>
      <c r="B65" s="422" t="s">
        <v>314</v>
      </c>
      <c r="C65" s="297"/>
    </row>
    <row r="66" spans="1:3" s="420" customFormat="1" ht="12" customHeight="1" thickBot="1" x14ac:dyDescent="0.25">
      <c r="A66" s="16" t="s">
        <v>353</v>
      </c>
      <c r="B66" s="487" t="s">
        <v>468</v>
      </c>
      <c r="C66" s="297"/>
    </row>
    <row r="67" spans="1:3" s="420" customFormat="1" ht="12" customHeight="1" thickBot="1" x14ac:dyDescent="0.25">
      <c r="A67" s="468" t="s">
        <v>316</v>
      </c>
      <c r="B67" s="287" t="s">
        <v>317</v>
      </c>
      <c r="C67" s="292">
        <f>SUM(C68:C71)</f>
        <v>0</v>
      </c>
    </row>
    <row r="68" spans="1:3" s="420" customFormat="1" ht="12" customHeight="1" x14ac:dyDescent="0.2">
      <c r="A68" s="15" t="s">
        <v>150</v>
      </c>
      <c r="B68" s="421" t="s">
        <v>318</v>
      </c>
      <c r="C68" s="297"/>
    </row>
    <row r="69" spans="1:3" s="420" customFormat="1" ht="12" customHeight="1" x14ac:dyDescent="0.2">
      <c r="A69" s="14" t="s">
        <v>151</v>
      </c>
      <c r="B69" s="422" t="s">
        <v>319</v>
      </c>
      <c r="C69" s="297"/>
    </row>
    <row r="70" spans="1:3" s="420" customFormat="1" ht="12" customHeight="1" x14ac:dyDescent="0.2">
      <c r="A70" s="14" t="s">
        <v>344</v>
      </c>
      <c r="B70" s="422" t="s">
        <v>320</v>
      </c>
      <c r="C70" s="297"/>
    </row>
    <row r="71" spans="1:3" s="420" customFormat="1" ht="12" customHeight="1" thickBot="1" x14ac:dyDescent="0.25">
      <c r="A71" s="16" t="s">
        <v>345</v>
      </c>
      <c r="B71" s="289" t="s">
        <v>321</v>
      </c>
      <c r="C71" s="297"/>
    </row>
    <row r="72" spans="1:3" s="420" customFormat="1" ht="12" customHeight="1" thickBot="1" x14ac:dyDescent="0.25">
      <c r="A72" s="468" t="s">
        <v>322</v>
      </c>
      <c r="B72" s="287" t="s">
        <v>323</v>
      </c>
      <c r="C72" s="292">
        <f>SUM(C73:C74)</f>
        <v>0</v>
      </c>
    </row>
    <row r="73" spans="1:3" s="420" customFormat="1" ht="12" customHeight="1" x14ac:dyDescent="0.2">
      <c r="A73" s="15" t="s">
        <v>346</v>
      </c>
      <c r="B73" s="421" t="s">
        <v>324</v>
      </c>
      <c r="C73" s="297"/>
    </row>
    <row r="74" spans="1:3" s="420" customFormat="1" ht="12" customHeight="1" thickBot="1" x14ac:dyDescent="0.25">
      <c r="A74" s="16" t="s">
        <v>347</v>
      </c>
      <c r="B74" s="289" t="s">
        <v>325</v>
      </c>
      <c r="C74" s="297"/>
    </row>
    <row r="75" spans="1:3" s="420" customFormat="1" ht="12" customHeight="1" thickBot="1" x14ac:dyDescent="0.25">
      <c r="A75" s="468" t="s">
        <v>326</v>
      </c>
      <c r="B75" s="287" t="s">
        <v>327</v>
      </c>
      <c r="C75" s="292">
        <f>SUM(C76:C78)</f>
        <v>0</v>
      </c>
    </row>
    <row r="76" spans="1:3" s="420" customFormat="1" ht="12" customHeight="1" x14ac:dyDescent="0.2">
      <c r="A76" s="15" t="s">
        <v>348</v>
      </c>
      <c r="B76" s="421" t="s">
        <v>328</v>
      </c>
      <c r="C76" s="297"/>
    </row>
    <row r="77" spans="1:3" s="420" customFormat="1" ht="12" customHeight="1" x14ac:dyDescent="0.2">
      <c r="A77" s="14" t="s">
        <v>349</v>
      </c>
      <c r="B77" s="422" t="s">
        <v>329</v>
      </c>
      <c r="C77" s="297"/>
    </row>
    <row r="78" spans="1:3" s="420" customFormat="1" ht="12" customHeight="1" thickBot="1" x14ac:dyDescent="0.25">
      <c r="A78" s="16" t="s">
        <v>350</v>
      </c>
      <c r="B78" s="289" t="s">
        <v>330</v>
      </c>
      <c r="C78" s="297"/>
    </row>
    <row r="79" spans="1:3" s="420" customFormat="1" ht="12" customHeight="1" thickBot="1" x14ac:dyDescent="0.25">
      <c r="A79" s="468" t="s">
        <v>331</v>
      </c>
      <c r="B79" s="287" t="s">
        <v>351</v>
      </c>
      <c r="C79" s="292">
        <f>SUM(C80:C83)</f>
        <v>0</v>
      </c>
    </row>
    <row r="80" spans="1:3" s="420" customFormat="1" ht="12" customHeight="1" x14ac:dyDescent="0.2">
      <c r="A80" s="425" t="s">
        <v>332</v>
      </c>
      <c r="B80" s="421" t="s">
        <v>333</v>
      </c>
      <c r="C80" s="297"/>
    </row>
    <row r="81" spans="1:3" s="420" customFormat="1" ht="12" customHeight="1" x14ac:dyDescent="0.2">
      <c r="A81" s="426" t="s">
        <v>334</v>
      </c>
      <c r="B81" s="422" t="s">
        <v>335</v>
      </c>
      <c r="C81" s="297"/>
    </row>
    <row r="82" spans="1:3" s="420" customFormat="1" ht="12" customHeight="1" x14ac:dyDescent="0.2">
      <c r="A82" s="426" t="s">
        <v>336</v>
      </c>
      <c r="B82" s="422" t="s">
        <v>337</v>
      </c>
      <c r="C82" s="297"/>
    </row>
    <row r="83" spans="1:3" s="420" customFormat="1" ht="12" customHeight="1" thickBot="1" x14ac:dyDescent="0.25">
      <c r="A83" s="427" t="s">
        <v>338</v>
      </c>
      <c r="B83" s="289" t="s">
        <v>339</v>
      </c>
      <c r="C83" s="297"/>
    </row>
    <row r="84" spans="1:3" s="420" customFormat="1" ht="12" customHeight="1" thickBot="1" x14ac:dyDescent="0.25">
      <c r="A84" s="468" t="s">
        <v>340</v>
      </c>
      <c r="B84" s="287" t="s">
        <v>482</v>
      </c>
      <c r="C84" s="466"/>
    </row>
    <row r="85" spans="1:3" s="420" customFormat="1" ht="13.5" customHeight="1" thickBot="1" x14ac:dyDescent="0.25">
      <c r="A85" s="468" t="s">
        <v>342</v>
      </c>
      <c r="B85" s="287" t="s">
        <v>341</v>
      </c>
      <c r="C85" s="466"/>
    </row>
    <row r="86" spans="1:3" s="420" customFormat="1" ht="15.75" customHeight="1" thickBot="1" x14ac:dyDescent="0.25">
      <c r="A86" s="468" t="s">
        <v>354</v>
      </c>
      <c r="B86" s="428" t="s">
        <v>485</v>
      </c>
      <c r="C86" s="298">
        <f>+C63+C67+C72+C75+C79+C85+C84</f>
        <v>0</v>
      </c>
    </row>
    <row r="87" spans="1:3" s="420" customFormat="1" ht="16.5" customHeight="1" thickBot="1" x14ac:dyDescent="0.25">
      <c r="A87" s="469" t="s">
        <v>484</v>
      </c>
      <c r="B87" s="429" t="s">
        <v>486</v>
      </c>
      <c r="C87" s="298">
        <f>+C62+C86</f>
        <v>0</v>
      </c>
    </row>
    <row r="88" spans="1:3" s="420" customFormat="1" ht="83.25" customHeight="1" x14ac:dyDescent="0.2">
      <c r="A88" s="5"/>
      <c r="B88" s="6"/>
      <c r="C88" s="299"/>
    </row>
    <row r="89" spans="1:3" ht="16.5" customHeight="1" x14ac:dyDescent="0.25">
      <c r="A89" s="603" t="s">
        <v>48</v>
      </c>
      <c r="B89" s="603"/>
      <c r="C89" s="603"/>
    </row>
    <row r="90" spans="1:3" s="430" customFormat="1" ht="16.5" customHeight="1" thickBot="1" x14ac:dyDescent="0.3">
      <c r="A90" s="605" t="s">
        <v>154</v>
      </c>
      <c r="B90" s="605"/>
      <c r="C90" s="140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2020. évi előirányzat</v>
      </c>
    </row>
    <row r="92" spans="1:3" s="419" customFormat="1" ht="12" customHeight="1" thickBot="1" x14ac:dyDescent="0.25">
      <c r="A92" s="32"/>
      <c r="B92" s="33" t="s">
        <v>500</v>
      </c>
      <c r="C92" s="34" t="s">
        <v>501</v>
      </c>
    </row>
    <row r="93" spans="1:3" ht="12" customHeight="1" thickBot="1" x14ac:dyDescent="0.3">
      <c r="A93" s="22" t="s">
        <v>19</v>
      </c>
      <c r="B93" s="28" t="s">
        <v>444</v>
      </c>
      <c r="C93" s="291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293"/>
    </row>
    <row r="95" spans="1:3" ht="12" customHeight="1" x14ac:dyDescent="0.25">
      <c r="A95" s="14" t="s">
        <v>100</v>
      </c>
      <c r="B95" s="8" t="s">
        <v>184</v>
      </c>
      <c r="C95" s="294"/>
    </row>
    <row r="96" spans="1:3" ht="12" customHeight="1" x14ac:dyDescent="0.25">
      <c r="A96" s="14" t="s">
        <v>101</v>
      </c>
      <c r="B96" s="8" t="s">
        <v>141</v>
      </c>
      <c r="C96" s="296"/>
    </row>
    <row r="97" spans="1:3" ht="12" customHeight="1" x14ac:dyDescent="0.25">
      <c r="A97" s="14" t="s">
        <v>102</v>
      </c>
      <c r="B97" s="11" t="s">
        <v>185</v>
      </c>
      <c r="C97" s="296"/>
    </row>
    <row r="98" spans="1:3" ht="12" customHeight="1" x14ac:dyDescent="0.25">
      <c r="A98" s="14" t="s">
        <v>113</v>
      </c>
      <c r="B98" s="19" t="s">
        <v>186</v>
      </c>
      <c r="C98" s="296"/>
    </row>
    <row r="99" spans="1:3" ht="12" customHeight="1" x14ac:dyDescent="0.25">
      <c r="A99" s="14" t="s">
        <v>103</v>
      </c>
      <c r="B99" s="8" t="s">
        <v>449</v>
      </c>
      <c r="C99" s="296"/>
    </row>
    <row r="100" spans="1:3" ht="12" customHeight="1" x14ac:dyDescent="0.25">
      <c r="A100" s="14" t="s">
        <v>104</v>
      </c>
      <c r="B100" s="145" t="s">
        <v>448</v>
      </c>
      <c r="C100" s="296"/>
    </row>
    <row r="101" spans="1:3" ht="12" customHeight="1" x14ac:dyDescent="0.25">
      <c r="A101" s="14" t="s">
        <v>114</v>
      </c>
      <c r="B101" s="145" t="s">
        <v>447</v>
      </c>
      <c r="C101" s="296"/>
    </row>
    <row r="102" spans="1:3" ht="12" customHeight="1" x14ac:dyDescent="0.25">
      <c r="A102" s="14" t="s">
        <v>115</v>
      </c>
      <c r="B102" s="143" t="s">
        <v>357</v>
      </c>
      <c r="C102" s="296"/>
    </row>
    <row r="103" spans="1:3" ht="12" customHeight="1" x14ac:dyDescent="0.25">
      <c r="A103" s="14" t="s">
        <v>116</v>
      </c>
      <c r="B103" s="144" t="s">
        <v>358</v>
      </c>
      <c r="C103" s="296"/>
    </row>
    <row r="104" spans="1:3" ht="12" customHeight="1" x14ac:dyDescent="0.25">
      <c r="A104" s="14" t="s">
        <v>117</v>
      </c>
      <c r="B104" s="144" t="s">
        <v>359</v>
      </c>
      <c r="C104" s="296"/>
    </row>
    <row r="105" spans="1:3" ht="12" customHeight="1" x14ac:dyDescent="0.25">
      <c r="A105" s="14" t="s">
        <v>119</v>
      </c>
      <c r="B105" s="143" t="s">
        <v>360</v>
      </c>
      <c r="C105" s="296"/>
    </row>
    <row r="106" spans="1:3" ht="12" customHeight="1" x14ac:dyDescent="0.25">
      <c r="A106" s="14" t="s">
        <v>187</v>
      </c>
      <c r="B106" s="143" t="s">
        <v>361</v>
      </c>
      <c r="C106" s="296"/>
    </row>
    <row r="107" spans="1:3" ht="12" customHeight="1" x14ac:dyDescent="0.25">
      <c r="A107" s="14" t="s">
        <v>355</v>
      </c>
      <c r="B107" s="144" t="s">
        <v>362</v>
      </c>
      <c r="C107" s="296"/>
    </row>
    <row r="108" spans="1:3" ht="12" customHeight="1" x14ac:dyDescent="0.25">
      <c r="A108" s="13" t="s">
        <v>356</v>
      </c>
      <c r="B108" s="145" t="s">
        <v>363</v>
      </c>
      <c r="C108" s="296"/>
    </row>
    <row r="109" spans="1:3" ht="12" customHeight="1" x14ac:dyDescent="0.25">
      <c r="A109" s="14" t="s">
        <v>445</v>
      </c>
      <c r="B109" s="145" t="s">
        <v>364</v>
      </c>
      <c r="C109" s="296"/>
    </row>
    <row r="110" spans="1:3" ht="12" customHeight="1" x14ac:dyDescent="0.25">
      <c r="A110" s="16" t="s">
        <v>446</v>
      </c>
      <c r="B110" s="145" t="s">
        <v>365</v>
      </c>
      <c r="C110" s="296"/>
    </row>
    <row r="111" spans="1:3" ht="12" customHeight="1" x14ac:dyDescent="0.25">
      <c r="A111" s="14" t="s">
        <v>450</v>
      </c>
      <c r="B111" s="11" t="s">
        <v>51</v>
      </c>
      <c r="C111" s="294"/>
    </row>
    <row r="112" spans="1:3" ht="12" customHeight="1" x14ac:dyDescent="0.25">
      <c r="A112" s="14" t="s">
        <v>451</v>
      </c>
      <c r="B112" s="8" t="s">
        <v>453</v>
      </c>
      <c r="C112" s="294"/>
    </row>
    <row r="113" spans="1:3" ht="12" customHeight="1" thickBot="1" x14ac:dyDescent="0.3">
      <c r="A113" s="18" t="s">
        <v>452</v>
      </c>
      <c r="B113" s="491" t="s">
        <v>454</v>
      </c>
      <c r="C113" s="300"/>
    </row>
    <row r="114" spans="1:3" ht="12" customHeight="1" thickBot="1" x14ac:dyDescent="0.3">
      <c r="A114" s="488" t="s">
        <v>20</v>
      </c>
      <c r="B114" s="489" t="s">
        <v>366</v>
      </c>
      <c r="C114" s="490">
        <f>+C115+C117+C119</f>
        <v>0</v>
      </c>
    </row>
    <row r="115" spans="1:3" ht="12" customHeight="1" x14ac:dyDescent="0.25">
      <c r="A115" s="15" t="s">
        <v>105</v>
      </c>
      <c r="B115" s="8" t="s">
        <v>232</v>
      </c>
      <c r="C115" s="295"/>
    </row>
    <row r="116" spans="1:3" ht="12" customHeight="1" x14ac:dyDescent="0.25">
      <c r="A116" s="15" t="s">
        <v>106</v>
      </c>
      <c r="B116" s="12" t="s">
        <v>370</v>
      </c>
      <c r="C116" s="295"/>
    </row>
    <row r="117" spans="1:3" ht="12" customHeight="1" x14ac:dyDescent="0.25">
      <c r="A117" s="15" t="s">
        <v>107</v>
      </c>
      <c r="B117" s="12" t="s">
        <v>188</v>
      </c>
      <c r="C117" s="294"/>
    </row>
    <row r="118" spans="1:3" ht="12" customHeight="1" x14ac:dyDescent="0.25">
      <c r="A118" s="15" t="s">
        <v>108</v>
      </c>
      <c r="B118" s="12" t="s">
        <v>371</v>
      </c>
      <c r="C118" s="262"/>
    </row>
    <row r="119" spans="1:3" ht="12" customHeight="1" x14ac:dyDescent="0.25">
      <c r="A119" s="15" t="s">
        <v>109</v>
      </c>
      <c r="B119" s="289" t="s">
        <v>234</v>
      </c>
      <c r="C119" s="262"/>
    </row>
    <row r="120" spans="1:3" ht="12" customHeight="1" x14ac:dyDescent="0.25">
      <c r="A120" s="15" t="s">
        <v>118</v>
      </c>
      <c r="B120" s="288" t="s">
        <v>435</v>
      </c>
      <c r="C120" s="262"/>
    </row>
    <row r="121" spans="1:3" ht="12" customHeight="1" x14ac:dyDescent="0.25">
      <c r="A121" s="15" t="s">
        <v>120</v>
      </c>
      <c r="B121" s="417" t="s">
        <v>376</v>
      </c>
      <c r="C121" s="262"/>
    </row>
    <row r="122" spans="1:3" x14ac:dyDescent="0.25">
      <c r="A122" s="15" t="s">
        <v>189</v>
      </c>
      <c r="B122" s="144" t="s">
        <v>359</v>
      </c>
      <c r="C122" s="262"/>
    </row>
    <row r="123" spans="1:3" ht="12" customHeight="1" x14ac:dyDescent="0.25">
      <c r="A123" s="15" t="s">
        <v>190</v>
      </c>
      <c r="B123" s="144" t="s">
        <v>375</v>
      </c>
      <c r="C123" s="262"/>
    </row>
    <row r="124" spans="1:3" ht="12" customHeight="1" x14ac:dyDescent="0.25">
      <c r="A124" s="15" t="s">
        <v>191</v>
      </c>
      <c r="B124" s="144" t="s">
        <v>374</v>
      </c>
      <c r="C124" s="262"/>
    </row>
    <row r="125" spans="1:3" ht="12" customHeight="1" x14ac:dyDescent="0.25">
      <c r="A125" s="15" t="s">
        <v>367</v>
      </c>
      <c r="B125" s="144" t="s">
        <v>362</v>
      </c>
      <c r="C125" s="262"/>
    </row>
    <row r="126" spans="1:3" ht="12" customHeight="1" x14ac:dyDescent="0.25">
      <c r="A126" s="15" t="s">
        <v>368</v>
      </c>
      <c r="B126" s="144" t="s">
        <v>373</v>
      </c>
      <c r="C126" s="262"/>
    </row>
    <row r="127" spans="1:3" ht="16.5" thickBot="1" x14ac:dyDescent="0.3">
      <c r="A127" s="13" t="s">
        <v>369</v>
      </c>
      <c r="B127" s="144" t="s">
        <v>372</v>
      </c>
      <c r="C127" s="264"/>
    </row>
    <row r="128" spans="1:3" ht="12" customHeight="1" thickBot="1" x14ac:dyDescent="0.3">
      <c r="A128" s="20" t="s">
        <v>21</v>
      </c>
      <c r="B128" s="124" t="s">
        <v>455</v>
      </c>
      <c r="C128" s="292">
        <f>+C93+C114</f>
        <v>0</v>
      </c>
    </row>
    <row r="129" spans="1:3" ht="12" customHeight="1" thickBot="1" x14ac:dyDescent="0.3">
      <c r="A129" s="20" t="s">
        <v>22</v>
      </c>
      <c r="B129" s="124" t="s">
        <v>456</v>
      </c>
      <c r="C129" s="292">
        <f>+C130+C131+C132</f>
        <v>0</v>
      </c>
    </row>
    <row r="130" spans="1:3" ht="12" customHeight="1" x14ac:dyDescent="0.25">
      <c r="A130" s="15" t="s">
        <v>271</v>
      </c>
      <c r="B130" s="12" t="s">
        <v>463</v>
      </c>
      <c r="C130" s="262"/>
    </row>
    <row r="131" spans="1:3" ht="12" customHeight="1" x14ac:dyDescent="0.25">
      <c r="A131" s="15" t="s">
        <v>272</v>
      </c>
      <c r="B131" s="12" t="s">
        <v>464</v>
      </c>
      <c r="C131" s="262"/>
    </row>
    <row r="132" spans="1:3" ht="12" customHeight="1" thickBot="1" x14ac:dyDescent="0.3">
      <c r="A132" s="13" t="s">
        <v>273</v>
      </c>
      <c r="B132" s="12" t="s">
        <v>465</v>
      </c>
      <c r="C132" s="262"/>
    </row>
    <row r="133" spans="1:3" ht="12" customHeight="1" thickBot="1" x14ac:dyDescent="0.3">
      <c r="A133" s="20" t="s">
        <v>23</v>
      </c>
      <c r="B133" s="124" t="s">
        <v>457</v>
      </c>
      <c r="C133" s="292">
        <f>SUM(C134:C139)</f>
        <v>0</v>
      </c>
    </row>
    <row r="134" spans="1:3" ht="12" customHeight="1" x14ac:dyDescent="0.25">
      <c r="A134" s="15" t="s">
        <v>92</v>
      </c>
      <c r="B134" s="9" t="s">
        <v>466</v>
      </c>
      <c r="C134" s="262"/>
    </row>
    <row r="135" spans="1:3" ht="12" customHeight="1" x14ac:dyDescent="0.25">
      <c r="A135" s="15" t="s">
        <v>93</v>
      </c>
      <c r="B135" s="9" t="s">
        <v>458</v>
      </c>
      <c r="C135" s="262"/>
    </row>
    <row r="136" spans="1:3" ht="12" customHeight="1" x14ac:dyDescent="0.25">
      <c r="A136" s="15" t="s">
        <v>94</v>
      </c>
      <c r="B136" s="9" t="s">
        <v>459</v>
      </c>
      <c r="C136" s="262"/>
    </row>
    <row r="137" spans="1:3" ht="12" customHeight="1" x14ac:dyDescent="0.25">
      <c r="A137" s="15" t="s">
        <v>176</v>
      </c>
      <c r="B137" s="9" t="s">
        <v>460</v>
      </c>
      <c r="C137" s="262"/>
    </row>
    <row r="138" spans="1:3" ht="12" customHeight="1" x14ac:dyDescent="0.25">
      <c r="A138" s="15" t="s">
        <v>177</v>
      </c>
      <c r="B138" s="9" t="s">
        <v>461</v>
      </c>
      <c r="C138" s="262"/>
    </row>
    <row r="139" spans="1:3" ht="12" customHeight="1" thickBot="1" x14ac:dyDescent="0.3">
      <c r="A139" s="13" t="s">
        <v>178</v>
      </c>
      <c r="B139" s="9" t="s">
        <v>462</v>
      </c>
      <c r="C139" s="262"/>
    </row>
    <row r="140" spans="1:3" ht="12" customHeight="1" thickBot="1" x14ac:dyDescent="0.3">
      <c r="A140" s="20" t="s">
        <v>24</v>
      </c>
      <c r="B140" s="124" t="s">
        <v>470</v>
      </c>
      <c r="C140" s="298">
        <f>+C141+C142+C143+C144</f>
        <v>0</v>
      </c>
    </row>
    <row r="141" spans="1:3" ht="12" customHeight="1" x14ac:dyDescent="0.25">
      <c r="A141" s="15" t="s">
        <v>95</v>
      </c>
      <c r="B141" s="9" t="s">
        <v>377</v>
      </c>
      <c r="C141" s="262"/>
    </row>
    <row r="142" spans="1:3" ht="12" customHeight="1" x14ac:dyDescent="0.25">
      <c r="A142" s="15" t="s">
        <v>96</v>
      </c>
      <c r="B142" s="9" t="s">
        <v>378</v>
      </c>
      <c r="C142" s="262"/>
    </row>
    <row r="143" spans="1:3" ht="12" customHeight="1" x14ac:dyDescent="0.25">
      <c r="A143" s="15" t="s">
        <v>291</v>
      </c>
      <c r="B143" s="9" t="s">
        <v>471</v>
      </c>
      <c r="C143" s="262"/>
    </row>
    <row r="144" spans="1:3" ht="12" customHeight="1" thickBot="1" x14ac:dyDescent="0.3">
      <c r="A144" s="13" t="s">
        <v>292</v>
      </c>
      <c r="B144" s="7" t="s">
        <v>397</v>
      </c>
      <c r="C144" s="262"/>
    </row>
    <row r="145" spans="1:9" ht="12" customHeight="1" thickBot="1" x14ac:dyDescent="0.3">
      <c r="A145" s="20" t="s">
        <v>25</v>
      </c>
      <c r="B145" s="124" t="s">
        <v>472</v>
      </c>
      <c r="C145" s="301">
        <f>SUM(C146:C150)</f>
        <v>0</v>
      </c>
    </row>
    <row r="146" spans="1:9" ht="12" customHeight="1" x14ac:dyDescent="0.25">
      <c r="A146" s="15" t="s">
        <v>97</v>
      </c>
      <c r="B146" s="9" t="s">
        <v>467</v>
      </c>
      <c r="C146" s="262"/>
    </row>
    <row r="147" spans="1:9" ht="12" customHeight="1" x14ac:dyDescent="0.25">
      <c r="A147" s="15" t="s">
        <v>98</v>
      </c>
      <c r="B147" s="9" t="s">
        <v>474</v>
      </c>
      <c r="C147" s="262"/>
    </row>
    <row r="148" spans="1:9" ht="12" customHeight="1" x14ac:dyDescent="0.25">
      <c r="A148" s="15" t="s">
        <v>303</v>
      </c>
      <c r="B148" s="9" t="s">
        <v>469</v>
      </c>
      <c r="C148" s="262"/>
    </row>
    <row r="149" spans="1:9" ht="12" customHeight="1" x14ac:dyDescent="0.25">
      <c r="A149" s="15" t="s">
        <v>304</v>
      </c>
      <c r="B149" s="9" t="s">
        <v>475</v>
      </c>
      <c r="C149" s="262"/>
    </row>
    <row r="150" spans="1:9" ht="12" customHeight="1" thickBot="1" x14ac:dyDescent="0.3">
      <c r="A150" s="15" t="s">
        <v>473</v>
      </c>
      <c r="B150" s="9" t="s">
        <v>476</v>
      </c>
      <c r="C150" s="262"/>
    </row>
    <row r="151" spans="1:9" ht="12" customHeight="1" thickBot="1" x14ac:dyDescent="0.3">
      <c r="A151" s="20" t="s">
        <v>26</v>
      </c>
      <c r="B151" s="124" t="s">
        <v>477</v>
      </c>
      <c r="C151" s="492"/>
    </row>
    <row r="152" spans="1:9" ht="12" customHeight="1" thickBot="1" x14ac:dyDescent="0.3">
      <c r="A152" s="20" t="s">
        <v>27</v>
      </c>
      <c r="B152" s="124" t="s">
        <v>478</v>
      </c>
      <c r="C152" s="492"/>
    </row>
    <row r="153" spans="1:9" ht="15" customHeight="1" thickBot="1" x14ac:dyDescent="0.3">
      <c r="A153" s="20" t="s">
        <v>28</v>
      </c>
      <c r="B153" s="124" t="s">
        <v>480</v>
      </c>
      <c r="C153" s="431">
        <f>+C129+C133+C140+C145+C151+C152</f>
        <v>0</v>
      </c>
      <c r="F153" s="432"/>
      <c r="G153" s="433"/>
      <c r="H153" s="433"/>
      <c r="I153" s="433"/>
    </row>
    <row r="154" spans="1:9" s="420" customFormat="1" ht="12.95" customHeight="1" thickBot="1" x14ac:dyDescent="0.25">
      <c r="A154" s="290" t="s">
        <v>29</v>
      </c>
      <c r="B154" s="383" t="s">
        <v>479</v>
      </c>
      <c r="C154" s="431">
        <f>+C128+C153</f>
        <v>0</v>
      </c>
    </row>
    <row r="155" spans="1:9" ht="7.5" customHeight="1" x14ac:dyDescent="0.25"/>
    <row r="156" spans="1:9" x14ac:dyDescent="0.25">
      <c r="A156" s="606" t="s">
        <v>379</v>
      </c>
      <c r="B156" s="606"/>
      <c r="C156" s="606"/>
    </row>
    <row r="157" spans="1:9" ht="15" customHeight="1" thickBot="1" x14ac:dyDescent="0.3">
      <c r="A157" s="604" t="s">
        <v>155</v>
      </c>
      <c r="B157" s="604"/>
      <c r="C157" s="302" t="str">
        <f>C90</f>
        <v>Forintban!</v>
      </c>
    </row>
    <row r="158" spans="1:9" ht="13.5" customHeight="1" thickBot="1" x14ac:dyDescent="0.3">
      <c r="A158" s="20">
        <v>1</v>
      </c>
      <c r="B158" s="27" t="s">
        <v>481</v>
      </c>
      <c r="C158" s="292">
        <f>+C62-C128</f>
        <v>0</v>
      </c>
      <c r="D158" s="434"/>
    </row>
    <row r="159" spans="1:9" ht="27.75" customHeight="1" thickBot="1" x14ac:dyDescent="0.3">
      <c r="A159" s="20" t="s">
        <v>20</v>
      </c>
      <c r="B159" s="27" t="s">
        <v>487</v>
      </c>
      <c r="C159" s="292">
        <f>+C86-C153</f>
        <v>0</v>
      </c>
    </row>
  </sheetData>
  <sheetProtection sheet="1"/>
  <customSheetViews>
    <customSheetView guid="{D4B7FE44-8C63-4A0A-B353-9AF0A4D22349}" showPageBreaks="1" printArea="1" view="pageLayout">
      <selection activeCell="B7" sqref="B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&amp;C&amp;12
Ura Község Önkormányzat
2020. ÉVI KÖLTSÉGVETÉSÖNKÉNT VÁLLALT FELADATAINAK MÉRLEGE&amp;R&amp;11 1.3. melléklet a ........./2020. (.......) önkormányzati rendelethez</oddHeader>
      </headerFooter>
    </customSheetView>
    <customSheetView guid="{95AECDB4-39EC-4F72-8855-23F3F9037AD1}" showPageBreaks="1" printArea="1" view="pageLayout" topLeftCell="A73">
      <selection activeCell="B7" sqref="B7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2"/>
      <headerFooter alignWithMargins="0">
        <oddHeader>&amp;C&amp;12
Ura Község Önkormányzat
2020. ÉVI KÖLTSÉGVETÉSÖNKÉNT VÁLLALT FELADATAINAK MÉRLEGE&amp;R&amp;11 1.3. melléklet a 2/2020. (III.12.)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3"/>
  <headerFooter alignWithMargins="0">
    <oddHeader>&amp;C&amp;12
Ura Község Önkormányzat
2020. ÉVI KÖLTSÉGVETÉSÖNKÉNT VÁLLALT FELADATAINAK MÉRLEGE&amp;R&amp;11 1.3. melléklet a 2/2020. (III.11.)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59"/>
  <sheetViews>
    <sheetView view="pageLayout" topLeftCell="A145" zoomScaleNormal="130" zoomScaleSheetLayoutView="100" workbookViewId="0">
      <selection activeCell="B153" sqref="B153"/>
    </sheetView>
  </sheetViews>
  <sheetFormatPr defaultRowHeight="15.75" x14ac:dyDescent="0.25"/>
  <cols>
    <col min="1" max="1" width="9.5" style="384" customWidth="1"/>
    <col min="2" max="2" width="91.6640625" style="384" customWidth="1"/>
    <col min="3" max="3" width="21.6640625" style="385" customWidth="1"/>
    <col min="4" max="4" width="9" style="418" customWidth="1"/>
    <col min="5" max="16384" width="9.33203125" style="418"/>
  </cols>
  <sheetData>
    <row r="1" spans="1:3" ht="15.95" customHeight="1" x14ac:dyDescent="0.25">
      <c r="A1" s="603" t="s">
        <v>16</v>
      </c>
      <c r="B1" s="603"/>
      <c r="C1" s="603"/>
    </row>
    <row r="2" spans="1:3" ht="15.95" customHeight="1" thickBot="1" x14ac:dyDescent="0.3">
      <c r="A2" s="604" t="s">
        <v>153</v>
      </c>
      <c r="B2" s="604"/>
      <c r="C2" s="302" t="str">
        <f>'1.3.sz.mell.'!C2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2020. évi előirányzat</v>
      </c>
    </row>
    <row r="4" spans="1:3" s="419" customFormat="1" ht="12" customHeight="1" thickBot="1" x14ac:dyDescent="0.25">
      <c r="A4" s="413"/>
      <c r="B4" s="414" t="s">
        <v>500</v>
      </c>
      <c r="C4" s="415" t="s">
        <v>501</v>
      </c>
    </row>
    <row r="5" spans="1:3" s="420" customFormat="1" ht="12" customHeight="1" thickBot="1" x14ac:dyDescent="0.25">
      <c r="A5" s="20" t="s">
        <v>19</v>
      </c>
      <c r="B5" s="21" t="s">
        <v>255</v>
      </c>
      <c r="C5" s="292">
        <f>+C6+C7+C8+C9+C10+C11</f>
        <v>0</v>
      </c>
    </row>
    <row r="6" spans="1:3" s="420" customFormat="1" ht="12" customHeight="1" x14ac:dyDescent="0.2">
      <c r="A6" s="15" t="s">
        <v>99</v>
      </c>
      <c r="B6" s="421" t="s">
        <v>256</v>
      </c>
      <c r="C6" s="295"/>
    </row>
    <row r="7" spans="1:3" s="420" customFormat="1" ht="12" customHeight="1" x14ac:dyDescent="0.2">
      <c r="A7" s="14" t="s">
        <v>100</v>
      </c>
      <c r="B7" s="422" t="s">
        <v>257</v>
      </c>
      <c r="C7" s="294"/>
    </row>
    <row r="8" spans="1:3" s="420" customFormat="1" ht="12" customHeight="1" x14ac:dyDescent="0.2">
      <c r="A8" s="14" t="s">
        <v>101</v>
      </c>
      <c r="B8" s="422" t="s">
        <v>559</v>
      </c>
      <c r="C8" s="294"/>
    </row>
    <row r="9" spans="1:3" s="420" customFormat="1" ht="12" customHeight="1" x14ac:dyDescent="0.2">
      <c r="A9" s="14" t="s">
        <v>102</v>
      </c>
      <c r="B9" s="422" t="s">
        <v>259</v>
      </c>
      <c r="C9" s="294"/>
    </row>
    <row r="10" spans="1:3" s="420" customFormat="1" ht="12" customHeight="1" x14ac:dyDescent="0.2">
      <c r="A10" s="14" t="s">
        <v>149</v>
      </c>
      <c r="B10" s="288" t="s">
        <v>439</v>
      </c>
      <c r="C10" s="294"/>
    </row>
    <row r="11" spans="1:3" s="420" customFormat="1" ht="12" customHeight="1" thickBot="1" x14ac:dyDescent="0.25">
      <c r="A11" s="16" t="s">
        <v>103</v>
      </c>
      <c r="B11" s="289" t="s">
        <v>440</v>
      </c>
      <c r="C11" s="294"/>
    </row>
    <row r="12" spans="1:3" s="420" customFormat="1" ht="12" customHeight="1" thickBot="1" x14ac:dyDescent="0.25">
      <c r="A12" s="20" t="s">
        <v>20</v>
      </c>
      <c r="B12" s="287" t="s">
        <v>260</v>
      </c>
      <c r="C12" s="292">
        <f>+C13+C14+C15+C16+C17</f>
        <v>0</v>
      </c>
    </row>
    <row r="13" spans="1:3" s="420" customFormat="1" ht="12" customHeight="1" x14ac:dyDescent="0.2">
      <c r="A13" s="15" t="s">
        <v>105</v>
      </c>
      <c r="B13" s="421" t="s">
        <v>261</v>
      </c>
      <c r="C13" s="295"/>
    </row>
    <row r="14" spans="1:3" s="420" customFormat="1" ht="12" customHeight="1" x14ac:dyDescent="0.2">
      <c r="A14" s="14" t="s">
        <v>106</v>
      </c>
      <c r="B14" s="422" t="s">
        <v>262</v>
      </c>
      <c r="C14" s="294"/>
    </row>
    <row r="15" spans="1:3" s="420" customFormat="1" ht="12" customHeight="1" x14ac:dyDescent="0.2">
      <c r="A15" s="14" t="s">
        <v>107</v>
      </c>
      <c r="B15" s="422" t="s">
        <v>429</v>
      </c>
      <c r="C15" s="294"/>
    </row>
    <row r="16" spans="1:3" s="420" customFormat="1" ht="12" customHeight="1" x14ac:dyDescent="0.2">
      <c r="A16" s="14" t="s">
        <v>108</v>
      </c>
      <c r="B16" s="422" t="s">
        <v>430</v>
      </c>
      <c r="C16" s="294"/>
    </row>
    <row r="17" spans="1:3" s="420" customFormat="1" ht="12" customHeight="1" x14ac:dyDescent="0.2">
      <c r="A17" s="14" t="s">
        <v>109</v>
      </c>
      <c r="B17" s="422" t="s">
        <v>263</v>
      </c>
      <c r="C17" s="294"/>
    </row>
    <row r="18" spans="1:3" s="420" customFormat="1" ht="12" customHeight="1" thickBot="1" x14ac:dyDescent="0.25">
      <c r="A18" s="16" t="s">
        <v>118</v>
      </c>
      <c r="B18" s="289" t="s">
        <v>264</v>
      </c>
      <c r="C18" s="296"/>
    </row>
    <row r="19" spans="1:3" s="420" customFormat="1" ht="12" customHeight="1" thickBot="1" x14ac:dyDescent="0.25">
      <c r="A19" s="20" t="s">
        <v>21</v>
      </c>
      <c r="B19" s="21" t="s">
        <v>265</v>
      </c>
      <c r="C19" s="292">
        <f>+C20+C21+C22+C23+C24</f>
        <v>0</v>
      </c>
    </row>
    <row r="20" spans="1:3" s="420" customFormat="1" ht="12" customHeight="1" x14ac:dyDescent="0.2">
      <c r="A20" s="15" t="s">
        <v>88</v>
      </c>
      <c r="B20" s="421" t="s">
        <v>266</v>
      </c>
      <c r="C20" s="295"/>
    </row>
    <row r="21" spans="1:3" s="420" customFormat="1" ht="12" customHeight="1" x14ac:dyDescent="0.2">
      <c r="A21" s="14" t="s">
        <v>89</v>
      </c>
      <c r="B21" s="422" t="s">
        <v>267</v>
      </c>
      <c r="C21" s="294"/>
    </row>
    <row r="22" spans="1:3" s="420" customFormat="1" ht="12" customHeight="1" x14ac:dyDescent="0.2">
      <c r="A22" s="14" t="s">
        <v>90</v>
      </c>
      <c r="B22" s="422" t="s">
        <v>431</v>
      </c>
      <c r="C22" s="294"/>
    </row>
    <row r="23" spans="1:3" s="420" customFormat="1" ht="12" customHeight="1" x14ac:dyDescent="0.2">
      <c r="A23" s="14" t="s">
        <v>91</v>
      </c>
      <c r="B23" s="422" t="s">
        <v>432</v>
      </c>
      <c r="C23" s="294"/>
    </row>
    <row r="24" spans="1:3" s="420" customFormat="1" ht="12" customHeight="1" x14ac:dyDescent="0.2">
      <c r="A24" s="14" t="s">
        <v>172</v>
      </c>
      <c r="B24" s="422" t="s">
        <v>268</v>
      </c>
      <c r="C24" s="294"/>
    </row>
    <row r="25" spans="1:3" s="420" customFormat="1" ht="12" customHeight="1" thickBot="1" x14ac:dyDescent="0.25">
      <c r="A25" s="16" t="s">
        <v>173</v>
      </c>
      <c r="B25" s="423" t="s">
        <v>269</v>
      </c>
      <c r="C25" s="296"/>
    </row>
    <row r="26" spans="1:3" s="420" customFormat="1" ht="12" customHeight="1" thickBot="1" x14ac:dyDescent="0.25">
      <c r="A26" s="20" t="s">
        <v>174</v>
      </c>
      <c r="B26" s="21" t="s">
        <v>569</v>
      </c>
      <c r="C26" s="298">
        <f>SUM(C27:C33)</f>
        <v>0</v>
      </c>
    </row>
    <row r="27" spans="1:3" s="420" customFormat="1" ht="12" customHeight="1" x14ac:dyDescent="0.2">
      <c r="A27" s="15" t="s">
        <v>271</v>
      </c>
      <c r="B27" s="421" t="s">
        <v>564</v>
      </c>
      <c r="C27" s="295"/>
    </row>
    <row r="28" spans="1:3" s="420" customFormat="1" ht="12" customHeight="1" x14ac:dyDescent="0.2">
      <c r="A28" s="14" t="s">
        <v>272</v>
      </c>
      <c r="B28" s="422" t="s">
        <v>565</v>
      </c>
      <c r="C28" s="294"/>
    </row>
    <row r="29" spans="1:3" s="420" customFormat="1" ht="12" customHeight="1" x14ac:dyDescent="0.2">
      <c r="A29" s="14" t="s">
        <v>273</v>
      </c>
      <c r="B29" s="422" t="s">
        <v>566</v>
      </c>
      <c r="C29" s="294"/>
    </row>
    <row r="30" spans="1:3" s="420" customFormat="1" ht="12" customHeight="1" x14ac:dyDescent="0.2">
      <c r="A30" s="14" t="s">
        <v>274</v>
      </c>
      <c r="B30" s="422" t="s">
        <v>567</v>
      </c>
      <c r="C30" s="294"/>
    </row>
    <row r="31" spans="1:3" s="420" customFormat="1" ht="12" customHeight="1" x14ac:dyDescent="0.2">
      <c r="A31" s="14" t="s">
        <v>561</v>
      </c>
      <c r="B31" s="422" t="s">
        <v>275</v>
      </c>
      <c r="C31" s="294"/>
    </row>
    <row r="32" spans="1:3" s="420" customFormat="1" ht="12" customHeight="1" x14ac:dyDescent="0.2">
      <c r="A32" s="14" t="s">
        <v>562</v>
      </c>
      <c r="B32" s="422" t="s">
        <v>276</v>
      </c>
      <c r="C32" s="294"/>
    </row>
    <row r="33" spans="1:3" s="420" customFormat="1" ht="12" customHeight="1" thickBot="1" x14ac:dyDescent="0.25">
      <c r="A33" s="16" t="s">
        <v>563</v>
      </c>
      <c r="B33" s="515" t="s">
        <v>277</v>
      </c>
      <c r="C33" s="296"/>
    </row>
    <row r="34" spans="1:3" s="420" customFormat="1" ht="12" customHeight="1" thickBot="1" x14ac:dyDescent="0.25">
      <c r="A34" s="20" t="s">
        <v>23</v>
      </c>
      <c r="B34" s="21" t="s">
        <v>441</v>
      </c>
      <c r="C34" s="292">
        <f>SUM(C35:C45)</f>
        <v>0</v>
      </c>
    </row>
    <row r="35" spans="1:3" s="420" customFormat="1" ht="12" customHeight="1" x14ac:dyDescent="0.2">
      <c r="A35" s="15" t="s">
        <v>92</v>
      </c>
      <c r="B35" s="421" t="s">
        <v>280</v>
      </c>
      <c r="C35" s="295"/>
    </row>
    <row r="36" spans="1:3" s="420" customFormat="1" ht="12" customHeight="1" x14ac:dyDescent="0.2">
      <c r="A36" s="14" t="s">
        <v>93</v>
      </c>
      <c r="B36" s="422" t="s">
        <v>281</v>
      </c>
      <c r="C36" s="294"/>
    </row>
    <row r="37" spans="1:3" s="420" customFormat="1" ht="12" customHeight="1" x14ac:dyDescent="0.2">
      <c r="A37" s="14" t="s">
        <v>94</v>
      </c>
      <c r="B37" s="422" t="s">
        <v>282</v>
      </c>
      <c r="C37" s="294"/>
    </row>
    <row r="38" spans="1:3" s="420" customFormat="1" ht="12" customHeight="1" x14ac:dyDescent="0.2">
      <c r="A38" s="14" t="s">
        <v>176</v>
      </c>
      <c r="B38" s="422" t="s">
        <v>283</v>
      </c>
      <c r="C38" s="294"/>
    </row>
    <row r="39" spans="1:3" s="420" customFormat="1" ht="12" customHeight="1" x14ac:dyDescent="0.2">
      <c r="A39" s="14" t="s">
        <v>177</v>
      </c>
      <c r="B39" s="422" t="s">
        <v>284</v>
      </c>
      <c r="C39" s="294"/>
    </row>
    <row r="40" spans="1:3" s="420" customFormat="1" ht="12" customHeight="1" x14ac:dyDescent="0.2">
      <c r="A40" s="14" t="s">
        <v>178</v>
      </c>
      <c r="B40" s="422" t="s">
        <v>285</v>
      </c>
      <c r="C40" s="294"/>
    </row>
    <row r="41" spans="1:3" s="420" customFormat="1" ht="12" customHeight="1" x14ac:dyDescent="0.2">
      <c r="A41" s="14" t="s">
        <v>179</v>
      </c>
      <c r="B41" s="422" t="s">
        <v>286</v>
      </c>
      <c r="C41" s="294"/>
    </row>
    <row r="42" spans="1:3" s="420" customFormat="1" ht="12" customHeight="1" x14ac:dyDescent="0.2">
      <c r="A42" s="14" t="s">
        <v>180</v>
      </c>
      <c r="B42" s="422" t="s">
        <v>568</v>
      </c>
      <c r="C42" s="294"/>
    </row>
    <row r="43" spans="1:3" s="420" customFormat="1" ht="12" customHeight="1" x14ac:dyDescent="0.2">
      <c r="A43" s="14" t="s">
        <v>278</v>
      </c>
      <c r="B43" s="422" t="s">
        <v>288</v>
      </c>
      <c r="C43" s="297"/>
    </row>
    <row r="44" spans="1:3" s="420" customFormat="1" ht="12" customHeight="1" x14ac:dyDescent="0.2">
      <c r="A44" s="16" t="s">
        <v>279</v>
      </c>
      <c r="B44" s="423" t="s">
        <v>443</v>
      </c>
      <c r="C44" s="407"/>
    </row>
    <row r="45" spans="1:3" s="420" customFormat="1" ht="12" customHeight="1" thickBot="1" x14ac:dyDescent="0.25">
      <c r="A45" s="16" t="s">
        <v>442</v>
      </c>
      <c r="B45" s="289" t="s">
        <v>289</v>
      </c>
      <c r="C45" s="407"/>
    </row>
    <row r="46" spans="1:3" s="420" customFormat="1" ht="12" customHeight="1" thickBot="1" x14ac:dyDescent="0.25">
      <c r="A46" s="20" t="s">
        <v>24</v>
      </c>
      <c r="B46" s="21" t="s">
        <v>290</v>
      </c>
      <c r="C46" s="292">
        <f>SUM(C47:C51)</f>
        <v>0</v>
      </c>
    </row>
    <row r="47" spans="1:3" s="420" customFormat="1" ht="12" customHeight="1" x14ac:dyDescent="0.2">
      <c r="A47" s="15" t="s">
        <v>95</v>
      </c>
      <c r="B47" s="421" t="s">
        <v>294</v>
      </c>
      <c r="C47" s="465"/>
    </row>
    <row r="48" spans="1:3" s="420" customFormat="1" ht="12" customHeight="1" x14ac:dyDescent="0.2">
      <c r="A48" s="14" t="s">
        <v>96</v>
      </c>
      <c r="B48" s="422" t="s">
        <v>295</v>
      </c>
      <c r="C48" s="297"/>
    </row>
    <row r="49" spans="1:3" s="420" customFormat="1" ht="12" customHeight="1" x14ac:dyDescent="0.2">
      <c r="A49" s="14" t="s">
        <v>291</v>
      </c>
      <c r="B49" s="422" t="s">
        <v>296</v>
      </c>
      <c r="C49" s="297"/>
    </row>
    <row r="50" spans="1:3" s="420" customFormat="1" ht="12" customHeight="1" x14ac:dyDescent="0.2">
      <c r="A50" s="14" t="s">
        <v>292</v>
      </c>
      <c r="B50" s="422" t="s">
        <v>297</v>
      </c>
      <c r="C50" s="297"/>
    </row>
    <row r="51" spans="1:3" s="420" customFormat="1" ht="12" customHeight="1" thickBot="1" x14ac:dyDescent="0.25">
      <c r="A51" s="16" t="s">
        <v>293</v>
      </c>
      <c r="B51" s="289" t="s">
        <v>298</v>
      </c>
      <c r="C51" s="407"/>
    </row>
    <row r="52" spans="1:3" s="420" customFormat="1" ht="12" customHeight="1" thickBot="1" x14ac:dyDescent="0.25">
      <c r="A52" s="20" t="s">
        <v>181</v>
      </c>
      <c r="B52" s="21" t="s">
        <v>299</v>
      </c>
      <c r="C52" s="292">
        <f>SUM(C53:C55)</f>
        <v>0</v>
      </c>
    </row>
    <row r="53" spans="1:3" s="420" customFormat="1" ht="12" customHeight="1" x14ac:dyDescent="0.2">
      <c r="A53" s="15" t="s">
        <v>97</v>
      </c>
      <c r="B53" s="421" t="s">
        <v>300</v>
      </c>
      <c r="C53" s="295"/>
    </row>
    <row r="54" spans="1:3" s="420" customFormat="1" ht="12" customHeight="1" x14ac:dyDescent="0.2">
      <c r="A54" s="14" t="s">
        <v>98</v>
      </c>
      <c r="B54" s="422" t="s">
        <v>433</v>
      </c>
      <c r="C54" s="294"/>
    </row>
    <row r="55" spans="1:3" s="420" customFormat="1" ht="12" customHeight="1" x14ac:dyDescent="0.2">
      <c r="A55" s="14" t="s">
        <v>303</v>
      </c>
      <c r="B55" s="422" t="s">
        <v>301</v>
      </c>
      <c r="C55" s="294"/>
    </row>
    <row r="56" spans="1:3" s="420" customFormat="1" ht="12" customHeight="1" thickBot="1" x14ac:dyDescent="0.25">
      <c r="A56" s="16" t="s">
        <v>304</v>
      </c>
      <c r="B56" s="289" t="s">
        <v>302</v>
      </c>
      <c r="C56" s="296"/>
    </row>
    <row r="57" spans="1:3" s="420" customFormat="1" ht="12" customHeight="1" thickBot="1" x14ac:dyDescent="0.25">
      <c r="A57" s="20" t="s">
        <v>26</v>
      </c>
      <c r="B57" s="287" t="s">
        <v>305</v>
      </c>
      <c r="C57" s="292">
        <f>SUM(C58:C60)</f>
        <v>0</v>
      </c>
    </row>
    <row r="58" spans="1:3" s="420" customFormat="1" ht="12" customHeight="1" x14ac:dyDescent="0.2">
      <c r="A58" s="15" t="s">
        <v>182</v>
      </c>
      <c r="B58" s="421" t="s">
        <v>307</v>
      </c>
      <c r="C58" s="297"/>
    </row>
    <row r="59" spans="1:3" s="420" customFormat="1" ht="12" customHeight="1" x14ac:dyDescent="0.2">
      <c r="A59" s="14" t="s">
        <v>183</v>
      </c>
      <c r="B59" s="422" t="s">
        <v>434</v>
      </c>
      <c r="C59" s="297"/>
    </row>
    <row r="60" spans="1:3" s="420" customFormat="1" ht="12" customHeight="1" x14ac:dyDescent="0.2">
      <c r="A60" s="14" t="s">
        <v>233</v>
      </c>
      <c r="B60" s="422" t="s">
        <v>308</v>
      </c>
      <c r="C60" s="297"/>
    </row>
    <row r="61" spans="1:3" s="420" customFormat="1" ht="12" customHeight="1" thickBot="1" x14ac:dyDescent="0.25">
      <c r="A61" s="16" t="s">
        <v>306</v>
      </c>
      <c r="B61" s="289" t="s">
        <v>309</v>
      </c>
      <c r="C61" s="297"/>
    </row>
    <row r="62" spans="1:3" s="420" customFormat="1" ht="12" customHeight="1" thickBot="1" x14ac:dyDescent="0.25">
      <c r="A62" s="493" t="s">
        <v>483</v>
      </c>
      <c r="B62" s="21" t="s">
        <v>310</v>
      </c>
      <c r="C62" s="298">
        <f>+C5+C12+C19+C26+C34+C46+C52+C57</f>
        <v>0</v>
      </c>
    </row>
    <row r="63" spans="1:3" s="420" customFormat="1" ht="12" customHeight="1" thickBot="1" x14ac:dyDescent="0.25">
      <c r="A63" s="468" t="s">
        <v>311</v>
      </c>
      <c r="B63" s="287" t="s">
        <v>312</v>
      </c>
      <c r="C63" s="292">
        <f>SUM(C64:C66)</f>
        <v>0</v>
      </c>
    </row>
    <row r="64" spans="1:3" s="420" customFormat="1" ht="12" customHeight="1" x14ac:dyDescent="0.2">
      <c r="A64" s="15" t="s">
        <v>343</v>
      </c>
      <c r="B64" s="421" t="s">
        <v>313</v>
      </c>
      <c r="C64" s="297"/>
    </row>
    <row r="65" spans="1:3" s="420" customFormat="1" ht="12" customHeight="1" x14ac:dyDescent="0.2">
      <c r="A65" s="14" t="s">
        <v>352</v>
      </c>
      <c r="B65" s="422" t="s">
        <v>314</v>
      </c>
      <c r="C65" s="297"/>
    </row>
    <row r="66" spans="1:3" s="420" customFormat="1" ht="12" customHeight="1" thickBot="1" x14ac:dyDescent="0.25">
      <c r="A66" s="16" t="s">
        <v>353</v>
      </c>
      <c r="B66" s="487" t="s">
        <v>468</v>
      </c>
      <c r="C66" s="297"/>
    </row>
    <row r="67" spans="1:3" s="420" customFormat="1" ht="12" customHeight="1" thickBot="1" x14ac:dyDescent="0.25">
      <c r="A67" s="468" t="s">
        <v>316</v>
      </c>
      <c r="B67" s="287" t="s">
        <v>317</v>
      </c>
      <c r="C67" s="292">
        <f>SUM(C68:C71)</f>
        <v>0</v>
      </c>
    </row>
    <row r="68" spans="1:3" s="420" customFormat="1" ht="12" customHeight="1" x14ac:dyDescent="0.2">
      <c r="A68" s="15" t="s">
        <v>150</v>
      </c>
      <c r="B68" s="421" t="s">
        <v>318</v>
      </c>
      <c r="C68" s="297"/>
    </row>
    <row r="69" spans="1:3" s="420" customFormat="1" ht="12" customHeight="1" x14ac:dyDescent="0.2">
      <c r="A69" s="14" t="s">
        <v>151</v>
      </c>
      <c r="B69" s="422" t="s">
        <v>319</v>
      </c>
      <c r="C69" s="297"/>
    </row>
    <row r="70" spans="1:3" s="420" customFormat="1" ht="12" customHeight="1" x14ac:dyDescent="0.2">
      <c r="A70" s="14" t="s">
        <v>344</v>
      </c>
      <c r="B70" s="422" t="s">
        <v>320</v>
      </c>
      <c r="C70" s="297"/>
    </row>
    <row r="71" spans="1:3" s="420" customFormat="1" ht="12" customHeight="1" thickBot="1" x14ac:dyDescent="0.25">
      <c r="A71" s="16" t="s">
        <v>345</v>
      </c>
      <c r="B71" s="289" t="s">
        <v>321</v>
      </c>
      <c r="C71" s="297"/>
    </row>
    <row r="72" spans="1:3" s="420" customFormat="1" ht="12" customHeight="1" thickBot="1" x14ac:dyDescent="0.25">
      <c r="A72" s="468" t="s">
        <v>322</v>
      </c>
      <c r="B72" s="287" t="s">
        <v>323</v>
      </c>
      <c r="C72" s="292">
        <f>SUM(C73:C74)</f>
        <v>0</v>
      </c>
    </row>
    <row r="73" spans="1:3" s="420" customFormat="1" ht="12" customHeight="1" x14ac:dyDescent="0.2">
      <c r="A73" s="15" t="s">
        <v>346</v>
      </c>
      <c r="B73" s="421" t="s">
        <v>324</v>
      </c>
      <c r="C73" s="297"/>
    </row>
    <row r="74" spans="1:3" s="420" customFormat="1" ht="12" customHeight="1" thickBot="1" x14ac:dyDescent="0.25">
      <c r="A74" s="16" t="s">
        <v>347</v>
      </c>
      <c r="B74" s="289" t="s">
        <v>325</v>
      </c>
      <c r="C74" s="297"/>
    </row>
    <row r="75" spans="1:3" s="420" customFormat="1" ht="12" customHeight="1" thickBot="1" x14ac:dyDescent="0.25">
      <c r="A75" s="468" t="s">
        <v>326</v>
      </c>
      <c r="B75" s="287" t="s">
        <v>327</v>
      </c>
      <c r="C75" s="292">
        <f>SUM(C76:C78)</f>
        <v>0</v>
      </c>
    </row>
    <row r="76" spans="1:3" s="420" customFormat="1" ht="12" customHeight="1" x14ac:dyDescent="0.2">
      <c r="A76" s="15" t="s">
        <v>348</v>
      </c>
      <c r="B76" s="421" t="s">
        <v>328</v>
      </c>
      <c r="C76" s="297"/>
    </row>
    <row r="77" spans="1:3" s="420" customFormat="1" ht="12" customHeight="1" x14ac:dyDescent="0.2">
      <c r="A77" s="14" t="s">
        <v>349</v>
      </c>
      <c r="B77" s="422" t="s">
        <v>329</v>
      </c>
      <c r="C77" s="297"/>
    </row>
    <row r="78" spans="1:3" s="420" customFormat="1" ht="12" customHeight="1" thickBot="1" x14ac:dyDescent="0.25">
      <c r="A78" s="16" t="s">
        <v>350</v>
      </c>
      <c r="B78" s="289" t="s">
        <v>330</v>
      </c>
      <c r="C78" s="297"/>
    </row>
    <row r="79" spans="1:3" s="420" customFormat="1" ht="12" customHeight="1" thickBot="1" x14ac:dyDescent="0.25">
      <c r="A79" s="468" t="s">
        <v>331</v>
      </c>
      <c r="B79" s="287" t="s">
        <v>351</v>
      </c>
      <c r="C79" s="292">
        <f>SUM(C80:C83)</f>
        <v>0</v>
      </c>
    </row>
    <row r="80" spans="1:3" s="420" customFormat="1" ht="12" customHeight="1" x14ac:dyDescent="0.2">
      <c r="A80" s="425" t="s">
        <v>332</v>
      </c>
      <c r="B80" s="421" t="s">
        <v>333</v>
      </c>
      <c r="C80" s="297"/>
    </row>
    <row r="81" spans="1:3" s="420" customFormat="1" ht="12" customHeight="1" x14ac:dyDescent="0.2">
      <c r="A81" s="426" t="s">
        <v>334</v>
      </c>
      <c r="B81" s="422" t="s">
        <v>335</v>
      </c>
      <c r="C81" s="297"/>
    </row>
    <row r="82" spans="1:3" s="420" customFormat="1" ht="12" customHeight="1" x14ac:dyDescent="0.2">
      <c r="A82" s="426" t="s">
        <v>336</v>
      </c>
      <c r="B82" s="422" t="s">
        <v>337</v>
      </c>
      <c r="C82" s="297"/>
    </row>
    <row r="83" spans="1:3" s="420" customFormat="1" ht="12" customHeight="1" thickBot="1" x14ac:dyDescent="0.25">
      <c r="A83" s="427" t="s">
        <v>338</v>
      </c>
      <c r="B83" s="289" t="s">
        <v>339</v>
      </c>
      <c r="C83" s="297"/>
    </row>
    <row r="84" spans="1:3" s="420" customFormat="1" ht="12" customHeight="1" thickBot="1" x14ac:dyDescent="0.25">
      <c r="A84" s="468" t="s">
        <v>340</v>
      </c>
      <c r="B84" s="287" t="s">
        <v>482</v>
      </c>
      <c r="C84" s="466"/>
    </row>
    <row r="85" spans="1:3" s="420" customFormat="1" ht="13.5" customHeight="1" thickBot="1" x14ac:dyDescent="0.25">
      <c r="A85" s="468" t="s">
        <v>342</v>
      </c>
      <c r="B85" s="287" t="s">
        <v>341</v>
      </c>
      <c r="C85" s="466"/>
    </row>
    <row r="86" spans="1:3" s="420" customFormat="1" ht="15.75" customHeight="1" thickBot="1" x14ac:dyDescent="0.25">
      <c r="A86" s="468" t="s">
        <v>354</v>
      </c>
      <c r="B86" s="428" t="s">
        <v>485</v>
      </c>
      <c r="C86" s="298">
        <f>+C63+C67+C72+C75+C79+C85+C84</f>
        <v>0</v>
      </c>
    </row>
    <row r="87" spans="1:3" s="420" customFormat="1" ht="16.5" customHeight="1" thickBot="1" x14ac:dyDescent="0.25">
      <c r="A87" s="469" t="s">
        <v>484</v>
      </c>
      <c r="B87" s="429" t="s">
        <v>486</v>
      </c>
      <c r="C87" s="298">
        <f>+C62+C86</f>
        <v>0</v>
      </c>
    </row>
    <row r="88" spans="1:3" s="420" customFormat="1" ht="83.25" customHeight="1" x14ac:dyDescent="0.2">
      <c r="A88" s="5"/>
      <c r="B88" s="6"/>
      <c r="C88" s="299"/>
    </row>
    <row r="89" spans="1:3" ht="16.5" customHeight="1" x14ac:dyDescent="0.25">
      <c r="A89" s="603" t="s">
        <v>48</v>
      </c>
      <c r="B89" s="603"/>
      <c r="C89" s="603"/>
    </row>
    <row r="90" spans="1:3" s="430" customFormat="1" ht="16.5" customHeight="1" thickBot="1" x14ac:dyDescent="0.3">
      <c r="A90" s="605" t="s">
        <v>154</v>
      </c>
      <c r="B90" s="605"/>
      <c r="C90" s="140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2020. évi előirányzat</v>
      </c>
    </row>
    <row r="92" spans="1:3" s="419" customFormat="1" ht="12" customHeight="1" thickBot="1" x14ac:dyDescent="0.25">
      <c r="A92" s="32"/>
      <c r="B92" s="33" t="s">
        <v>500</v>
      </c>
      <c r="C92" s="34" t="s">
        <v>501</v>
      </c>
    </row>
    <row r="93" spans="1:3" ht="12" customHeight="1" thickBot="1" x14ac:dyDescent="0.3">
      <c r="A93" s="22" t="s">
        <v>19</v>
      </c>
      <c r="B93" s="28" t="s">
        <v>444</v>
      </c>
      <c r="C93" s="291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293"/>
    </row>
    <row r="95" spans="1:3" ht="12" customHeight="1" x14ac:dyDescent="0.25">
      <c r="A95" s="14" t="s">
        <v>100</v>
      </c>
      <c r="B95" s="8" t="s">
        <v>184</v>
      </c>
      <c r="C95" s="294"/>
    </row>
    <row r="96" spans="1:3" ht="12" customHeight="1" x14ac:dyDescent="0.25">
      <c r="A96" s="14" t="s">
        <v>101</v>
      </c>
      <c r="B96" s="8" t="s">
        <v>141</v>
      </c>
      <c r="C96" s="296"/>
    </row>
    <row r="97" spans="1:3" ht="12" customHeight="1" x14ac:dyDescent="0.25">
      <c r="A97" s="14" t="s">
        <v>102</v>
      </c>
      <c r="B97" s="11" t="s">
        <v>185</v>
      </c>
      <c r="C97" s="296"/>
    </row>
    <row r="98" spans="1:3" ht="12" customHeight="1" x14ac:dyDescent="0.25">
      <c r="A98" s="14" t="s">
        <v>113</v>
      </c>
      <c r="B98" s="19" t="s">
        <v>186</v>
      </c>
      <c r="C98" s="296"/>
    </row>
    <row r="99" spans="1:3" ht="12" customHeight="1" x14ac:dyDescent="0.25">
      <c r="A99" s="14" t="s">
        <v>103</v>
      </c>
      <c r="B99" s="8" t="s">
        <v>449</v>
      </c>
      <c r="C99" s="296"/>
    </row>
    <row r="100" spans="1:3" ht="12" customHeight="1" x14ac:dyDescent="0.25">
      <c r="A100" s="14" t="s">
        <v>104</v>
      </c>
      <c r="B100" s="145" t="s">
        <v>448</v>
      </c>
      <c r="C100" s="296"/>
    </row>
    <row r="101" spans="1:3" ht="12" customHeight="1" x14ac:dyDescent="0.25">
      <c r="A101" s="14" t="s">
        <v>114</v>
      </c>
      <c r="B101" s="145" t="s">
        <v>447</v>
      </c>
      <c r="C101" s="296"/>
    </row>
    <row r="102" spans="1:3" ht="12" customHeight="1" x14ac:dyDescent="0.25">
      <c r="A102" s="14" t="s">
        <v>115</v>
      </c>
      <c r="B102" s="143" t="s">
        <v>357</v>
      </c>
      <c r="C102" s="296"/>
    </row>
    <row r="103" spans="1:3" ht="12" customHeight="1" x14ac:dyDescent="0.25">
      <c r="A103" s="14" t="s">
        <v>116</v>
      </c>
      <c r="B103" s="144" t="s">
        <v>358</v>
      </c>
      <c r="C103" s="296"/>
    </row>
    <row r="104" spans="1:3" ht="12" customHeight="1" x14ac:dyDescent="0.25">
      <c r="A104" s="14" t="s">
        <v>117</v>
      </c>
      <c r="B104" s="144" t="s">
        <v>359</v>
      </c>
      <c r="C104" s="296"/>
    </row>
    <row r="105" spans="1:3" ht="12" customHeight="1" x14ac:dyDescent="0.25">
      <c r="A105" s="14" t="s">
        <v>119</v>
      </c>
      <c r="B105" s="143" t="s">
        <v>360</v>
      </c>
      <c r="C105" s="296"/>
    </row>
    <row r="106" spans="1:3" ht="12" customHeight="1" x14ac:dyDescent="0.25">
      <c r="A106" s="14" t="s">
        <v>187</v>
      </c>
      <c r="B106" s="143" t="s">
        <v>361</v>
      </c>
      <c r="C106" s="296"/>
    </row>
    <row r="107" spans="1:3" ht="12" customHeight="1" x14ac:dyDescent="0.25">
      <c r="A107" s="14" t="s">
        <v>355</v>
      </c>
      <c r="B107" s="144" t="s">
        <v>362</v>
      </c>
      <c r="C107" s="296"/>
    </row>
    <row r="108" spans="1:3" ht="12" customHeight="1" x14ac:dyDescent="0.25">
      <c r="A108" s="13" t="s">
        <v>356</v>
      </c>
      <c r="B108" s="145" t="s">
        <v>363</v>
      </c>
      <c r="C108" s="296"/>
    </row>
    <row r="109" spans="1:3" ht="12" customHeight="1" x14ac:dyDescent="0.25">
      <c r="A109" s="14" t="s">
        <v>445</v>
      </c>
      <c r="B109" s="145" t="s">
        <v>364</v>
      </c>
      <c r="C109" s="296"/>
    </row>
    <row r="110" spans="1:3" ht="12" customHeight="1" x14ac:dyDescent="0.25">
      <c r="A110" s="16" t="s">
        <v>446</v>
      </c>
      <c r="B110" s="145" t="s">
        <v>365</v>
      </c>
      <c r="C110" s="296"/>
    </row>
    <row r="111" spans="1:3" ht="12" customHeight="1" x14ac:dyDescent="0.25">
      <c r="A111" s="14" t="s">
        <v>450</v>
      </c>
      <c r="B111" s="11" t="s">
        <v>51</v>
      </c>
      <c r="C111" s="294"/>
    </row>
    <row r="112" spans="1:3" ht="12" customHeight="1" x14ac:dyDescent="0.25">
      <c r="A112" s="14" t="s">
        <v>451</v>
      </c>
      <c r="B112" s="8" t="s">
        <v>453</v>
      </c>
      <c r="C112" s="294"/>
    </row>
    <row r="113" spans="1:3" ht="12" customHeight="1" thickBot="1" x14ac:dyDescent="0.3">
      <c r="A113" s="18" t="s">
        <v>452</v>
      </c>
      <c r="B113" s="491" t="s">
        <v>454</v>
      </c>
      <c r="C113" s="300"/>
    </row>
    <row r="114" spans="1:3" ht="12" customHeight="1" thickBot="1" x14ac:dyDescent="0.3">
      <c r="A114" s="488" t="s">
        <v>20</v>
      </c>
      <c r="B114" s="489" t="s">
        <v>366</v>
      </c>
      <c r="C114" s="490">
        <f>+C115+C117+C119</f>
        <v>0</v>
      </c>
    </row>
    <row r="115" spans="1:3" ht="12" customHeight="1" x14ac:dyDescent="0.25">
      <c r="A115" s="15" t="s">
        <v>105</v>
      </c>
      <c r="B115" s="8" t="s">
        <v>232</v>
      </c>
      <c r="C115" s="295"/>
    </row>
    <row r="116" spans="1:3" ht="12" customHeight="1" x14ac:dyDescent="0.25">
      <c r="A116" s="15" t="s">
        <v>106</v>
      </c>
      <c r="B116" s="12" t="s">
        <v>370</v>
      </c>
      <c r="C116" s="295"/>
    </row>
    <row r="117" spans="1:3" ht="12" customHeight="1" x14ac:dyDescent="0.25">
      <c r="A117" s="15" t="s">
        <v>107</v>
      </c>
      <c r="B117" s="12" t="s">
        <v>188</v>
      </c>
      <c r="C117" s="294"/>
    </row>
    <row r="118" spans="1:3" ht="12" customHeight="1" x14ac:dyDescent="0.25">
      <c r="A118" s="15" t="s">
        <v>108</v>
      </c>
      <c r="B118" s="12" t="s">
        <v>371</v>
      </c>
      <c r="C118" s="262"/>
    </row>
    <row r="119" spans="1:3" ht="12" customHeight="1" x14ac:dyDescent="0.25">
      <c r="A119" s="15" t="s">
        <v>109</v>
      </c>
      <c r="B119" s="289" t="s">
        <v>234</v>
      </c>
      <c r="C119" s="262"/>
    </row>
    <row r="120" spans="1:3" ht="12" customHeight="1" x14ac:dyDescent="0.25">
      <c r="A120" s="15" t="s">
        <v>118</v>
      </c>
      <c r="B120" s="288" t="s">
        <v>435</v>
      </c>
      <c r="C120" s="262"/>
    </row>
    <row r="121" spans="1:3" ht="12" customHeight="1" x14ac:dyDescent="0.25">
      <c r="A121" s="15" t="s">
        <v>120</v>
      </c>
      <c r="B121" s="417" t="s">
        <v>376</v>
      </c>
      <c r="C121" s="262"/>
    </row>
    <row r="122" spans="1:3" x14ac:dyDescent="0.25">
      <c r="A122" s="15" t="s">
        <v>189</v>
      </c>
      <c r="B122" s="144" t="s">
        <v>359</v>
      </c>
      <c r="C122" s="262"/>
    </row>
    <row r="123" spans="1:3" ht="12" customHeight="1" x14ac:dyDescent="0.25">
      <c r="A123" s="15" t="s">
        <v>190</v>
      </c>
      <c r="B123" s="144" t="s">
        <v>375</v>
      </c>
      <c r="C123" s="262"/>
    </row>
    <row r="124" spans="1:3" ht="12" customHeight="1" x14ac:dyDescent="0.25">
      <c r="A124" s="15" t="s">
        <v>191</v>
      </c>
      <c r="B124" s="144" t="s">
        <v>374</v>
      </c>
      <c r="C124" s="262"/>
    </row>
    <row r="125" spans="1:3" ht="12" customHeight="1" x14ac:dyDescent="0.25">
      <c r="A125" s="15" t="s">
        <v>367</v>
      </c>
      <c r="B125" s="144" t="s">
        <v>362</v>
      </c>
      <c r="C125" s="262"/>
    </row>
    <row r="126" spans="1:3" ht="12" customHeight="1" x14ac:dyDescent="0.25">
      <c r="A126" s="15" t="s">
        <v>368</v>
      </c>
      <c r="B126" s="144" t="s">
        <v>373</v>
      </c>
      <c r="C126" s="262"/>
    </row>
    <row r="127" spans="1:3" ht="16.5" thickBot="1" x14ac:dyDescent="0.3">
      <c r="A127" s="13" t="s">
        <v>369</v>
      </c>
      <c r="B127" s="144" t="s">
        <v>372</v>
      </c>
      <c r="C127" s="264"/>
    </row>
    <row r="128" spans="1:3" ht="12" customHeight="1" thickBot="1" x14ac:dyDescent="0.3">
      <c r="A128" s="20" t="s">
        <v>21</v>
      </c>
      <c r="B128" s="124" t="s">
        <v>455</v>
      </c>
      <c r="C128" s="292">
        <f>+C93+C114</f>
        <v>0</v>
      </c>
    </row>
    <row r="129" spans="1:3" ht="12" customHeight="1" thickBot="1" x14ac:dyDescent="0.3">
      <c r="A129" s="20" t="s">
        <v>22</v>
      </c>
      <c r="B129" s="124" t="s">
        <v>456</v>
      </c>
      <c r="C129" s="292">
        <f>+C130+C131+C132</f>
        <v>0</v>
      </c>
    </row>
    <row r="130" spans="1:3" ht="12" customHeight="1" x14ac:dyDescent="0.25">
      <c r="A130" s="15" t="s">
        <v>271</v>
      </c>
      <c r="B130" s="12" t="s">
        <v>463</v>
      </c>
      <c r="C130" s="262"/>
    </row>
    <row r="131" spans="1:3" ht="12" customHeight="1" x14ac:dyDescent="0.25">
      <c r="A131" s="15" t="s">
        <v>272</v>
      </c>
      <c r="B131" s="12" t="s">
        <v>464</v>
      </c>
      <c r="C131" s="262"/>
    </row>
    <row r="132" spans="1:3" ht="12" customHeight="1" thickBot="1" x14ac:dyDescent="0.3">
      <c r="A132" s="13" t="s">
        <v>273</v>
      </c>
      <c r="B132" s="12" t="s">
        <v>465</v>
      </c>
      <c r="C132" s="262"/>
    </row>
    <row r="133" spans="1:3" ht="12" customHeight="1" thickBot="1" x14ac:dyDescent="0.3">
      <c r="A133" s="20" t="s">
        <v>23</v>
      </c>
      <c r="B133" s="124" t="s">
        <v>457</v>
      </c>
      <c r="C133" s="292">
        <f>SUM(C134:C139)</f>
        <v>0</v>
      </c>
    </row>
    <row r="134" spans="1:3" ht="12" customHeight="1" x14ac:dyDescent="0.25">
      <c r="A134" s="15" t="s">
        <v>92</v>
      </c>
      <c r="B134" s="9" t="s">
        <v>466</v>
      </c>
      <c r="C134" s="262"/>
    </row>
    <row r="135" spans="1:3" ht="12" customHeight="1" x14ac:dyDescent="0.25">
      <c r="A135" s="15" t="s">
        <v>93</v>
      </c>
      <c r="B135" s="9" t="s">
        <v>458</v>
      </c>
      <c r="C135" s="262"/>
    </row>
    <row r="136" spans="1:3" ht="12" customHeight="1" x14ac:dyDescent="0.25">
      <c r="A136" s="15" t="s">
        <v>94</v>
      </c>
      <c r="B136" s="9" t="s">
        <v>459</v>
      </c>
      <c r="C136" s="262"/>
    </row>
    <row r="137" spans="1:3" ht="12" customHeight="1" x14ac:dyDescent="0.25">
      <c r="A137" s="15" t="s">
        <v>176</v>
      </c>
      <c r="B137" s="9" t="s">
        <v>460</v>
      </c>
      <c r="C137" s="262"/>
    </row>
    <row r="138" spans="1:3" ht="12" customHeight="1" x14ac:dyDescent="0.25">
      <c r="A138" s="15" t="s">
        <v>177</v>
      </c>
      <c r="B138" s="9" t="s">
        <v>461</v>
      </c>
      <c r="C138" s="262"/>
    </row>
    <row r="139" spans="1:3" ht="12" customHeight="1" thickBot="1" x14ac:dyDescent="0.3">
      <c r="A139" s="13" t="s">
        <v>178</v>
      </c>
      <c r="B139" s="9" t="s">
        <v>462</v>
      </c>
      <c r="C139" s="262"/>
    </row>
    <row r="140" spans="1:3" ht="12" customHeight="1" thickBot="1" x14ac:dyDescent="0.3">
      <c r="A140" s="20" t="s">
        <v>24</v>
      </c>
      <c r="B140" s="124" t="s">
        <v>470</v>
      </c>
      <c r="C140" s="298">
        <f>+C141+C142+C143+C144</f>
        <v>0</v>
      </c>
    </row>
    <row r="141" spans="1:3" ht="12" customHeight="1" x14ac:dyDescent="0.25">
      <c r="A141" s="15" t="s">
        <v>95</v>
      </c>
      <c r="B141" s="9" t="s">
        <v>377</v>
      </c>
      <c r="C141" s="262"/>
    </row>
    <row r="142" spans="1:3" ht="12" customHeight="1" x14ac:dyDescent="0.25">
      <c r="A142" s="15" t="s">
        <v>96</v>
      </c>
      <c r="B142" s="9" t="s">
        <v>378</v>
      </c>
      <c r="C142" s="262"/>
    </row>
    <row r="143" spans="1:3" ht="12" customHeight="1" x14ac:dyDescent="0.25">
      <c r="A143" s="15" t="s">
        <v>291</v>
      </c>
      <c r="B143" s="9" t="s">
        <v>471</v>
      </c>
      <c r="C143" s="262"/>
    </row>
    <row r="144" spans="1:3" ht="12" customHeight="1" thickBot="1" x14ac:dyDescent="0.3">
      <c r="A144" s="13" t="s">
        <v>292</v>
      </c>
      <c r="B144" s="7" t="s">
        <v>397</v>
      </c>
      <c r="C144" s="262"/>
    </row>
    <row r="145" spans="1:9" ht="12" customHeight="1" thickBot="1" x14ac:dyDescent="0.3">
      <c r="A145" s="20" t="s">
        <v>25</v>
      </c>
      <c r="B145" s="124" t="s">
        <v>472</v>
      </c>
      <c r="C145" s="301">
        <f>SUM(C146:C150)</f>
        <v>0</v>
      </c>
    </row>
    <row r="146" spans="1:9" ht="12" customHeight="1" x14ac:dyDescent="0.25">
      <c r="A146" s="15" t="s">
        <v>97</v>
      </c>
      <c r="B146" s="9" t="s">
        <v>467</v>
      </c>
      <c r="C146" s="262"/>
    </row>
    <row r="147" spans="1:9" ht="12" customHeight="1" x14ac:dyDescent="0.25">
      <c r="A147" s="15" t="s">
        <v>98</v>
      </c>
      <c r="B147" s="9" t="s">
        <v>474</v>
      </c>
      <c r="C147" s="262"/>
    </row>
    <row r="148" spans="1:9" ht="12" customHeight="1" x14ac:dyDescent="0.25">
      <c r="A148" s="15" t="s">
        <v>303</v>
      </c>
      <c r="B148" s="9" t="s">
        <v>469</v>
      </c>
      <c r="C148" s="262"/>
    </row>
    <row r="149" spans="1:9" ht="12" customHeight="1" x14ac:dyDescent="0.25">
      <c r="A149" s="15" t="s">
        <v>304</v>
      </c>
      <c r="B149" s="9" t="s">
        <v>475</v>
      </c>
      <c r="C149" s="262"/>
    </row>
    <row r="150" spans="1:9" ht="12" customHeight="1" thickBot="1" x14ac:dyDescent="0.3">
      <c r="A150" s="15" t="s">
        <v>473</v>
      </c>
      <c r="B150" s="9" t="s">
        <v>476</v>
      </c>
      <c r="C150" s="262"/>
    </row>
    <row r="151" spans="1:9" ht="12" customHeight="1" thickBot="1" x14ac:dyDescent="0.3">
      <c r="A151" s="20" t="s">
        <v>26</v>
      </c>
      <c r="B151" s="124" t="s">
        <v>477</v>
      </c>
      <c r="C151" s="492"/>
    </row>
    <row r="152" spans="1:9" ht="12" customHeight="1" thickBot="1" x14ac:dyDescent="0.3">
      <c r="A152" s="20" t="s">
        <v>27</v>
      </c>
      <c r="B152" s="124" t="s">
        <v>478</v>
      </c>
      <c r="C152" s="492"/>
    </row>
    <row r="153" spans="1:9" ht="15" customHeight="1" thickBot="1" x14ac:dyDescent="0.3">
      <c r="A153" s="20" t="s">
        <v>28</v>
      </c>
      <c r="B153" s="124" t="s">
        <v>480</v>
      </c>
      <c r="C153" s="431">
        <f>+C129+C133+C140+C145+C151+C152</f>
        <v>0</v>
      </c>
      <c r="F153" s="432"/>
      <c r="G153" s="433"/>
      <c r="H153" s="433"/>
      <c r="I153" s="433"/>
    </row>
    <row r="154" spans="1:9" s="420" customFormat="1" ht="12.95" customHeight="1" thickBot="1" x14ac:dyDescent="0.25">
      <c r="A154" s="290" t="s">
        <v>29</v>
      </c>
      <c r="B154" s="383" t="s">
        <v>479</v>
      </c>
      <c r="C154" s="431">
        <f>+C128+C153</f>
        <v>0</v>
      </c>
    </row>
    <row r="155" spans="1:9" ht="7.5" customHeight="1" x14ac:dyDescent="0.25"/>
    <row r="156" spans="1:9" x14ac:dyDescent="0.25">
      <c r="A156" s="606" t="s">
        <v>379</v>
      </c>
      <c r="B156" s="606"/>
      <c r="C156" s="606"/>
    </row>
    <row r="157" spans="1:9" ht="15" customHeight="1" thickBot="1" x14ac:dyDescent="0.3">
      <c r="A157" s="604" t="s">
        <v>155</v>
      </c>
      <c r="B157" s="604"/>
      <c r="C157" s="302" t="str">
        <f>C90</f>
        <v>Forintban!</v>
      </c>
    </row>
    <row r="158" spans="1:9" ht="13.5" customHeight="1" thickBot="1" x14ac:dyDescent="0.3">
      <c r="A158" s="20">
        <v>1</v>
      </c>
      <c r="B158" s="27" t="s">
        <v>481</v>
      </c>
      <c r="C158" s="292">
        <f>+C62-C128</f>
        <v>0</v>
      </c>
      <c r="D158" s="434"/>
    </row>
    <row r="159" spans="1:9" ht="27.75" customHeight="1" thickBot="1" x14ac:dyDescent="0.3">
      <c r="A159" s="20" t="s">
        <v>20</v>
      </c>
      <c r="B159" s="27" t="s">
        <v>487</v>
      </c>
      <c r="C159" s="292">
        <f>+C86-C153</f>
        <v>0</v>
      </c>
    </row>
  </sheetData>
  <sheetProtection sheet="1" objects="1" scenarios="1"/>
  <customSheetViews>
    <customSheetView guid="{D4B7FE44-8C63-4A0A-B353-9AF0A4D22349}" showPageBreaks="1" printArea="1" view="pageLayout">
      <selection activeCell="B153" sqref="B153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&amp;C&amp;12
Ura Község Önkormányzat
2020. ÉVI KÖLTSÉGVETÉSÁLLAMIGAZGATÁSI FELADATAINAK MÉRLEGE&amp;R&amp;11 1.4. melléklet a ........./2020. (.......) önkormányzati rendelethez</oddHeader>
      </headerFooter>
    </customSheetView>
    <customSheetView guid="{95AECDB4-39EC-4F72-8855-23F3F9037AD1}" showPageBreaks="1" printArea="1" view="pageLayout">
      <selection activeCell="B153" sqref="B153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2"/>
      <headerFooter alignWithMargins="0">
        <oddHeader>&amp;C&amp;12
Ura Község Önkormányzat
2020. ÉVI KÖLTSÉGVETÉSÁLLAMIGAZGATÁSI FELADATAINAK MÉRLEGE&amp;R&amp;11 1.4. melléklet a 2/2020. (III.12.)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3"/>
  <headerFooter alignWithMargins="0">
    <oddHeader>&amp;C&amp;12
Ura Község Önkormányzat
2020. ÉVI KÖLTSÉGVETÉSÁLLAMIGAZGATÁSI FELADATAINAK MÉRLEGE&amp;R&amp;11 1.4. melléklet a 2/2020. (III.11.)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3"/>
  <sheetViews>
    <sheetView view="pageLayout" topLeftCell="B1" zoomScaleNormal="145" zoomScaleSheetLayoutView="100" workbookViewId="0">
      <selection activeCell="F1" sqref="F1:F32"/>
    </sheetView>
  </sheetViews>
  <sheetFormatPr defaultRowHeight="12.75" x14ac:dyDescent="0.2"/>
  <cols>
    <col min="1" max="1" width="6.83203125" style="57" customWidth="1"/>
    <col min="2" max="2" width="55.1640625" style="192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 x14ac:dyDescent="0.2">
      <c r="B1" s="314" t="s">
        <v>159</v>
      </c>
      <c r="C1" s="315"/>
      <c r="D1" s="315"/>
      <c r="E1" s="315"/>
      <c r="F1" s="609" t="str">
        <f>+CONCATENATE("2.1. melléklet a 2./",LEFT(ÖSSZEFÜGGÉSEK!A5,4),". (III.11.) önkormányzati rendelethez")</f>
        <v>2.1. melléklet a 2./2020. (III.11.) önkormányzati rendelethez</v>
      </c>
    </row>
    <row r="2" spans="1:6" ht="14.25" thickBot="1" x14ac:dyDescent="0.25">
      <c r="E2" s="316" t="str">
        <f>'1.4.sz.mell.'!C2</f>
        <v>Forintban!</v>
      </c>
      <c r="F2" s="609"/>
    </row>
    <row r="3" spans="1:6" ht="18" customHeight="1" thickBot="1" x14ac:dyDescent="0.25">
      <c r="A3" s="607" t="s">
        <v>70</v>
      </c>
      <c r="B3" s="317" t="s">
        <v>57</v>
      </c>
      <c r="C3" s="318"/>
      <c r="D3" s="317" t="s">
        <v>58</v>
      </c>
      <c r="E3" s="319"/>
      <c r="F3" s="609"/>
    </row>
    <row r="4" spans="1:6" s="320" customFormat="1" ht="35.25" customHeight="1" thickBot="1" x14ac:dyDescent="0.25">
      <c r="A4" s="608"/>
      <c r="B4" s="193" t="s">
        <v>62</v>
      </c>
      <c r="C4" s="194" t="str">
        <f>+'1.1.sz.mell.'!C3</f>
        <v>2020. évi előirányzat</v>
      </c>
      <c r="D4" s="193" t="s">
        <v>62</v>
      </c>
      <c r="E4" s="54" t="str">
        <f>+C4</f>
        <v>2020. évi előirányzat</v>
      </c>
      <c r="F4" s="609"/>
    </row>
    <row r="5" spans="1:6" s="325" customFormat="1" ht="12" customHeight="1" thickBot="1" x14ac:dyDescent="0.25">
      <c r="A5" s="321"/>
      <c r="B5" s="322" t="s">
        <v>500</v>
      </c>
      <c r="C5" s="323" t="s">
        <v>501</v>
      </c>
      <c r="D5" s="322" t="s">
        <v>502</v>
      </c>
      <c r="E5" s="324" t="s">
        <v>504</v>
      </c>
      <c r="F5" s="609"/>
    </row>
    <row r="6" spans="1:6" ht="12.95" customHeight="1" x14ac:dyDescent="0.2">
      <c r="A6" s="326" t="s">
        <v>19</v>
      </c>
      <c r="B6" s="327" t="s">
        <v>380</v>
      </c>
      <c r="C6" s="303">
        <v>38641362</v>
      </c>
      <c r="D6" s="327" t="s">
        <v>63</v>
      </c>
      <c r="E6" s="309">
        <v>84185200</v>
      </c>
      <c r="F6" s="609"/>
    </row>
    <row r="7" spans="1:6" ht="12.95" customHeight="1" x14ac:dyDescent="0.2">
      <c r="A7" s="328" t="s">
        <v>20</v>
      </c>
      <c r="B7" s="329" t="s">
        <v>381</v>
      </c>
      <c r="C7" s="304">
        <v>82332677</v>
      </c>
      <c r="D7" s="329" t="s">
        <v>184</v>
      </c>
      <c r="E7" s="310">
        <v>9519045</v>
      </c>
      <c r="F7" s="609"/>
    </row>
    <row r="8" spans="1:6" ht="12.95" customHeight="1" x14ac:dyDescent="0.2">
      <c r="A8" s="328" t="s">
        <v>21</v>
      </c>
      <c r="B8" s="329" t="s">
        <v>402</v>
      </c>
      <c r="C8" s="304"/>
      <c r="D8" s="329" t="s">
        <v>237</v>
      </c>
      <c r="E8" s="310">
        <v>40267778</v>
      </c>
      <c r="F8" s="609"/>
    </row>
    <row r="9" spans="1:6" ht="12.95" customHeight="1" x14ac:dyDescent="0.2">
      <c r="A9" s="328" t="s">
        <v>22</v>
      </c>
      <c r="B9" s="329" t="s">
        <v>175</v>
      </c>
      <c r="C9" s="304">
        <v>2600000</v>
      </c>
      <c r="D9" s="329" t="s">
        <v>185</v>
      </c>
      <c r="E9" s="310">
        <v>13002000</v>
      </c>
      <c r="F9" s="609"/>
    </row>
    <row r="10" spans="1:6" ht="12.95" customHeight="1" x14ac:dyDescent="0.2">
      <c r="A10" s="328" t="s">
        <v>23</v>
      </c>
      <c r="B10" s="330" t="s">
        <v>428</v>
      </c>
      <c r="C10" s="304">
        <v>14849249</v>
      </c>
      <c r="D10" s="329" t="s">
        <v>186</v>
      </c>
      <c r="E10" s="310">
        <v>8429371</v>
      </c>
      <c r="F10" s="609"/>
    </row>
    <row r="11" spans="1:6" ht="12.95" customHeight="1" x14ac:dyDescent="0.2">
      <c r="A11" s="328" t="s">
        <v>24</v>
      </c>
      <c r="B11" s="329" t="s">
        <v>382</v>
      </c>
      <c r="C11" s="305"/>
      <c r="D11" s="329" t="s">
        <v>51</v>
      </c>
      <c r="E11" s="310">
        <v>7821580</v>
      </c>
      <c r="F11" s="609"/>
    </row>
    <row r="12" spans="1:6" ht="12.95" customHeight="1" x14ac:dyDescent="0.2">
      <c r="A12" s="328" t="s">
        <v>25</v>
      </c>
      <c r="B12" s="329" t="s">
        <v>488</v>
      </c>
      <c r="C12" s="304"/>
      <c r="D12" s="47"/>
      <c r="E12" s="310"/>
      <c r="F12" s="609"/>
    </row>
    <row r="13" spans="1:6" ht="12.95" customHeight="1" x14ac:dyDescent="0.2">
      <c r="A13" s="328" t="s">
        <v>26</v>
      </c>
      <c r="B13" s="47"/>
      <c r="C13" s="304"/>
      <c r="D13" s="47"/>
      <c r="E13" s="310"/>
      <c r="F13" s="609"/>
    </row>
    <row r="14" spans="1:6" ht="12.95" customHeight="1" x14ac:dyDescent="0.2">
      <c r="A14" s="328" t="s">
        <v>27</v>
      </c>
      <c r="B14" s="435"/>
      <c r="C14" s="305"/>
      <c r="D14" s="47"/>
      <c r="E14" s="310"/>
      <c r="F14" s="609"/>
    </row>
    <row r="15" spans="1:6" ht="12.95" customHeight="1" x14ac:dyDescent="0.2">
      <c r="A15" s="328" t="s">
        <v>28</v>
      </c>
      <c r="B15" s="47"/>
      <c r="C15" s="304"/>
      <c r="D15" s="47"/>
      <c r="E15" s="310"/>
      <c r="F15" s="609"/>
    </row>
    <row r="16" spans="1:6" ht="12.95" customHeight="1" x14ac:dyDescent="0.2">
      <c r="A16" s="328" t="s">
        <v>29</v>
      </c>
      <c r="B16" s="47"/>
      <c r="C16" s="304"/>
      <c r="D16" s="47"/>
      <c r="E16" s="310"/>
      <c r="F16" s="609"/>
    </row>
    <row r="17" spans="1:6" ht="12.95" customHeight="1" thickBot="1" x14ac:dyDescent="0.25">
      <c r="A17" s="328" t="s">
        <v>30</v>
      </c>
      <c r="B17" s="59"/>
      <c r="C17" s="306"/>
      <c r="D17" s="47"/>
      <c r="E17" s="311"/>
      <c r="F17" s="609"/>
    </row>
    <row r="18" spans="1:6" ht="15.95" customHeight="1" thickBot="1" x14ac:dyDescent="0.25">
      <c r="A18" s="331" t="s">
        <v>31</v>
      </c>
      <c r="B18" s="126" t="s">
        <v>489</v>
      </c>
      <c r="C18" s="307">
        <f>SUM(C6:C17)</f>
        <v>138423288</v>
      </c>
      <c r="D18" s="126" t="s">
        <v>388</v>
      </c>
      <c r="E18" s="312">
        <f>SUM(E6:E17)</f>
        <v>163224974</v>
      </c>
      <c r="F18" s="609"/>
    </row>
    <row r="19" spans="1:6" ht="12.95" customHeight="1" x14ac:dyDescent="0.2">
      <c r="A19" s="332" t="s">
        <v>32</v>
      </c>
      <c r="B19" s="333" t="s">
        <v>385</v>
      </c>
      <c r="C19" s="494">
        <f>+C20+C21+C22+C23</f>
        <v>26191507</v>
      </c>
      <c r="D19" s="334" t="s">
        <v>192</v>
      </c>
      <c r="E19" s="313"/>
      <c r="F19" s="609"/>
    </row>
    <row r="20" spans="1:6" ht="12.95" customHeight="1" x14ac:dyDescent="0.2">
      <c r="A20" s="335" t="s">
        <v>33</v>
      </c>
      <c r="B20" s="334" t="s">
        <v>230</v>
      </c>
      <c r="C20" s="82">
        <v>24801686</v>
      </c>
      <c r="D20" s="334" t="s">
        <v>387</v>
      </c>
      <c r="E20" s="83"/>
      <c r="F20" s="609"/>
    </row>
    <row r="21" spans="1:6" ht="12.95" customHeight="1" x14ac:dyDescent="0.2">
      <c r="A21" s="335" t="s">
        <v>34</v>
      </c>
      <c r="B21" s="334" t="s">
        <v>231</v>
      </c>
      <c r="C21" s="82"/>
      <c r="D21" s="334" t="s">
        <v>157</v>
      </c>
      <c r="E21" s="83"/>
      <c r="F21" s="609"/>
    </row>
    <row r="22" spans="1:6" ht="12.95" customHeight="1" x14ac:dyDescent="0.2">
      <c r="A22" s="335" t="s">
        <v>35</v>
      </c>
      <c r="B22" s="334" t="s">
        <v>235</v>
      </c>
      <c r="C22" s="82"/>
      <c r="D22" s="334" t="s">
        <v>158</v>
      </c>
      <c r="E22" s="83"/>
      <c r="F22" s="609"/>
    </row>
    <row r="23" spans="1:6" ht="12.95" customHeight="1" x14ac:dyDescent="0.2">
      <c r="A23" s="335" t="s">
        <v>36</v>
      </c>
      <c r="B23" s="334" t="s">
        <v>236</v>
      </c>
      <c r="C23" s="82">
        <v>1389821</v>
      </c>
      <c r="D23" s="333" t="s">
        <v>238</v>
      </c>
      <c r="E23" s="83"/>
      <c r="F23" s="609"/>
    </row>
    <row r="24" spans="1:6" ht="12.95" customHeight="1" x14ac:dyDescent="0.2">
      <c r="A24" s="335" t="s">
        <v>37</v>
      </c>
      <c r="B24" s="334" t="s">
        <v>386</v>
      </c>
      <c r="C24" s="336">
        <f>+C25+C26</f>
        <v>0</v>
      </c>
      <c r="D24" s="334" t="s">
        <v>193</v>
      </c>
      <c r="E24" s="83"/>
      <c r="F24" s="609"/>
    </row>
    <row r="25" spans="1:6" ht="12.95" customHeight="1" x14ac:dyDescent="0.2">
      <c r="A25" s="332" t="s">
        <v>38</v>
      </c>
      <c r="B25" s="333" t="s">
        <v>383</v>
      </c>
      <c r="C25" s="308"/>
      <c r="D25" s="327" t="s">
        <v>471</v>
      </c>
      <c r="E25" s="313"/>
      <c r="F25" s="609"/>
    </row>
    <row r="26" spans="1:6" ht="12.95" customHeight="1" x14ac:dyDescent="0.2">
      <c r="A26" s="335" t="s">
        <v>39</v>
      </c>
      <c r="B26" s="334" t="s">
        <v>384</v>
      </c>
      <c r="C26" s="82"/>
      <c r="D26" s="329" t="s">
        <v>477</v>
      </c>
      <c r="E26" s="83"/>
      <c r="F26" s="609"/>
    </row>
    <row r="27" spans="1:6" ht="12.95" customHeight="1" x14ac:dyDescent="0.2">
      <c r="A27" s="328" t="s">
        <v>40</v>
      </c>
      <c r="B27" s="334" t="s">
        <v>482</v>
      </c>
      <c r="C27" s="82"/>
      <c r="D27" s="329" t="s">
        <v>478</v>
      </c>
      <c r="E27" s="83"/>
      <c r="F27" s="609"/>
    </row>
    <row r="28" spans="1:6" ht="12.95" customHeight="1" thickBot="1" x14ac:dyDescent="0.25">
      <c r="A28" s="397" t="s">
        <v>41</v>
      </c>
      <c r="B28" s="333" t="s">
        <v>341</v>
      </c>
      <c r="C28" s="308"/>
      <c r="D28" s="437" t="s">
        <v>578</v>
      </c>
      <c r="E28" s="313">
        <v>1389821</v>
      </c>
      <c r="F28" s="609"/>
    </row>
    <row r="29" spans="1:6" ht="15.95" customHeight="1" thickBot="1" x14ac:dyDescent="0.25">
      <c r="A29" s="331" t="s">
        <v>42</v>
      </c>
      <c r="B29" s="126" t="s">
        <v>490</v>
      </c>
      <c r="C29" s="307">
        <f>+C19+C24+C27+C28</f>
        <v>26191507</v>
      </c>
      <c r="D29" s="126" t="s">
        <v>492</v>
      </c>
      <c r="E29" s="312">
        <f>SUM(E19:E28)</f>
        <v>1389821</v>
      </c>
      <c r="F29" s="609"/>
    </row>
    <row r="30" spans="1:6" ht="13.5" thickBot="1" x14ac:dyDescent="0.25">
      <c r="A30" s="331" t="s">
        <v>43</v>
      </c>
      <c r="B30" s="337" t="s">
        <v>491</v>
      </c>
      <c r="C30" s="338">
        <f>+C18+C29</f>
        <v>164614795</v>
      </c>
      <c r="D30" s="337" t="s">
        <v>493</v>
      </c>
      <c r="E30" s="338">
        <f>+E18+E29</f>
        <v>164614795</v>
      </c>
      <c r="F30" s="609"/>
    </row>
    <row r="31" spans="1:6" ht="13.5" thickBot="1" x14ac:dyDescent="0.25">
      <c r="A31" s="331" t="s">
        <v>44</v>
      </c>
      <c r="B31" s="337" t="s">
        <v>170</v>
      </c>
      <c r="C31" s="338">
        <f>IF(C18-E18&lt;0,E18-C18,"-")</f>
        <v>24801686</v>
      </c>
      <c r="D31" s="337" t="s">
        <v>171</v>
      </c>
      <c r="E31" s="338" t="str">
        <f>IF(C18-E18&gt;0,C18-E18,"-")</f>
        <v>-</v>
      </c>
      <c r="F31" s="609"/>
    </row>
    <row r="32" spans="1:6" ht="13.5" thickBot="1" x14ac:dyDescent="0.25">
      <c r="A32" s="331" t="s">
        <v>45</v>
      </c>
      <c r="B32" s="337" t="s">
        <v>576</v>
      </c>
      <c r="C32" s="338" t="str">
        <f>IF(C30-E30&lt;0,E30-C30,"-")</f>
        <v>-</v>
      </c>
      <c r="D32" s="337" t="s">
        <v>577</v>
      </c>
      <c r="E32" s="338" t="str">
        <f>IF(C30-E30&gt;0,C30-E30,"-")</f>
        <v>-</v>
      </c>
      <c r="F32" s="609"/>
    </row>
    <row r="33" spans="2:4" ht="18.75" x14ac:dyDescent="0.2">
      <c r="B33" s="610"/>
      <c r="C33" s="610"/>
      <c r="D33" s="610"/>
    </row>
  </sheetData>
  <customSheetViews>
    <customSheetView guid="{D4B7FE44-8C63-4A0A-B353-9AF0A4D22349}" showPageBreaks="1" view="pageLayout" topLeftCell="B7">
      <selection activeCell="C21" sqref="C21"/>
      <pageMargins left="0.31496062992125984" right="0.47244094488188981" top="0.9055118110236221" bottom="0.51181102362204722" header="0.6692913385826772" footer="0.27559055118110237"/>
      <printOptions horizontalCentered="1"/>
      <pageSetup paperSize="9" orientation="landscape" verticalDpi="300" r:id="rId1"/>
      <headerFooter alignWithMargins="0">
        <oddHeader xml:space="preserve">&amp;R&amp;11 </oddHeader>
      </headerFooter>
    </customSheetView>
    <customSheetView guid="{95AECDB4-39EC-4F72-8855-23F3F9037AD1}" showPageBreaks="1" view="pageLayout" topLeftCell="B1">
      <selection activeCell="F1" sqref="F1:F32"/>
      <pageMargins left="0.31496062992125984" right="0.47244094488188981" top="0.9055118110236221" bottom="0.51181102362204722" header="0.6692913385826772" footer="0.27559055118110237"/>
      <printOptions horizontalCentered="1"/>
      <pageSetup paperSize="9" orientation="landscape" verticalDpi="300" r:id="rId2"/>
      <headerFooter alignWithMargins="0">
        <oddHeader xml:space="preserve">&amp;R&amp;11 </oddHeader>
      </headerFooter>
    </customSheetView>
  </customSheetViews>
  <mergeCells count="3">
    <mergeCell ref="A3:A4"/>
    <mergeCell ref="F1:F32"/>
    <mergeCell ref="B33:D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3"/>
  <headerFooter alignWithMargins="0">
    <oddHeader xml:space="preserve">&amp;R&amp;11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33"/>
  <sheetViews>
    <sheetView topLeftCell="D7" zoomScale="160" zoomScaleNormal="160" zoomScaleSheetLayoutView="115" workbookViewId="0">
      <selection activeCell="F1" sqref="F1:F33"/>
    </sheetView>
  </sheetViews>
  <sheetFormatPr defaultRowHeight="12.75" x14ac:dyDescent="0.2"/>
  <cols>
    <col min="1" max="1" width="6.83203125" style="57" customWidth="1"/>
    <col min="2" max="2" width="55.1640625" style="192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 x14ac:dyDescent="0.2">
      <c r="B1" s="314" t="s">
        <v>160</v>
      </c>
      <c r="C1" s="315"/>
      <c r="D1" s="315"/>
      <c r="E1" s="315"/>
      <c r="F1" s="609" t="str">
        <f>+CONCATENATE("2.2. melléklet a 2/",LEFT(ÖSSZEFÜGGÉSEK!A5,4),". (III.11.) önkormányzati rendelethez")</f>
        <v>2.2. melléklet a 2/2020. (III.11.) önkormányzati rendelethez</v>
      </c>
    </row>
    <row r="2" spans="1:6" ht="14.25" thickBot="1" x14ac:dyDescent="0.25">
      <c r="E2" s="316" t="str">
        <f>'2.1.sz.mell  '!E2</f>
        <v>Forintban!</v>
      </c>
      <c r="F2" s="609"/>
    </row>
    <row r="3" spans="1:6" ht="13.5" thickBot="1" x14ac:dyDescent="0.25">
      <c r="A3" s="611" t="s">
        <v>70</v>
      </c>
      <c r="B3" s="317" t="s">
        <v>57</v>
      </c>
      <c r="C3" s="318"/>
      <c r="D3" s="317" t="s">
        <v>58</v>
      </c>
      <c r="E3" s="319"/>
      <c r="F3" s="609"/>
    </row>
    <row r="4" spans="1:6" s="320" customFormat="1" ht="24.75" thickBot="1" x14ac:dyDescent="0.25">
      <c r="A4" s="612"/>
      <c r="B4" s="193" t="s">
        <v>62</v>
      </c>
      <c r="C4" s="194" t="str">
        <f>+'2.1.sz.mell  '!C4</f>
        <v>2020. évi előirányzat</v>
      </c>
      <c r="D4" s="193" t="s">
        <v>62</v>
      </c>
      <c r="E4" s="54" t="str">
        <f>+'2.1.sz.mell  '!C4</f>
        <v>2020. évi előirányzat</v>
      </c>
      <c r="F4" s="609"/>
    </row>
    <row r="5" spans="1:6" s="320" customFormat="1" ht="13.5" thickBot="1" x14ac:dyDescent="0.25">
      <c r="A5" s="321"/>
      <c r="B5" s="322" t="s">
        <v>500</v>
      </c>
      <c r="C5" s="323" t="s">
        <v>501</v>
      </c>
      <c r="D5" s="322" t="s">
        <v>502</v>
      </c>
      <c r="E5" s="324" t="s">
        <v>504</v>
      </c>
      <c r="F5" s="609"/>
    </row>
    <row r="6" spans="1:6" ht="12.95" customHeight="1" x14ac:dyDescent="0.2">
      <c r="A6" s="326" t="s">
        <v>19</v>
      </c>
      <c r="B6" s="327" t="s">
        <v>389</v>
      </c>
      <c r="C6" s="303">
        <v>21855884</v>
      </c>
      <c r="D6" s="327" t="s">
        <v>589</v>
      </c>
      <c r="E6" s="309">
        <v>15487884</v>
      </c>
      <c r="F6" s="609"/>
    </row>
    <row r="7" spans="1:6" x14ac:dyDescent="0.2">
      <c r="A7" s="328" t="s">
        <v>20</v>
      </c>
      <c r="B7" s="329" t="s">
        <v>390</v>
      </c>
      <c r="C7" s="304"/>
      <c r="D7" s="329" t="s">
        <v>395</v>
      </c>
      <c r="E7" s="310"/>
      <c r="F7" s="609"/>
    </row>
    <row r="8" spans="1:6" ht="12.95" customHeight="1" x14ac:dyDescent="0.2">
      <c r="A8" s="328" t="s">
        <v>21</v>
      </c>
      <c r="B8" s="329" t="s">
        <v>10</v>
      </c>
      <c r="C8" s="304">
        <v>6978650</v>
      </c>
      <c r="D8" s="329" t="s">
        <v>590</v>
      </c>
      <c r="E8" s="310">
        <v>63000000</v>
      </c>
      <c r="F8" s="609"/>
    </row>
    <row r="9" spans="1:6" ht="12.95" customHeight="1" x14ac:dyDescent="0.2">
      <c r="A9" s="328" t="s">
        <v>22</v>
      </c>
      <c r="B9" s="329" t="s">
        <v>391</v>
      </c>
      <c r="C9" s="304"/>
      <c r="D9" s="329" t="s">
        <v>396</v>
      </c>
      <c r="E9" s="310"/>
      <c r="F9" s="609"/>
    </row>
    <row r="10" spans="1:6" ht="12.75" customHeight="1" x14ac:dyDescent="0.2">
      <c r="A10" s="328" t="s">
        <v>23</v>
      </c>
      <c r="B10" s="329" t="s">
        <v>392</v>
      </c>
      <c r="C10" s="304"/>
      <c r="D10" s="329" t="s">
        <v>591</v>
      </c>
      <c r="E10" s="310"/>
      <c r="F10" s="609"/>
    </row>
    <row r="11" spans="1:6" ht="12.95" customHeight="1" x14ac:dyDescent="0.2">
      <c r="A11" s="328" t="s">
        <v>24</v>
      </c>
      <c r="B11" s="329" t="s">
        <v>393</v>
      </c>
      <c r="C11" s="305"/>
      <c r="D11" s="564" t="s">
        <v>592</v>
      </c>
      <c r="E11" s="310"/>
      <c r="F11" s="609"/>
    </row>
    <row r="12" spans="1:6" ht="12.95" customHeight="1" x14ac:dyDescent="0.2">
      <c r="A12" s="328" t="s">
        <v>25</v>
      </c>
      <c r="B12" s="47"/>
      <c r="C12" s="304"/>
      <c r="D12" s="438"/>
      <c r="E12" s="310"/>
      <c r="F12" s="609"/>
    </row>
    <row r="13" spans="1:6" ht="12.95" customHeight="1" x14ac:dyDescent="0.2">
      <c r="A13" s="328" t="s">
        <v>26</v>
      </c>
      <c r="B13" s="47"/>
      <c r="C13" s="304"/>
      <c r="D13" s="439"/>
      <c r="E13" s="310"/>
      <c r="F13" s="609"/>
    </row>
    <row r="14" spans="1:6" ht="12.95" customHeight="1" x14ac:dyDescent="0.2">
      <c r="A14" s="328" t="s">
        <v>27</v>
      </c>
      <c r="B14" s="436"/>
      <c r="C14" s="305"/>
      <c r="D14" s="438"/>
      <c r="E14" s="310"/>
      <c r="F14" s="609"/>
    </row>
    <row r="15" spans="1:6" x14ac:dyDescent="0.2">
      <c r="A15" s="328" t="s">
        <v>28</v>
      </c>
      <c r="B15" s="47"/>
      <c r="C15" s="305"/>
      <c r="D15" s="438"/>
      <c r="E15" s="310"/>
      <c r="F15" s="609"/>
    </row>
    <row r="16" spans="1:6" ht="12.95" customHeight="1" thickBot="1" x14ac:dyDescent="0.25">
      <c r="A16" s="397" t="s">
        <v>29</v>
      </c>
      <c r="B16" s="437"/>
      <c r="C16" s="399"/>
      <c r="D16" s="398" t="s">
        <v>51</v>
      </c>
      <c r="E16" s="359"/>
      <c r="F16" s="609"/>
    </row>
    <row r="17" spans="1:6" ht="15.95" customHeight="1" thickBot="1" x14ac:dyDescent="0.25">
      <c r="A17" s="331" t="s">
        <v>30</v>
      </c>
      <c r="B17" s="126" t="s">
        <v>403</v>
      </c>
      <c r="C17" s="307">
        <f>+C6+C8+C9+C11+C12+C13+C14+C15+C16</f>
        <v>28834534</v>
      </c>
      <c r="D17" s="126" t="s">
        <v>404</v>
      </c>
      <c r="E17" s="312">
        <f>+E6+E8+E10+E11+E12+E13+E14+E15+E16</f>
        <v>78487884</v>
      </c>
      <c r="F17" s="609"/>
    </row>
    <row r="18" spans="1:6" ht="12.95" customHeight="1" x14ac:dyDescent="0.2">
      <c r="A18" s="326" t="s">
        <v>31</v>
      </c>
      <c r="B18" s="341" t="s">
        <v>250</v>
      </c>
      <c r="C18" s="348">
        <f>SUM(C19:C23)</f>
        <v>49653350</v>
      </c>
      <c r="D18" s="334" t="s">
        <v>192</v>
      </c>
      <c r="E18" s="80"/>
      <c r="F18" s="609"/>
    </row>
    <row r="19" spans="1:6" ht="12.95" customHeight="1" x14ac:dyDescent="0.2">
      <c r="A19" s="328" t="s">
        <v>32</v>
      </c>
      <c r="B19" s="342" t="s">
        <v>239</v>
      </c>
      <c r="C19" s="82">
        <v>49653350</v>
      </c>
      <c r="D19" s="334" t="s">
        <v>195</v>
      </c>
      <c r="E19" s="83"/>
      <c r="F19" s="609"/>
    </row>
    <row r="20" spans="1:6" ht="12.95" customHeight="1" x14ac:dyDescent="0.2">
      <c r="A20" s="326" t="s">
        <v>33</v>
      </c>
      <c r="B20" s="342" t="s">
        <v>240</v>
      </c>
      <c r="C20" s="82"/>
      <c r="D20" s="334" t="s">
        <v>157</v>
      </c>
      <c r="E20" s="83"/>
      <c r="F20" s="609"/>
    </row>
    <row r="21" spans="1:6" ht="12.95" customHeight="1" x14ac:dyDescent="0.2">
      <c r="A21" s="328" t="s">
        <v>34</v>
      </c>
      <c r="B21" s="342" t="s">
        <v>241</v>
      </c>
      <c r="C21" s="82"/>
      <c r="D21" s="334" t="s">
        <v>158</v>
      </c>
      <c r="E21" s="83"/>
      <c r="F21" s="609"/>
    </row>
    <row r="22" spans="1:6" ht="12.95" customHeight="1" x14ac:dyDescent="0.2">
      <c r="A22" s="326" t="s">
        <v>35</v>
      </c>
      <c r="B22" s="342" t="s">
        <v>242</v>
      </c>
      <c r="C22" s="82"/>
      <c r="D22" s="333" t="s">
        <v>238</v>
      </c>
      <c r="E22" s="83"/>
      <c r="F22" s="609"/>
    </row>
    <row r="23" spans="1:6" ht="12.95" customHeight="1" x14ac:dyDescent="0.2">
      <c r="A23" s="328" t="s">
        <v>36</v>
      </c>
      <c r="B23" s="343" t="s">
        <v>243</v>
      </c>
      <c r="C23" s="82"/>
      <c r="D23" s="334" t="s">
        <v>196</v>
      </c>
      <c r="E23" s="83"/>
      <c r="F23" s="609"/>
    </row>
    <row r="24" spans="1:6" ht="12.95" customHeight="1" x14ac:dyDescent="0.2">
      <c r="A24" s="326" t="s">
        <v>37</v>
      </c>
      <c r="B24" s="344" t="s">
        <v>244</v>
      </c>
      <c r="C24" s="336">
        <f>+C25+C26+C27+C28+C29</f>
        <v>0</v>
      </c>
      <c r="D24" s="345" t="s">
        <v>194</v>
      </c>
      <c r="E24" s="83"/>
      <c r="F24" s="609"/>
    </row>
    <row r="25" spans="1:6" ht="12.95" customHeight="1" x14ac:dyDescent="0.2">
      <c r="A25" s="328" t="s">
        <v>38</v>
      </c>
      <c r="B25" s="343" t="s">
        <v>245</v>
      </c>
      <c r="C25" s="82"/>
      <c r="D25" s="345" t="s">
        <v>397</v>
      </c>
      <c r="E25" s="83"/>
      <c r="F25" s="609"/>
    </row>
    <row r="26" spans="1:6" ht="12.95" customHeight="1" x14ac:dyDescent="0.2">
      <c r="A26" s="326" t="s">
        <v>39</v>
      </c>
      <c r="B26" s="343" t="s">
        <v>246</v>
      </c>
      <c r="C26" s="82"/>
      <c r="D26" s="340"/>
      <c r="E26" s="83"/>
      <c r="F26" s="609"/>
    </row>
    <row r="27" spans="1:6" ht="12.95" customHeight="1" x14ac:dyDescent="0.2">
      <c r="A27" s="328" t="s">
        <v>40</v>
      </c>
      <c r="B27" s="342" t="s">
        <v>247</v>
      </c>
      <c r="C27" s="82"/>
      <c r="D27" s="122"/>
      <c r="E27" s="83"/>
      <c r="F27" s="609"/>
    </row>
    <row r="28" spans="1:6" ht="12.95" customHeight="1" x14ac:dyDescent="0.2">
      <c r="A28" s="326" t="s">
        <v>41</v>
      </c>
      <c r="B28" s="346" t="s">
        <v>248</v>
      </c>
      <c r="C28" s="82"/>
      <c r="D28" s="47"/>
      <c r="E28" s="83"/>
      <c r="F28" s="609"/>
    </row>
    <row r="29" spans="1:6" ht="12.95" customHeight="1" thickBot="1" x14ac:dyDescent="0.25">
      <c r="A29" s="328" t="s">
        <v>42</v>
      </c>
      <c r="B29" s="347" t="s">
        <v>249</v>
      </c>
      <c r="C29" s="82"/>
      <c r="D29" s="122"/>
      <c r="E29" s="83"/>
      <c r="F29" s="609"/>
    </row>
    <row r="30" spans="1:6" ht="21.75" customHeight="1" thickBot="1" x14ac:dyDescent="0.25">
      <c r="A30" s="331" t="s">
        <v>43</v>
      </c>
      <c r="B30" s="126" t="s">
        <v>394</v>
      </c>
      <c r="C30" s="307">
        <f>+C18+C24</f>
        <v>49653350</v>
      </c>
      <c r="D30" s="126" t="s">
        <v>398</v>
      </c>
      <c r="E30" s="312">
        <f>SUM(E18:E29)</f>
        <v>0</v>
      </c>
      <c r="F30" s="609"/>
    </row>
    <row r="31" spans="1:6" ht="13.5" thickBot="1" x14ac:dyDescent="0.25">
      <c r="A31" s="331" t="s">
        <v>44</v>
      </c>
      <c r="B31" s="337" t="s">
        <v>399</v>
      </c>
      <c r="C31" s="338">
        <f>+C17+C30</f>
        <v>78487884</v>
      </c>
      <c r="D31" s="337" t="s">
        <v>400</v>
      </c>
      <c r="E31" s="338">
        <f>+E17+E30</f>
        <v>78487884</v>
      </c>
      <c r="F31" s="609"/>
    </row>
    <row r="32" spans="1:6" ht="13.5" thickBot="1" x14ac:dyDescent="0.25">
      <c r="A32" s="331" t="s">
        <v>45</v>
      </c>
      <c r="B32" s="337" t="s">
        <v>170</v>
      </c>
      <c r="C32" s="338">
        <f>IF(C17-E17&lt;0,E17-C17,"-")</f>
        <v>49653350</v>
      </c>
      <c r="D32" s="337" t="s">
        <v>171</v>
      </c>
      <c r="E32" s="338" t="str">
        <f>IF(C17-E17&gt;0,C17-E17,"-")</f>
        <v>-</v>
      </c>
      <c r="F32" s="609"/>
    </row>
    <row r="33" spans="1:6" ht="13.5" thickBot="1" x14ac:dyDescent="0.25">
      <c r="A33" s="331" t="s">
        <v>46</v>
      </c>
      <c r="B33" s="337" t="s">
        <v>576</v>
      </c>
      <c r="C33" s="338" t="str">
        <f>IF(C31-E31&lt;0,E31-C31,"-")</f>
        <v>-</v>
      </c>
      <c r="D33" s="337" t="s">
        <v>577</v>
      </c>
      <c r="E33" s="338" t="str">
        <f>IF(C31-E31&gt;0,C31-E31,"-")</f>
        <v>-</v>
      </c>
      <c r="F33" s="609"/>
    </row>
  </sheetData>
  <customSheetViews>
    <customSheetView guid="{D4B7FE44-8C63-4A0A-B353-9AF0A4D22349}" scale="160" topLeftCell="C19">
      <selection activeCell="C20" sqref="C20"/>
      <pageMargins left="0.78740157480314965" right="0.78740157480314965" top="0.47244094488188981" bottom="0.78740157480314965" header="0.47244094488188981" footer="0.78740157480314965"/>
      <printOptions horizontalCentered="1"/>
      <pageSetup paperSize="9" scale="93" orientation="landscape" verticalDpi="300" r:id="rId1"/>
      <headerFooter alignWithMargins="0"/>
    </customSheetView>
    <customSheetView guid="{95AECDB4-39EC-4F72-8855-23F3F9037AD1}" scale="160" topLeftCell="D1">
      <selection activeCell="C20" sqref="C20"/>
      <pageMargins left="0.78740157480314965" right="0.78740157480314965" top="0.47244094488188981" bottom="0.78740157480314965" header="0.47244094488188981" footer="0.78740157480314965"/>
      <printOptions horizontalCentered="1"/>
      <pageSetup paperSize="9" scale="93" orientation="landscape" verticalDpi="300" r:id="rId2"/>
      <headerFooter alignWithMargins="0"/>
    </customSheetView>
  </customSheetViews>
  <mergeCells count="2">
    <mergeCell ref="A3:A4"/>
    <mergeCell ref="F1:F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"/>
  <sheetViews>
    <sheetView view="pageLayout" workbookViewId="0">
      <selection activeCell="B14" sqref="B14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27" t="s">
        <v>152</v>
      </c>
      <c r="E1" s="130" t="s">
        <v>156</v>
      </c>
    </row>
    <row r="3" spans="1:5" x14ac:dyDescent="0.2">
      <c r="A3" s="136"/>
      <c r="B3" s="137"/>
      <c r="C3" s="136"/>
      <c r="D3" s="139"/>
      <c r="E3" s="137"/>
    </row>
    <row r="4" spans="1:5" ht="15.75" x14ac:dyDescent="0.25">
      <c r="A4" s="90" t="str">
        <f>+ÖSSZEFÜGGÉSEK!A5</f>
        <v>2020. évi előirányzat BEVÉTELEK</v>
      </c>
      <c r="B4" s="138"/>
      <c r="C4" s="147"/>
      <c r="D4" s="139"/>
      <c r="E4" s="137"/>
    </row>
    <row r="5" spans="1:5" x14ac:dyDescent="0.2">
      <c r="A5" s="136"/>
      <c r="B5" s="137"/>
      <c r="C5" s="136"/>
      <c r="D5" s="139"/>
      <c r="E5" s="137"/>
    </row>
    <row r="6" spans="1:5" x14ac:dyDescent="0.2">
      <c r="A6" s="136" t="s">
        <v>553</v>
      </c>
      <c r="B6" s="137">
        <f>+'1.1.sz.mell.'!C62</f>
        <v>167257822</v>
      </c>
      <c r="C6" s="136" t="s">
        <v>494</v>
      </c>
      <c r="D6" s="139">
        <f>+'2.1.sz.mell  '!C18+'2.2.sz.mell  '!C17</f>
        <v>167257822</v>
      </c>
      <c r="E6" s="137">
        <f t="shared" ref="E6:E15" si="0">+B6-D6</f>
        <v>0</v>
      </c>
    </row>
    <row r="7" spans="1:5" x14ac:dyDescent="0.2">
      <c r="A7" s="136" t="s">
        <v>554</v>
      </c>
      <c r="B7" s="137">
        <f>+'1.1.sz.mell.'!C86</f>
        <v>75844857</v>
      </c>
      <c r="C7" s="136" t="s">
        <v>495</v>
      </c>
      <c r="D7" s="139">
        <f>+'2.1.sz.mell  '!C29+'2.2.sz.mell  '!C30</f>
        <v>75844857</v>
      </c>
      <c r="E7" s="137">
        <f t="shared" si="0"/>
        <v>0</v>
      </c>
    </row>
    <row r="8" spans="1:5" x14ac:dyDescent="0.2">
      <c r="A8" s="136" t="s">
        <v>555</v>
      </c>
      <c r="B8" s="137">
        <f>+'1.1.sz.mell.'!C87</f>
        <v>243102679</v>
      </c>
      <c r="C8" s="136" t="s">
        <v>496</v>
      </c>
      <c r="D8" s="139">
        <f>+'2.1.sz.mell  '!C30+'2.2.sz.mell  '!C31</f>
        <v>243102679</v>
      </c>
      <c r="E8" s="137">
        <f t="shared" si="0"/>
        <v>0</v>
      </c>
    </row>
    <row r="9" spans="1:5" x14ac:dyDescent="0.2">
      <c r="A9" s="136"/>
      <c r="B9" s="137"/>
      <c r="C9" s="136"/>
      <c r="D9" s="139"/>
      <c r="E9" s="137"/>
    </row>
    <row r="10" spans="1:5" x14ac:dyDescent="0.2">
      <c r="A10" s="136"/>
      <c r="B10" s="137"/>
      <c r="C10" s="136"/>
      <c r="D10" s="139"/>
      <c r="E10" s="137"/>
    </row>
    <row r="11" spans="1:5" ht="15.75" x14ac:dyDescent="0.25">
      <c r="A11" s="90" t="str">
        <f>+ÖSSZEFÜGGÉSEK!A12</f>
        <v>2020. évi előirányzat KIADÁSOK</v>
      </c>
      <c r="B11" s="138"/>
      <c r="C11" s="147"/>
      <c r="D11" s="139"/>
      <c r="E11" s="137"/>
    </row>
    <row r="12" spans="1:5" x14ac:dyDescent="0.2">
      <c r="A12" s="136"/>
      <c r="B12" s="137"/>
      <c r="C12" s="136"/>
      <c r="D12" s="139"/>
      <c r="E12" s="137"/>
    </row>
    <row r="13" spans="1:5" x14ac:dyDescent="0.2">
      <c r="A13" s="136" t="s">
        <v>556</v>
      </c>
      <c r="B13" s="137">
        <f>+'1.1.sz.mell.'!C128</f>
        <v>241712858</v>
      </c>
      <c r="C13" s="136" t="s">
        <v>497</v>
      </c>
      <c r="D13" s="139">
        <f>+'2.1.sz.mell  '!E18+'2.2.sz.mell  '!E17</f>
        <v>241712858</v>
      </c>
      <c r="E13" s="137">
        <f t="shared" si="0"/>
        <v>0</v>
      </c>
    </row>
    <row r="14" spans="1:5" x14ac:dyDescent="0.2">
      <c r="A14" s="136" t="s">
        <v>557</v>
      </c>
      <c r="B14" s="137">
        <f>+'1.1.sz.mell.'!C153</f>
        <v>1389821</v>
      </c>
      <c r="C14" s="136" t="s">
        <v>498</v>
      </c>
      <c r="D14" s="139">
        <f>+'2.1.sz.mell  '!E29+'2.2.sz.mell  '!E30</f>
        <v>1389821</v>
      </c>
      <c r="E14" s="137">
        <f t="shared" si="0"/>
        <v>0</v>
      </c>
    </row>
    <row r="15" spans="1:5" x14ac:dyDescent="0.2">
      <c r="A15" s="136" t="s">
        <v>558</v>
      </c>
      <c r="B15" s="137">
        <f>+'1.1.sz.mell.'!C154</f>
        <v>243102679</v>
      </c>
      <c r="C15" s="136" t="s">
        <v>499</v>
      </c>
      <c r="D15" s="139">
        <f>+'2.1.sz.mell  '!E30+'2.2.sz.mell  '!E31</f>
        <v>243102679</v>
      </c>
      <c r="E15" s="137">
        <f t="shared" si="0"/>
        <v>0</v>
      </c>
    </row>
    <row r="16" spans="1:5" x14ac:dyDescent="0.2">
      <c r="A16" s="128"/>
      <c r="B16" s="128"/>
      <c r="C16" s="136"/>
      <c r="D16" s="139"/>
      <c r="E16" s="129"/>
    </row>
    <row r="17" spans="1:5" x14ac:dyDescent="0.2">
      <c r="A17" s="128"/>
      <c r="B17" s="128"/>
      <c r="C17" s="128"/>
      <c r="D17" s="128"/>
      <c r="E17" s="128"/>
    </row>
    <row r="18" spans="1:5" x14ac:dyDescent="0.2">
      <c r="A18" s="128"/>
      <c r="B18" s="128"/>
      <c r="C18" s="128"/>
      <c r="D18" s="128"/>
      <c r="E18" s="128"/>
    </row>
    <row r="19" spans="1:5" x14ac:dyDescent="0.2">
      <c r="A19" s="128"/>
      <c r="B19" s="128"/>
      <c r="C19" s="128"/>
      <c r="D19" s="128"/>
      <c r="E19" s="128"/>
    </row>
  </sheetData>
  <sheetProtection sheet="1"/>
  <customSheetViews>
    <customSheetView guid="{D4B7FE44-8C63-4A0A-B353-9AF0A4D22349}" showPageBreaks="1" fitToPage="1" view="pageLayout">
      <selection activeCell="B14" sqref="B14"/>
      <pageMargins left="0.78740157480314965" right="0.55118110236220474" top="0.86614173228346458" bottom="0.6692913385826772" header="0.51181102362204722" footer="0.51181102362204722"/>
      <pageSetup paperSize="9" scale="95" orientation="landscape" r:id="rId1"/>
      <headerFooter alignWithMargins="0"/>
    </customSheetView>
    <customSheetView guid="{95AECDB4-39EC-4F72-8855-23F3F9037AD1}" showPageBreaks="1" fitToPage="1" view="pageLayout">
      <selection activeCell="B14" sqref="B14"/>
      <pageMargins left="0.78740157480314965" right="0.55118110236220474" top="0.86614173228346458" bottom="0.6692913385826772" header="0.51181102362204722" footer="0.51181102362204722"/>
      <pageSetup paperSize="9" scale="95" orientation="landscape" r:id="rId2"/>
      <headerFooter alignWithMargins="0"/>
    </customSheetView>
  </customSheetViews>
  <phoneticPr fontId="30" type="noConversion"/>
  <conditionalFormatting sqref="E3:E15">
    <cfRule type="cellIs" dxfId="2" priority="1" stopIfTrue="1" operator="notEqual">
      <formula>0</formula>
    </cfRule>
  </conditionalFormatting>
  <pageMargins left="0.78740157480314965" right="0.55118110236220474" top="0.86614173228346458" bottom="0.6692913385826772" header="0.51181102362204722" footer="0.51181102362204722"/>
  <pageSetup paperSize="9" scale="95" orientation="landscape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1"/>
  <sheetViews>
    <sheetView view="pageLayout" workbookViewId="0">
      <selection activeCell="C6" sqref="C6"/>
    </sheetView>
  </sheetViews>
  <sheetFormatPr defaultRowHeight="15" x14ac:dyDescent="0.25"/>
  <cols>
    <col min="1" max="1" width="5.6640625" style="150" customWidth="1"/>
    <col min="2" max="2" width="35.6640625" style="150" customWidth="1"/>
    <col min="3" max="6" width="14" style="150" customWidth="1"/>
    <col min="7" max="16384" width="9.33203125" style="150"/>
  </cols>
  <sheetData>
    <row r="1" spans="1:7" ht="33" customHeight="1" x14ac:dyDescent="0.25">
      <c r="A1" s="613" t="s">
        <v>583</v>
      </c>
      <c r="B1" s="613"/>
      <c r="C1" s="613"/>
      <c r="D1" s="613"/>
      <c r="E1" s="613"/>
      <c r="F1" s="613"/>
    </row>
    <row r="2" spans="1:7" ht="15.95" customHeight="1" thickBot="1" x14ac:dyDescent="0.3">
      <c r="A2" s="151"/>
      <c r="B2" s="151"/>
      <c r="C2" s="614"/>
      <c r="D2" s="614"/>
      <c r="E2" s="621" t="str">
        <f>'2.2.sz.mell  '!E2</f>
        <v>Forintban!</v>
      </c>
      <c r="F2" s="621"/>
      <c r="G2" s="157"/>
    </row>
    <row r="3" spans="1:7" ht="63" customHeight="1" x14ac:dyDescent="0.25">
      <c r="A3" s="617" t="s">
        <v>17</v>
      </c>
      <c r="B3" s="619" t="s">
        <v>198</v>
      </c>
      <c r="C3" s="619" t="s">
        <v>254</v>
      </c>
      <c r="D3" s="619"/>
      <c r="E3" s="619"/>
      <c r="F3" s="615" t="s">
        <v>509</v>
      </c>
    </row>
    <row r="4" spans="1:7" ht="15.75" thickBot="1" x14ac:dyDescent="0.3">
      <c r="A4" s="618"/>
      <c r="B4" s="620"/>
      <c r="C4" s="486">
        <f>+LEFT(ÖSSZEFÜGGÉSEK!A5,4)+1</f>
        <v>2021</v>
      </c>
      <c r="D4" s="486">
        <f>+C4+1</f>
        <v>2022</v>
      </c>
      <c r="E4" s="486">
        <f>+D4+1</f>
        <v>2023</v>
      </c>
      <c r="F4" s="616"/>
    </row>
    <row r="5" spans="1:7" ht="15.75" thickBot="1" x14ac:dyDescent="0.3">
      <c r="A5" s="154"/>
      <c r="B5" s="155" t="s">
        <v>500</v>
      </c>
      <c r="C5" s="155" t="s">
        <v>501</v>
      </c>
      <c r="D5" s="155" t="s">
        <v>502</v>
      </c>
      <c r="E5" s="155" t="s">
        <v>504</v>
      </c>
      <c r="F5" s="156" t="s">
        <v>503</v>
      </c>
    </row>
    <row r="6" spans="1:7" x14ac:dyDescent="0.25">
      <c r="A6" s="153" t="s">
        <v>19</v>
      </c>
      <c r="B6" s="173"/>
      <c r="C6" s="523"/>
      <c r="D6" s="523"/>
      <c r="E6" s="523"/>
      <c r="F6" s="524">
        <f>SUM(C6:E6)</f>
        <v>0</v>
      </c>
    </row>
    <row r="7" spans="1:7" x14ac:dyDescent="0.25">
      <c r="A7" s="152" t="s">
        <v>20</v>
      </c>
      <c r="B7" s="174"/>
      <c r="C7" s="525"/>
      <c r="D7" s="525"/>
      <c r="E7" s="525"/>
      <c r="F7" s="526">
        <f>SUM(C7:E7)</f>
        <v>0</v>
      </c>
    </row>
    <row r="8" spans="1:7" x14ac:dyDescent="0.25">
      <c r="A8" s="152" t="s">
        <v>21</v>
      </c>
      <c r="B8" s="174"/>
      <c r="C8" s="525"/>
      <c r="D8" s="525"/>
      <c r="E8" s="525"/>
      <c r="F8" s="526">
        <f>SUM(C8:E8)</f>
        <v>0</v>
      </c>
    </row>
    <row r="9" spans="1:7" x14ac:dyDescent="0.25">
      <c r="A9" s="152" t="s">
        <v>22</v>
      </c>
      <c r="B9" s="174"/>
      <c r="C9" s="525"/>
      <c r="D9" s="525"/>
      <c r="E9" s="525"/>
      <c r="F9" s="526">
        <f>SUM(C9:E9)</f>
        <v>0</v>
      </c>
    </row>
    <row r="10" spans="1:7" ht="15.75" thickBot="1" x14ac:dyDescent="0.3">
      <c r="A10" s="158" t="s">
        <v>23</v>
      </c>
      <c r="B10" s="175"/>
      <c r="C10" s="527"/>
      <c r="D10" s="527"/>
      <c r="E10" s="527"/>
      <c r="F10" s="526">
        <f>SUM(C10:E10)</f>
        <v>0</v>
      </c>
    </row>
    <row r="11" spans="1:7" s="473" customFormat="1" thickBot="1" x14ac:dyDescent="0.25">
      <c r="A11" s="472" t="s">
        <v>24</v>
      </c>
      <c r="B11" s="159" t="s">
        <v>199</v>
      </c>
      <c r="C11" s="528">
        <f>SUM(C6:C10)</f>
        <v>0</v>
      </c>
      <c r="D11" s="528">
        <f>SUM(D6:D10)</f>
        <v>0</v>
      </c>
      <c r="E11" s="528">
        <f>SUM(E6:E10)</f>
        <v>0</v>
      </c>
      <c r="F11" s="529">
        <f>SUM(F6:F10)</f>
        <v>0</v>
      </c>
    </row>
  </sheetData>
  <customSheetViews>
    <customSheetView guid="{D4B7FE44-8C63-4A0A-B353-9AF0A4D22349}" showPageBreaks="1" view="pageLayout">
      <selection activeCell="C2" sqref="C2:D2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&amp;R&amp;11 3. melléklet a ...../2020. (....) önkormányzati rendelethez</oddHeader>
      </headerFooter>
    </customSheetView>
    <customSheetView guid="{95AECDB4-39EC-4F72-8855-23F3F9037AD1}" showPageBreaks="1" view="pageLayout">
      <selection activeCell="C6" sqref="C6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2"/>
      <headerFooter alignWithMargins="0">
        <oddHeader>&amp;R&amp;11 3. melléklet a ...../2020. (....) önkormányzati rendelethez</oddHeader>
      </headerFooter>
    </customSheetView>
  </customSheetViews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3"/>
  <headerFooter alignWithMargins="0">
    <oddHeader>&amp;R&amp;11 3. melléklet a 2/2020. (III.11.)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Munkalapok</vt:lpstr>
      </vt:variant>
      <vt:variant>
        <vt:i4>36</vt:i4>
      </vt:variant>
      <vt:variant>
        <vt:lpstr>Diagramok</vt:lpstr>
      </vt:variant>
      <vt:variant>
        <vt:i4>2</vt:i4>
      </vt:variant>
      <vt:variant>
        <vt:lpstr>Névvel ellátott tartományok</vt:lpstr>
      </vt:variant>
      <vt:variant>
        <vt:i4>18</vt:i4>
      </vt:variant>
    </vt:vector>
  </HeadingPairs>
  <TitlesOfParts>
    <vt:vector size="56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11.sz.mell.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Diagram2</vt:lpstr>
      <vt:lpstr>Diagram1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Tyukod4</cp:lastModifiedBy>
  <cp:lastPrinted>2020-02-17T12:55:54Z</cp:lastPrinted>
  <dcterms:created xsi:type="dcterms:W3CDTF">1999-10-30T10:30:45Z</dcterms:created>
  <dcterms:modified xsi:type="dcterms:W3CDTF">2020-03-17T09:47:34Z</dcterms:modified>
</cp:coreProperties>
</file>