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986" firstSheet="14" activeTab="23"/>
  </bookViews>
  <sheets>
    <sheet name="1.melléklet" sheetId="1" r:id="rId1"/>
    <sheet name="1_A melléklet" sheetId="2" r:id="rId2"/>
    <sheet name="1_B_MELLÉKLET" sheetId="3" r:id="rId3"/>
    <sheet name="2. melléklet" sheetId="4" r:id="rId4"/>
    <sheet name="3. melléklet" sheetId="5" r:id="rId5"/>
    <sheet name="4_.melléklet" sheetId="6" r:id="rId6"/>
    <sheet name="5.  melléklet" sheetId="7" r:id="rId7"/>
    <sheet name="6.melléket" sheetId="8" r:id="rId8"/>
    <sheet name="7. melléklet" sheetId="9" r:id="rId9"/>
    <sheet name="8. melléklet Önkormányzat" sheetId="10" r:id="rId10"/>
    <sheet name="9.  melléklet Hivatal" sheetId="11" r:id="rId11"/>
    <sheet name="10. melléklet Isaszegi Héts" sheetId="12" r:id="rId12"/>
    <sheet name="11.  melléklet Isaszegi Bóbi" sheetId="13" r:id="rId13"/>
    <sheet name="12. mell. Isaszegi Humánszol" sheetId="14" r:id="rId14"/>
    <sheet name="13.  mellékletMűvelődési ház" sheetId="15" r:id="rId15"/>
    <sheet name="14. melléklet Könyvtár" sheetId="16" r:id="rId16"/>
    <sheet name="15.melléklet IVÜSZ" sheetId="17" r:id="rId17"/>
    <sheet name="16. melléklet" sheetId="18" r:id="rId18"/>
    <sheet name="17. melléklet" sheetId="19" r:id="rId19"/>
    <sheet name="18.melléklet" sheetId="20" r:id="rId20"/>
    <sheet name="19. melléklet" sheetId="21" r:id="rId21"/>
    <sheet name="20. melléklet" sheetId="22" r:id="rId22"/>
    <sheet name="1. függelék" sheetId="23" r:id="rId23"/>
    <sheet name="2. függelék" sheetId="24" r:id="rId24"/>
    <sheet name="3. függelék" sheetId="25" r:id="rId25"/>
    <sheet name="4. függelék" sheetId="26" r:id="rId26"/>
    <sheet name="5. függelék" sheetId="27" r:id="rId27"/>
    <sheet name="6. függelék" sheetId="28" r:id="rId28"/>
    <sheet name="7. függelék" sheetId="29" r:id="rId29"/>
    <sheet name="8. függelék" sheetId="30" r:id="rId30"/>
    <sheet name="Munkalap31" sheetId="31" r:id="rId31"/>
    <sheet name="Munkalap32" sheetId="32" r:id="rId32"/>
  </sheets>
  <definedNames>
    <definedName name="Excel_BuiltIn_Print_Area" localSheetId="1">'1_A melléklet'!$A$1:$G$60</definedName>
    <definedName name="Excel_BuiltIn_Print_Area" localSheetId="2">'1_B_MELLÉKLET'!$A$1:$G$42</definedName>
    <definedName name="Excel_BuiltIn_Print_Area" localSheetId="5">'4_.melléklet'!$A$1:$I$27</definedName>
    <definedName name="_xlnm.Print_Area" localSheetId="0">'1.melléklet'!$A$2:$I$81</definedName>
    <definedName name="_xlnm.Print_Area" localSheetId="1">'1_A melléklet'!$A$1:$F$60</definedName>
    <definedName name="_xlnm.Print_Area" localSheetId="2">'1_B_MELLÉKLET'!$A$1:$F$42</definedName>
    <definedName name="_xlnm.Print_Area" localSheetId="17">'16. melléklet'!$A$1:$E$25</definedName>
    <definedName name="_xlnm.Print_Area" localSheetId="21">'20. melléklet'!$A$1:$P$136</definedName>
    <definedName name="_xlnm.Print_Area" localSheetId="5">'4_.melléklet'!$A$1:$K$56</definedName>
    <definedName name="_xlnm.Print_Area" localSheetId="7">'6.melléket'!$A$2:$D$20</definedName>
  </definedNames>
  <calcPr fullCalcOnLoad="1"/>
</workbook>
</file>

<file path=xl/sharedStrings.xml><?xml version="1.0" encoding="utf-8"?>
<sst xmlns="http://schemas.openxmlformats.org/spreadsheetml/2006/main" count="1880" uniqueCount="528">
  <si>
    <t xml:space="preserve"> </t>
  </si>
  <si>
    <t>Isaszeg Város  Önkormányzat 2018. évi bevételei és kiadásai</t>
  </si>
  <si>
    <t>adatok eFt-ban</t>
  </si>
  <si>
    <t>sorszám</t>
  </si>
  <si>
    <t>megnevezés</t>
  </si>
  <si>
    <t>2018. évi terv</t>
  </si>
  <si>
    <t>2018.évi terv adatokból</t>
  </si>
  <si>
    <t>BEVÉTELEK</t>
  </si>
  <si>
    <t>kötelező feladatok bevételei</t>
  </si>
  <si>
    <t>önként vállalt feladatok bevételei</t>
  </si>
  <si>
    <t>államigazgatási feladatok bevételei</t>
  </si>
  <si>
    <t>2019.évi terv</t>
  </si>
  <si>
    <t>2020. évi terv</t>
  </si>
  <si>
    <t>2021. évi terv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</si>
  <si>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</si>
  <si>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</si>
  <si>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</si>
  <si>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</si>
  <si>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</si>
  <si>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</si>
  <si>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</si>
  <si>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</si>
  <si>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</si>
  <si>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</si>
  <si>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(mezőőr)</t>
  </si>
  <si>
    <t>Egyéb működési célú támogatások államháztartáson belülről</t>
  </si>
  <si>
    <t>Egyéb működési célú támogatások államháztartáson belülről (OEP)</t>
  </si>
  <si>
    <t>Egyéb működési célú támogatások államháztartáson belülről (közcélú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</si>
  <si>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</si>
  <si>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</si>
  <si>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</si>
  <si>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</si>
  <si>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</si>
  <si>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Építményadó, telekadó, kommunális adó, iparűzési adó,idegenforgalmi adó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</si>
  <si>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</si>
  <si>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</si>
  <si>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</si>
  <si>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</si>
  <si>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</si>
  <si>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tulajdonosi bevételek, ellátási díjak, kiszámlázott általános forgalmi adó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</si>
  <si>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</si>
  <si>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</si>
  <si>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</si>
  <si>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</si>
  <si>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</si>
  <si>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</si>
  <si>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</si>
  <si>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</si>
  <si>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</si>
  <si>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</si>
  <si>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</si>
  <si>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</si>
  <si>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(kmk,úthozzájárulás)</t>
  </si>
  <si>
    <t xml:space="preserve">Egyéb felhalmozási célú átvett pénzeszköz </t>
  </si>
  <si>
    <t>Költségvetési bevételek mindösszesen (I.-VIII.)</t>
  </si>
  <si>
    <t>IX.</t>
  </si>
  <si>
    <t>00. havi állami támogatás , értékpapír eladás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</si>
  <si>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</si>
  <si>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</si>
  <si>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</si>
  <si>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</si>
  <si>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</si>
  <si>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Konszolidált bevétel</t>
  </si>
  <si>
    <t>Irányító szervi támogatások folyósítása (intézmény finanszírozás)</t>
  </si>
  <si>
    <t>BEVÉTELEK ÖSSZESEN</t>
  </si>
  <si>
    <t>KIADÁSOK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</si>
  <si>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</si>
  <si>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</si>
  <si>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</si>
  <si>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</si>
  <si>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</t>
  </si>
  <si>
    <t>ebből: kamatkiadás</t>
  </si>
  <si>
    <t>Ellátottak pénzbeli juttatásai</t>
  </si>
  <si>
    <t>Egyéb működési célú kiadások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</si>
  <si>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</si>
  <si>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</si>
  <si>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</si>
  <si>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</si>
  <si>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</si>
  <si>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</si>
  <si>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</si>
  <si>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</si>
  <si>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 xml:space="preserve">Egyéb felhalmozási célú kiadások </t>
  </si>
  <si>
    <t xml:space="preserve"> ebből: Felhalmozási célú pénzeszköz átadás államháztartáson belülre</t>
  </si>
  <si>
    <t>ebből: egyéb felhalmozási célú támogatások államháztartáson kívülre</t>
  </si>
  <si>
    <t>Felhalmozási tartalék</t>
  </si>
  <si>
    <t xml:space="preserve">KÖLTSÉGVETÉSI KIADÁSOK ÖSSZESEN </t>
  </si>
  <si>
    <t>Finanszírozási kiadások</t>
  </si>
  <si>
    <t>00. Havi állami előleg, lízingdíj</t>
  </si>
  <si>
    <t>KIADÁSOK ÖSSZESEN: (I.+II.+III.)</t>
  </si>
  <si>
    <t>Konszolidált kiadás</t>
  </si>
  <si>
    <t>Éves engedélyezett létszám előirányzat (fő)</t>
  </si>
  <si>
    <t>Közfoglalkoztatottak létszáma (fő)</t>
  </si>
  <si>
    <t xml:space="preserve">Működési célú központosított támogatások </t>
  </si>
  <si>
    <t>Költségvetési bevételek mindösszesen (I.-V)</t>
  </si>
  <si>
    <t xml:space="preserve">00. havi állami támogatás </t>
  </si>
  <si>
    <t>Finanszírozási bevételek (VI.-VII.)</t>
  </si>
  <si>
    <t>kötelező feladatok költségei</t>
  </si>
  <si>
    <t>önként vállalt feladatok költségei</t>
  </si>
  <si>
    <t>államigazgatási feladatok költségei</t>
  </si>
  <si>
    <t>KIADÁSOK ÖSSZESEN: (I.+II.)</t>
  </si>
  <si>
    <t>Működési többlet/hiány</t>
  </si>
  <si>
    <t>Kommunális adó bevétel</t>
  </si>
  <si>
    <t>Felhalmozási célú visszatérítendő támogatások, kölcsönök visszatérülése államháztartáson kívülről (kmk)</t>
  </si>
  <si>
    <t>Költségvetési bevételek mindösszesen (I.-III.)</t>
  </si>
  <si>
    <t>Finanszírozási bevételek (IV.-V.)</t>
  </si>
  <si>
    <t>Egyéb felhalmozási célú kiadások</t>
  </si>
  <si>
    <t>Lízingdíj</t>
  </si>
  <si>
    <t>Felhalmozási többlet/hiány</t>
  </si>
  <si>
    <t>2018. évi  működési és fejlesztési célú bevételek és kiadások  bemutatása .</t>
  </si>
  <si>
    <t>MÉRLEG</t>
  </si>
  <si>
    <t>I. működési bevételek és kiadások</t>
  </si>
  <si>
    <t>Bevételek megnevezése</t>
  </si>
  <si>
    <t>összeg</t>
  </si>
  <si>
    <t>Kiadások megnevezése</t>
  </si>
  <si>
    <t xml:space="preserve">Egyéb működési célú támogatások államháztartáson belülről </t>
  </si>
  <si>
    <t>II. Felhalmozási célú bevételek és kiadások</t>
  </si>
  <si>
    <t>Egyéb tárgyi eszköz értékesítés</t>
  </si>
  <si>
    <t>lízingdíj</t>
  </si>
  <si>
    <t>Isaszeg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</si>
  <si>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</si>
  <si>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</si>
  <si>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</si>
  <si>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</si>
  <si>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 xml:space="preserve">
Összesen (B+C+D)</t>
  </si>
  <si>
    <t>2018.</t>
  </si>
  <si>
    <t>2019.</t>
  </si>
  <si>
    <t>a futamidő végéig</t>
  </si>
  <si>
    <t>A</t>
  </si>
  <si>
    <t>B</t>
  </si>
  <si>
    <t>C</t>
  </si>
  <si>
    <t>D</t>
  </si>
  <si>
    <t>E</t>
  </si>
  <si>
    <t>1.</t>
  </si>
  <si>
    <t>gépjármű lízing díja</t>
  </si>
  <si>
    <t>2.</t>
  </si>
  <si>
    <t>3.</t>
  </si>
  <si>
    <t>4.</t>
  </si>
  <si>
    <t>5.</t>
  </si>
  <si>
    <t>6.</t>
  </si>
  <si>
    <t>ÖSSZES KÖTELEZETTSÉG</t>
  </si>
  <si>
    <t>Isaszeg Város Önkormányzatának 2018. évi fejlesztési kiadási terve</t>
  </si>
  <si>
    <t>feladat megnevezése</t>
  </si>
  <si>
    <t>A 2018. évi terv saját forrása</t>
  </si>
  <si>
    <t>A 2018. évi terv pályázati bevétel, lakossági hozzájárulás,TAO</t>
  </si>
  <si>
    <t>önrész fedezete pénzmaradvány, értékpapír, felhalmozási bevétel, és 36 M Ft Környezetvédelmi Alap</t>
  </si>
  <si>
    <t>önrész fedezete 2018. évben befolyó működési  bevételből</t>
  </si>
  <si>
    <t>önrész fedezete hitel</t>
  </si>
  <si>
    <t>Sportcsarnok felújítás</t>
  </si>
  <si>
    <t>Bóbita Óvoda vizesblokk felújítása, padlózatcsere</t>
  </si>
  <si>
    <t>Jóka Mór Városi Könyvtár felújítása</t>
  </si>
  <si>
    <t>Dózsa György Művelődési Otthon és Isaszegi Múzeumi Kiállítóhely tető-és kapujavítás</t>
  </si>
  <si>
    <t>Dózsa György Művelődési Otthon és Isaszegi Múzeumi Kiállítóhely felújítása</t>
  </si>
  <si>
    <t>Isaszegi Polgármesteri Hivatal nyílászárók kiépítése</t>
  </si>
  <si>
    <t>Hétszínvirág óvoda tető javítás, ablak, padlócsere</t>
  </si>
  <si>
    <t>felújítások mindösszesen</t>
  </si>
  <si>
    <t>Belterületi csapadékvíz elvezetés tervezése</t>
  </si>
  <si>
    <t>A.</t>
  </si>
  <si>
    <t>szellemi termékek vásárlása mindösszesen</t>
  </si>
  <si>
    <t>Damjanich János Általános Iskola ebédlő telek vásárlás</t>
  </si>
  <si>
    <t>B.</t>
  </si>
  <si>
    <t>földterület, telek vásárlás</t>
  </si>
  <si>
    <t>C.</t>
  </si>
  <si>
    <t>épületek vásárlása, létesítése</t>
  </si>
  <si>
    <t>Bartók Béla utca- Kodály Zoltán utca aszfaltozása,csapadékvíz elvezetés tervezése, kiépítése, Daköv kompenzáció</t>
  </si>
  <si>
    <t>Dózsa György Művelődési Otthon és Isaszegi Múzeumi Kiállítóhely előtti gyalogátkelőhely megépítése</t>
  </si>
  <si>
    <t>Wesselényi utca emelt szintű út karbantartás</t>
  </si>
  <si>
    <t>Járda építése és felújítás tervezése</t>
  </si>
  <si>
    <t>Polgármesteri Hivatal épület előtt és az udvaron parkosítás</t>
  </si>
  <si>
    <t>Bóbita Óvoda parkosítás</t>
  </si>
  <si>
    <t>Aulich utca és Aulich utcai orvosi rendelő: parkoló kiépítése, bővítése</t>
  </si>
  <si>
    <t>Hunyadi utcai orvosi rendelő egészségügyi központ megépítése</t>
  </si>
  <si>
    <t>Iparterületek infrastruktúrális fejlesztése, Szentgyörgypuszta</t>
  </si>
  <si>
    <t>Dózsa György Művelődési Otthon és Isaszegi Múzeumi Kiállítóhely nyílászárók és csatorna cseréje</t>
  </si>
  <si>
    <t>járdalapok beszerzése</t>
  </si>
  <si>
    <t xml:space="preserve">Isaszegi Humánszolgáltató Központ és Aprókfalva Bölcsőde : terasz burkolás, udvar viacolor, fedett terasz </t>
  </si>
  <si>
    <t>utcanévtábla</t>
  </si>
  <si>
    <t>D.</t>
  </si>
  <si>
    <t>egyéb építmények, vásárlása, létesítése</t>
  </si>
  <si>
    <t xml:space="preserve">gépjárművásárlás </t>
  </si>
  <si>
    <t>Dózsa György Művelődési Otthon és Isaszegi Múzeumi Kiállítóhely részére bútor és kerékpár vásárlása</t>
  </si>
  <si>
    <t>Isaszegi Humánszolgáltató Központ és Aprókfalva Bölcsőde : bejárati ajtók, udvari játékok, bútor, padok, asztalok beszerzése, informatika kialakítás, irodabútor, konténer</t>
  </si>
  <si>
    <t>Hétszínvirág óvoda udvari játék</t>
  </si>
  <si>
    <t>Bóbita óvoda udvari játék</t>
  </si>
  <si>
    <t>Jókai Mór Városi Könyvtár eszközbeszerzések</t>
  </si>
  <si>
    <t>E.</t>
  </si>
  <si>
    <t>egyéb gépek,berendezés, felszerelés</t>
  </si>
  <si>
    <t>Beruházások mindösszesen (A..+E)</t>
  </si>
  <si>
    <t>Felhalmozási célra átadott pénzeszközök</t>
  </si>
  <si>
    <t>FELHALMOZÁSI KIADÁSOK MINDÖSSZESEN (I.+II.+III.)</t>
  </si>
  <si>
    <t xml:space="preserve">FELHALMOZÁSI CÉLÚ KIADÁSOK MINDÖSSZESEN </t>
  </si>
  <si>
    <t>Isaszeg Önkormányzat saját bevételeinek részletezése az adósságot keletkeztető ügyletből származó tárgyévi fizetési kötelezettség megállapításához</t>
  </si>
  <si>
    <t>Bevételi jogcímek</t>
  </si>
  <si>
    <t>2018. évi előirányzat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</si>
  <si>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</si>
  <si>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</si>
  <si>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</si>
  <si>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</si>
  <si>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</si>
  <si>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</si>
  <si>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</si>
  <si>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</si>
  <si>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Isaszeg Város Önkormányzat 2018. évi tartaléka</t>
  </si>
  <si>
    <t>ezer Ft-ban</t>
  </si>
  <si>
    <t>feladat</t>
  </si>
  <si>
    <t>az átcsoportosítás jogát gyakorolja</t>
  </si>
  <si>
    <t>Működési tartalék</t>
  </si>
  <si>
    <t>Képviselő-testület</t>
  </si>
  <si>
    <t>általános tartalék</t>
  </si>
  <si>
    <t>pályázati önerő Bóbita óvoda 5% önerő, várható bekerülési érték 155.300 e Ft</t>
  </si>
  <si>
    <t>Összesen (1-2)</t>
  </si>
  <si>
    <t>Isaszeg Város Önkormányzatának 2018. évben Európai Uniós támogatással megvalósuló beruházásának bevételei, kiadásai</t>
  </si>
  <si>
    <t xml:space="preserve">A projekt neve: </t>
  </si>
  <si>
    <t xml:space="preserve">A projekt kódszáma:  </t>
  </si>
  <si>
    <t xml:space="preserve">A megvalósítás helye: </t>
  </si>
  <si>
    <t xml:space="preserve">A projekt megvalósításának kezdete: </t>
  </si>
  <si>
    <t xml:space="preserve">A projekt megvalósításának befejezése: </t>
  </si>
  <si>
    <t>A projekt bevételei és kiadásai</t>
  </si>
  <si>
    <t>adatok Eft-ban</t>
  </si>
  <si>
    <t>Bevétel</t>
  </si>
  <si>
    <t>összesen</t>
  </si>
  <si>
    <t>támogatás</t>
  </si>
  <si>
    <t>Kiadás</t>
  </si>
  <si>
    <t>Önkormányzat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</si>
  <si>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</si>
  <si>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</si>
  <si>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</si>
  <si>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</si>
  <si>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</si>
  <si>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</si>
  <si>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Felhalmozási célú önkormányzati támogatások</t>
  </si>
  <si>
    <t>Egyéb működési célra átvett pénzeszközök</t>
  </si>
  <si>
    <t>Felhalmozási célú visszatérítendő támogatások, kölcsönök visszatérülése államháztartáson kívülről (kmk, LTP, csatorna hozzájárulás, úthozzájárulás)</t>
  </si>
  <si>
    <t>Egyéb felhalmozási célú átvett pénzeszköz (beruházások pályázati támogatásai)</t>
  </si>
  <si>
    <t>00.havi állami, értékpapír eladás</t>
  </si>
  <si>
    <t>Kiadások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</si>
  <si>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</si>
  <si>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</si>
  <si>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konszolidált kiadás</t>
  </si>
  <si>
    <t>cafeteria</t>
  </si>
  <si>
    <t>létszám</t>
  </si>
  <si>
    <t xml:space="preserve">mezőőr </t>
  </si>
  <si>
    <t>járulék ( a 96.860 Ft/fő/év  után 34,22 %)</t>
  </si>
  <si>
    <t>2</t>
  </si>
  <si>
    <t>polgármester, alpolgármester</t>
  </si>
  <si>
    <t>járulék ( a 149.000 Ft/fő/év  után 34,22 %)</t>
  </si>
  <si>
    <t>Védőnői szolgálat</t>
  </si>
  <si>
    <t>4</t>
  </si>
  <si>
    <t>Fogorvosi szolgálat</t>
  </si>
  <si>
    <t>járulék ( a 72.000 Ft/fő/év  után 34,22 %)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</si>
  <si>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</si>
  <si>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</si>
  <si>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</si>
  <si>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 xml:space="preserve">Isaszegi Polgármesteri Hivatal </t>
  </si>
  <si>
    <t>02</t>
  </si>
  <si>
    <t>Igazgatási feladatok</t>
  </si>
  <si>
    <t>Egyéb működési célú támogatások államháztartáson belülről (ÁROP)</t>
  </si>
  <si>
    <t>Felhalmozási célú önkormányzati támogatások (vis maior)</t>
  </si>
  <si>
    <t>Felhalmozási célú visszatérítendő támogatások, kölcsönök visszatérülése államháztartáson kívülről (kmk, munkáltatói)</t>
  </si>
  <si>
    <t>Egyéb felhalmozási célú átvett pénzeszköz (LTP)</t>
  </si>
  <si>
    <t>Irányító szervi támogatás</t>
  </si>
  <si>
    <t xml:space="preserve"> ebből: EU-s forrásból finanszírozott támogatással megvalósuló programok, projektek kiadásai ( ÁROP)</t>
  </si>
  <si>
    <t>Hitel-,kölcsöntörlesztés államháztartáson kívülre</t>
  </si>
  <si>
    <t>Köztisztviselő (31 fő*149000 Ft/fő/év)</t>
  </si>
  <si>
    <t>Járulék (  34,22 %)</t>
  </si>
  <si>
    <t>Költségvetési szerv I.</t>
  </si>
  <si>
    <t>03</t>
  </si>
  <si>
    <t>Isaszegi Hétszínvirág Óvoda</t>
  </si>
  <si>
    <t>közalkalmazottak részére (1x6000Ft/hó+1x10000Ft/hó 12 hóra)</t>
  </si>
  <si>
    <t>járulék</t>
  </si>
  <si>
    <t>04</t>
  </si>
  <si>
    <t>Isaszegi Bóbita Óvoda</t>
  </si>
  <si>
    <t>közalkalmazottak részére (10000Ft/hó 12 hóra)</t>
  </si>
  <si>
    <t>05</t>
  </si>
  <si>
    <t>Isaszegi Humánszolgáltató Központ</t>
  </si>
  <si>
    <t>közalkalmazottak részére (6000Ft/hó  12 hóra)</t>
  </si>
  <si>
    <t>06</t>
  </si>
  <si>
    <t>Dózsa György Művelődési Otthon és Isaszegi Múzeumi Kiállítóhely</t>
  </si>
  <si>
    <t>közalkalmazottak részére (6000Ft/hó 12 hóra)</t>
  </si>
  <si>
    <t>07</t>
  </si>
  <si>
    <t>Jókai Mór Városi Könyvtár</t>
  </si>
  <si>
    <t>08</t>
  </si>
  <si>
    <t>Isaszegi Városüzemeltető Szervezet</t>
  </si>
  <si>
    <t>2 fő részére 149.000Ft/fő/év</t>
  </si>
  <si>
    <t>13</t>
  </si>
  <si>
    <t>13 fő közalkalmazott részére 96.860 Ft/fő/év</t>
  </si>
  <si>
    <t>8,75 fő közalkalmazott részére 72000 Ft/fő/év</t>
  </si>
  <si>
    <t>IVÜSZ összes személyi jellegű kifizetéséből a cafeteria személyi előirányzata</t>
  </si>
  <si>
    <t>IVÜSZ összes személyi jellegű kifizetéséből a cafeteria járulék előirányzata</t>
  </si>
  <si>
    <t>Támogatások részletezése 2018. év</t>
  </si>
  <si>
    <t xml:space="preserve">       </t>
  </si>
  <si>
    <t>Megnevezés</t>
  </si>
  <si>
    <t>Nyugdíjas klubok</t>
  </si>
  <si>
    <t>Sportkör</t>
  </si>
  <si>
    <t>Turisztikai célok támogatása</t>
  </si>
  <si>
    <t>Ceglédi Mozgássérültek Egyesülete</t>
  </si>
  <si>
    <t>Szociális és Egészségügyi Bizottság</t>
  </si>
  <si>
    <t>Nyári táborozás</t>
  </si>
  <si>
    <t>Történelmi Lovasegyesület</t>
  </si>
  <si>
    <t>Civil szervezetek támogatása</t>
  </si>
  <si>
    <t>Kultúrális, Közművelődési és Sport Bizottság</t>
  </si>
  <si>
    <t>Pénzügyi, Jogi, Ügyrendi, Vagyonnyilatkozati és összeférhetetlenséget Kezelő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</si>
  <si>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</si>
  <si>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</si>
  <si>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</si>
  <si>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</si>
  <si>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</si>
  <si>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Születés Hete</t>
  </si>
  <si>
    <t xml:space="preserve">    Összesen:</t>
  </si>
  <si>
    <t>kész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</si>
  <si>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</si>
  <si>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</si>
  <si>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</si>
  <si>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</si>
  <si>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</si>
  <si>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</si>
  <si>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</si>
  <si>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</si>
  <si>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</si>
  <si>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</si>
  <si>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</si>
  <si>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</si>
  <si>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</si>
  <si>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</si>
  <si>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</si>
  <si>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</si>
  <si>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</si>
  <si>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</si>
  <si>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</si>
  <si>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......................, 2018. .......................... hó ..... nap</t>
  </si>
  <si>
    <t>költségvetési szerv vezetője</t>
  </si>
  <si>
    <t>Isaszeg Város Önkormányzat intézményeinek 2018. évi tervezett energia költségei</t>
  </si>
  <si>
    <t>Intézmény</t>
  </si>
  <si>
    <t>gáz</t>
  </si>
  <si>
    <t>villany</t>
  </si>
  <si>
    <t>víz, csatorna</t>
  </si>
  <si>
    <t>Áfa 27%</t>
  </si>
  <si>
    <t>Mindösszesen</t>
  </si>
  <si>
    <t>Közvilágítás</t>
  </si>
  <si>
    <t>Fogászat</t>
  </si>
  <si>
    <t>Védőnői Szolgálat</t>
  </si>
  <si>
    <t>Polgármesteri Hivatal</t>
  </si>
  <si>
    <t>Művelődési Otthon</t>
  </si>
  <si>
    <t>Könyvtár</t>
  </si>
  <si>
    <t>IVÜSZ</t>
  </si>
  <si>
    <t>Bölcsőde</t>
  </si>
  <si>
    <t>Isaszeg Város Önkormányzat 2018. évi adókból biztosított kedvezményei</t>
  </si>
  <si>
    <t>Bevételi jogcím</t>
  </si>
  <si>
    <t>Kedvezmény nélkül elérhető bevétel</t>
  </si>
  <si>
    <t>Kedvezmények összege</t>
  </si>
  <si>
    <t>Ellátottak térítési díjának méltányossági alapon történő elengedésének összege</t>
  </si>
  <si>
    <t>Lakosság részére lakásépítéshez, lakásfelújításhoz nyújtott kölcsönök elengedésének összege</t>
  </si>
  <si>
    <t>Iparűzési adóból biztosított kedvezmény, mentesség</t>
  </si>
  <si>
    <t>Kommunális adóból biztosított kedvezmény, mentesség</t>
  </si>
  <si>
    <t>Pótlékokra, bírságokra adott mentesség</t>
  </si>
  <si>
    <t>Gépjárműadóból biztosított kedvezmény, mentesség</t>
  </si>
  <si>
    <t>Helyiségek, eszközök hasznosításából származó bevételből nyújtott kedvezmény, mentesség összege</t>
  </si>
  <si>
    <t>Egyéb nyújtott kedvezmény, vagy kölcsön elengedésének összege</t>
  </si>
  <si>
    <t>2018. évi likvid terv</t>
  </si>
  <si>
    <t>KIADÁS</t>
  </si>
  <si>
    <t>Intézmény megnevezése</t>
  </si>
  <si>
    <t>Kiadás  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</si>
  <si>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</si>
  <si>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</si>
  <si>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</si>
  <si>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</si>
  <si>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</si>
  <si>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</si>
  <si>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</si>
  <si>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</si>
  <si>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</si>
  <si>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</si>
  <si>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</si>
  <si>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</si>
  <si>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Személyi</t>
  </si>
  <si>
    <t>Munkaadói járulék</t>
  </si>
  <si>
    <t>Dologi</t>
  </si>
  <si>
    <t>Dózsa György Művelődési Ház</t>
  </si>
  <si>
    <t>ellátottak juttatásai</t>
  </si>
  <si>
    <t>Jókai Mór  Könyvtár</t>
  </si>
  <si>
    <t>Felhalmozási kiadások</t>
  </si>
  <si>
    <t>Intézmények összesen</t>
  </si>
  <si>
    <t xml:space="preserve">A önkormányzati hivatal igazgatási kiadásai </t>
  </si>
  <si>
    <t>társadalom és szociálpolitikai juttatások</t>
  </si>
  <si>
    <t>Az önkormányzati  hivatal igazgatási kiadásai összesen</t>
  </si>
  <si>
    <t>Kiadás ezer Ft-ban</t>
  </si>
  <si>
    <t>önkormányzati feladatok, közfoglalkoztatás, gyermekétkeztetés</t>
  </si>
  <si>
    <t>fogorvosi szolgálat</t>
  </si>
  <si>
    <t>Szociális segélyek, rászorultak pénzbeli juttatásai</t>
  </si>
  <si>
    <t>Sportintézmények működtetése</t>
  </si>
  <si>
    <t>Önállóan működő költségvetési szervek finanszírozása ( működési célú pénzeszközátadás)</t>
  </si>
  <si>
    <t>Működési célú támogatás értékű kiadás</t>
  </si>
  <si>
    <t>Működési célú tartalék</t>
  </si>
  <si>
    <t>00. havi állami előleg visszafizetése</t>
  </si>
  <si>
    <t>Önkormányzat összesen</t>
  </si>
  <si>
    <t>intézményi finanszírozás nélkül</t>
  </si>
  <si>
    <t>Működési kiadások összesen</t>
  </si>
  <si>
    <t>Működési kiadások intézményi finanszírozás nélkül</t>
  </si>
  <si>
    <t>Önkormányzat felhalmozási kiadásai</t>
  </si>
  <si>
    <t>Beruházások</t>
  </si>
  <si>
    <t>egyéb felhalmozási kiadások</t>
  </si>
  <si>
    <t>felhalmozási tartaléj</t>
  </si>
  <si>
    <t>Felhalmozási céltartalék</t>
  </si>
  <si>
    <t>finanszírozási kiadás</t>
  </si>
  <si>
    <t xml:space="preserve"> Önkormányzat felhalmozási kiadások összesen</t>
  </si>
  <si>
    <t>Működési és felhalmozási kiadások összesen</t>
  </si>
  <si>
    <t>Önkormányzat konszolidált költségvetése</t>
  </si>
  <si>
    <t>BEVÉTEL</t>
  </si>
  <si>
    <t>Bevételek ezer Ft-ban</t>
  </si>
  <si>
    <t>Intézményi működési bevétel</t>
  </si>
  <si>
    <t>Önkormányzati működési támogatás</t>
  </si>
  <si>
    <t>Önkormányzati Hivatal</t>
  </si>
  <si>
    <t>Önkormányzati Hivatal összesen</t>
  </si>
  <si>
    <t xml:space="preserve">Önkormányzat </t>
  </si>
  <si>
    <t>Önkormányzat működési támogatása</t>
  </si>
  <si>
    <t>Működési célú támogatások államháztartáson belül</t>
  </si>
  <si>
    <t>Működési célú pénzeszköz átvett pénzeszközök</t>
  </si>
  <si>
    <t>Működési célú bevételek</t>
  </si>
  <si>
    <t>00.havi állami támogatás</t>
  </si>
  <si>
    <t>értéppapír beváltás</t>
  </si>
  <si>
    <t xml:space="preserve"> Önkormányzat összesen</t>
  </si>
  <si>
    <t>Működési bevételek  összesen</t>
  </si>
  <si>
    <t xml:space="preserve"> Önkormányzati  felhalmozási bevételek </t>
  </si>
  <si>
    <t>Kommunális adó</t>
  </si>
  <si>
    <t>Hitel, kölcsön felvétele államháztartáson kívül</t>
  </si>
  <si>
    <t>Előző évi felhalmozási célú pénzmaradvány</t>
  </si>
  <si>
    <t xml:space="preserve"> Önkormányzat felhalmozási bevételei összesen</t>
  </si>
  <si>
    <t>Működési és felhalmozási bevételek összesen</t>
  </si>
  <si>
    <t>Önállóan működő költségvetési szervek finanszírozása</t>
  </si>
  <si>
    <t>1. függelék</t>
  </si>
  <si>
    <t>IVÜSZ INTÉZMÉNY 2018. ÉVI KÖLTSÉGVETÉSBEN SZEREPLŐ DOLOGI KIADÁSAI JOGCÍMENKÉNT</t>
  </si>
  <si>
    <t>Utak, hidak karbantartása</t>
  </si>
  <si>
    <t>Fogászat karbantartás</t>
  </si>
  <si>
    <t>Könyvtár karbantartás</t>
  </si>
  <si>
    <t>Sportkör karbantartás</t>
  </si>
  <si>
    <t>Védőnői szolgálat karbantartás</t>
  </si>
  <si>
    <t>Hivatal karbantartás</t>
  </si>
  <si>
    <t>Családsegítő és Bölcsőde karbantartás</t>
  </si>
  <si>
    <t>Önkormányzat karbantartás</t>
  </si>
  <si>
    <t>Múzeum karbantartás</t>
  </si>
  <si>
    <t>IVÜSZ intézmény üzemeltetési költségek</t>
  </si>
  <si>
    <t>IVÜSZ intézmény üzemeltetési költségek (33.254 e Ft) kibontása</t>
  </si>
  <si>
    <t>Irodaszer, nyomtatvány beszerzés</t>
  </si>
  <si>
    <t>Hajtó-és kenőanyag beszerzés (intézmény gépjárműveinek üzemanyag költsége)</t>
  </si>
  <si>
    <t>Munkaruha, védőruha beszerzés</t>
  </si>
  <si>
    <t>Egyéb üzemeltetési anyag beszerzés (karbantartási anyagok beszerzése)</t>
  </si>
  <si>
    <t>Tisztítószer</t>
  </si>
  <si>
    <t>Adatátviteli, távközlési díjak</t>
  </si>
  <si>
    <t>Egyéb különféle információs szolgáltatás</t>
  </si>
  <si>
    <t>Villamosenergia</t>
  </si>
  <si>
    <t>Gázenergia</t>
  </si>
  <si>
    <t>Víz-és csatorna díjak</t>
  </si>
  <si>
    <t>Karbantarási, kisjavítási szolgáltatás (az intézmény működéséhez szükséges gépek javítási, karbantartási költségei)</t>
  </si>
  <si>
    <t>Államháztartáson kívül közvetített szolgáltatás</t>
  </si>
  <si>
    <t>Vásárolt közszolgáltatások</t>
  </si>
  <si>
    <t>Munkavédelem</t>
  </si>
  <si>
    <t>Pénzügyi, befektetési szolgáltatások</t>
  </si>
  <si>
    <t>Postai szolgáltatás díja</t>
  </si>
  <si>
    <t>Egyéb üzemeltetési szolgáltatások</t>
  </si>
  <si>
    <t>Erzsébet utalvány kezelési költség</t>
  </si>
  <si>
    <t>Belföldi kiküldetés</t>
  </si>
  <si>
    <t>Működési célú  áfa</t>
  </si>
  <si>
    <t>Fizetendő áfa</t>
  </si>
  <si>
    <t>Díjak</t>
  </si>
  <si>
    <t>Egyéb különféle dologi kiadások</t>
  </si>
  <si>
    <t>ISASZEGI POLGÁRMESTERI HIVATAL INTÉZMÉNY 2018. ÉVI KÖLTSÉGVETÉSBEN SZEREPLŐ DOLOGI KIADÁSAI JOGCÍMENKÉNT</t>
  </si>
  <si>
    <t>Könyv, folyóirat beszerzés</t>
  </si>
  <si>
    <t>Nem adatátviteli távközlési díjak</t>
  </si>
  <si>
    <t>Szállítási szolgáltatás</t>
  </si>
  <si>
    <t>Tagdíjak</t>
  </si>
  <si>
    <t>JÓKAI MÓR VÁROSI KÖNYVTÁR INTÉZMÉNY 2018. ÉVI KÖLTSÉGVETÉSBEN SZEREPLŐ DOLOGI KIADÁSAI JOGCÍMENKÉNT</t>
  </si>
  <si>
    <t>Munkaruha, védőruha</t>
  </si>
  <si>
    <t>Karbantartási anyag</t>
  </si>
  <si>
    <t>Karbantartási és kisjavítási szolgáltatás</t>
  </si>
  <si>
    <t>Reprezentáció</t>
  </si>
  <si>
    <t>Előadói tevékenységek</t>
  </si>
  <si>
    <t>DÓZSA GYÖRGY MŰVELŐDÉIS OTTHON ÉS ISASZEGI MÚZEUMI KIÁLLÍTÓHELY INTÉZMÉNY 2018. ÉVI KÖLTSÉGVETÉSBEN SZEREPLŐ DOLOGI KIADÁSAI JOGCÍMENKÉNT</t>
  </si>
  <si>
    <t>Egyéb szakmai anyagbeszerzés</t>
  </si>
  <si>
    <t>Egyéb szakmai szolgáltatások</t>
  </si>
  <si>
    <t>Biztosítási szolgáltatási díjak</t>
  </si>
  <si>
    <t>ISASZEGI BÓBITA ÓVODA INTÉZMÉNY 2018. ÉVI KÖLTSÉGVETÉSBEN SZEREPLŐ DOLOGI KIADÁSAI JOGCÍMENKÉNT</t>
  </si>
  <si>
    <t>Gyógyszer</t>
  </si>
  <si>
    <t>Foglalkozás egészségügy</t>
  </si>
  <si>
    <t>Kamatkiadások</t>
  </si>
  <si>
    <t>ISASZEGI HÉTSZÍNVIRÁG ÓVODA INTÉZMÉNY 2018. ÉVI KÖLTSÉGVETÉSBEN SZEREPLŐ DOLOGI KIADÁSAI JOGCÍMENKÉNT</t>
  </si>
  <si>
    <t>ISASZEGI HUMÁNSZOLGÁLTATÓ KÖZPONT ÉS APRÓKFALVA BÖLCSŐDE INTÉZMÉNY 2018. ÉVI KÖLTSÉGVETÉSBEN SZEREPLŐ DOLOGI KIADÁSAI JOGCÍMENKÉNT</t>
  </si>
  <si>
    <t>8. függelék</t>
  </si>
  <si>
    <t>ISASZEG VÁROS ÖNKORMÁNYZAT INTÉZMÉNY 2018. ÉVI KÖLTSÉGVETÉSBEN SZEREPLŐ DOLOGI KIADÁSAI JOGCÍMENKÉNT</t>
  </si>
  <si>
    <t>ÖSSZES DOLOGI KIADÁS FELBONTÁSA ELLÁTOTT FELADATONKÉNT</t>
  </si>
  <si>
    <t>önkormányzati feladatok, adótúlfizetések visszafizetése</t>
  </si>
  <si>
    <t>mezőőri feladatok</t>
  </si>
  <si>
    <t>állami ünnepek</t>
  </si>
  <si>
    <t>közvilágítás</t>
  </si>
  <si>
    <t>fogászat</t>
  </si>
  <si>
    <t>védőnői szolgálat</t>
  </si>
  <si>
    <t>szociális étkeztetés</t>
  </si>
  <si>
    <t>munkahelyi vendéglátás</t>
  </si>
  <si>
    <t>szünidei étkeztetés</t>
  </si>
  <si>
    <t>Közfoglalkoztatás</t>
  </si>
  <si>
    <t>ASP</t>
  </si>
  <si>
    <t>Gyermekétkeztetés</t>
  </si>
  <si>
    <t>Nyári szünidei gyermekfelügyelet</t>
  </si>
  <si>
    <t xml:space="preserve">Város gazdálkodási feladatok </t>
  </si>
  <si>
    <t>utak,hidad</t>
  </si>
  <si>
    <t xml:space="preserve">ÖSSZES DOLOGI KIADÁS </t>
  </si>
  <si>
    <t>Hajtó-és kenőanyag beszerzés</t>
  </si>
  <si>
    <t>Vásárolt szolgáltatás</t>
  </si>
  <si>
    <t>Vásárolt közszolgáltatás</t>
  </si>
  <si>
    <t>Igazgatási szolgáltatások</t>
  </si>
  <si>
    <t>Foglalkozás egészségügy, ügyelet</t>
  </si>
  <si>
    <t>Reklám-és propaganda kiadás</t>
  </si>
  <si>
    <t>Működési célú levonható áfa</t>
  </si>
  <si>
    <t>Működési célú nem levonható áfa</t>
  </si>
  <si>
    <t>Kiszámlázott egyenes adózású befizetendő áfa</t>
  </si>
  <si>
    <t>Helyi adó túlfizetés</t>
  </si>
  <si>
    <t>Isaszegi Sportkör tetőtér beépítés</t>
  </si>
  <si>
    <t>Belsőmajori és Május 1. utca aszfaltozás és csapadékvíz elvezetés 5%, várható bekerülési érték 372.500 E Ft.</t>
  </si>
  <si>
    <t>Isaszegi  Önkéntes Tűzoltó Egyesület</t>
  </si>
  <si>
    <t>Tormay Károly Egészségügyi Központ</t>
  </si>
  <si>
    <t>Nemzetközi-kulturális-sport-és társadalmi kapcsolatok támogatása</t>
  </si>
  <si>
    <t>8. melléklet a3/2018. (II.21.) önkormányzati rendelethez</t>
  </si>
  <si>
    <t>9. melléklet a 3/2018. (II.21.) önkormányzati rendelethez</t>
  </si>
  <si>
    <t>10. melléklet a 3/2018. (II.21.) önkormányzati rendelethez</t>
  </si>
  <si>
    <t>11. melléklet a  3/2018. (II.21.) önkormányzati rendelethez</t>
  </si>
  <si>
    <t>12. melléklet a 3/2018. (II.21.) önkormányzati rendelethez</t>
  </si>
  <si>
    <t>13. melléklet a  3/2018. (II.21.) önkormányzati rendelethez</t>
  </si>
  <si>
    <t>14. melléklet a  3/2018. (II.21.) önkormányzati rendelethez</t>
  </si>
  <si>
    <t>15. melléklet a 3/2018. (II.21.)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</si>
</sst>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\ #,##0.00&quot;       &quot;;\-#,##0.00&quot;       &quot;;&quot; -&quot;#&quot;       &quot;;@\ "/>
    <numFmt numFmtId="166" formatCode="#,###"/>
    <numFmt numFmtId="167" formatCode="#,###.00"/>
    <numFmt numFmtId="168" formatCode="yyyy\-mm\-dd"/>
    <numFmt numFmtId="169" formatCode="0\."/>
    <numFmt numFmtId="170" formatCode="_-* #,##0\ _F_t_-;\-* #,##0\ _F_t_-;_-* \-??\ _F_t_-;_-@_-"/>
    <numFmt numFmtId="171" formatCode="mmm\ d/"/>
    <numFmt numFmtId="172" formatCode="#,##0.00&quot;       &quot;;\-#,##0.00&quot;       &quot;;&quot; -&quot;#&quot;       &quot;;@\ "/>
    <numFmt numFmtId="173" formatCode="#,##0&quot;     &quot;;\-#,##0&quot;     &quot;;&quot; -&quot;#&quot;     &quot;;@\ "/>
    <numFmt numFmtId="174" formatCode="\ #,##0&quot;     &quot;;\-#,##0&quot;     &quot;;&quot; -&quot;#&quot;     &quot;;@\ "/>
    <numFmt numFmtId="175" formatCode="#,##0&quot;       &quot;;\-#,##0&quot;       &quot;;&quot; -&quot;#&quot;       &quot;;@\ "/>
    <numFmt numFmtId="176" formatCode="\ #,##0&quot;       &quot;;\-#,##0&quot;       &quot;;&quot; -&quot;#&quot;       &quot;;@\ "/>
  </numFmts>
  <fonts count="69"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i/>
      <sz val="14"/>
      <name val="Times New Roman CE"/>
      <family val="1"/>
    </font>
    <font>
      <i/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 CE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5" applyNumberFormat="0" applyAlignment="0" applyProtection="0"/>
    <xf numFmtId="172" fontId="0" fillId="0" borderId="0" applyBorder="0" applyProtection="0">
      <alignment/>
    </xf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6" borderId="8" applyNumberFormat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7" borderId="0" applyNumberFormat="0" applyBorder="0" applyAlignment="0" applyProtection="0"/>
    <xf numFmtId="0" fontId="67" fillId="38" borderId="0" applyNumberFormat="0" applyBorder="0" applyAlignment="0" applyProtection="0"/>
    <xf numFmtId="0" fontId="68" fillId="36" borderId="1" applyNumberFormat="0" applyAlignment="0" applyProtection="0"/>
    <xf numFmtId="9" fontId="20" fillId="0" borderId="0" applyBorder="0" applyProtection="0">
      <alignment/>
    </xf>
  </cellStyleXfs>
  <cellXfs count="459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39" borderId="10" xfId="0" applyFont="1" applyFill="1" applyBorder="1" applyAlignment="1" applyProtection="1">
      <alignment horizontal="center" vertical="center" wrapText="1"/>
      <protection/>
    </xf>
    <xf numFmtId="0" fontId="9" fillId="39" borderId="10" xfId="0" applyFont="1" applyFill="1" applyBorder="1" applyAlignment="1" applyProtection="1">
      <alignment horizontal="left" vertical="center" wrapText="1" indent="1"/>
      <protection/>
    </xf>
    <xf numFmtId="166" fontId="9" fillId="39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166" fontId="4" fillId="0" borderId="10" xfId="0" applyNumberFormat="1" applyFont="1" applyFill="1" applyBorder="1" applyAlignment="1" applyProtection="1">
      <alignment vertical="center" wrapText="1"/>
      <protection/>
    </xf>
    <xf numFmtId="166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9" borderId="10" xfId="0" applyNumberFormat="1" applyFont="1" applyFill="1" applyBorder="1" applyAlignment="1" applyProtection="1">
      <alignment horizontal="center" vertical="center" wrapText="1"/>
      <protection/>
    </xf>
    <xf numFmtId="0" fontId="9" fillId="39" borderId="10" xfId="64" applyFont="1" applyFill="1" applyBorder="1" applyAlignment="1" applyProtection="1">
      <alignment horizontal="left" vertical="center" wrapText="1" inden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Font="1" applyFill="1" applyBorder="1" applyAlignment="1" applyProtection="1">
      <alignment horizontal="left" vertical="center" wrapText="1" inden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4" applyFont="1" applyFill="1" applyBorder="1" applyAlignment="1" applyProtection="1">
      <alignment horizontal="left" vertical="center" wrapText="1" indent="1"/>
      <protection/>
    </xf>
    <xf numFmtId="0" fontId="9" fillId="39" borderId="13" xfId="64" applyFont="1" applyFill="1" applyBorder="1" applyAlignment="1" applyProtection="1">
      <alignment horizontal="left" vertical="center" wrapText="1" indent="1"/>
      <protection/>
    </xf>
    <xf numFmtId="0" fontId="9" fillId="0" borderId="10" xfId="64" applyFont="1" applyFill="1" applyBorder="1" applyAlignment="1" applyProtection="1">
      <alignment horizontal="left" vertical="center" wrapText="1" indent="1"/>
      <protection/>
    </xf>
    <xf numFmtId="49" fontId="9" fillId="39" borderId="10" xfId="64" applyNumberFormat="1" applyFont="1" applyFill="1" applyBorder="1" applyAlignment="1" applyProtection="1">
      <alignment horizontal="center" vertical="center" wrapText="1"/>
      <protection/>
    </xf>
    <xf numFmtId="49" fontId="4" fillId="0" borderId="10" xfId="64" applyNumberFormat="1" applyFont="1" applyFill="1" applyBorder="1" applyAlignment="1" applyProtection="1">
      <alignment horizontal="left" vertical="center" wrapText="1" indent="1"/>
      <protection/>
    </xf>
    <xf numFmtId="49" fontId="4" fillId="39" borderId="10" xfId="64" applyNumberFormat="1" applyFont="1" applyFill="1" applyBorder="1" applyAlignment="1" applyProtection="1">
      <alignment horizontal="left" vertical="center" wrapText="1" indent="1"/>
      <protection/>
    </xf>
    <xf numFmtId="0" fontId="11" fillId="4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49" fontId="4" fillId="0" borderId="13" xfId="64" applyNumberFormat="1" applyFont="1" applyFill="1" applyBorder="1" applyAlignment="1" applyProtection="1">
      <alignment horizontal="left" vertical="center" wrapText="1" indent="1"/>
      <protection/>
    </xf>
    <xf numFmtId="0" fontId="4" fillId="0" borderId="13" xfId="64" applyFont="1" applyFill="1" applyBorder="1" applyAlignment="1" applyProtection="1">
      <alignment horizontal="left" vertical="center" wrapText="1" indent="1"/>
      <protection/>
    </xf>
    <xf numFmtId="166" fontId="4" fillId="0" borderId="10" xfId="0" applyNumberFormat="1" applyFont="1" applyFill="1" applyBorder="1" applyAlignment="1" applyProtection="1">
      <alignment vertical="center" wrapText="1"/>
      <protection locked="0"/>
    </xf>
    <xf numFmtId="16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64" applyFont="1" applyFill="1" applyBorder="1" applyAlignment="1" applyProtection="1">
      <alignment horizontal="left" vertical="center" wrapText="1" indent="6"/>
      <protection/>
    </xf>
    <xf numFmtId="0" fontId="4" fillId="0" borderId="10" xfId="64" applyFont="1" applyFill="1" applyBorder="1" applyAlignment="1" applyProtection="1">
      <alignment horizontal="left" indent="6"/>
      <protection/>
    </xf>
    <xf numFmtId="0" fontId="6" fillId="0" borderId="10" xfId="0" applyFont="1" applyFill="1" applyBorder="1" applyAlignment="1">
      <alignment/>
    </xf>
    <xf numFmtId="166" fontId="9" fillId="39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10" xfId="64" applyFont="1" applyFill="1" applyBorder="1" applyAlignment="1" applyProtection="1">
      <alignment horizontal="left" vertical="center" wrapText="1" indent="1"/>
      <protection/>
    </xf>
    <xf numFmtId="166" fontId="9" fillId="0" borderId="10" xfId="0" applyNumberFormat="1" applyFont="1" applyFill="1" applyBorder="1" applyAlignment="1" applyProtection="1">
      <alignment vertical="center" wrapText="1"/>
      <protection locked="0"/>
    </xf>
    <xf numFmtId="166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166" fontId="9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167" fontId="9" fillId="0" borderId="10" xfId="0" applyNumberFormat="1" applyFont="1" applyFill="1" applyBorder="1" applyAlignment="1" applyProtection="1">
      <alignment vertical="center" wrapText="1"/>
      <protection locked="0"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49" fontId="15" fillId="39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Fill="1" applyBorder="1" applyAlignment="1" applyProtection="1">
      <alignment horizontal="left" vertical="center" wrapText="1" indent="1"/>
      <protection/>
    </xf>
    <xf numFmtId="49" fontId="15" fillId="39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0" fontId="15" fillId="39" borderId="10" xfId="64" applyFont="1" applyFill="1" applyBorder="1" applyAlignment="1" applyProtection="1">
      <alignment horizontal="left" vertical="center" wrapText="1" indent="1"/>
      <protection/>
    </xf>
    <xf numFmtId="0" fontId="9" fillId="39" borderId="10" xfId="64" applyFont="1" applyFill="1" applyBorder="1" applyAlignment="1" applyProtection="1">
      <alignment horizontal="left" vertical="center" wrapText="1" indent="1"/>
      <protection/>
    </xf>
    <xf numFmtId="166" fontId="9" fillId="39" borderId="10" xfId="0" applyNumberFormat="1" applyFont="1" applyFill="1" applyBorder="1" applyAlignment="1" applyProtection="1">
      <alignment vertical="center" wrapText="1"/>
      <protection locked="0"/>
    </xf>
    <xf numFmtId="166" fontId="4" fillId="39" borderId="10" xfId="0" applyNumberFormat="1" applyFont="1" applyFill="1" applyBorder="1" applyAlignment="1" applyProtection="1">
      <alignment vertical="center" wrapText="1"/>
      <protection locked="0"/>
    </xf>
    <xf numFmtId="49" fontId="12" fillId="0" borderId="13" xfId="64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64" applyFont="1" applyFill="1" applyBorder="1" applyAlignment="1" applyProtection="1">
      <alignment horizontal="left" vertical="center" wrapText="1" indent="6"/>
      <protection/>
    </xf>
    <xf numFmtId="0" fontId="4" fillId="0" borderId="10" xfId="64" applyFont="1" applyFill="1" applyBorder="1" applyAlignment="1" applyProtection="1">
      <alignment horizontal="left" vertical="center" wrapText="1" indent="1"/>
      <protection/>
    </xf>
    <xf numFmtId="0" fontId="10" fillId="0" borderId="10" xfId="64" applyFont="1" applyFill="1" applyBorder="1" applyAlignment="1" applyProtection="1">
      <alignment horizontal="left" vertical="center" wrapText="1" indent="1"/>
      <protection/>
    </xf>
    <xf numFmtId="0" fontId="4" fillId="0" borderId="13" xfId="64" applyFont="1" applyFill="1" applyBorder="1" applyAlignment="1" applyProtection="1">
      <alignment horizontal="left" vertical="center" wrapText="1" inden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39" borderId="10" xfId="0" applyFont="1" applyFill="1" applyBorder="1" applyAlignment="1" applyProtection="1">
      <alignment horizontal="center" vertical="center" wrapText="1"/>
      <protection/>
    </xf>
    <xf numFmtId="0" fontId="15" fillId="39" borderId="10" xfId="0" applyFont="1" applyFill="1" applyBorder="1" applyAlignment="1" applyProtection="1">
      <alignment horizontal="left" vertical="center" wrapText="1" indent="1"/>
      <protection/>
    </xf>
    <xf numFmtId="166" fontId="15" fillId="39" borderId="10" xfId="0" applyNumberFormat="1" applyFont="1" applyFill="1" applyBorder="1" applyAlignment="1" applyProtection="1">
      <alignment vertical="center" wrapText="1"/>
      <protection/>
    </xf>
    <xf numFmtId="0" fontId="15" fillId="39" borderId="10" xfId="64" applyFont="1" applyFill="1" applyBorder="1" applyAlignment="1" applyProtection="1">
      <alignment horizontal="left" vertical="center" wrapText="1" indent="1"/>
      <protection/>
    </xf>
    <xf numFmtId="0" fontId="15" fillId="39" borderId="10" xfId="64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49" fontId="12" fillId="0" borderId="13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64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vertical="center" wrapText="1"/>
      <protection/>
    </xf>
    <xf numFmtId="49" fontId="15" fillId="39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wrapText="1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/>
    </xf>
    <xf numFmtId="0" fontId="15" fillId="39" borderId="13" xfId="64" applyFont="1" applyFill="1" applyBorder="1" applyAlignment="1" applyProtection="1">
      <alignment horizontal="left" vertical="center" wrapText="1" inden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/>
    </xf>
    <xf numFmtId="49" fontId="15" fillId="39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Fill="1" applyBorder="1" applyAlignment="1" applyProtection="1">
      <alignment vertical="center" wrapText="1"/>
      <protection/>
    </xf>
    <xf numFmtId="3" fontId="13" fillId="0" borderId="10" xfId="0" applyNumberFormat="1" applyFont="1" applyBorder="1" applyAlignment="1">
      <alignment/>
    </xf>
    <xf numFmtId="0" fontId="15" fillId="0" borderId="10" xfId="0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3" fillId="39" borderId="15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/>
    </xf>
    <xf numFmtId="0" fontId="15" fillId="39" borderId="10" xfId="64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>
      <alignment horizontal="center" vertical="center"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2" fillId="0" borderId="10" xfId="64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/>
    </xf>
    <xf numFmtId="168" fontId="13" fillId="39" borderId="15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3" fontId="15" fillId="0" borderId="0" xfId="0" applyNumberFormat="1" applyFont="1" applyBorder="1" applyAlignment="1">
      <alignment/>
    </xf>
    <xf numFmtId="0" fontId="17" fillId="0" borderId="0" xfId="64" applyFont="1" applyFill="1">
      <alignment/>
      <protection/>
    </xf>
    <xf numFmtId="166" fontId="15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/>
      <protection/>
    </xf>
    <xf numFmtId="169" fontId="15" fillId="0" borderId="12" xfId="64" applyNumberFormat="1" applyFont="1" applyFill="1" applyBorder="1" applyAlignment="1">
      <alignment horizontal="center" vertical="center" wrapText="1"/>
      <protection/>
    </xf>
    <xf numFmtId="0" fontId="12" fillId="0" borderId="16" xfId="64" applyFont="1" applyFill="1" applyBorder="1" applyAlignment="1">
      <alignment horizontal="center" vertical="center"/>
      <protection/>
    </xf>
    <xf numFmtId="0" fontId="12" fillId="0" borderId="17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center" vertical="center"/>
      <protection/>
    </xf>
    <xf numFmtId="0" fontId="12" fillId="0" borderId="19" xfId="64" applyFont="1" applyFill="1" applyBorder="1" applyAlignment="1">
      <alignment horizontal="center" vertical="center"/>
      <protection/>
    </xf>
    <xf numFmtId="0" fontId="12" fillId="0" borderId="13" xfId="64" applyFont="1" applyFill="1" applyBorder="1" applyProtection="1">
      <alignment/>
      <protection locked="0"/>
    </xf>
    <xf numFmtId="170" fontId="12" fillId="0" borderId="13" xfId="47" applyNumberFormat="1" applyFont="1" applyFill="1" applyBorder="1" applyAlignment="1" applyProtection="1">
      <alignment/>
      <protection locked="0"/>
    </xf>
    <xf numFmtId="170" fontId="12" fillId="0" borderId="20" xfId="47" applyNumberFormat="1" applyFont="1" applyFill="1" applyBorder="1" applyAlignment="1" applyProtection="1">
      <alignment/>
      <protection/>
    </xf>
    <xf numFmtId="0" fontId="12" fillId="0" borderId="21" xfId="64" applyFont="1" applyFill="1" applyBorder="1" applyAlignment="1">
      <alignment horizontal="center" vertical="center"/>
      <protection/>
    </xf>
    <xf numFmtId="0" fontId="12" fillId="0" borderId="10" xfId="64" applyFont="1" applyFill="1" applyBorder="1" applyProtection="1">
      <alignment/>
      <protection locked="0"/>
    </xf>
    <xf numFmtId="170" fontId="12" fillId="0" borderId="10" xfId="47" applyNumberFormat="1" applyFont="1" applyFill="1" applyBorder="1" applyAlignment="1" applyProtection="1">
      <alignment/>
      <protection locked="0"/>
    </xf>
    <xf numFmtId="170" fontId="12" fillId="0" borderId="22" xfId="47" applyNumberFormat="1" applyFont="1" applyFill="1" applyBorder="1" applyAlignment="1" applyProtection="1">
      <alignment/>
      <protection/>
    </xf>
    <xf numFmtId="0" fontId="12" fillId="0" borderId="23" xfId="64" applyFont="1" applyFill="1" applyBorder="1" applyAlignment="1">
      <alignment horizontal="center" vertical="center"/>
      <protection/>
    </xf>
    <xf numFmtId="0" fontId="12" fillId="0" borderId="12" xfId="64" applyFont="1" applyFill="1" applyBorder="1" applyProtection="1">
      <alignment/>
      <protection locked="0"/>
    </xf>
    <xf numFmtId="170" fontId="12" fillId="0" borderId="12" xfId="47" applyNumberFormat="1" applyFont="1" applyFill="1" applyBorder="1" applyAlignment="1" applyProtection="1">
      <alignment/>
      <protection locked="0"/>
    </xf>
    <xf numFmtId="0" fontId="15" fillId="0" borderId="16" xfId="64" applyFont="1" applyFill="1" applyBorder="1" applyAlignment="1">
      <alignment horizontal="center" vertical="center"/>
      <protection/>
    </xf>
    <xf numFmtId="0" fontId="15" fillId="0" borderId="17" xfId="64" applyFont="1" applyFill="1" applyBorder="1">
      <alignment/>
      <protection/>
    </xf>
    <xf numFmtId="170" fontId="15" fillId="0" borderId="17" xfId="64" applyNumberFormat="1" applyFont="1" applyFill="1" applyBorder="1">
      <alignment/>
      <protection/>
    </xf>
    <xf numFmtId="170" fontId="15" fillId="0" borderId="18" xfId="64" applyNumberFormat="1" applyFont="1" applyFill="1" applyBorder="1">
      <alignment/>
      <protection/>
    </xf>
    <xf numFmtId="0" fontId="19" fillId="0" borderId="0" xfId="64" applyFont="1" applyFill="1">
      <alignment/>
      <protection/>
    </xf>
    <xf numFmtId="0" fontId="15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/>
    </xf>
    <xf numFmtId="171" fontId="15" fillId="39" borderId="10" xfId="0" applyNumberFormat="1" applyFont="1" applyFill="1" applyBorder="1" applyAlignment="1">
      <alignment horizontal="left"/>
    </xf>
    <xf numFmtId="173" fontId="12" fillId="0" borderId="10" xfId="46" applyNumberFormat="1" applyFont="1" applyBorder="1" applyAlignment="1" applyProtection="1">
      <alignment/>
      <protection/>
    </xf>
    <xf numFmtId="0" fontId="12" fillId="0" borderId="15" xfId="0" applyFont="1" applyBorder="1" applyAlignment="1">
      <alignment/>
    </xf>
    <xf numFmtId="173" fontId="12" fillId="0" borderId="10" xfId="46" applyNumberFormat="1" applyFont="1" applyBorder="1" applyAlignment="1" applyProtection="1">
      <alignment horizontal="right"/>
      <protection/>
    </xf>
    <xf numFmtId="171" fontId="12" fillId="0" borderId="10" xfId="0" applyNumberFormat="1" applyFont="1" applyBorder="1" applyAlignment="1">
      <alignment horizontal="left"/>
    </xf>
    <xf numFmtId="0" fontId="15" fillId="39" borderId="0" xfId="0" applyFont="1" applyFill="1" applyAlignment="1">
      <alignment/>
    </xf>
    <xf numFmtId="173" fontId="15" fillId="0" borderId="15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4" fontId="15" fillId="0" borderId="15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39" borderId="10" xfId="0" applyFont="1" applyFill="1" applyBorder="1" applyAlignment="1">
      <alignment/>
    </xf>
    <xf numFmtId="174" fontId="15" fillId="39" borderId="10" xfId="50" applyNumberFormat="1" applyFont="1" applyFill="1" applyBorder="1" applyAlignment="1" applyProtection="1">
      <alignment/>
      <protection/>
    </xf>
    <xf numFmtId="174" fontId="16" fillId="0" borderId="15" xfId="50" applyNumberFormat="1" applyFont="1" applyFill="1" applyBorder="1" applyAlignment="1" applyProtection="1">
      <alignment/>
      <protection/>
    </xf>
    <xf numFmtId="174" fontId="16" fillId="0" borderId="10" xfId="50" applyNumberFormat="1" applyFont="1" applyFill="1" applyBorder="1" applyAlignment="1" applyProtection="1">
      <alignment/>
      <protection/>
    </xf>
    <xf numFmtId="171" fontId="15" fillId="0" borderId="10" xfId="0" applyNumberFormat="1" applyFont="1" applyBorder="1" applyAlignment="1">
      <alignment horizontal="left"/>
    </xf>
    <xf numFmtId="0" fontId="16" fillId="0" borderId="10" xfId="0" applyFont="1" applyBorder="1" applyAlignment="1">
      <alignment/>
    </xf>
    <xf numFmtId="174" fontId="15" fillId="0" borderId="10" xfId="5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4" fontId="12" fillId="0" borderId="10" xfId="5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74" fontId="12" fillId="0" borderId="10" xfId="0" applyNumberFormat="1" applyFont="1" applyBorder="1" applyAlignment="1">
      <alignment/>
    </xf>
    <xf numFmtId="171" fontId="16" fillId="0" borderId="10" xfId="0" applyNumberFormat="1" applyFont="1" applyBorder="1" applyAlignment="1">
      <alignment horizontal="left"/>
    </xf>
    <xf numFmtId="173" fontId="16" fillId="0" borderId="15" xfId="46" applyNumberFormat="1" applyFont="1" applyBorder="1" applyAlignment="1" applyProtection="1">
      <alignment/>
      <protection/>
    </xf>
    <xf numFmtId="173" fontId="16" fillId="0" borderId="10" xfId="46" applyNumberFormat="1" applyFont="1" applyBorder="1" applyAlignment="1" applyProtection="1">
      <alignment/>
      <protection/>
    </xf>
    <xf numFmtId="0" fontId="16" fillId="39" borderId="0" xfId="0" applyFont="1" applyFill="1" applyAlignment="1">
      <alignment/>
    </xf>
    <xf numFmtId="171" fontId="15" fillId="0" borderId="10" xfId="0" applyNumberFormat="1" applyFont="1" applyFill="1" applyBorder="1" applyAlignment="1">
      <alignment horizontal="left"/>
    </xf>
    <xf numFmtId="175" fontId="12" fillId="0" borderId="10" xfId="47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9" fontId="12" fillId="0" borderId="10" xfId="71" applyFont="1" applyBorder="1" applyAlignment="1" applyProtection="1">
      <alignment/>
      <protection/>
    </xf>
    <xf numFmtId="174" fontId="16" fillId="39" borderId="10" xfId="50" applyNumberFormat="1" applyFont="1" applyFill="1" applyBorder="1" applyAlignment="1" applyProtection="1">
      <alignment/>
      <protection/>
    </xf>
    <xf numFmtId="0" fontId="15" fillId="39" borderId="10" xfId="0" applyFont="1" applyFill="1" applyBorder="1" applyAlignment="1">
      <alignment wrapText="1"/>
    </xf>
    <xf numFmtId="174" fontId="15" fillId="41" borderId="10" xfId="50" applyNumberFormat="1" applyFont="1" applyFill="1" applyBorder="1" applyAlignment="1" applyProtection="1">
      <alignment wrapText="1"/>
      <protection/>
    </xf>
    <xf numFmtId="174" fontId="15" fillId="41" borderId="10" xfId="50" applyNumberFormat="1" applyFont="1" applyFill="1" applyBorder="1" applyAlignment="1" applyProtection="1">
      <alignment/>
      <protection/>
    </xf>
    <xf numFmtId="176" fontId="12" fillId="0" borderId="10" xfId="47" applyNumberFormat="1" applyFont="1" applyFill="1" applyBorder="1" applyAlignment="1" applyProtection="1">
      <alignment/>
      <protection/>
    </xf>
    <xf numFmtId="3" fontId="12" fillId="0" borderId="10" xfId="0" applyNumberFormat="1" applyFont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15" fillId="42" borderId="10" xfId="0" applyFont="1" applyFill="1" applyBorder="1" applyAlignment="1">
      <alignment wrapText="1"/>
    </xf>
    <xf numFmtId="174" fontId="15" fillId="42" borderId="10" xfId="0" applyNumberFormat="1" applyFont="1" applyFill="1" applyBorder="1" applyAlignment="1">
      <alignment/>
    </xf>
    <xf numFmtId="174" fontId="12" fillId="0" borderId="0" xfId="0" applyNumberFormat="1" applyFont="1" applyAlignment="1">
      <alignment/>
    </xf>
    <xf numFmtId="0" fontId="12" fillId="0" borderId="0" xfId="64" applyFont="1" applyFill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24" xfId="64" applyFont="1" applyFill="1" applyBorder="1" applyAlignment="1" applyProtection="1">
      <alignment horizontal="center" vertical="center" wrapText="1"/>
      <protection/>
    </xf>
    <xf numFmtId="0" fontId="15" fillId="0" borderId="25" xfId="64" applyFont="1" applyFill="1" applyBorder="1" applyAlignment="1" applyProtection="1">
      <alignment horizontal="center" vertical="center" wrapText="1"/>
      <protection/>
    </xf>
    <xf numFmtId="0" fontId="15" fillId="0" borderId="26" xfId="64" applyFont="1" applyFill="1" applyBorder="1" applyAlignment="1" applyProtection="1">
      <alignment horizontal="center" vertical="center" wrapText="1"/>
      <protection/>
    </xf>
    <xf numFmtId="0" fontId="12" fillId="0" borderId="16" xfId="64" applyFont="1" applyFill="1" applyBorder="1" applyAlignment="1" applyProtection="1">
      <alignment horizontal="center" vertical="center"/>
      <protection/>
    </xf>
    <xf numFmtId="0" fontId="15" fillId="0" borderId="17" xfId="64" applyFont="1" applyFill="1" applyBorder="1" applyAlignment="1" applyProtection="1">
      <alignment horizontal="center" vertical="center"/>
      <protection/>
    </xf>
    <xf numFmtId="0" fontId="15" fillId="0" borderId="18" xfId="64" applyFont="1" applyFill="1" applyBorder="1" applyAlignment="1" applyProtection="1">
      <alignment horizontal="center" vertical="center"/>
      <protection/>
    </xf>
    <xf numFmtId="0" fontId="12" fillId="0" borderId="24" xfId="64" applyFont="1" applyFill="1" applyBorder="1" applyAlignment="1" applyProtection="1">
      <alignment horizontal="center" vertical="center"/>
      <protection/>
    </xf>
    <xf numFmtId="0" fontId="12" fillId="0" borderId="13" xfId="64" applyFont="1" applyFill="1" applyBorder="1" applyProtection="1">
      <alignment/>
      <protection/>
    </xf>
    <xf numFmtId="170" fontId="12" fillId="0" borderId="27" xfId="47" applyNumberFormat="1" applyFont="1" applyFill="1" applyBorder="1" applyAlignment="1" applyProtection="1">
      <alignment/>
      <protection locked="0"/>
    </xf>
    <xf numFmtId="0" fontId="12" fillId="0" borderId="21" xfId="64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justify" wrapText="1"/>
    </xf>
    <xf numFmtId="170" fontId="12" fillId="0" borderId="28" xfId="47" applyNumberFormat="1" applyFont="1" applyFill="1" applyBorder="1" applyAlignment="1" applyProtection="1">
      <alignment/>
      <protection locked="0"/>
    </xf>
    <xf numFmtId="0" fontId="12" fillId="0" borderId="10" xfId="0" applyFont="1" applyBorder="1" applyAlignment="1">
      <alignment wrapText="1"/>
    </xf>
    <xf numFmtId="0" fontId="12" fillId="0" borderId="23" xfId="64" applyFont="1" applyFill="1" applyBorder="1" applyAlignment="1" applyProtection="1">
      <alignment horizontal="center" vertical="center"/>
      <protection/>
    </xf>
    <xf numFmtId="170" fontId="12" fillId="0" borderId="29" xfId="47" applyNumberFormat="1" applyFont="1" applyFill="1" applyBorder="1" applyAlignment="1" applyProtection="1">
      <alignment/>
      <protection locked="0"/>
    </xf>
    <xf numFmtId="0" fontId="12" fillId="0" borderId="30" xfId="0" applyFont="1" applyBorder="1" applyAlignment="1">
      <alignment wrapText="1"/>
    </xf>
    <xf numFmtId="170" fontId="15" fillId="0" borderId="18" xfId="47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31" xfId="0" applyFont="1" applyBorder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2" fontId="12" fillId="0" borderId="10" xfId="0" applyNumberFormat="1" applyFont="1" applyFill="1" applyBorder="1" applyAlignment="1">
      <alignment wrapText="1"/>
    </xf>
    <xf numFmtId="166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66" fontId="21" fillId="0" borderId="0" xfId="0" applyNumberFormat="1" applyFont="1" applyFill="1" applyBorder="1" applyAlignment="1" applyProtection="1">
      <alignment vertical="center" wrapText="1"/>
      <protection locked="0"/>
    </xf>
    <xf numFmtId="166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vertical="center" wrapText="1"/>
    </xf>
    <xf numFmtId="166" fontId="23" fillId="0" borderId="0" xfId="0" applyNumberFormat="1" applyFont="1" applyFill="1" applyAlignment="1">
      <alignment vertical="center" wrapText="1"/>
    </xf>
    <xf numFmtId="166" fontId="12" fillId="0" borderId="0" xfId="0" applyNumberFormat="1" applyFont="1" applyFill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top"/>
      <protection locked="0"/>
    </xf>
    <xf numFmtId="0" fontId="24" fillId="0" borderId="0" xfId="0" applyFont="1" applyFill="1" applyAlignment="1">
      <alignment vertical="center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/>
    </xf>
    <xf numFmtId="0" fontId="15" fillId="0" borderId="32" xfId="0" applyFont="1" applyFill="1" applyBorder="1" applyAlignment="1" applyProtection="1">
      <alignment vertical="center"/>
      <protection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right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166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166" fontId="15" fillId="0" borderId="1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Alignment="1">
      <alignment vertical="center" wrapText="1"/>
    </xf>
    <xf numFmtId="166" fontId="12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>
      <alignment vertical="center" wrapText="1"/>
    </xf>
    <xf numFmtId="166" fontId="15" fillId="0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64" applyFont="1" applyFill="1" applyBorder="1" applyAlignment="1" applyProtection="1">
      <alignment vertical="center" wrapText="1"/>
      <protection/>
    </xf>
    <xf numFmtId="0" fontId="12" fillId="0" borderId="11" xfId="64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15" fillId="0" borderId="13" xfId="64" applyFont="1" applyFill="1" applyBorder="1" applyAlignment="1" applyProtection="1">
      <alignment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3" fontId="23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 indent="1"/>
      <protection/>
    </xf>
    <xf numFmtId="166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10" xfId="64" applyFont="1" applyFill="1" applyBorder="1" applyAlignment="1" applyProtection="1">
      <alignment horizontal="left" vertical="center" wrapText="1"/>
      <protection/>
    </xf>
    <xf numFmtId="0" fontId="12" fillId="0" borderId="13" xfId="64" applyFont="1" applyFill="1" applyBorder="1" applyAlignment="1" applyProtection="1">
      <alignment horizontal="left" vertical="center" wrapText="1"/>
      <protection/>
    </xf>
    <xf numFmtId="0" fontId="12" fillId="0" borderId="10" xfId="64" applyFont="1" applyFill="1" applyBorder="1" applyAlignment="1" applyProtection="1">
      <alignment horizontal="left" vertical="center" wrapText="1"/>
      <protection/>
    </xf>
    <xf numFmtId="0" fontId="12" fillId="0" borderId="10" xfId="64" applyFont="1" applyFill="1" applyBorder="1" applyAlignment="1" applyProtection="1">
      <alignment horizontal="left"/>
      <protection/>
    </xf>
    <xf numFmtId="171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64" applyFont="1" applyFill="1" applyBorder="1" applyAlignment="1" applyProtection="1">
      <alignment horizontal="left" vertical="center" wrapText="1"/>
      <protection/>
    </xf>
    <xf numFmtId="166" fontId="16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0" xfId="0" applyNumberFormat="1" applyFont="1" applyFill="1" applyAlignment="1">
      <alignment vertical="center" wrapText="1"/>
    </xf>
    <xf numFmtId="168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1" fontId="15" fillId="0" borderId="0" xfId="0" applyNumberFormat="1" applyFont="1" applyFill="1" applyAlignment="1">
      <alignment vertical="center" wrapText="1"/>
    </xf>
    <xf numFmtId="166" fontId="12" fillId="0" borderId="0" xfId="0" applyNumberFormat="1" applyFont="1" applyFill="1" applyAlignment="1" applyProtection="1">
      <alignment vertical="center" wrapText="1"/>
      <protection locked="0"/>
    </xf>
    <xf numFmtId="166" fontId="12" fillId="0" borderId="0" xfId="0" applyNumberFormat="1" applyFont="1" applyFill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49" fontId="15" fillId="0" borderId="3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3" fontId="27" fillId="0" borderId="0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wrapText="1"/>
    </xf>
    <xf numFmtId="3" fontId="27" fillId="0" borderId="12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vertical="center" wrapText="1"/>
      <protection/>
    </xf>
    <xf numFmtId="166" fontId="29" fillId="0" borderId="13" xfId="0" applyNumberFormat="1" applyFont="1" applyFill="1" applyBorder="1" applyAlignment="1" applyProtection="1">
      <alignment vertical="center"/>
      <protection locked="0"/>
    </xf>
    <xf numFmtId="166" fontId="31" fillId="0" borderId="13" xfId="0" applyNumberFormat="1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vertical="center" wrapText="1"/>
      <protection/>
    </xf>
    <xf numFmtId="166" fontId="29" fillId="0" borderId="10" xfId="0" applyNumberFormat="1" applyFont="1" applyFill="1" applyBorder="1" applyAlignment="1" applyProtection="1">
      <alignment vertical="center"/>
      <protection locked="0"/>
    </xf>
    <xf numFmtId="166" fontId="31" fillId="0" borderId="10" xfId="0" applyNumberFormat="1" applyFont="1" applyFill="1" applyBorder="1" applyAlignment="1" applyProtection="1">
      <alignment vertical="center"/>
      <protection/>
    </xf>
    <xf numFmtId="0" fontId="29" fillId="0" borderId="12" xfId="0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 applyProtection="1">
      <alignment vertical="center" wrapText="1"/>
      <protection/>
    </xf>
    <xf numFmtId="166" fontId="29" fillId="0" borderId="12" xfId="0" applyNumberFormat="1" applyFont="1" applyFill="1" applyBorder="1" applyAlignment="1" applyProtection="1">
      <alignment vertical="center"/>
      <protection locked="0"/>
    </xf>
    <xf numFmtId="166" fontId="31" fillId="0" borderId="12" xfId="0" applyNumberFormat="1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vertical="center" wrapText="1"/>
      <protection/>
    </xf>
    <xf numFmtId="0" fontId="3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" fillId="0" borderId="0" xfId="63" applyFill="1" applyAlignment="1">
      <alignment horizontal="center" vertical="center" wrapText="1"/>
      <protection/>
    </xf>
    <xf numFmtId="0" fontId="2" fillId="0" borderId="0" xfId="63" applyFill="1" applyAlignment="1">
      <alignment vertical="center" wrapText="1"/>
      <protection/>
    </xf>
    <xf numFmtId="0" fontId="0" fillId="0" borderId="0" xfId="63" applyFont="1" applyFill="1" applyAlignment="1">
      <alignment vertical="center" wrapText="1"/>
      <protection/>
    </xf>
    <xf numFmtId="0" fontId="22" fillId="0" borderId="36" xfId="63" applyFont="1" applyFill="1" applyBorder="1" applyAlignment="1">
      <alignment horizontal="center" vertical="center" wrapText="1"/>
      <protection/>
    </xf>
    <xf numFmtId="0" fontId="22" fillId="0" borderId="37" xfId="63" applyFont="1" applyFill="1" applyBorder="1" applyAlignment="1">
      <alignment horizontal="center" vertical="center" wrapText="1"/>
      <protection/>
    </xf>
    <xf numFmtId="0" fontId="22" fillId="0" borderId="38" xfId="63" applyFont="1" applyFill="1" applyBorder="1" applyAlignment="1">
      <alignment horizontal="center" vertical="center" wrapText="1"/>
      <protection/>
    </xf>
    <xf numFmtId="0" fontId="32" fillId="0" borderId="0" xfId="63" applyFont="1" applyFill="1" applyAlignment="1">
      <alignment horizontal="center" vertical="center" wrapText="1"/>
      <protection/>
    </xf>
    <xf numFmtId="0" fontId="21" fillId="0" borderId="39" xfId="63" applyFont="1" applyFill="1" applyBorder="1" applyAlignment="1" applyProtection="1">
      <alignment vertical="center" wrapText="1"/>
      <protection locked="0"/>
    </xf>
    <xf numFmtId="166" fontId="21" fillId="0" borderId="39" xfId="63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0" xfId="63" applyFont="1" applyFill="1" applyBorder="1" applyAlignment="1">
      <alignment horizontal="center" vertical="center" wrapText="1"/>
      <protection/>
    </xf>
    <xf numFmtId="0" fontId="21" fillId="0" borderId="41" xfId="63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41" xfId="63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>
      <alignment wrapText="1"/>
    </xf>
    <xf numFmtId="166" fontId="22" fillId="0" borderId="42" xfId="63" applyNumberFormat="1" applyFont="1" applyFill="1" applyBorder="1" applyAlignment="1">
      <alignment horizontal="center" vertical="center" wrapText="1"/>
      <protection/>
    </xf>
    <xf numFmtId="166" fontId="22" fillId="0" borderId="42" xfId="63" applyNumberFormat="1" applyFont="1" applyFill="1" applyBorder="1" applyAlignment="1">
      <alignment vertical="center" wrapText="1"/>
      <protection/>
    </xf>
    <xf numFmtId="166" fontId="22" fillId="0" borderId="42" xfId="63" applyNumberFormat="1" applyFont="1" applyFill="1" applyBorder="1" applyAlignment="1">
      <alignment horizontal="right" vertical="center" wrapText="1"/>
      <protection/>
    </xf>
    <xf numFmtId="0" fontId="34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3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3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22" fillId="39" borderId="10" xfId="0" applyFont="1" applyFill="1" applyBorder="1" applyAlignment="1">
      <alignment/>
    </xf>
    <xf numFmtId="1" fontId="22" fillId="39" borderId="10" xfId="0" applyNumberFormat="1" applyFont="1" applyFill="1" applyBorder="1" applyAlignment="1">
      <alignment/>
    </xf>
    <xf numFmtId="2" fontId="34" fillId="0" borderId="10" xfId="0" applyNumberFormat="1" applyFont="1" applyBorder="1" applyAlignment="1">
      <alignment wrapText="1"/>
    </xf>
    <xf numFmtId="2" fontId="22" fillId="39" borderId="10" xfId="0" applyNumberFormat="1" applyFont="1" applyFill="1" applyBorder="1" applyAlignment="1">
      <alignment wrapText="1"/>
    </xf>
    <xf numFmtId="0" fontId="21" fillId="39" borderId="10" xfId="0" applyFont="1" applyFill="1" applyBorder="1" applyAlignment="1">
      <alignment/>
    </xf>
    <xf numFmtId="0" fontId="34" fillId="0" borderId="10" xfId="0" applyFont="1" applyBorder="1" applyAlignment="1">
      <alignment vertical="center" shrinkToFit="1"/>
    </xf>
    <xf numFmtId="1" fontId="0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4" fillId="0" borderId="10" xfId="0" applyFont="1" applyBorder="1" applyAlignment="1">
      <alignment wrapText="1"/>
    </xf>
    <xf numFmtId="1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166" fontId="35" fillId="0" borderId="10" xfId="0" applyNumberFormat="1" applyFont="1" applyBorder="1" applyAlignment="1">
      <alignment/>
    </xf>
    <xf numFmtId="1" fontId="35" fillId="0" borderId="10" xfId="0" applyNumberFormat="1" applyFont="1" applyFill="1" applyBorder="1" applyAlignment="1">
      <alignment/>
    </xf>
    <xf numFmtId="0" fontId="22" fillId="41" borderId="10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1" fontId="22" fillId="41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34" fillId="41" borderId="10" xfId="0" applyFont="1" applyFill="1" applyBorder="1" applyAlignment="1">
      <alignment/>
    </xf>
    <xf numFmtId="0" fontId="15" fillId="42" borderId="10" xfId="0" applyFont="1" applyFill="1" applyBorder="1" applyAlignment="1">
      <alignment/>
    </xf>
    <xf numFmtId="1" fontId="15" fillId="42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34" fillId="39" borderId="10" xfId="0" applyFont="1" applyFill="1" applyBorder="1" applyAlignment="1">
      <alignment/>
    </xf>
    <xf numFmtId="1" fontId="34" fillId="39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66" fontId="34" fillId="0" borderId="1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0" fillId="39" borderId="0" xfId="0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1" fontId="12" fillId="42" borderId="10" xfId="0" applyNumberFormat="1" applyFont="1" applyFill="1" applyBorder="1" applyAlignment="1">
      <alignment/>
    </xf>
    <xf numFmtId="0" fontId="12" fillId="4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0" xfId="0" applyFont="1" applyBorder="1" applyAlignment="1">
      <alignment/>
    </xf>
    <xf numFmtId="166" fontId="15" fillId="0" borderId="0" xfId="64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5" fillId="0" borderId="43" xfId="64" applyFont="1" applyFill="1" applyBorder="1" applyAlignment="1">
      <alignment horizontal="center" vertical="center" wrapText="1"/>
      <protection/>
    </xf>
    <xf numFmtId="0" fontId="15" fillId="0" borderId="44" xfId="64" applyFont="1" applyFill="1" applyBorder="1" applyAlignment="1">
      <alignment horizontal="center" vertical="center" wrapText="1"/>
      <protection/>
    </xf>
    <xf numFmtId="0" fontId="15" fillId="0" borderId="25" xfId="64" applyFont="1" applyFill="1" applyBorder="1" applyAlignment="1">
      <alignment horizontal="center" vertical="center" wrapText="1"/>
      <protection/>
    </xf>
    <xf numFmtId="0" fontId="15" fillId="0" borderId="45" xfId="64" applyFont="1" applyFill="1" applyBorder="1" applyAlignment="1">
      <alignment horizontal="center" vertical="center" wrapText="1"/>
      <protection/>
    </xf>
    <xf numFmtId="0" fontId="15" fillId="0" borderId="16" xfId="64" applyFont="1" applyFill="1" applyBorder="1" applyAlignment="1" applyProtection="1">
      <alignment horizontal="left"/>
      <protection/>
    </xf>
    <xf numFmtId="0" fontId="12" fillId="0" borderId="46" xfId="64" applyFont="1" applyFill="1" applyBorder="1" applyAlignment="1">
      <alignment horizontal="justify" vertical="center" wrapText="1"/>
      <protection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31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planatory Text" xfId="46"/>
    <cellStyle name="Comma" xfId="47"/>
    <cellStyle name="Comma [0]" xfId="48"/>
    <cellStyle name="Ezres 2" xfId="49"/>
    <cellStyle name="Ezres_Munka1" xfId="50"/>
    <cellStyle name="Figyelmezteté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Normál_KVIREND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3"/>
  <sheetViews>
    <sheetView view="pageLayout" zoomScale="62" zoomScaleNormal="65" zoomScaleSheetLayoutView="50" zoomScalePageLayoutView="62" workbookViewId="0" topLeftCell="C1">
      <selection activeCell="L16" sqref="L16"/>
    </sheetView>
  </sheetViews>
  <sheetFormatPr defaultColWidth="9.00390625" defaultRowHeight="12.75"/>
  <cols>
    <col min="1" max="1" width="13.7109375" style="1" customWidth="1"/>
    <col min="2" max="2" width="124.7109375" style="1" customWidth="1"/>
    <col min="3" max="3" width="23.00390625" style="2" customWidth="1"/>
    <col min="4" max="4" width="21.140625" style="1" customWidth="1"/>
    <col min="5" max="5" width="21.7109375" style="1" customWidth="1"/>
    <col min="6" max="6" width="18.28125" style="1" customWidth="1"/>
    <col min="7" max="7" width="17.421875" style="1" customWidth="1"/>
    <col min="8" max="8" width="15.8515625" style="1" customWidth="1"/>
    <col min="9" max="9" width="19.28125" style="1" customWidth="1"/>
    <col min="10" max="10" width="14.00390625" style="1" customWidth="1"/>
    <col min="11" max="16384" width="9.00390625" style="1" customWidth="1"/>
  </cols>
  <sheetData>
    <row r="1" spans="1:6" s="5" customFormat="1" ht="20.25">
      <c r="A1" s="3"/>
      <c r="B1" s="436" t="s">
        <v>0</v>
      </c>
      <c r="C1" s="436"/>
      <c r="D1" s="3"/>
      <c r="E1" s="3"/>
      <c r="F1" s="3"/>
    </row>
    <row r="2" spans="1:6" s="5" customFormat="1" ht="20.25">
      <c r="A2" s="4"/>
      <c r="B2" s="436" t="s">
        <v>1</v>
      </c>
      <c r="C2" s="436"/>
      <c r="D2" s="3"/>
      <c r="E2" s="3"/>
      <c r="F2" s="3"/>
    </row>
    <row r="3" s="5" customFormat="1" ht="20.25">
      <c r="C3" s="6" t="s">
        <v>2</v>
      </c>
    </row>
    <row r="4" spans="1:252" s="5" customFormat="1" ht="39" customHeight="1">
      <c r="A4" s="7" t="s">
        <v>3</v>
      </c>
      <c r="B4" s="7" t="s">
        <v>4</v>
      </c>
      <c r="C4" s="8" t="s">
        <v>5</v>
      </c>
      <c r="D4" s="437" t="s">
        <v>6</v>
      </c>
      <c r="E4" s="437"/>
      <c r="F4" s="437"/>
      <c r="G4" s="438"/>
      <c r="H4" s="438"/>
      <c r="I4" s="438"/>
      <c r="IR4" s="1"/>
    </row>
    <row r="5" spans="1:252" s="5" customFormat="1" ht="78.75" customHeight="1">
      <c r="A5" s="9"/>
      <c r="B5" s="10" t="s">
        <v>7</v>
      </c>
      <c r="C5" s="11"/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IR5" s="1"/>
    </row>
    <row r="6" spans="1:252" s="5" customFormat="1" ht="20.25">
      <c r="A6" s="13" t="s">
        <v>14</v>
      </c>
      <c r="B6" s="14" t="s">
        <v>15</v>
      </c>
      <c r="C6" s="15">
        <f aca="true" t="shared" si="0" ref="C6:I6">C7+C8+C9+C10+C11+C12</f>
        <v>654552</v>
      </c>
      <c r="D6" s="15">
        <f t="shared" si="0"/>
        <v>502810</v>
      </c>
      <c r="E6" s="15">
        <f t="shared" si="0"/>
        <v>0</v>
      </c>
      <c r="F6" s="15">
        <f t="shared" si="0"/>
        <v>151742</v>
      </c>
      <c r="G6" s="15">
        <f t="shared" si="0"/>
        <v>667643.0400000002</v>
      </c>
      <c r="H6" s="15">
        <f t="shared" si="0"/>
        <v>674188.56</v>
      </c>
      <c r="I6" s="15">
        <f t="shared" si="0"/>
        <v>694348.7616000001</v>
      </c>
      <c r="IR6" s="1"/>
    </row>
    <row r="7" spans="1:252" s="5" customFormat="1" ht="20.25">
      <c r="A7" s="16"/>
      <c r="B7" s="17" t="s">
        <v>16</v>
      </c>
      <c r="C7" s="18">
        <v>258888</v>
      </c>
      <c r="D7" s="18">
        <f>'8. melléklet Önkormányzat'!D10+'9.  melléklet Hivatal'!D9+'10. melléklet Isaszegi Héts'!D9+'11.  melléklet Isaszegi Bóbi'!D9+'12. mell. Isaszegi Humánszol'!D9+'13.  mellékletMűvelődési ház'!D9+'14. melléklet Könyvtár'!D9+'15.melléklet IVÜSZ'!D9</f>
        <v>107146</v>
      </c>
      <c r="E7" s="19">
        <f>'8. melléklet Önkormányzat'!E10+'9.  melléklet Hivatal'!E9+'10. melléklet Isaszegi Héts'!E9+'11.  melléklet Isaszegi Bóbi'!E9+'12. mell. Isaszegi Humánszol'!E9+'13.  mellékletMűvelődési ház'!E9+'14. melléklet Könyvtár'!E9+'15.melléklet IVÜSZ'!E9</f>
        <v>0</v>
      </c>
      <c r="F7" s="18">
        <f>'8. melléklet Önkormányzat'!F10+'9.  melléklet Hivatal'!F9+'10. melléklet Isaszegi Héts'!F9+'11.  melléklet Isaszegi Bóbi'!F9+'12. mell. Isaszegi Humánszol'!F9+'13.  mellékletMűvelődési ház'!F9+'14. melléklet Könyvtár'!F9+'15.melléklet IVÜSZ'!F9</f>
        <v>151742</v>
      </c>
      <c r="G7" s="18">
        <f aca="true" t="shared" si="1" ref="G7:G12">C7*1.02</f>
        <v>264065.76</v>
      </c>
      <c r="H7" s="18">
        <f aca="true" t="shared" si="2" ref="H7:H12">C7*1.03</f>
        <v>266654.64</v>
      </c>
      <c r="I7" s="18">
        <f aca="true" t="shared" si="3" ref="I7:I12">G7*1.04</f>
        <v>274628.39040000003</v>
      </c>
      <c r="IR7" s="1"/>
    </row>
    <row r="8" spans="1:252" s="5" customFormat="1" ht="20.25">
      <c r="A8" s="20"/>
      <c r="B8" s="17" t="s">
        <v>17</v>
      </c>
      <c r="C8" s="18">
        <v>189021</v>
      </c>
      <c r="D8" s="18">
        <f>'8. melléklet Önkormányzat'!D11+'9.  melléklet Hivatal'!D10+'10. melléklet Isaszegi Héts'!D10+'11.  melléklet Isaszegi Bóbi'!D10+'12. mell. Isaszegi Humánszol'!D10+'13.  mellékletMűvelődési ház'!D10+'14. melléklet Könyvtár'!D10+'15.melléklet IVÜSZ'!D10</f>
        <v>189021</v>
      </c>
      <c r="E8" s="19">
        <f>'8. melléklet Önkormányzat'!E11+'9.  melléklet Hivatal'!E10+'10. melléklet Isaszegi Héts'!E10+'11.  melléklet Isaszegi Bóbi'!E10+'12. mell. Isaszegi Humánszol'!E10+'13.  mellékletMűvelődési ház'!E10+'14. melléklet Könyvtár'!E10+'15.melléklet IVÜSZ'!E10</f>
        <v>0</v>
      </c>
      <c r="F8" s="18">
        <f>'8. melléklet Önkormányzat'!F11+'9.  melléklet Hivatal'!F10+'10. melléklet Isaszegi Héts'!F10+'11.  melléklet Isaszegi Bóbi'!F10+'12. mell. Isaszegi Humánszol'!F10+'13.  mellékletMűvelődési ház'!F10+'14. melléklet Könyvtár'!F10+'15.melléklet IVÜSZ'!F10</f>
        <v>0</v>
      </c>
      <c r="G8" s="18">
        <f t="shared" si="1"/>
        <v>192801.42</v>
      </c>
      <c r="H8" s="18">
        <f t="shared" si="2"/>
        <v>194691.63</v>
      </c>
      <c r="I8" s="18">
        <f t="shared" si="3"/>
        <v>200513.47680000003</v>
      </c>
      <c r="IR8" s="1"/>
    </row>
    <row r="9" spans="1:252" s="5" customFormat="1" ht="20.25">
      <c r="A9" s="20"/>
      <c r="B9" s="17" t="s">
        <v>18</v>
      </c>
      <c r="C9" s="18">
        <v>192784</v>
      </c>
      <c r="D9" s="18">
        <f>'8. melléklet Önkormányzat'!D12+'9.  melléklet Hivatal'!D11+'10. melléklet Isaszegi Héts'!D11+'11.  melléklet Isaszegi Bóbi'!D11+'12. mell. Isaszegi Humánszol'!D11+'13.  mellékletMűvelődési ház'!D11+'14. melléklet Könyvtár'!D11+'15.melléklet IVÜSZ'!D11</f>
        <v>192784</v>
      </c>
      <c r="E9" s="19">
        <f>'8. melléklet Önkormányzat'!E12+'9.  melléklet Hivatal'!E11+'10. melléklet Isaszegi Héts'!E11+'11.  melléklet Isaszegi Bóbi'!E11+'12. mell. Isaszegi Humánszol'!E11+'13.  mellékletMűvelődési ház'!E11+'14. melléklet Könyvtár'!E11+'15.melléklet IVÜSZ'!E11</f>
        <v>0</v>
      </c>
      <c r="F9" s="18">
        <f>'8. melléklet Önkormányzat'!F12+'9.  melléklet Hivatal'!F11+'10. melléklet Isaszegi Héts'!F11+'11.  melléklet Isaszegi Bóbi'!F11+'12. mell. Isaszegi Humánszol'!F11+'13.  mellékletMűvelődési ház'!F11+'14. melléklet Könyvtár'!F11+'15.melléklet IVÜSZ'!F11</f>
        <v>0</v>
      </c>
      <c r="G9" s="18">
        <f t="shared" si="1"/>
        <v>196639.68</v>
      </c>
      <c r="H9" s="18">
        <f t="shared" si="2"/>
        <v>198567.52000000002</v>
      </c>
      <c r="I9" s="18">
        <f t="shared" si="3"/>
        <v>204505.2672</v>
      </c>
      <c r="IR9" s="1"/>
    </row>
    <row r="10" spans="1:252" s="5" customFormat="1" ht="20.25">
      <c r="A10" s="20"/>
      <c r="B10" s="17" t="s">
        <v>19</v>
      </c>
      <c r="C10" s="18">
        <v>13859</v>
      </c>
      <c r="D10" s="18">
        <f>'8. melléklet Önkormányzat'!D13+'9.  melléklet Hivatal'!D12+'10. melléklet Isaszegi Héts'!D12+'11.  melléklet Isaszegi Bóbi'!D12+'12. mell. Isaszegi Humánszol'!D12+'13.  mellékletMűvelődési ház'!D12+'14. melléklet Könyvtár'!D12+'15.melléklet IVÜSZ'!D12</f>
        <v>13859</v>
      </c>
      <c r="E10" s="19">
        <f>'8. melléklet Önkormányzat'!E13+'9.  melléklet Hivatal'!E12+'10. melléklet Isaszegi Héts'!E12+'11.  melléklet Isaszegi Bóbi'!E12+'12. mell. Isaszegi Humánszol'!E12+'13.  mellékletMűvelődési ház'!E12+'14. melléklet Könyvtár'!E12+'15.melléklet IVÜSZ'!E12</f>
        <v>0</v>
      </c>
      <c r="F10" s="19">
        <f>'8. melléklet Önkormányzat'!F13+'9.  melléklet Hivatal'!F12+'10. melléklet Isaszegi Héts'!F12+'11.  melléklet Isaszegi Bóbi'!F12+'12. mell. Isaszegi Humánszol'!F12+'13.  mellékletMűvelődési ház'!F12+'14. melléklet Könyvtár'!F12+'15.melléklet IVÜSZ'!F12</f>
        <v>0</v>
      </c>
      <c r="G10" s="18">
        <f t="shared" si="1"/>
        <v>14136.18</v>
      </c>
      <c r="H10" s="18">
        <f t="shared" si="2"/>
        <v>14274.77</v>
      </c>
      <c r="I10" s="18">
        <f t="shared" si="3"/>
        <v>14701.6272</v>
      </c>
      <c r="IR10" s="1"/>
    </row>
    <row r="11" spans="1:252" s="5" customFormat="1" ht="20.25">
      <c r="A11" s="20"/>
      <c r="B11" s="17" t="s">
        <v>20</v>
      </c>
      <c r="C11" s="18">
        <f>'8. melléklet Önkormányzat'!C14</f>
        <v>0</v>
      </c>
      <c r="D11" s="18">
        <f>'8. melléklet Önkormányzat'!D14+'9.  melléklet Hivatal'!D13+'10. melléklet Isaszegi Héts'!D13+'11.  melléklet Isaszegi Bóbi'!D13+'12. mell. Isaszegi Humánszol'!D13+'13.  mellékletMűvelődési ház'!D13+'14. melléklet Könyvtár'!D13+'15.melléklet IVÜSZ'!D13</f>
        <v>0</v>
      </c>
      <c r="E11" s="19">
        <f>'8. melléklet Önkormányzat'!E14+'9.  melléklet Hivatal'!E13+'10. melléklet Isaszegi Héts'!E13+'11.  melléklet Isaszegi Bóbi'!E13+'12. mell. Isaszegi Humánszol'!E13+'13.  mellékletMűvelődési ház'!E13+'14. melléklet Könyvtár'!E13+'15.melléklet IVÜSZ'!E13</f>
        <v>0</v>
      </c>
      <c r="F11" s="19">
        <f>'8. melléklet Önkormányzat'!F14+'9.  melléklet Hivatal'!F13+'10. melléklet Isaszegi Héts'!F13+'11.  melléklet Isaszegi Bóbi'!F13+'12. mell. Isaszegi Humánszol'!F13+'13.  mellékletMűvelődési ház'!F13+'14. melléklet Könyvtár'!F13+'15.melléklet IVÜSZ'!F13</f>
        <v>0</v>
      </c>
      <c r="G11" s="18">
        <f t="shared" si="1"/>
        <v>0</v>
      </c>
      <c r="H11" s="18">
        <f t="shared" si="2"/>
        <v>0</v>
      </c>
      <c r="I11" s="18">
        <f t="shared" si="3"/>
        <v>0</v>
      </c>
      <c r="IR11" s="1"/>
    </row>
    <row r="12" spans="1:252" s="5" customFormat="1" ht="20.25">
      <c r="A12" s="20"/>
      <c r="B12" s="17" t="s">
        <v>21</v>
      </c>
      <c r="C12" s="18">
        <f>'8. melléklet Önkormányzat'!C15</f>
        <v>0</v>
      </c>
      <c r="D12" s="18"/>
      <c r="E12" s="19">
        <f>'8. melléklet Önkormányzat'!E15+'9.  melléklet Hivatal'!E14+'10. melléklet Isaszegi Héts'!E14+'11.  melléklet Isaszegi Bóbi'!E14+'12. mell. Isaszegi Humánszol'!E14+'13.  mellékletMűvelődési ház'!E14+'14. melléklet Könyvtár'!E14+'15.melléklet IVÜSZ'!E14</f>
        <v>0</v>
      </c>
      <c r="F12" s="19">
        <f>'8. melléklet Önkormányzat'!F15+'9.  melléklet Hivatal'!F14+'10. melléklet Isaszegi Héts'!F14+'11.  melléklet Isaszegi Bóbi'!F14+'12. mell. Isaszegi Humánszol'!F14+'13.  mellékletMűvelődési ház'!F14+'14. melléklet Könyvtár'!F14+'15.melléklet IVÜSZ'!F14</f>
        <v>0</v>
      </c>
      <c r="G12" s="18">
        <f t="shared" si="1"/>
        <v>0</v>
      </c>
      <c r="H12" s="18">
        <f t="shared" si="2"/>
        <v>0</v>
      </c>
      <c r="I12" s="18">
        <f t="shared" si="3"/>
        <v>0</v>
      </c>
      <c r="IR12" s="1"/>
    </row>
    <row r="13" spans="1:252" s="5" customFormat="1" ht="20.25">
      <c r="A13" s="21" t="s">
        <v>22</v>
      </c>
      <c r="B13" s="14" t="s">
        <v>23</v>
      </c>
      <c r="C13" s="15">
        <f aca="true" t="shared" si="4" ref="C13:I13">C14+C15+C16+C17</f>
        <v>61940</v>
      </c>
      <c r="D13" s="15">
        <f t="shared" si="4"/>
        <v>47682</v>
      </c>
      <c r="E13" s="15">
        <f t="shared" si="4"/>
        <v>14258</v>
      </c>
      <c r="F13" s="15">
        <f t="shared" si="4"/>
        <v>0</v>
      </c>
      <c r="G13" s="15">
        <f t="shared" si="4"/>
        <v>55842</v>
      </c>
      <c r="H13" s="15">
        <f t="shared" si="4"/>
        <v>55842</v>
      </c>
      <c r="I13" s="15">
        <f t="shared" si="4"/>
        <v>55842</v>
      </c>
      <c r="IR13" s="1"/>
    </row>
    <row r="14" spans="1:252" s="5" customFormat="1" ht="20.25">
      <c r="A14" s="16"/>
      <c r="B14" s="17" t="s">
        <v>24</v>
      </c>
      <c r="C14" s="18">
        <f>'8. melléklet Önkormányzat'!C17+'9.  melléklet Hivatal'!C16+'10. melléklet Isaszegi Héts'!C16+'11.  melléklet Isaszegi Bóbi'!C16+'12. mell. Isaszegi Humánszol'!C16+'13.  mellékletMűvelődési ház'!C16+'14. melléklet Könyvtár'!C16+'15.melléklet IVÜSZ'!C16</f>
        <v>2160</v>
      </c>
      <c r="D14" s="18">
        <f>'8. melléklet Önkormányzat'!D17+'9.  melléklet Hivatal'!D16+'10. melléklet Isaszegi Héts'!D16+'11.  melléklet Isaszegi Bóbi'!D16+'12. mell. Isaszegi Humánszol'!D16+'13.  mellékletMűvelődési ház'!D16+'14. melléklet Könyvtár'!D16+'15.melléklet IVÜSZ'!D16</f>
        <v>0</v>
      </c>
      <c r="E14" s="18">
        <f>'8. melléklet Önkormányzat'!E17+'9.  melléklet Hivatal'!E16+'10. melléklet Isaszegi Héts'!E16+'11.  melléklet Isaszegi Bóbi'!E16+'12. mell. Isaszegi Humánszol'!E16+'13.  mellékletMűvelődési ház'!E16+'14. melléklet Könyvtár'!E16+'15.melléklet IVÜSZ'!E16</f>
        <v>2160</v>
      </c>
      <c r="F14" s="18">
        <f>'8. melléklet Önkormányzat'!F17+'9.  melléklet Hivatal'!F16+'10. melléklet Isaszegi Héts'!F16+'11.  melléklet Isaszegi Bóbi'!F16+'12. mell. Isaszegi Humánszol'!F16+'13.  mellékletMűvelődési ház'!F16+'14. melléklet Könyvtár'!F16+'15.melléklet IVÜSZ'!F16</f>
        <v>0</v>
      </c>
      <c r="G14" s="18">
        <v>2160</v>
      </c>
      <c r="H14" s="18">
        <v>2160</v>
      </c>
      <c r="I14" s="18">
        <v>2160</v>
      </c>
      <c r="IR14" s="1"/>
    </row>
    <row r="15" spans="1:252" s="5" customFormat="1" ht="20.25">
      <c r="A15" s="20"/>
      <c r="B15" s="17" t="s">
        <v>25</v>
      </c>
      <c r="C15" s="18">
        <f>'8. melléklet Önkormányzat'!C18+'9.  melléklet Hivatal'!C17+'10. melléklet Isaszegi Héts'!C17+'11.  melléklet Isaszegi Bóbi'!C17+'12. mell. Isaszegi Humánszol'!C17+'13.  mellékletMűvelődési ház'!C17+'14. melléklet Könyvtár'!C17+'15.melléklet IVÜSZ'!C17</f>
        <v>0</v>
      </c>
      <c r="D15" s="18">
        <f>'8. melléklet Önkormányzat'!D18+'9.  melléklet Hivatal'!D17+'10. melléklet Isaszegi Héts'!D17+'11.  melléklet Isaszegi Bóbi'!D17+'12. mell. Isaszegi Humánszol'!D17+'13.  mellékletMűvelődési ház'!D17+'14. melléklet Könyvtár'!D17+'15.melléklet IVÜSZ'!D17</f>
        <v>0</v>
      </c>
      <c r="E15" s="18">
        <f>'8. melléklet Önkormányzat'!E18+'9.  melléklet Hivatal'!E17+'10. melléklet Isaszegi Héts'!E17+'11.  melléklet Isaszegi Bóbi'!E17+'12. mell. Isaszegi Humánszol'!E17+'13.  mellékletMűvelődési ház'!E17+'14. melléklet Könyvtár'!E17+'15.melléklet IVÜSZ'!E17</f>
        <v>0</v>
      </c>
      <c r="F15" s="18">
        <f>'8. melléklet Önkormányzat'!F18+'9.  melléklet Hivatal'!F17+'10. melléklet Isaszegi Héts'!F17+'11.  melléklet Isaszegi Bóbi'!F17+'12. mell. Isaszegi Humánszol'!F17+'13.  mellékletMűvelődési ház'!F17+'14. melléklet Könyvtár'!F17+'15.melléklet IVÜSZ'!F17</f>
        <v>0</v>
      </c>
      <c r="G15" s="18"/>
      <c r="H15" s="18">
        <f>G15*1.03</f>
        <v>0</v>
      </c>
      <c r="I15" s="18">
        <f>H15*1.03</f>
        <v>0</v>
      </c>
      <c r="IR15" s="1"/>
    </row>
    <row r="16" spans="1:252" s="5" customFormat="1" ht="20.25">
      <c r="A16" s="20"/>
      <c r="B16" s="17" t="s">
        <v>26</v>
      </c>
      <c r="C16" s="18">
        <f>'8. melléklet Önkormányzat'!C19+'9.  melléklet Hivatal'!C18+'10. melléklet Isaszegi Héts'!C18+'11.  melléklet Isaszegi Bóbi'!C18+'12. mell. Isaszegi Humánszol'!C18+'13.  mellékletMűvelődési ház'!C18+'14. melléklet Könyvtár'!C18+'15.melléklet IVÜSZ'!C18</f>
        <v>47682</v>
      </c>
      <c r="D16" s="18">
        <f>'8. melléklet Önkormányzat'!D19+'9.  melléklet Hivatal'!D18+'10. melléklet Isaszegi Héts'!D18+'11.  melléklet Isaszegi Bóbi'!D18+'12. mell. Isaszegi Humánszol'!D18+'13.  mellékletMűvelődési ház'!D18+'14. melléklet Könyvtár'!D18+'15.melléklet IVÜSZ'!D18</f>
        <v>47682</v>
      </c>
      <c r="E16" s="18">
        <f>'8. melléklet Önkormányzat'!E19+'9.  melléklet Hivatal'!E18+'10. melléklet Isaszegi Héts'!E18+'11.  melléklet Isaszegi Bóbi'!E18+'12. mell. Isaszegi Humánszol'!E18+'13.  mellékletMűvelődési ház'!E18+'14. melléklet Könyvtár'!E18+'15.melléklet IVÜSZ'!E18</f>
        <v>0</v>
      </c>
      <c r="F16" s="18">
        <f>'8. melléklet Önkormányzat'!F19+'9.  melléklet Hivatal'!F18+'10. melléklet Isaszegi Héts'!F18+'11.  melléklet Isaszegi Bóbi'!F18+'12. mell. Isaszegi Humánszol'!F18+'13.  mellékletMűvelődési ház'!F18+'14. melléklet Könyvtár'!F18+'15.melléklet IVÜSZ'!F18</f>
        <v>0</v>
      </c>
      <c r="G16" s="18">
        <v>53682</v>
      </c>
      <c r="H16" s="18">
        <v>53682</v>
      </c>
      <c r="I16" s="18">
        <v>53682</v>
      </c>
      <c r="IR16" s="1"/>
    </row>
    <row r="17" spans="1:252" s="5" customFormat="1" ht="20.25">
      <c r="A17" s="20"/>
      <c r="B17" s="17" t="s">
        <v>27</v>
      </c>
      <c r="C17" s="18">
        <f>'8. melléklet Önkormányzat'!C20+'9.  melléklet Hivatal'!C19+'10. melléklet Isaszegi Héts'!C19+'11.  melléklet Isaszegi Bóbi'!C19+'12. mell. Isaszegi Humánszol'!C19+'13.  mellékletMűvelődési ház'!C19+'14. melléklet Könyvtár'!C19+'15.melléklet IVÜSZ'!C19</f>
        <v>12098</v>
      </c>
      <c r="D17" s="18">
        <f>'8. melléklet Önkormányzat'!D20+'9.  melléklet Hivatal'!D19+'10. melléklet Isaszegi Héts'!D19+'11.  melléklet Isaszegi Bóbi'!D19+'12. mell. Isaszegi Humánszol'!D19+'13.  mellékletMűvelődési ház'!D19+'14. melléklet Könyvtár'!D19+'15.melléklet IVÜSZ'!D19</f>
        <v>0</v>
      </c>
      <c r="E17" s="18">
        <f>'8. melléklet Önkormányzat'!E20+'9.  melléklet Hivatal'!E19+'10. melléklet Isaszegi Héts'!E19+'11.  melléklet Isaszegi Bóbi'!E19+'12. mell. Isaszegi Humánszol'!E19+'13.  mellékletMűvelődési ház'!E19+'14. melléklet Könyvtár'!E19+'15.melléklet IVÜSZ'!E19</f>
        <v>12098</v>
      </c>
      <c r="F17" s="18">
        <f>'8. melléklet Önkormányzat'!F20+'9.  melléklet Hivatal'!F19+'10. melléklet Isaszegi Héts'!F19+'11.  melléklet Isaszegi Bóbi'!F19+'12. mell. Isaszegi Humánszol'!F19+'13.  mellékletMűvelődési ház'!F19+'14. melléklet Könyvtár'!F19+'15.melléklet IVÜSZ'!F19</f>
        <v>0</v>
      </c>
      <c r="G17" s="18"/>
      <c r="H17" s="18"/>
      <c r="I17" s="18">
        <f>H17*1.03</f>
        <v>0</v>
      </c>
      <c r="IR17" s="1"/>
    </row>
    <row r="18" spans="1:252" s="5" customFormat="1" ht="20.25">
      <c r="A18" s="21" t="s">
        <v>28</v>
      </c>
      <c r="B18" s="22" t="s">
        <v>29</v>
      </c>
      <c r="C18" s="15">
        <f aca="true" t="shared" si="5" ref="C18:I18">C19</f>
        <v>0</v>
      </c>
      <c r="D18" s="15">
        <f t="shared" si="5"/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IR18" s="1"/>
    </row>
    <row r="19" spans="1:252" s="5" customFormat="1" ht="20.25">
      <c r="A19" s="23"/>
      <c r="B19" s="24" t="s">
        <v>30</v>
      </c>
      <c r="C19" s="19">
        <f>'8. melléklet Önkormányzat'!C22</f>
        <v>0</v>
      </c>
      <c r="D19" s="19">
        <f>'8. melléklet Önkormányzat'!D22+'9.  melléklet Hivatal'!D21+'10. melléklet Isaszegi Héts'!D21+'11.  melléklet Isaszegi Bóbi'!D21+'12. mell. Isaszegi Humánszol'!D21+'13.  mellékletMűvelődési ház'!D21+'14. melléklet Könyvtár'!D21+'15.melléklet IVÜSZ'!D21</f>
        <v>0</v>
      </c>
      <c r="E19" s="19">
        <f>'8. melléklet Önkormányzat'!E22+'9.  melléklet Hivatal'!E21+'10. melléklet Isaszegi Héts'!E21+'11.  melléklet Isaszegi Bóbi'!E21+'12. mell. Isaszegi Humánszol'!E21+'13.  mellékletMűvelődési ház'!E21+'14. melléklet Könyvtár'!E21+'15.melléklet IVÜSZ'!E21</f>
        <v>0</v>
      </c>
      <c r="F19" s="19">
        <f>'8. melléklet Önkormányzat'!F22+'9.  melléklet Hivatal'!F21+'10. melléklet Isaszegi Héts'!F21+'11.  melléklet Isaszegi Bóbi'!F21+'12. mell. Isaszegi Humánszol'!F21+'13.  mellékletMűvelődési ház'!F21+'14. melléklet Könyvtár'!F21+'15.melléklet IVÜSZ'!F21</f>
        <v>0</v>
      </c>
      <c r="G19" s="18">
        <f>C19*1.02</f>
        <v>0</v>
      </c>
      <c r="H19" s="18">
        <f>G19*1.03</f>
        <v>0</v>
      </c>
      <c r="I19" s="18">
        <f>H19*1.03</f>
        <v>0</v>
      </c>
      <c r="IR19" s="1"/>
    </row>
    <row r="20" spans="1:252" s="5" customFormat="1" ht="22.5" customHeight="1">
      <c r="A20" s="21" t="s">
        <v>31</v>
      </c>
      <c r="B20" s="22" t="s">
        <v>32</v>
      </c>
      <c r="C20" s="15">
        <f aca="true" t="shared" si="6" ref="C20:H20">C21+C22+C23+C24</f>
        <v>254210</v>
      </c>
      <c r="D20" s="15">
        <f t="shared" si="6"/>
        <v>197210</v>
      </c>
      <c r="E20" s="15">
        <f t="shared" si="6"/>
        <v>57000</v>
      </c>
      <c r="F20" s="15">
        <f t="shared" si="6"/>
        <v>0</v>
      </c>
      <c r="G20" s="15">
        <f t="shared" si="6"/>
        <v>255510</v>
      </c>
      <c r="H20" s="15">
        <f t="shared" si="6"/>
        <v>257510</v>
      </c>
      <c r="I20" s="15">
        <f>I21+I22+I24+I23</f>
        <v>259510</v>
      </c>
      <c r="IR20" s="1"/>
    </row>
    <row r="21" spans="1:252" s="5" customFormat="1" ht="60.75" customHeight="1">
      <c r="A21" s="23"/>
      <c r="B21" s="17" t="s">
        <v>33</v>
      </c>
      <c r="C21" s="18">
        <f>'8. melléklet Önkormányzat'!C24+'9.  melléklet Hivatal'!C23+'10. melléklet Isaszegi Héts'!C23+'11.  melléklet Isaszegi Bóbi'!C23+'12. mell. Isaszegi Humánszol'!C23+'13.  mellékletMűvelődési ház'!C23+'14. melléklet Könyvtár'!C23+'15.melléklet IVÜSZ'!C23</f>
        <v>221700</v>
      </c>
      <c r="D21" s="18">
        <f>'8. melléklet Önkormányzat'!D24+'9.  melléklet Hivatal'!D23+'10. melléklet Isaszegi Héts'!D23+'11.  melléklet Isaszegi Bóbi'!D23+'12. mell. Isaszegi Humánszol'!D23+'13.  mellékletMűvelődési ház'!D23+'14. melléklet Könyvtár'!D23+'15.melléklet IVÜSZ'!D23</f>
        <v>164700</v>
      </c>
      <c r="E21" s="18">
        <f>'8. melléklet Önkormányzat'!E24+'9.  melléklet Hivatal'!E23+'10. melléklet Isaszegi Héts'!E23+'11.  melléklet Isaszegi Bóbi'!E23+'12. mell. Isaszegi Humánszol'!E23+'13.  mellékletMűvelődési ház'!E23+'14. melléklet Könyvtár'!E23+'15.melléklet IVÜSZ'!E23</f>
        <v>57000</v>
      </c>
      <c r="F21" s="18">
        <f>'8. melléklet Önkormányzat'!F24+'9.  melléklet Hivatal'!F23+'10. melléklet Isaszegi Héts'!F23+'11.  melléklet Isaszegi Bóbi'!F23+'12. mell. Isaszegi Humánszol'!F23+'13.  mellékletMűvelődési ház'!F23+'14. melléklet Könyvtár'!F23+'15.melléklet IVÜSZ'!F23</f>
        <v>0</v>
      </c>
      <c r="G21" s="18">
        <v>223000</v>
      </c>
      <c r="H21" s="18">
        <v>225000</v>
      </c>
      <c r="I21" s="18">
        <v>227000</v>
      </c>
      <c r="IR21" s="1"/>
    </row>
    <row r="22" spans="1:252" s="5" customFormat="1" ht="21" customHeight="1">
      <c r="A22" s="25"/>
      <c r="B22" s="26" t="s">
        <v>34</v>
      </c>
      <c r="C22" s="18">
        <f>'8. melléklet Önkormányzat'!C25+'9.  melléklet Hivatal'!C24+'10. melléklet Isaszegi Héts'!C24+'11.  melléklet Isaszegi Bóbi'!C24+'12. mell. Isaszegi Humánszol'!C24+'13.  mellékletMűvelődési ház'!C24+'14. melléklet Könyvtár'!C24+'15.melléklet IVÜSZ'!C24</f>
        <v>26000</v>
      </c>
      <c r="D22" s="18">
        <f>'8. melléklet Önkormányzat'!D25+'9.  melléklet Hivatal'!D24+'10. melléklet Isaszegi Héts'!D24+'11.  melléklet Isaszegi Bóbi'!D24+'12. mell. Isaszegi Humánszol'!D24+'13.  mellékletMűvelődési ház'!D24+'14. melléklet Könyvtár'!D24+'15.melléklet IVÜSZ'!D24</f>
        <v>26000</v>
      </c>
      <c r="E22" s="18">
        <f>'8. melléklet Önkormányzat'!E25+'9.  melléklet Hivatal'!E24+'10. melléklet Isaszegi Héts'!E24+'11.  melléklet Isaszegi Bóbi'!E24+'12. mell. Isaszegi Humánszol'!E24+'13.  mellékletMűvelődési ház'!E24+'14. melléklet Könyvtár'!E24+'15.melléklet IVÜSZ'!E24</f>
        <v>0</v>
      </c>
      <c r="F22" s="18">
        <f>'8. melléklet Önkormányzat'!F25+'9.  melléklet Hivatal'!F24+'10. melléklet Isaszegi Héts'!F24+'11.  melléklet Isaszegi Bóbi'!F24+'12. mell. Isaszegi Humánszol'!F24+'13.  mellékletMűvelődési ház'!F24+'14. melléklet Könyvtár'!F24+'15.melléklet IVÜSZ'!F24</f>
        <v>0</v>
      </c>
      <c r="G22" s="18">
        <v>26000</v>
      </c>
      <c r="H22" s="18">
        <v>26000</v>
      </c>
      <c r="I22" s="18">
        <v>26000</v>
      </c>
      <c r="IR22" s="1"/>
    </row>
    <row r="23" spans="1:252" s="5" customFormat="1" ht="20.25">
      <c r="A23" s="23"/>
      <c r="B23" s="26" t="s">
        <v>35</v>
      </c>
      <c r="C23" s="18">
        <f>'8. melléklet Önkormányzat'!C26+'9.  melléklet Hivatal'!C25+'10. melléklet Isaszegi Héts'!C25+'11.  melléklet Isaszegi Bóbi'!C25+'12. mell. Isaszegi Humánszol'!C25+'13.  mellékletMűvelődési ház'!C25+'14. melléklet Könyvtár'!C25+'15.melléklet IVÜSZ'!C25</f>
        <v>3000</v>
      </c>
      <c r="D23" s="18">
        <f>'8. melléklet Önkormányzat'!D26+'9.  melléklet Hivatal'!D25+'10. melléklet Isaszegi Héts'!D25+'11.  melléklet Isaszegi Bóbi'!D25+'12. mell. Isaszegi Humánszol'!D25+'13.  mellékletMűvelődési ház'!D25+'14. melléklet Könyvtár'!D25+'15.melléklet IVÜSZ'!D25</f>
        <v>3000</v>
      </c>
      <c r="E23" s="18">
        <f>'8. melléklet Önkormányzat'!E26+'9.  melléklet Hivatal'!E25+'10. melléklet Isaszegi Héts'!E25+'11.  melléklet Isaszegi Bóbi'!E25+'12. mell. Isaszegi Humánszol'!E25+'13.  mellékletMűvelődési ház'!E25+'14. melléklet Könyvtár'!E25+'15.melléklet IVÜSZ'!E25</f>
        <v>0</v>
      </c>
      <c r="F23" s="18">
        <f>'8. melléklet Önkormányzat'!F26+'9.  melléklet Hivatal'!F25+'10. melléklet Isaszegi Héts'!F25+'11.  melléklet Isaszegi Bóbi'!F25+'12. mell. Isaszegi Humánszol'!F25+'13.  mellékletMűvelődési ház'!F25+'14. melléklet Könyvtár'!F25+'15.melléklet IVÜSZ'!F25</f>
        <v>0</v>
      </c>
      <c r="G23" s="18">
        <v>3000</v>
      </c>
      <c r="H23" s="18">
        <v>3000</v>
      </c>
      <c r="I23" s="18">
        <v>3000</v>
      </c>
      <c r="IR23" s="1"/>
    </row>
    <row r="24" spans="1:252" s="5" customFormat="1" ht="78.75" customHeight="1">
      <c r="A24" s="16"/>
      <c r="B24" s="26" t="s">
        <v>36</v>
      </c>
      <c r="C24" s="18">
        <f>'8. melléklet Önkormányzat'!C27+'9.  melléklet Hivatal'!C26+'10. melléklet Isaszegi Héts'!C26+'11.  melléklet Isaszegi Bóbi'!C26+'12. mell. Isaszegi Humánszol'!C26+'13.  mellékletMűvelődési ház'!C26+'14. melléklet Könyvtár'!C26+'15.melléklet IVÜSZ'!C26</f>
        <v>3510</v>
      </c>
      <c r="D24" s="18">
        <f>'8. melléklet Önkormányzat'!D27+'9.  melléklet Hivatal'!D26+'10. melléklet Isaszegi Héts'!D26+'11.  melléklet Isaszegi Bóbi'!D26+'12. mell. Isaszegi Humánszol'!D26+'13.  mellékletMűvelődési ház'!D26+'14. melléklet Könyvtár'!D26+'15.melléklet IVÜSZ'!D26</f>
        <v>3510</v>
      </c>
      <c r="E24" s="18">
        <f>'8. melléklet Önkormányzat'!E27+'9.  melléklet Hivatal'!E26+'10. melléklet Isaszegi Héts'!E26+'11.  melléklet Isaszegi Bóbi'!E26+'12. mell. Isaszegi Humánszol'!E26+'13.  mellékletMűvelődési ház'!E26+'14. melléklet Könyvtár'!E26+'15.melléklet IVÜSZ'!E26</f>
        <v>0</v>
      </c>
      <c r="F24" s="18">
        <f>'8. melléklet Önkormányzat'!F27+'9.  melléklet Hivatal'!F26+'10. melléklet Isaszegi Héts'!F26+'11.  melléklet Isaszegi Bóbi'!F26+'12. mell. Isaszegi Humánszol'!F26+'13.  mellékletMűvelődési ház'!F26+'14. melléklet Könyvtár'!F26+'15.melléklet IVÜSZ'!F26</f>
        <v>0</v>
      </c>
      <c r="G24" s="18">
        <v>3510</v>
      </c>
      <c r="H24" s="18">
        <v>3510</v>
      </c>
      <c r="I24" s="18">
        <v>3510</v>
      </c>
      <c r="IR24" s="1"/>
    </row>
    <row r="25" spans="1:252" s="5" customFormat="1" ht="20.25">
      <c r="A25" s="21" t="s">
        <v>37</v>
      </c>
      <c r="B25" s="27" t="s">
        <v>38</v>
      </c>
      <c r="C25" s="15">
        <f aca="true" t="shared" si="7" ref="C25:I25">C26+C27+C28+C29+C30</f>
        <v>150092</v>
      </c>
      <c r="D25" s="15">
        <f t="shared" si="7"/>
        <v>149512</v>
      </c>
      <c r="E25" s="15">
        <f t="shared" si="7"/>
        <v>0</v>
      </c>
      <c r="F25" s="15">
        <f t="shared" si="7"/>
        <v>580</v>
      </c>
      <c r="G25" s="15">
        <f t="shared" si="7"/>
        <v>135956</v>
      </c>
      <c r="H25" s="15">
        <f t="shared" si="7"/>
        <v>140956</v>
      </c>
      <c r="I25" s="15">
        <f t="shared" si="7"/>
        <v>145956</v>
      </c>
      <c r="IR25" s="1"/>
    </row>
    <row r="26" spans="1:252" s="5" customFormat="1" ht="40.5">
      <c r="A26" s="23"/>
      <c r="B26" s="26" t="s">
        <v>39</v>
      </c>
      <c r="C26" s="18">
        <f>'8. melléklet Önkormányzat'!C29+'9.  melléklet Hivatal'!C28+'10. melléklet Isaszegi Héts'!C28+'11.  melléklet Isaszegi Bóbi'!C28+'12. mell. Isaszegi Humánszol'!C28+'13.  mellékletMűvelődési ház'!C28+'14. melléklet Könyvtár'!C28+'15.melléklet IVÜSZ'!C28</f>
        <v>133724</v>
      </c>
      <c r="D26" s="18">
        <f>'8. melléklet Önkormányzat'!D29+'9.  melléklet Hivatal'!D28+'10. melléklet Isaszegi Héts'!D28+'11.  melléklet Isaszegi Bóbi'!D28+'12. mell. Isaszegi Humánszol'!D28+'13.  mellékletMűvelődési ház'!D28+'14. melléklet Könyvtár'!D28+'15.melléklet IVÜSZ'!D28</f>
        <v>133144</v>
      </c>
      <c r="E26" s="18">
        <f>'8. melléklet Önkormányzat'!E29+'9.  melléklet Hivatal'!E28+'10. melléklet Isaszegi Héts'!E28+'11.  melléklet Isaszegi Bóbi'!E28+'12. mell. Isaszegi Humánszol'!E28+'13.  mellékletMűvelődési ház'!E28+'14. melléklet Könyvtár'!E28+'15.melléklet IVÜSZ'!E28</f>
        <v>0</v>
      </c>
      <c r="F26" s="18">
        <f>'8. melléklet Önkormányzat'!F29+'9.  melléklet Hivatal'!F28+'10. melléklet Isaszegi Héts'!F28+'11.  melléklet Isaszegi Bóbi'!F28+'12. mell. Isaszegi Humánszol'!F28+'13.  mellékletMűvelődési ház'!F28+'14. melléklet Könyvtár'!F28+'15.melléklet IVÜSZ'!F28</f>
        <v>580</v>
      </c>
      <c r="G26" s="18">
        <v>135000</v>
      </c>
      <c r="H26" s="18">
        <v>140000</v>
      </c>
      <c r="I26" s="18">
        <v>145000</v>
      </c>
      <c r="IR26" s="1"/>
    </row>
    <row r="27" spans="1:252" s="5" customFormat="1" ht="20.25">
      <c r="A27" s="23"/>
      <c r="B27" s="26" t="s">
        <v>40</v>
      </c>
      <c r="C27" s="18">
        <f>'8. melléklet Önkormányzat'!C30+'9.  melléklet Hivatal'!C29+'10. melléklet Isaszegi Héts'!C29+'11.  melléklet Isaszegi Bóbi'!C29+'12. mell. Isaszegi Humánszol'!C29+'13.  mellékletMűvelődési ház'!C29+'14. melléklet Könyvtár'!C29+'15.melléklet IVÜSZ'!C29</f>
        <v>15412</v>
      </c>
      <c r="D27" s="18">
        <f>'8. melléklet Önkormányzat'!D30+'9.  melléklet Hivatal'!D29+'10. melléklet Isaszegi Héts'!D29+'11.  melléklet Isaszegi Bóbi'!D29+'12. mell. Isaszegi Humánszol'!D29+'13.  mellékletMűvelődési ház'!D29+'14. melléklet Könyvtár'!D29+'15.melléklet IVÜSZ'!D29</f>
        <v>15412</v>
      </c>
      <c r="E27" s="18">
        <f>'8. melléklet Önkormányzat'!E30+'9.  melléklet Hivatal'!E29+'10. melléklet Isaszegi Héts'!E29+'11.  melléklet Isaszegi Bóbi'!E29+'12. mell. Isaszegi Humánszol'!E29+'13.  mellékletMűvelődési ház'!E29+'14. melléklet Könyvtár'!E29+'15.melléklet IVÜSZ'!E29</f>
        <v>0</v>
      </c>
      <c r="F27" s="18">
        <f>'8. melléklet Önkormányzat'!F30+'9.  melléklet Hivatal'!F29+'10. melléklet Isaszegi Héts'!F29+'11.  melléklet Isaszegi Bóbi'!F29+'12. mell. Isaszegi Humánszol'!F29+'13.  mellékletMűvelődési ház'!F29+'14. melléklet Könyvtár'!F29+'15.melléklet IVÜSZ'!F29</f>
        <v>0</v>
      </c>
      <c r="G27" s="18"/>
      <c r="H27" s="18">
        <f>G27*1.03</f>
        <v>0</v>
      </c>
      <c r="I27" s="18"/>
      <c r="IR27" s="1"/>
    </row>
    <row r="28" spans="1:252" s="5" customFormat="1" ht="20.25">
      <c r="A28" s="23"/>
      <c r="B28" s="26" t="s">
        <v>41</v>
      </c>
      <c r="C28" s="18">
        <f>'8. melléklet Önkormányzat'!C31+'9.  melléklet Hivatal'!C30+'10. melléklet Isaszegi Héts'!C30+'11.  melléklet Isaszegi Bóbi'!C30+'12. mell. Isaszegi Humánszol'!C30+'13.  mellékletMűvelődési ház'!C30+'14. melléklet Könyvtár'!C30+'15.melléklet IVÜSZ'!C30</f>
        <v>0</v>
      </c>
      <c r="D28" s="18">
        <f>'8. melléklet Önkormányzat'!D31+'9.  melléklet Hivatal'!D30+'10. melléklet Isaszegi Héts'!D30+'11.  melléklet Isaszegi Bóbi'!D30+'12. mell. Isaszegi Humánszol'!D30+'13.  mellékletMűvelődési ház'!D30+'14. melléklet Könyvtár'!D30+'15.melléklet IVÜSZ'!D30</f>
        <v>0</v>
      </c>
      <c r="E28" s="18">
        <f>'8. melléklet Önkormányzat'!E31+'9.  melléklet Hivatal'!E30+'10. melléklet Isaszegi Héts'!E30+'11.  melléklet Isaszegi Bóbi'!E30+'12. mell. Isaszegi Humánszol'!E30+'13.  mellékletMűvelődési ház'!E30+'14. melléklet Könyvtár'!E30+'15.melléklet IVÜSZ'!E30</f>
        <v>0</v>
      </c>
      <c r="F28" s="18">
        <f>'8. melléklet Önkormányzat'!F31+'9.  melléklet Hivatal'!F30+'10. melléklet Isaszegi Héts'!F30+'11.  melléklet Isaszegi Bóbi'!F30+'12. mell. Isaszegi Humánszol'!F30+'13.  mellékletMűvelődési ház'!F30+'14. melléklet Könyvtár'!F30+'15.melléklet IVÜSZ'!F30</f>
        <v>0</v>
      </c>
      <c r="G28" s="18">
        <f>C28*1.02</f>
        <v>0</v>
      </c>
      <c r="H28" s="18">
        <f>G28*1.03</f>
        <v>0</v>
      </c>
      <c r="I28" s="18">
        <f>H28*1.03</f>
        <v>0</v>
      </c>
      <c r="IR28" s="1"/>
    </row>
    <row r="29" spans="1:252" s="5" customFormat="1" ht="20.25">
      <c r="A29" s="23"/>
      <c r="B29" s="26" t="s">
        <v>42</v>
      </c>
      <c r="C29" s="18">
        <f>'8. melléklet Önkormányzat'!C32+'9.  melléklet Hivatal'!C31+'10. melléklet Isaszegi Héts'!C31+'11.  melléklet Isaszegi Bóbi'!C31+'12. mell. Isaszegi Humánszol'!C31+'13.  mellékletMűvelődési ház'!C31+'14. melléklet Könyvtár'!C31+'15.melléklet IVÜSZ'!C31</f>
        <v>700</v>
      </c>
      <c r="D29" s="18">
        <f>'8. melléklet Önkormányzat'!D32+'9.  melléklet Hivatal'!D31+'10. melléklet Isaszegi Héts'!D31+'11.  melléklet Isaszegi Bóbi'!D31+'12. mell. Isaszegi Humánszol'!D31+'13.  mellékletMűvelődési ház'!D31+'14. melléklet Könyvtár'!D31+'15.melléklet IVÜSZ'!D31</f>
        <v>700</v>
      </c>
      <c r="E29" s="18">
        <f>'8. melléklet Önkormányzat'!E32+'9.  melléklet Hivatal'!E31+'10. melléklet Isaszegi Héts'!E31+'11.  melléklet Isaszegi Bóbi'!E31+'12. mell. Isaszegi Humánszol'!E31+'13.  mellékletMűvelődési ház'!E31+'14. melléklet Könyvtár'!E31+'15.melléklet IVÜSZ'!E31</f>
        <v>0</v>
      </c>
      <c r="F29" s="18">
        <f>'8. melléklet Önkormányzat'!F32+'9.  melléklet Hivatal'!F31+'10. melléklet Isaszegi Héts'!F31+'11.  melléklet Isaszegi Bóbi'!F31+'12. mell. Isaszegi Humánszol'!F31+'13.  mellékletMűvelődési ház'!F31+'14. melléklet Könyvtár'!F31+'15.melléklet IVÜSZ'!F31</f>
        <v>0</v>
      </c>
      <c r="G29" s="18">
        <v>700</v>
      </c>
      <c r="H29" s="18">
        <v>700</v>
      </c>
      <c r="I29" s="18">
        <v>700</v>
      </c>
      <c r="IR29" s="1"/>
    </row>
    <row r="30" spans="1:252" s="5" customFormat="1" ht="20.25">
      <c r="A30" s="23"/>
      <c r="B30" s="26" t="s">
        <v>43</v>
      </c>
      <c r="C30" s="18">
        <f>'8. melléklet Önkormányzat'!C33+'9.  melléklet Hivatal'!C32+'10. melléklet Isaszegi Héts'!C32+'11.  melléklet Isaszegi Bóbi'!C32+'12. mell. Isaszegi Humánszol'!C32+'13.  mellékletMűvelődési ház'!C32+'14. melléklet Könyvtár'!C32+'15.melléklet IVÜSZ'!C32</f>
        <v>256</v>
      </c>
      <c r="D30" s="18">
        <f>'8. melléklet Önkormányzat'!D33+'9.  melléklet Hivatal'!D32+'10. melléklet Isaszegi Héts'!D32+'11.  melléklet Isaszegi Bóbi'!D32+'12. mell. Isaszegi Humánszol'!D32+'13.  mellékletMűvelődési ház'!D32+'14. melléklet Könyvtár'!D32+'15.melléklet IVÜSZ'!D32</f>
        <v>256</v>
      </c>
      <c r="E30" s="18">
        <f>'8. melléklet Önkormányzat'!E33+'9.  melléklet Hivatal'!E32+'10. melléklet Isaszegi Héts'!E32+'11.  melléklet Isaszegi Bóbi'!E32+'12. mell. Isaszegi Humánszol'!E32+'13.  mellékletMűvelődési ház'!E32+'14. melléklet Könyvtár'!E32+'15.melléklet IVÜSZ'!E32</f>
        <v>0</v>
      </c>
      <c r="F30" s="18">
        <f>'8. melléklet Önkormányzat'!F33+'9.  melléklet Hivatal'!F32+'10. melléklet Isaszegi Héts'!F32+'11.  melléklet Isaszegi Bóbi'!F32+'12. mell. Isaszegi Humánszol'!F32+'13.  mellékletMűvelődési ház'!F32+'14. melléklet Könyvtár'!F32+'15.melléklet IVÜSZ'!F32</f>
        <v>0</v>
      </c>
      <c r="G30" s="18">
        <v>256</v>
      </c>
      <c r="H30" s="18">
        <v>256</v>
      </c>
      <c r="I30" s="18">
        <v>256</v>
      </c>
      <c r="IR30" s="1"/>
    </row>
    <row r="31" spans="1:252" s="5" customFormat="1" ht="20.25">
      <c r="A31" s="21" t="s">
        <v>44</v>
      </c>
      <c r="B31" s="22" t="s">
        <v>45</v>
      </c>
      <c r="C31" s="15">
        <f aca="true" t="shared" si="8" ref="C31:I31">C32+C33</f>
        <v>0</v>
      </c>
      <c r="D31" s="15">
        <f t="shared" si="8"/>
        <v>0</v>
      </c>
      <c r="E31" s="15">
        <f t="shared" si="8"/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IR31" s="1"/>
    </row>
    <row r="32" spans="1:252" s="5" customFormat="1" ht="20.25">
      <c r="A32" s="25"/>
      <c r="B32" s="26" t="s">
        <v>46</v>
      </c>
      <c r="C32" s="18">
        <f>'8. melléklet Önkormányzat'!C35</f>
        <v>0</v>
      </c>
      <c r="D32" s="18"/>
      <c r="E32" s="18"/>
      <c r="F32" s="18">
        <f>'8. melléklet Önkormányzat'!F35+'9.  melléklet Hivatal'!F34+'10. melléklet Isaszegi Héts'!F34+'11.  melléklet Isaszegi Bóbi'!F34+'12. mell. Isaszegi Humánszol'!F34+'13.  mellékletMűvelődési ház'!F34+'14. melléklet Könyvtár'!F34+'15.melléklet IVÜSZ'!F34</f>
        <v>0</v>
      </c>
      <c r="G32" s="18"/>
      <c r="H32" s="18"/>
      <c r="I32" s="18"/>
      <c r="IR32" s="1"/>
    </row>
    <row r="33" spans="1:252" s="5" customFormat="1" ht="20.25">
      <c r="A33" s="28"/>
      <c r="B33" s="26"/>
      <c r="C33" s="18">
        <f>'8. melléklet Önkormányzat'!C36</f>
        <v>0</v>
      </c>
      <c r="D33" s="18">
        <f>'8. melléklet Önkormányzat'!D36+'9.  melléklet Hivatal'!D35+'10. melléklet Isaszegi Héts'!D35+'11.  melléklet Isaszegi Bóbi'!D35+'12. mell. Isaszegi Humánszol'!D35+'13.  mellékletMűvelődési ház'!D35+'14. melléklet Könyvtár'!D35+'15.melléklet IVÜSZ'!D35</f>
        <v>0</v>
      </c>
      <c r="E33" s="18"/>
      <c r="F33" s="18"/>
      <c r="G33" s="18"/>
      <c r="H33" s="18"/>
      <c r="I33" s="18"/>
      <c r="IR33" s="1"/>
    </row>
    <row r="34" spans="1:252" s="5" customFormat="1" ht="20.25">
      <c r="A34" s="29" t="s">
        <v>47</v>
      </c>
      <c r="B34" s="22" t="s">
        <v>48</v>
      </c>
      <c r="C34" s="15">
        <f aca="true" t="shared" si="9" ref="C34:I34">C35</f>
        <v>0</v>
      </c>
      <c r="D34" s="15">
        <f t="shared" si="9"/>
        <v>0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IR34" s="1"/>
    </row>
    <row r="35" spans="1:252" s="5" customFormat="1" ht="20.25">
      <c r="A35" s="30"/>
      <c r="B35" s="24" t="s">
        <v>49</v>
      </c>
      <c r="C35" s="19">
        <f>'8. melléklet Önkormányzat'!C38+'9.  melléklet Hivatal'!C37+'10. melléklet Isaszegi Héts'!C37+'11.  melléklet Isaszegi Bóbi'!C37+'12. mell. Isaszegi Humánszol'!C37+'13.  mellékletMűvelődési ház'!C37+'14. melléklet Könyvtár'!C37+'15.melléklet IVÜSZ'!C37</f>
        <v>0</v>
      </c>
      <c r="D35" s="19">
        <f>'8. melléklet Önkormányzat'!D38+'9.  melléklet Hivatal'!D37+'10. melléklet Isaszegi Héts'!D37+'11.  melléklet Isaszegi Bóbi'!D37+'12. mell. Isaszegi Humánszol'!D37+'13.  mellékletMűvelődési ház'!D37+'14. melléklet Könyvtár'!D37+'15.melléklet IVÜSZ'!D37</f>
        <v>0</v>
      </c>
      <c r="E35" s="19">
        <f>'8. melléklet Önkormányzat'!E38+'9.  melléklet Hivatal'!E37+'10. melléklet Isaszegi Héts'!E37+'11.  melléklet Isaszegi Bóbi'!E37+'12. mell. Isaszegi Humánszol'!E37+'13.  mellékletMűvelődési ház'!E37+'14. melléklet Könyvtár'!E37+'15.melléklet IVÜSZ'!E37</f>
        <v>0</v>
      </c>
      <c r="F35" s="19">
        <f>'8. melléklet Önkormányzat'!F38+'9.  melléklet Hivatal'!F37+'10. melléklet Isaszegi Héts'!F37+'11.  melléklet Isaszegi Bóbi'!F37+'12. mell. Isaszegi Humánszol'!F37+'13.  mellékletMűvelődési ház'!F37+'14. melléklet Könyvtár'!F37+'15.melléklet IVÜSZ'!F37</f>
        <v>0</v>
      </c>
      <c r="G35" s="18">
        <f>C35*1.02</f>
        <v>0</v>
      </c>
      <c r="H35" s="18">
        <f>D35*1.02</f>
        <v>0</v>
      </c>
      <c r="I35" s="18">
        <f>E35*1.02</f>
        <v>0</v>
      </c>
      <c r="IR35" s="1"/>
    </row>
    <row r="36" spans="1:252" s="5" customFormat="1" ht="20.25">
      <c r="A36" s="29" t="s">
        <v>50</v>
      </c>
      <c r="B36" s="22" t="s">
        <v>51</v>
      </c>
      <c r="C36" s="15">
        <f aca="true" t="shared" si="10" ref="C36:I36">C37+C38</f>
        <v>227889</v>
      </c>
      <c r="D36" s="15">
        <f t="shared" si="10"/>
        <v>0</v>
      </c>
      <c r="E36" s="15">
        <f t="shared" si="10"/>
        <v>227889</v>
      </c>
      <c r="F36" s="15">
        <f t="shared" si="10"/>
        <v>0</v>
      </c>
      <c r="G36" s="15">
        <f t="shared" si="10"/>
        <v>24000</v>
      </c>
      <c r="H36" s="15">
        <f t="shared" si="10"/>
        <v>24000</v>
      </c>
      <c r="I36" s="15">
        <f t="shared" si="10"/>
        <v>24000</v>
      </c>
      <c r="IR36" s="1"/>
    </row>
    <row r="37" spans="1:252" s="5" customFormat="1" ht="48.75" customHeight="1">
      <c r="A37" s="30"/>
      <c r="B37" s="26" t="s">
        <v>52</v>
      </c>
      <c r="C37" s="18">
        <f>'8. melléklet Önkormányzat'!C40+'9.  melléklet Hivatal'!C39+'10. melléklet Isaszegi Héts'!C39+'11.  melléklet Isaszegi Bóbi'!C39+'12. mell. Isaszegi Humánszol'!C39+'13.  mellékletMűvelődési ház'!C39+'14. melléklet Könyvtár'!C39+'15.melléklet IVÜSZ'!C39</f>
        <v>24000</v>
      </c>
      <c r="D37" s="18">
        <f>'8. melléklet Önkormányzat'!D40+'9.  melléklet Hivatal'!D39+'10. melléklet Isaszegi Héts'!D39+'11.  melléklet Isaszegi Bóbi'!D39+'12. mell. Isaszegi Humánszol'!D39+'13.  mellékletMűvelődési ház'!D39+'14. melléklet Könyvtár'!D39+'15.melléklet IVÜSZ'!D39</f>
        <v>0</v>
      </c>
      <c r="E37" s="18">
        <f>'8. melléklet Önkormányzat'!E40+'9.  melléklet Hivatal'!E39+'10. melléklet Isaszegi Héts'!E39+'11.  melléklet Isaszegi Bóbi'!E39+'12. mell. Isaszegi Humánszol'!E39+'13.  mellékletMűvelődési ház'!E39+'14. melléklet Könyvtár'!E39+'15.melléklet IVÜSZ'!E39</f>
        <v>24000</v>
      </c>
      <c r="F37" s="18">
        <f>'8. melléklet Önkormányzat'!F40+'9.  melléklet Hivatal'!F39+'10. melléklet Isaszegi Héts'!F39+'11.  melléklet Isaszegi Bóbi'!F39+'12. mell. Isaszegi Humánszol'!F39+'13.  mellékletMűvelődési ház'!F39+'14. melléklet Könyvtár'!F39+'15.melléklet IVÜSZ'!F39</f>
        <v>0</v>
      </c>
      <c r="G37" s="18">
        <v>24000</v>
      </c>
      <c r="H37" s="18">
        <v>24000</v>
      </c>
      <c r="I37" s="18">
        <v>24000</v>
      </c>
      <c r="IR37" s="1"/>
    </row>
    <row r="38" spans="1:252" s="5" customFormat="1" ht="35.25" customHeight="1">
      <c r="A38" s="30"/>
      <c r="B38" s="26" t="s">
        <v>53</v>
      </c>
      <c r="C38" s="18">
        <f>'8. melléklet Önkormányzat'!C41+'9.  melléklet Hivatal'!C40+'10. melléklet Isaszegi Héts'!C40+'11.  melléklet Isaszegi Bóbi'!C40+'12. mell. Isaszegi Humánszol'!C40+'13.  mellékletMűvelődési ház'!C40+'14. melléklet Könyvtár'!C40+'15.melléklet IVÜSZ'!C40</f>
        <v>203889</v>
      </c>
      <c r="D38" s="18"/>
      <c r="E38" s="18">
        <f>'8. melléklet Önkormányzat'!E41+'9.  melléklet Hivatal'!E40+'10. melléklet Isaszegi Héts'!E40+'11.  melléklet Isaszegi Bóbi'!E40+'12. mell. Isaszegi Humánszol'!E40+'13.  mellékletMűvelődési ház'!E40+'14. melléklet Könyvtár'!E40+'15.melléklet IVÜSZ'!E40</f>
        <v>203889</v>
      </c>
      <c r="F38" s="18">
        <f>'8. melléklet Önkormányzat'!F41+'9.  melléklet Hivatal'!F40+'10. melléklet Isaszegi Héts'!F40+'11.  melléklet Isaszegi Bóbi'!F40+'12. mell. Isaszegi Humánszol'!F40+'13.  mellékletMűvelődési ház'!F40+'14. melléklet Könyvtár'!F40+'15.melléklet IVÜSZ'!F40</f>
        <v>0</v>
      </c>
      <c r="G38" s="18"/>
      <c r="H38" s="18">
        <f>G38*1.03</f>
        <v>0</v>
      </c>
      <c r="I38" s="18">
        <f>H38*1.03</f>
        <v>0</v>
      </c>
      <c r="IR38" s="1"/>
    </row>
    <row r="39" spans="1:252" s="5" customFormat="1" ht="20.25">
      <c r="A39" s="31"/>
      <c r="B39" s="22" t="s">
        <v>54</v>
      </c>
      <c r="C39" s="15">
        <f aca="true" t="shared" si="11" ref="C39:I39">C6+C13+C18+C20+C25+C31+C34+C36</f>
        <v>1348683</v>
      </c>
      <c r="D39" s="15">
        <f t="shared" si="11"/>
        <v>897214</v>
      </c>
      <c r="E39" s="15">
        <f t="shared" si="11"/>
        <v>299147</v>
      </c>
      <c r="F39" s="15">
        <f t="shared" si="11"/>
        <v>152322</v>
      </c>
      <c r="G39" s="15">
        <f t="shared" si="11"/>
        <v>1138951.04</v>
      </c>
      <c r="H39" s="15">
        <f t="shared" si="11"/>
        <v>1152496.56</v>
      </c>
      <c r="I39" s="15">
        <f t="shared" si="11"/>
        <v>1179656.7616</v>
      </c>
      <c r="IR39" s="1"/>
    </row>
    <row r="40" spans="1:252" s="5" customFormat="1" ht="20.25">
      <c r="A40" s="29" t="s">
        <v>55</v>
      </c>
      <c r="B40" s="22" t="s">
        <v>56</v>
      </c>
      <c r="C40" s="15">
        <f>'8. melléklet Önkormányzat'!C43</f>
        <v>97372</v>
      </c>
      <c r="D40" s="15">
        <f>'8. melléklet Önkormányzat'!D43</f>
        <v>23712</v>
      </c>
      <c r="E40" s="15">
        <f>'8. melléklet Önkormányzat'!E43</f>
        <v>73660</v>
      </c>
      <c r="F40" s="15"/>
      <c r="G40" s="15"/>
      <c r="H40" s="15"/>
      <c r="I40" s="15"/>
      <c r="IR40" s="1"/>
    </row>
    <row r="41" spans="1:252" s="5" customFormat="1" ht="20.25">
      <c r="A41" s="29" t="s">
        <v>57</v>
      </c>
      <c r="B41" s="22" t="s">
        <v>58</v>
      </c>
      <c r="C41" s="15">
        <f>'1_A melléklet'!C32</f>
        <v>66756</v>
      </c>
      <c r="D41" s="15">
        <f>'8. melléklet Önkormányzat'!D44</f>
        <v>14344</v>
      </c>
      <c r="E41" s="15">
        <f>'8. melléklet Önkormányzat'!E44+'9.  melléklet Hivatal'!E43+'10. melléklet Isaszegi Héts'!E43+'11.  melléklet Isaszegi Bóbi'!E43+'12. mell. Isaszegi Humánszol'!E43+'13.  mellékletMűvelődési ház'!E43+'14. melléklet Könyvtár'!E43+'15.melléklet IVÜSZ'!E43</f>
        <v>52412</v>
      </c>
      <c r="F41" s="15">
        <f>'8. melléklet Önkormányzat'!F44+'9.  melléklet Hivatal'!F43+'10. melléklet Isaszegi Héts'!F43+'11.  melléklet Isaszegi Bóbi'!F43+'12. mell. Isaszegi Humánszol'!F43+'13.  mellékletMűvelődési ház'!F43+'14. melléklet Könyvtár'!F43+'15.melléklet IVÜSZ'!F43</f>
        <v>0</v>
      </c>
      <c r="G41" s="15"/>
      <c r="H41" s="15"/>
      <c r="I41" s="15"/>
      <c r="IR41" s="1"/>
    </row>
    <row r="42" spans="1:252" s="5" customFormat="1" ht="20.25">
      <c r="A42" s="29" t="s">
        <v>59</v>
      </c>
      <c r="B42" s="22" t="s">
        <v>60</v>
      </c>
      <c r="C42" s="15">
        <f>1_B_MELLÉKLET!C16</f>
        <v>351965</v>
      </c>
      <c r="D42" s="15">
        <f>'8. melléklet Önkormányzat'!D45+'9.  melléklet Hivatal'!D44+'10. melléklet Isaszegi Héts'!D44+'11.  melléklet Isaszegi Bóbi'!D44+'12. mell. Isaszegi Humánszol'!D44+'13.  mellékletMűvelődési ház'!D44+'14. melléklet Könyvtár'!D44+'15.melléklet IVÜSZ'!D44</f>
        <v>0</v>
      </c>
      <c r="E42" s="15">
        <v>351965</v>
      </c>
      <c r="F42" s="15">
        <f>'8. melléklet Önkormányzat'!F45+'9.  melléklet Hivatal'!F44+'10. melléklet Isaszegi Héts'!F44+'11.  melléklet Isaszegi Bóbi'!F44+'12. mell. Isaszegi Humánszol'!F44+'13.  mellékletMűvelődési ház'!F44+'14. melléklet Könyvtár'!F44+'15.melléklet IVÜSZ'!F44</f>
        <v>0</v>
      </c>
      <c r="G42" s="15"/>
      <c r="H42" s="15"/>
      <c r="I42" s="15">
        <f>'8. melléklet Önkormányzat'!H45+'9.  melléklet Hivatal'!H44+'10. melléklet Isaszegi Héts'!H44+'11.  melléklet Isaszegi Bóbi'!H44+'12. mell. Isaszegi Humánszol'!H44+'13.  mellékletMűvelődési ház'!I44+'14. melléklet Könyvtár'!I44+'15.melléklet IVÜSZ'!H44</f>
        <v>0</v>
      </c>
      <c r="IR42" s="1"/>
    </row>
    <row r="43" spans="1:252" s="5" customFormat="1" ht="20.25">
      <c r="A43" s="31"/>
      <c r="B43" s="22" t="s">
        <v>61</v>
      </c>
      <c r="C43" s="15">
        <f aca="true" t="shared" si="12" ref="C43:I43">SUM(C40:C42)</f>
        <v>516093</v>
      </c>
      <c r="D43" s="15">
        <f t="shared" si="12"/>
        <v>38056</v>
      </c>
      <c r="E43" s="15">
        <f t="shared" si="12"/>
        <v>478037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0</v>
      </c>
      <c r="IR43" s="1"/>
    </row>
    <row r="44" spans="1:252" s="5" customFormat="1" ht="23.25">
      <c r="A44" s="30"/>
      <c r="B44" s="32" t="s">
        <v>62</v>
      </c>
      <c r="C44" s="15">
        <f>C6+C13+C18+C20+C25+C31+C34+C36+C40+C41+C42</f>
        <v>1864776</v>
      </c>
      <c r="D44" s="15">
        <f>D6+D13+D18+D20+D25+D31+D34+D36+D40+D41+D42</f>
        <v>935270</v>
      </c>
      <c r="E44" s="15">
        <f>E6+E13+E18+E20+E25+E31+E34+E36+E40+E41+E42</f>
        <v>777184</v>
      </c>
      <c r="F44" s="15">
        <f>F6+F13+F18+F20+F25+F31+F34+F36+F40+F41+F42</f>
        <v>152322</v>
      </c>
      <c r="G44" s="15">
        <f>G39+G43+G40</f>
        <v>1138951.04</v>
      </c>
      <c r="H44" s="15">
        <f>H39+H43+H40</f>
        <v>1152496.56</v>
      </c>
      <c r="I44" s="15">
        <f>I39+I43+I40</f>
        <v>1179656.7616</v>
      </c>
      <c r="IR44" s="1"/>
    </row>
    <row r="45" spans="1:252" s="5" customFormat="1" ht="20.25">
      <c r="A45" s="1"/>
      <c r="B45" s="1" t="s">
        <v>63</v>
      </c>
      <c r="C45" s="33">
        <f aca="true" t="shared" si="13" ref="C45:I45">C76</f>
        <v>590130</v>
      </c>
      <c r="D45" s="33">
        <f t="shared" si="13"/>
        <v>438356</v>
      </c>
      <c r="E45" s="33">
        <f t="shared" si="13"/>
        <v>0</v>
      </c>
      <c r="F45" s="34">
        <f t="shared" si="13"/>
        <v>151774</v>
      </c>
      <c r="G45" s="34">
        <f t="shared" si="13"/>
        <v>596031.3</v>
      </c>
      <c r="H45" s="34">
        <f t="shared" si="13"/>
        <v>601991.613</v>
      </c>
      <c r="I45" s="34">
        <f t="shared" si="13"/>
        <v>608011.52913</v>
      </c>
      <c r="IR45" s="1"/>
    </row>
    <row r="46" spans="1:252" s="5" customFormat="1" ht="23.25">
      <c r="A46" s="1"/>
      <c r="B46" s="32" t="s">
        <v>64</v>
      </c>
      <c r="C46" s="15">
        <f aca="true" t="shared" si="14" ref="C46:I46">C44+C45</f>
        <v>2454906</v>
      </c>
      <c r="D46" s="15">
        <f t="shared" si="14"/>
        <v>1373626</v>
      </c>
      <c r="E46" s="15">
        <f t="shared" si="14"/>
        <v>777184</v>
      </c>
      <c r="F46" s="15">
        <f t="shared" si="14"/>
        <v>304096</v>
      </c>
      <c r="G46" s="15">
        <f t="shared" si="14"/>
        <v>1734982.34</v>
      </c>
      <c r="H46" s="15">
        <f t="shared" si="14"/>
        <v>1754488.173</v>
      </c>
      <c r="I46" s="15">
        <f t="shared" si="14"/>
        <v>1787668.29073</v>
      </c>
      <c r="M46" s="35"/>
      <c r="IR46" s="1"/>
    </row>
    <row r="47" spans="2:4" s="5" customFormat="1" ht="20.25">
      <c r="B47" s="1"/>
      <c r="C47" s="34"/>
      <c r="D47" s="36"/>
    </row>
    <row r="48" spans="1:252" s="5" customFormat="1" ht="39" customHeight="1">
      <c r="A48" s="7" t="s">
        <v>3</v>
      </c>
      <c r="B48" s="7" t="s">
        <v>4</v>
      </c>
      <c r="C48" s="8" t="s">
        <v>5</v>
      </c>
      <c r="D48" s="437" t="s">
        <v>6</v>
      </c>
      <c r="E48" s="437"/>
      <c r="F48" s="437"/>
      <c r="G48" s="438"/>
      <c r="H48" s="438"/>
      <c r="I48" s="438"/>
      <c r="IR48" s="1"/>
    </row>
    <row r="49" spans="1:252" s="5" customFormat="1" ht="65.25" customHeight="1">
      <c r="A49" s="7"/>
      <c r="B49" s="10" t="s">
        <v>65</v>
      </c>
      <c r="C49" s="11"/>
      <c r="D49" s="12" t="s">
        <v>8</v>
      </c>
      <c r="E49" s="12" t="s">
        <v>9</v>
      </c>
      <c r="F49" s="12" t="s">
        <v>10</v>
      </c>
      <c r="G49" s="12" t="s">
        <v>11</v>
      </c>
      <c r="H49" s="12" t="s">
        <v>12</v>
      </c>
      <c r="I49" s="12" t="s">
        <v>13</v>
      </c>
      <c r="IR49" s="1"/>
    </row>
    <row r="50" spans="1:252" s="5" customFormat="1" ht="25.5" customHeight="1">
      <c r="A50" s="22" t="s">
        <v>14</v>
      </c>
      <c r="B50" s="22" t="s">
        <v>66</v>
      </c>
      <c r="C50" s="15">
        <f aca="true" t="shared" si="15" ref="C50:I50">C51+C52+C53+C56+C57</f>
        <v>1130550</v>
      </c>
      <c r="D50" s="15">
        <f t="shared" si="15"/>
        <v>936463</v>
      </c>
      <c r="E50" s="15">
        <f t="shared" si="15"/>
        <v>42345</v>
      </c>
      <c r="F50" s="15">
        <f t="shared" si="15"/>
        <v>151742</v>
      </c>
      <c r="G50" s="15">
        <f t="shared" si="15"/>
        <v>1109168.66</v>
      </c>
      <c r="H50" s="15">
        <f t="shared" si="15"/>
        <v>1119893.5066</v>
      </c>
      <c r="I50" s="15">
        <f t="shared" si="15"/>
        <v>1130725.601666</v>
      </c>
      <c r="IR50" s="1"/>
    </row>
    <row r="51" spans="1:252" s="5" customFormat="1" ht="25.5" customHeight="1">
      <c r="A51" s="37"/>
      <c r="B51" s="38" t="s">
        <v>67</v>
      </c>
      <c r="C51" s="39">
        <f>'8. melléklet Önkormányzat'!C52+'9.  melléklet Hivatal'!C51+'10. melléklet Isaszegi Héts'!C51+'11.  melléklet Isaszegi Bóbi'!C51+'12. mell. Isaszegi Humánszol'!C51+'13.  mellékletMűvelődési ház'!C51+'14. melléklet Könyvtár'!C51+'15.melléklet IVÜSZ'!C51</f>
        <v>474319</v>
      </c>
      <c r="D51" s="39">
        <f>'8. melléklet Önkormányzat'!D52+'9.  melléklet Hivatal'!D51+'10. melléklet Isaszegi Héts'!D51+'11.  melléklet Isaszegi Bóbi'!D51+'12. mell. Isaszegi Humánszol'!D51+'13.  mellékletMűvelődési ház'!D51+'14. melléklet Könyvtár'!D51+'15.melléklet IVÜSZ'!D51</f>
        <v>353466</v>
      </c>
      <c r="E51" s="39">
        <f>'8. melléklet Önkormányzat'!E52+'9.  melléklet Hivatal'!E51+'10. melléklet Isaszegi Héts'!E51+'11.  melléklet Isaszegi Bóbi'!E51+'12. mell. Isaszegi Humánszol'!E51+'13.  mellékletMűvelődési ház'!E51+'14. melléklet Könyvtár'!E51+'15.melléklet IVÜSZ'!E51</f>
        <v>15990</v>
      </c>
      <c r="F51" s="39">
        <f>'8. melléklet Önkormányzat'!F52+'9.  melléklet Hivatal'!F51+'10. melléklet Isaszegi Héts'!F51+'11.  melléklet Isaszegi Bóbi'!F51+'12. mell. Isaszegi Humánszol'!F51+'13.  mellékletMűvelődési ház'!F51+'14. melléklet Könyvtár'!F51+'15.melléklet IVÜSZ'!F51</f>
        <v>104863</v>
      </c>
      <c r="G51" s="40">
        <f aca="true" t="shared" si="16" ref="G51:G56">C51*1.01</f>
        <v>479062.19</v>
      </c>
      <c r="H51" s="40">
        <f aca="true" t="shared" si="17" ref="H51:H56">G51*1.01</f>
        <v>483852.81190000003</v>
      </c>
      <c r="I51" s="40">
        <f aca="true" t="shared" si="18" ref="I51:I56">H51*1.01</f>
        <v>488691.34001900005</v>
      </c>
      <c r="IR51" s="1"/>
    </row>
    <row r="52" spans="1:252" s="5" customFormat="1" ht="20.25">
      <c r="A52" s="30"/>
      <c r="B52" s="26" t="s">
        <v>68</v>
      </c>
      <c r="C52" s="39">
        <f>'8. melléklet Önkormányzat'!C53+'9.  melléklet Hivatal'!C52+'10. melléklet Isaszegi Héts'!C52+'11.  melléklet Isaszegi Bóbi'!C52+'12. mell. Isaszegi Humánszol'!C52+'13.  mellékletMűvelődési ház'!C52+'14. melléklet Könyvtár'!C52+'15.melléklet IVÜSZ'!C52</f>
        <v>100205</v>
      </c>
      <c r="D52" s="39">
        <f>'8. melléklet Önkormányzat'!D53+'9.  melléklet Hivatal'!D52+'10. melléklet Isaszegi Héts'!D52+'11.  melléklet Isaszegi Bóbi'!D52+'12. mell. Isaszegi Humánszol'!D52+'13.  mellékletMűvelődési ház'!D52+'14. melléklet Könyvtár'!D52+'15.melléklet IVÜSZ'!D52</f>
        <v>74118</v>
      </c>
      <c r="E52" s="39">
        <f>'8. melléklet Önkormányzat'!E53+'9.  melléklet Hivatal'!E52+'10. melléklet Isaszegi Héts'!E52+'11.  melléklet Isaszegi Bóbi'!E52+'12. mell. Isaszegi Humánszol'!E52+'13.  mellékletMűvelődési ház'!E52+'14. melléklet Könyvtár'!E52+'15.melléklet IVÜSZ'!E52</f>
        <v>3171</v>
      </c>
      <c r="F52" s="39">
        <f>'8. melléklet Önkormányzat'!F53+'9.  melléklet Hivatal'!F52+'10. melléklet Isaszegi Héts'!F52+'11.  melléklet Isaszegi Bóbi'!F52+'12. mell. Isaszegi Humánszol'!F52+'13.  mellékletMűvelődési ház'!F52+'14. melléklet Könyvtár'!F52+'15.melléklet IVÜSZ'!F52</f>
        <v>22916</v>
      </c>
      <c r="G52" s="40">
        <f t="shared" si="16"/>
        <v>101207.05</v>
      </c>
      <c r="H52" s="40">
        <f t="shared" si="17"/>
        <v>102219.1205</v>
      </c>
      <c r="I52" s="40">
        <f t="shared" si="18"/>
        <v>103241.311705</v>
      </c>
      <c r="IR52" s="1"/>
    </row>
    <row r="53" spans="1:252" s="5" customFormat="1" ht="20.25">
      <c r="A53" s="30"/>
      <c r="B53" s="26" t="s">
        <v>69</v>
      </c>
      <c r="C53" s="39">
        <f>'8. melléklet Önkormányzat'!C54+'9.  melléklet Hivatal'!C53+'10. melléklet Isaszegi Héts'!C53+'11.  melléklet Isaszegi Bóbi'!C53+'12. mell. Isaszegi Humánszol'!C53+'13.  mellékletMűvelődési ház'!C53+'14. melléklet Könyvtár'!C53+'15.melléklet IVÜSZ'!C53</f>
        <v>468062</v>
      </c>
      <c r="D53" s="39">
        <f>'8. melléklet Önkormányzat'!D54+'9.  melléklet Hivatal'!D53+'10. melléklet Isaszegi Héts'!D53+'11.  melléklet Isaszegi Bóbi'!D53+'12. mell. Isaszegi Humánszol'!D53+'13.  mellékletMűvelődési ház'!D53+'14. melléklet Könyvtár'!D53+'15.melléklet IVÜSZ'!D53</f>
        <v>437599</v>
      </c>
      <c r="E53" s="39">
        <f>'8. melléklet Önkormányzat'!E54+'9.  melléklet Hivatal'!E53+'10. melléklet Isaszegi Héts'!E53+'11.  melléklet Isaszegi Bóbi'!E53+'12. mell. Isaszegi Humánszol'!E53+'13.  mellékletMűvelődési ház'!E53+'14. melléklet Könyvtár'!E53+'15.melléklet IVÜSZ'!E53</f>
        <v>6500</v>
      </c>
      <c r="F53" s="39">
        <f>'8. melléklet Önkormányzat'!F54+'9.  melléklet Hivatal'!F53+'10. melléklet Isaszegi Héts'!F53+'11.  melléklet Isaszegi Bóbi'!F53+'12. mell. Isaszegi Humánszol'!F53+'13.  mellékletMűvelődési ház'!F53+'14. melléklet Könyvtár'!F53+'15.melléklet IVÜSZ'!F53</f>
        <v>23963</v>
      </c>
      <c r="G53" s="40">
        <f t="shared" si="16"/>
        <v>472742.62</v>
      </c>
      <c r="H53" s="40">
        <f t="shared" si="17"/>
        <v>477470.0462</v>
      </c>
      <c r="I53" s="40">
        <f t="shared" si="18"/>
        <v>482244.74666199996</v>
      </c>
      <c r="IR53" s="1"/>
    </row>
    <row r="54" spans="1:252" s="5" customFormat="1" ht="40.5">
      <c r="A54" s="30"/>
      <c r="B54" s="41" t="s">
        <v>70</v>
      </c>
      <c r="C54" s="39">
        <f>'8. melléklet Önkormányzat'!C55+'9.  melléklet Hivatal'!C54+'10. melléklet Isaszegi Héts'!C54+'11.  melléklet Isaszegi Bóbi'!C54+'12. mell. Isaszegi Humánszol'!C54+'13.  mellékletMűvelődési ház'!C54+'14. melléklet Könyvtár'!C54+'15.melléklet IVÜSZ'!C54</f>
        <v>0</v>
      </c>
      <c r="D54" s="39">
        <f>'8. melléklet Önkormányzat'!D55+'9.  melléklet Hivatal'!D54+'10. melléklet Isaszegi Héts'!D54+'11.  melléklet Isaszegi Bóbi'!D54+'12. mell. Isaszegi Humánszol'!D54+'13.  mellékletMűvelődési ház'!D54+'14. melléklet Könyvtár'!D54+'15.melléklet IVÜSZ'!D54</f>
        <v>0</v>
      </c>
      <c r="E54" s="39">
        <f>'8. melléklet Önkormányzat'!E55+'9.  melléklet Hivatal'!E54+'10. melléklet Isaszegi Héts'!E54+'11.  melléklet Isaszegi Bóbi'!E54+'12. mell. Isaszegi Humánszol'!E54+'13.  mellékletMűvelődési ház'!E54+'14. melléklet Könyvtár'!E54+'15.melléklet IVÜSZ'!E54</f>
        <v>0</v>
      </c>
      <c r="F54" s="39">
        <f>'8. melléklet Önkormányzat'!F55+'9.  melléklet Hivatal'!F54+'10. melléklet Isaszegi Héts'!F54+'11.  melléklet Isaszegi Bóbi'!F54+'12. mell. Isaszegi Humánszol'!F54+'13.  mellékletMűvelődési ház'!F54+'14. melléklet Könyvtár'!F54+'15.melléklet IVÜSZ'!F54</f>
        <v>0</v>
      </c>
      <c r="G54" s="40">
        <f t="shared" si="16"/>
        <v>0</v>
      </c>
      <c r="H54" s="40">
        <f t="shared" si="17"/>
        <v>0</v>
      </c>
      <c r="I54" s="40">
        <f t="shared" si="18"/>
        <v>0</v>
      </c>
      <c r="IR54" s="1"/>
    </row>
    <row r="55" spans="1:252" s="5" customFormat="1" ht="20.25">
      <c r="A55" s="30"/>
      <c r="B55" s="41" t="s">
        <v>71</v>
      </c>
      <c r="C55" s="39">
        <f>'8. melléklet Önkormányzat'!C56+'9.  melléklet Hivatal'!C55+'10. melléklet Isaszegi Héts'!C55+'11.  melléklet Isaszegi Bóbi'!C55+'12. mell. Isaszegi Humánszol'!C55+'13.  mellékletMűvelődési ház'!C55+'14. melléklet Könyvtár'!C55+'15.melléklet IVÜSZ'!C55</f>
        <v>0</v>
      </c>
      <c r="D55" s="39">
        <f>'8. melléklet Önkormányzat'!D56+'9.  melléklet Hivatal'!D55+'10. melléklet Isaszegi Héts'!D55+'11.  melléklet Isaszegi Bóbi'!D55+'12. mell. Isaszegi Humánszol'!D55+'13.  mellékletMűvelődési ház'!D55+'14. melléklet Könyvtár'!D55+'15.melléklet IVÜSZ'!D55</f>
        <v>0</v>
      </c>
      <c r="E55" s="39">
        <f>'8. melléklet Önkormányzat'!E56+'9.  melléklet Hivatal'!E55+'10. melléklet Isaszegi Héts'!E55+'11.  melléklet Isaszegi Bóbi'!E55+'12. mell. Isaszegi Humánszol'!E55+'13.  mellékletMűvelődési ház'!E55+'14. melléklet Könyvtár'!E55+'15.melléklet IVÜSZ'!E55</f>
        <v>0</v>
      </c>
      <c r="F55" s="39">
        <f>'8. melléklet Önkormányzat'!F56+'9.  melléklet Hivatal'!F55+'10. melléklet Isaszegi Héts'!F55+'11.  melléklet Isaszegi Bóbi'!F55+'12. mell. Isaszegi Humánszol'!F55+'13.  mellékletMűvelődési ház'!F55+'14. melléklet Könyvtár'!F55+'15.melléklet IVÜSZ'!F55</f>
        <v>0</v>
      </c>
      <c r="G55" s="40">
        <f t="shared" si="16"/>
        <v>0</v>
      </c>
      <c r="H55" s="40">
        <f t="shared" si="17"/>
        <v>0</v>
      </c>
      <c r="I55" s="40">
        <f t="shared" si="18"/>
        <v>0</v>
      </c>
      <c r="IR55" s="1"/>
    </row>
    <row r="56" spans="1:252" s="5" customFormat="1" ht="20.25">
      <c r="A56" s="30"/>
      <c r="B56" s="26" t="s">
        <v>72</v>
      </c>
      <c r="C56" s="39">
        <f>'8. melléklet Önkormányzat'!C57+'9.  melléklet Hivatal'!C56+'15.melléklet IVÜSZ'!C56</f>
        <v>19280</v>
      </c>
      <c r="D56" s="39">
        <f>'8. melléklet Önkormányzat'!D57+'9.  melléklet Hivatal'!D56+'10. melléklet Isaszegi Héts'!D56+'11.  melléklet Isaszegi Bóbi'!D56+'12. mell. Isaszegi Humánszol'!D56+'13.  mellékletMűvelődési ház'!D56+'14. melléklet Könyvtár'!D56+'15.melléklet IVÜSZ'!D56</f>
        <v>19280</v>
      </c>
      <c r="E56" s="39">
        <f>'8. melléklet Önkormányzat'!E57+'9.  melléklet Hivatal'!E56+'10. melléklet Isaszegi Héts'!E56+'11.  melléklet Isaszegi Bóbi'!E56+'12. mell. Isaszegi Humánszol'!E56+'13.  mellékletMűvelődési ház'!E56+'14. melléklet Könyvtár'!E56+'15.melléklet IVÜSZ'!E56</f>
        <v>0</v>
      </c>
      <c r="F56" s="39">
        <f>'8. melléklet Önkormányzat'!F57+'9.  melléklet Hivatal'!F56+'10. melléklet Isaszegi Héts'!F56+'11.  melléklet Isaszegi Bóbi'!F56+'12. mell. Isaszegi Humánszol'!F56+'13.  mellékletMűvelődési ház'!F56+'14. melléklet Könyvtár'!F56+'15.melléklet IVÜSZ'!F56</f>
        <v>0</v>
      </c>
      <c r="G56" s="40">
        <f t="shared" si="16"/>
        <v>19472.8</v>
      </c>
      <c r="H56" s="40">
        <f t="shared" si="17"/>
        <v>19667.528</v>
      </c>
      <c r="I56" s="40">
        <f t="shared" si="18"/>
        <v>19864.203279999998</v>
      </c>
      <c r="IR56" s="1"/>
    </row>
    <row r="57" spans="1:252" s="5" customFormat="1" ht="20.25">
      <c r="A57" s="30"/>
      <c r="B57" s="26" t="s">
        <v>73</v>
      </c>
      <c r="C57" s="39">
        <f>C58+C60</f>
        <v>68684</v>
      </c>
      <c r="D57" s="39">
        <f>'8. melléklet Önkormányzat'!D58+'9.  melléklet Hivatal'!D57+'10. melléklet Isaszegi Héts'!D57+'11.  melléklet Isaszegi Bóbi'!D57+'12. mell. Isaszegi Humánszol'!D57+'13.  mellékletMűvelődési ház'!D57+'14. melléklet Könyvtár'!D57+'15.melléklet IVÜSZ'!D57</f>
        <v>52000</v>
      </c>
      <c r="E57" s="39">
        <f>'8. melléklet Önkormányzat'!E58+'9.  melléklet Hivatal'!E57+'10. melléklet Isaszegi Héts'!E57+'11.  melléklet Isaszegi Bóbi'!E57+'12. mell. Isaszegi Humánszol'!E57+'13.  mellékletMűvelődési ház'!E57+'14. melléklet Könyvtár'!E57+'15.melléklet IVÜSZ'!E57</f>
        <v>16684</v>
      </c>
      <c r="F57" s="39">
        <f>'8. melléklet Önkormányzat'!F58+'9.  melléklet Hivatal'!F57+'10. melléklet Isaszegi Héts'!F57+'11.  melléklet Isaszegi Bóbi'!F57+'12. mell. Isaszegi Humánszol'!F57+'13.  mellékletMűvelődési ház'!F57+'14. melléklet Könyvtár'!F57+'15.melléklet IVÜSZ'!F57</f>
        <v>0</v>
      </c>
      <c r="G57" s="40">
        <v>36684</v>
      </c>
      <c r="H57" s="40">
        <v>36684</v>
      </c>
      <c r="I57" s="40">
        <v>36684</v>
      </c>
      <c r="IR57" s="1"/>
    </row>
    <row r="58" spans="1:252" s="5" customFormat="1" ht="20.25">
      <c r="A58" s="30"/>
      <c r="B58" s="41" t="s">
        <v>74</v>
      </c>
      <c r="C58" s="39">
        <f>'8. melléklet Önkormányzat'!C59</f>
        <v>36046</v>
      </c>
      <c r="D58" s="39">
        <f>'8. melléklet Önkormányzat'!D59+'9.  melléklet Hivatal'!D58+'10. melléklet Isaszegi Héts'!D58+'11.  melléklet Isaszegi Bóbi'!D58+'12. mell. Isaszegi Humánszol'!D58+'13.  mellékletMűvelődési ház'!D58+'14. melléklet Könyvtár'!D58+'15.melléklet IVÜSZ'!D58</f>
        <v>52000</v>
      </c>
      <c r="E58" s="39">
        <f>'8. melléklet Önkormányzat'!E59+'9.  melléklet Hivatal'!E58+'10. melléklet Isaszegi Héts'!E58+'11.  melléklet Isaszegi Bóbi'!E58+'12. mell. Isaszegi Humánszol'!E58+'13.  mellékletMűvelődési ház'!E58+'14. melléklet Könyvtár'!E58+'15.melléklet IVÜSZ'!E58</f>
        <v>0</v>
      </c>
      <c r="F58" s="39">
        <f>'8. melléklet Önkormányzat'!F59+'9.  melléklet Hivatal'!F58+'10. melléklet Isaszegi Héts'!F58+'11.  melléklet Isaszegi Bóbi'!F58+'12. mell. Isaszegi Humánszol'!F58+'13.  mellékletMűvelődési ház'!F58+'14. melléklet Könyvtár'!F58+'15.melléklet IVÜSZ'!F58</f>
        <v>0</v>
      </c>
      <c r="G58" s="40">
        <v>20000</v>
      </c>
      <c r="H58" s="40">
        <v>20000</v>
      </c>
      <c r="I58" s="40">
        <v>20000</v>
      </c>
      <c r="IR58" s="1"/>
    </row>
    <row r="59" spans="1:252" s="5" customFormat="1" ht="20.25">
      <c r="A59" s="30"/>
      <c r="B59" s="41" t="s">
        <v>75</v>
      </c>
      <c r="C59" s="39">
        <f>'8. melléklet Önkormányzat'!C60+'9.  melléklet Hivatal'!C59+'10. melléklet Isaszegi Héts'!C59+'11.  melléklet Isaszegi Bóbi'!C59+'12. mell. Isaszegi Humánszol'!C59+'13.  mellékletMűvelődési ház'!C59+'14. melléklet Könyvtár'!C59+'15.melléklet IVÜSZ'!C59</f>
        <v>0</v>
      </c>
      <c r="D59" s="39">
        <f>'8. melléklet Önkormányzat'!D60+'9.  melléklet Hivatal'!D59+'10. melléklet Isaszegi Héts'!D59+'11.  melléklet Isaszegi Bóbi'!D59+'12. mell. Isaszegi Humánszol'!D59+'13.  mellékletMűvelődési ház'!D59+'14. melléklet Könyvtár'!D59+'15.melléklet IVÜSZ'!D59</f>
        <v>0</v>
      </c>
      <c r="E59" s="39">
        <f>'8. melléklet Önkormányzat'!E60+'9.  melléklet Hivatal'!E59+'10. melléklet Isaszegi Héts'!E59+'11.  melléklet Isaszegi Bóbi'!E59+'12. mell. Isaszegi Humánszol'!E59+'13.  mellékletMűvelődési ház'!E59+'14. melléklet Könyvtár'!E59+'15.melléklet IVÜSZ'!E59</f>
        <v>0</v>
      </c>
      <c r="F59" s="39">
        <f>'8. melléklet Önkormányzat'!F60+'9.  melléklet Hivatal'!F59+'10. melléklet Isaszegi Héts'!F59+'11.  melléklet Isaszegi Bóbi'!F59+'12. mell. Isaszegi Humánszol'!F59+'13.  mellékletMűvelődési ház'!F59+'14. melléklet Könyvtár'!F59+'15.melléklet IVÜSZ'!F59</f>
        <v>0</v>
      </c>
      <c r="G59" s="40"/>
      <c r="H59" s="40"/>
      <c r="I59" s="40"/>
      <c r="IR59" s="1"/>
    </row>
    <row r="60" spans="1:252" s="5" customFormat="1" ht="20.25">
      <c r="A60" s="30"/>
      <c r="B60" s="41" t="s">
        <v>76</v>
      </c>
      <c r="C60" s="39">
        <f>'8. melléklet Önkormányzat'!C61+'9.  melléklet Hivatal'!C60+'10. melléklet Isaszegi Héts'!C60+'11.  melléklet Isaszegi Bóbi'!C60+'12. mell. Isaszegi Humánszol'!C60+'13.  mellékletMűvelődési ház'!C60+'14. melléklet Könyvtár'!C60+'15.melléklet IVÜSZ'!C60</f>
        <v>32638</v>
      </c>
      <c r="D60" s="39">
        <f>'8. melléklet Önkormányzat'!D61+'9.  melléklet Hivatal'!D60+'10. melléklet Isaszegi Héts'!D60+'11.  melléklet Isaszegi Bóbi'!D60+'12. mell. Isaszegi Humánszol'!D60+'13.  mellékletMűvelődési ház'!D60+'14. melléklet Könyvtár'!D60+'15.melléklet IVÜSZ'!D60</f>
        <v>0</v>
      </c>
      <c r="E60" s="39">
        <f>'8. melléklet Önkormányzat'!E61+'9.  melléklet Hivatal'!E60+'10. melléklet Isaszegi Héts'!E60+'11.  melléklet Isaszegi Bóbi'!E60+'12. mell. Isaszegi Humánszol'!E60+'13.  mellékletMűvelődési ház'!E60+'14. melléklet Könyvtár'!E60+'15.melléklet IVÜSZ'!E60</f>
        <v>16684</v>
      </c>
      <c r="F60" s="39">
        <f>'8. melléklet Önkormányzat'!F61+'9.  melléklet Hivatal'!F60+'10. melléklet Isaszegi Héts'!F60+'11.  melléklet Isaszegi Bóbi'!F60+'12. mell. Isaszegi Humánszol'!F60+'13.  mellékletMűvelődési ház'!F60+'14. melléklet Könyvtár'!F60+'15.melléklet IVÜSZ'!F60</f>
        <v>0</v>
      </c>
      <c r="G60" s="40">
        <v>16684</v>
      </c>
      <c r="H60" s="40">
        <v>16684</v>
      </c>
      <c r="I60" s="40">
        <v>16684</v>
      </c>
      <c r="IR60" s="1"/>
    </row>
    <row r="61" spans="1:252" s="5" customFormat="1" ht="20.25">
      <c r="A61" s="30"/>
      <c r="B61" s="42"/>
      <c r="C61" s="39">
        <f>'8. melléklet Önkormányzat'!C62+'9.  melléklet Hivatal'!C61+'10. melléklet Isaszegi Héts'!C61+'11.  melléklet Isaszegi Bóbi'!C61+'12. mell. Isaszegi Humánszol'!C61+'13.  mellékletMűvelődési ház'!C61+'14. melléklet Könyvtár'!C61+'15.melléklet IVÜSZ'!C61</f>
        <v>0</v>
      </c>
      <c r="D61" s="9"/>
      <c r="E61" s="9"/>
      <c r="F61" s="43"/>
      <c r="G61" s="40">
        <f>C61*1.02</f>
        <v>0</v>
      </c>
      <c r="H61" s="40">
        <f>G61*1.03</f>
        <v>0</v>
      </c>
      <c r="I61" s="40">
        <f>H61*1.03</f>
        <v>0</v>
      </c>
      <c r="IR61" s="1"/>
    </row>
    <row r="62" spans="1:252" s="5" customFormat="1" ht="20.25">
      <c r="A62" s="22" t="s">
        <v>22</v>
      </c>
      <c r="B62" s="22" t="s">
        <v>77</v>
      </c>
      <c r="C62" s="44">
        <f aca="true" t="shared" si="19" ref="C62:I62">C63+C66+C67+C70</f>
        <v>709664</v>
      </c>
      <c r="D62" s="44">
        <f t="shared" si="19"/>
        <v>0</v>
      </c>
      <c r="E62" s="44">
        <f t="shared" si="19"/>
        <v>709664</v>
      </c>
      <c r="F62" s="44">
        <f t="shared" si="19"/>
        <v>0</v>
      </c>
      <c r="G62" s="44">
        <f t="shared" si="19"/>
        <v>29782</v>
      </c>
      <c r="H62" s="44">
        <f t="shared" si="19"/>
        <v>32603</v>
      </c>
      <c r="I62" s="44">
        <f t="shared" si="19"/>
        <v>48931</v>
      </c>
      <c r="IR62" s="1"/>
    </row>
    <row r="63" spans="1:9" s="5" customFormat="1" ht="20.25">
      <c r="A63" s="37"/>
      <c r="B63" s="38" t="s">
        <v>78</v>
      </c>
      <c r="C63" s="39">
        <f>'8. melléklet Önkormányzat'!C64+'9.  melléklet Hivatal'!C63+'10. melléklet Isaszegi Héts'!C63+'11.  melléklet Isaszegi Bóbi'!C63+'12. mell. Isaszegi Humánszol'!C63+'13.  mellékletMűvelődési ház'!C63+'14. melléklet Könyvtár'!C63+'15.melléklet IVÜSZ'!C63</f>
        <v>605464</v>
      </c>
      <c r="D63" s="39">
        <f>'8. melléklet Önkormányzat'!D64+'9.  melléklet Hivatal'!D63+'10. melléklet Isaszegi Héts'!D63+'11.  melléklet Isaszegi Bóbi'!D63+'12. mell. Isaszegi Humánszol'!D63+'13.  mellékletMűvelődési ház'!D63+'14. melléklet Könyvtár'!D63+'15.melléklet IVÜSZ'!D63</f>
        <v>0</v>
      </c>
      <c r="E63" s="39">
        <f>'8. melléklet Önkormányzat'!E64+'9.  melléklet Hivatal'!E63+'10. melléklet Isaszegi Héts'!E63+'11.  melléklet Isaszegi Bóbi'!E63+'12. mell. Isaszegi Humánszol'!E63+'13.  mellékletMűvelődési ház'!E63+'14. melléklet Könyvtár'!E63+'15.melléklet IVÜSZ'!E63</f>
        <v>605464</v>
      </c>
      <c r="F63" s="39">
        <f>'8. melléklet Önkormányzat'!F64+'9.  melléklet Hivatal'!F63+'10. melléklet Isaszegi Héts'!F63+'11.  melléklet Isaszegi Bóbi'!F63+'12. mell. Isaszegi Humánszol'!F63+'13.  mellékletMűvelődési ház'!F63+'14. melléklet Könyvtár'!F63+'15.melléklet IVÜSZ'!F63</f>
        <v>0</v>
      </c>
      <c r="G63" s="40">
        <v>0</v>
      </c>
      <c r="H63" s="40">
        <v>0</v>
      </c>
      <c r="I63" s="40"/>
    </row>
    <row r="64" spans="1:9" s="5" customFormat="1" ht="50.25" customHeight="1">
      <c r="A64" s="37"/>
      <c r="B64" s="41" t="s">
        <v>79</v>
      </c>
      <c r="C64" s="39">
        <f>'8. melléklet Önkormányzat'!C65+'9.  melléklet Hivatal'!C64+'10. melléklet Isaszegi Héts'!C64+'11.  melléklet Isaszegi Bóbi'!C64+'12. mell. Isaszegi Humánszol'!C64+'13.  mellékletMűvelődési ház'!C64+'14. melléklet Könyvtár'!C64+'15.melléklet IVÜSZ'!C64</f>
        <v>0</v>
      </c>
      <c r="D64" s="39">
        <f>'8. melléklet Önkormányzat'!D65+'9.  melléklet Hivatal'!D64+'10. melléklet Isaszegi Héts'!D64+'11.  melléklet Isaszegi Bóbi'!D64+'12. mell. Isaszegi Humánszol'!D64+'13.  mellékletMűvelődési ház'!D64+'14. melléklet Könyvtár'!D64+'15.melléklet IVÜSZ'!D64</f>
        <v>0</v>
      </c>
      <c r="E64" s="39">
        <f>'8. melléklet Önkormányzat'!E65+'9.  melléklet Hivatal'!E64+'10. melléklet Isaszegi Héts'!E64+'11.  melléklet Isaszegi Bóbi'!E64+'12. mell. Isaszegi Humánszol'!E64+'13.  mellékletMűvelődési ház'!E64+'14. melléklet Könyvtár'!E64+'15.melléklet IVÜSZ'!E64</f>
        <v>0</v>
      </c>
      <c r="F64" s="39">
        <f>'8. melléklet Önkormányzat'!F65+'9.  melléklet Hivatal'!F64+'10. melléklet Isaszegi Héts'!F64+'11.  melléklet Isaszegi Bóbi'!F64+'12. mell. Isaszegi Humánszol'!F64+'13.  mellékletMűvelődési ház'!F64+'14. melléklet Könyvtár'!F64+'15.melléklet IVÜSZ'!F64</f>
        <v>0</v>
      </c>
      <c r="G64" s="40"/>
      <c r="H64" s="40"/>
      <c r="I64" s="40"/>
    </row>
    <row r="65" spans="1:9" s="5" customFormat="1" ht="59.25" customHeight="1">
      <c r="A65" s="37"/>
      <c r="B65" s="41" t="s">
        <v>80</v>
      </c>
      <c r="C65" s="39">
        <f>'8. melléklet Önkormányzat'!C66+'9.  melléklet Hivatal'!C65+'10. melléklet Isaszegi Héts'!C65+'11.  melléklet Isaszegi Bóbi'!C65+'12. mell. Isaszegi Humánszol'!C65+'13.  mellékletMűvelődési ház'!C65+'14. melléklet Könyvtár'!C65+'15.melléklet IVÜSZ'!C65</f>
        <v>0</v>
      </c>
      <c r="D65" s="39">
        <f>'8. melléklet Önkormányzat'!D66+'9.  melléklet Hivatal'!D65+'10. melléklet Isaszegi Héts'!D65+'11.  melléklet Isaszegi Bóbi'!D65+'12. mell. Isaszegi Humánszol'!D65+'13.  mellékletMűvelődési ház'!D65+'14. melléklet Könyvtár'!D65+'15.melléklet IVÜSZ'!D65</f>
        <v>0</v>
      </c>
      <c r="E65" s="39">
        <f>'8. melléklet Önkormányzat'!E66+'9.  melléklet Hivatal'!E65+'10. melléklet Isaszegi Héts'!E65+'11.  melléklet Isaszegi Bóbi'!E65+'12. mell. Isaszegi Humánszol'!E65+'13.  mellékletMűvelődési ház'!E65+'14. melléklet Könyvtár'!E65+'15.melléklet IVÜSZ'!E65</f>
        <v>0</v>
      </c>
      <c r="F65" s="39">
        <f>'8. melléklet Önkormányzat'!F66+'9.  melléklet Hivatal'!F65+'10. melléklet Isaszegi Héts'!F65+'11.  melléklet Isaszegi Bóbi'!F65+'12. mell. Isaszegi Humánszol'!F65+'13.  mellékletMűvelődési ház'!F65+'14. melléklet Könyvtár'!F65+'15.melléklet IVÜSZ'!F65</f>
        <v>0</v>
      </c>
      <c r="G65" s="40"/>
      <c r="H65" s="40"/>
      <c r="I65" s="40"/>
    </row>
    <row r="66" spans="1:10" ht="20.25">
      <c r="A66" s="30"/>
      <c r="B66" s="26" t="s">
        <v>81</v>
      </c>
      <c r="C66" s="39">
        <f>'8. melléklet Önkormányzat'!C67+'9.  melléklet Hivatal'!C66+'10. melléklet Isaszegi Héts'!C66+'11.  melléklet Isaszegi Bóbi'!C66+'12. mell. Isaszegi Humánszol'!C66+'13.  mellékletMűvelődési ház'!C66+'14. melléklet Könyvtár'!C66+'15.melléklet IVÜSZ'!C66</f>
        <v>49915</v>
      </c>
      <c r="D66" s="39">
        <f>'8. melléklet Önkormányzat'!D67+'9.  melléklet Hivatal'!D66+'10. melléklet Isaszegi Héts'!D66+'11.  melléklet Isaszegi Bóbi'!D66+'12. mell. Isaszegi Humánszol'!D66+'13.  mellékletMűvelődési ház'!D66+'14. melléklet Könyvtár'!D66+'15.melléklet IVÜSZ'!D66</f>
        <v>0</v>
      </c>
      <c r="E66" s="39">
        <f>'8. melléklet Önkormányzat'!E67+'9.  melléklet Hivatal'!E66+'10. melléklet Isaszegi Héts'!E66+'11.  melléklet Isaszegi Bóbi'!E66+'12. mell. Isaszegi Humánszol'!E66+'13.  mellékletMűvelődési ház'!E66+'14. melléklet Könyvtár'!E66+'15.melléklet IVÜSZ'!E66</f>
        <v>49915</v>
      </c>
      <c r="F66" s="39">
        <f>'8. melléklet Önkormányzat'!F67+'9.  melléklet Hivatal'!F66+'10. melléklet Isaszegi Héts'!F66+'11.  melléklet Isaszegi Bóbi'!F66+'12. mell. Isaszegi Humánszol'!F66+'13.  mellékletMűvelődési ház'!F66+'14. melléklet Könyvtár'!F66+'15.melléklet IVÜSZ'!F66</f>
        <v>0</v>
      </c>
      <c r="G66" s="45"/>
      <c r="H66" s="9"/>
      <c r="I66" s="35"/>
      <c r="J66" s="5"/>
    </row>
    <row r="67" spans="1:10" ht="20.25">
      <c r="A67" s="30"/>
      <c r="B67" s="26" t="s">
        <v>82</v>
      </c>
      <c r="C67" s="39"/>
      <c r="D67" s="39">
        <f>'8. melléklet Önkormányzat'!D68+'9.  melléklet Hivatal'!D67+'10. melléklet Isaszegi Héts'!D67+'11.  melléklet Isaszegi Bóbi'!D67+'12. mell. Isaszegi Humánszol'!D67+'13.  mellékletMűvelődési ház'!D67+'14. melléklet Könyvtár'!D67+'15.melléklet IVÜSZ'!D67</f>
        <v>0</v>
      </c>
      <c r="E67" s="39">
        <f>'8. melléklet Önkormányzat'!E68+'9.  melléklet Hivatal'!E67+'10. melléklet Isaszegi Héts'!E67+'11.  melléklet Isaszegi Bóbi'!E67+'12. mell. Isaszegi Humánszol'!E67+'13.  mellékletMűvelődési ház'!E67+'14. melléklet Könyvtár'!E67+'15.melléklet IVÜSZ'!E67</f>
        <v>0</v>
      </c>
      <c r="F67" s="39">
        <f>'8. melléklet Önkormányzat'!F68+'9.  melléklet Hivatal'!F67+'10. melléklet Isaszegi Héts'!F67+'11.  melléklet Isaszegi Bóbi'!F67+'12. mell. Isaszegi Humánszol'!F67+'13.  mellékletMűvelődési ház'!F67+'14. melléklet Könyvtár'!F67+'15.melléklet IVÜSZ'!F67</f>
        <v>0</v>
      </c>
      <c r="G67" s="45"/>
      <c r="H67" s="9"/>
      <c r="I67" s="35"/>
      <c r="J67" s="5"/>
    </row>
    <row r="68" spans="1:10" ht="20.25">
      <c r="A68" s="30"/>
      <c r="B68" s="41" t="s">
        <v>83</v>
      </c>
      <c r="C68" s="39">
        <f>'8. melléklet Önkormányzat'!C69+'9.  melléklet Hivatal'!C68+'10. melléklet Isaszegi Héts'!C68+'11.  melléklet Isaszegi Bóbi'!C68+'12. mell. Isaszegi Humánszol'!C68+'13.  mellékletMűvelődési ház'!C68+'14. melléklet Könyvtár'!C68+'15.melléklet IVÜSZ'!C68</f>
        <v>0</v>
      </c>
      <c r="D68" s="39">
        <f>'8. melléklet Önkormányzat'!D69+'9.  melléklet Hivatal'!D68+'10. melléklet Isaszegi Héts'!D68+'11.  melléklet Isaszegi Bóbi'!D68+'12. mell. Isaszegi Humánszol'!D68+'13.  mellékletMűvelődési ház'!D68+'14. melléklet Könyvtár'!D68+'15.melléklet IVÜSZ'!D68</f>
        <v>0</v>
      </c>
      <c r="E68" s="39">
        <f>'8. melléklet Önkormányzat'!E69+'9.  melléklet Hivatal'!E68+'10. melléklet Isaszegi Héts'!E68+'11.  melléklet Isaszegi Bóbi'!E68+'12. mell. Isaszegi Humánszol'!E68+'13.  mellékletMűvelődési ház'!E68+'14. melléklet Könyvtár'!E68+'15.melléklet IVÜSZ'!E68</f>
        <v>0</v>
      </c>
      <c r="F68" s="39">
        <f>'8. melléklet Önkormányzat'!F69+'9.  melléklet Hivatal'!F68+'10. melléklet Isaszegi Héts'!F68+'11.  melléklet Isaszegi Bóbi'!F68+'12. mell. Isaszegi Humánszol'!F68+'13.  mellékletMűvelődési ház'!F68+'14. melléklet Könyvtár'!F68+'15.melléklet IVÜSZ'!F68</f>
        <v>0</v>
      </c>
      <c r="G68" s="45"/>
      <c r="H68" s="9"/>
      <c r="I68" s="35"/>
      <c r="J68" s="5"/>
    </row>
    <row r="69" spans="1:10" ht="20.25">
      <c r="A69" s="30"/>
      <c r="B69" s="41" t="s">
        <v>84</v>
      </c>
      <c r="C69" s="39">
        <f>'8. melléklet Önkormányzat'!C70+'9.  melléklet Hivatal'!C69+'10. melléklet Isaszegi Héts'!C69+'11.  melléklet Isaszegi Bóbi'!C69+'12. mell. Isaszegi Humánszol'!C69+'13.  mellékletMűvelődési ház'!C69+'14. melléklet Könyvtár'!C69+'15.melléklet IVÜSZ'!C69</f>
        <v>0</v>
      </c>
      <c r="D69" s="39">
        <f>'8. melléklet Önkormányzat'!D70+'9.  melléklet Hivatal'!D69+'10. melléklet Isaszegi Héts'!D69+'11.  melléklet Isaszegi Bóbi'!D69+'12. mell. Isaszegi Humánszol'!D69+'13.  mellékletMűvelődési ház'!D69+'14. melléklet Könyvtár'!D69+'15.melléklet IVÜSZ'!D69</f>
        <v>0</v>
      </c>
      <c r="E69" s="39">
        <f>'8. melléklet Önkormányzat'!E70+'9.  melléklet Hivatal'!E69+'10. melléklet Isaszegi Héts'!E69+'11.  melléklet Isaszegi Bóbi'!E69+'12. mell. Isaszegi Humánszol'!E69+'13.  mellékletMűvelődési ház'!E69+'14. melléklet Könyvtár'!E69+'15.melléklet IVÜSZ'!E69</f>
        <v>0</v>
      </c>
      <c r="F69" s="39">
        <f>'8. melléklet Önkormányzat'!F70+'9.  melléklet Hivatal'!F69+'10. melléklet Isaszegi Héts'!F69+'11.  melléklet Isaszegi Bóbi'!F69+'12. mell. Isaszegi Humánszol'!F69+'13.  mellékletMűvelődési ház'!F69+'14. melléklet Könyvtár'!F69+'15.melléklet IVÜSZ'!F69</f>
        <v>0</v>
      </c>
      <c r="G69" s="45"/>
      <c r="H69" s="9"/>
      <c r="I69" s="35"/>
      <c r="J69" s="5"/>
    </row>
    <row r="70" spans="1:10" ht="20.25">
      <c r="A70" s="30"/>
      <c r="B70" s="26" t="s">
        <v>85</v>
      </c>
      <c r="C70" s="39">
        <f>'8. melléklet Önkormányzat'!C71+'9.  melléklet Hivatal'!C70+'10. melléklet Isaszegi Héts'!C70+'11.  melléklet Isaszegi Bóbi'!C70+'12. mell. Isaszegi Humánszol'!C70+'13.  mellékletMűvelődési ház'!C70+'14. melléklet Könyvtár'!C70+'15.melléklet IVÜSZ'!C70</f>
        <v>54285</v>
      </c>
      <c r="D70" s="39">
        <f>'8. melléklet Önkormányzat'!D71+'9.  melléklet Hivatal'!D70+'10. melléklet Isaszegi Héts'!D70+'11.  melléklet Isaszegi Bóbi'!D70+'12. mell. Isaszegi Humánszol'!D70+'13.  mellékletMűvelődési ház'!D70+'14. melléklet Könyvtár'!D70+'15.melléklet IVÜSZ'!D70</f>
        <v>0</v>
      </c>
      <c r="E70" s="39">
        <v>54285</v>
      </c>
      <c r="F70" s="39">
        <f>'8. melléklet Önkormányzat'!F71+'9.  melléklet Hivatal'!F70+'10. melléklet Isaszegi Héts'!F70+'11.  melléklet Isaszegi Bóbi'!F70+'12. mell. Isaszegi Humánszol'!F70+'13.  mellékletMűvelődési ház'!F70+'14. melléklet Könyvtár'!F70+'15.melléklet IVÜSZ'!F70</f>
        <v>0</v>
      </c>
      <c r="G70" s="45">
        <v>29782</v>
      </c>
      <c r="H70" s="9">
        <v>32603</v>
      </c>
      <c r="I70" s="35">
        <v>48931</v>
      </c>
      <c r="J70" s="5"/>
    </row>
    <row r="71" spans="1:10" ht="20.25">
      <c r="A71" s="46"/>
      <c r="B71" s="46"/>
      <c r="C71" s="39">
        <f>'8. melléklet Önkormányzat'!C72+'9.  melléklet Hivatal'!C71+'10. melléklet Isaszegi Héts'!C71+'11.  melléklet Isaszegi Bóbi'!C71+'12. mell. Isaszegi Humánszol'!C71+'13.  mellékletMűvelődési ház'!C71+'14. melléklet Könyvtár'!C71+'15.melléklet IVÜSZ'!C71</f>
        <v>0</v>
      </c>
      <c r="D71" s="39">
        <f>'8. melléklet Önkormányzat'!D72+'9.  melléklet Hivatal'!D71+'10. melléklet Isaszegi Héts'!D71+'11.  melléklet Isaszegi Bóbi'!D71+'12. mell. Isaszegi Humánszol'!D71+'13.  mellékletMűvelődési ház'!D71+'14. melléklet Könyvtár'!D71+'15.melléklet IVÜSZ'!D71</f>
        <v>0</v>
      </c>
      <c r="E71" s="39">
        <f>'8. melléklet Önkormányzat'!E72+'9.  melléklet Hivatal'!E71+'10. melléklet Isaszegi Héts'!E71+'11.  melléklet Isaszegi Bóbi'!E71+'12. mell. Isaszegi Humánszol'!E71+'13.  mellékletMűvelődési ház'!E71+'14. melléklet Könyvtár'!E71+'15.melléklet IVÜSZ'!E71</f>
        <v>0</v>
      </c>
      <c r="F71" s="39">
        <f>'8. melléklet Önkormányzat'!F72+'9.  melléklet Hivatal'!F71+'10. melléklet Isaszegi Héts'!F71+'11.  melléklet Isaszegi Bóbi'!F71+'12. mell. Isaszegi Humánszol'!F71+'13.  mellékletMűvelődési ház'!F71+'14. melléklet Könyvtár'!F71+'15.melléklet IVÜSZ'!F71</f>
        <v>0</v>
      </c>
      <c r="G71" s="45"/>
      <c r="H71" s="35"/>
      <c r="I71" s="35"/>
      <c r="J71" s="5"/>
    </row>
    <row r="72" spans="1:10" ht="20.25">
      <c r="A72" s="28"/>
      <c r="B72" s="47" t="s">
        <v>86</v>
      </c>
      <c r="C72" s="48">
        <f aca="true" t="shared" si="20" ref="C72:I72">C50+C62</f>
        <v>1840214</v>
      </c>
      <c r="D72" s="48">
        <f t="shared" si="20"/>
        <v>936463</v>
      </c>
      <c r="E72" s="48">
        <f t="shared" si="20"/>
        <v>752009</v>
      </c>
      <c r="F72" s="48">
        <f t="shared" si="20"/>
        <v>151742</v>
      </c>
      <c r="G72" s="48">
        <f t="shared" si="20"/>
        <v>1138950.66</v>
      </c>
      <c r="H72" s="48">
        <f t="shared" si="20"/>
        <v>1152496.5066</v>
      </c>
      <c r="I72" s="48">
        <f t="shared" si="20"/>
        <v>1179656.601666</v>
      </c>
      <c r="J72" s="5"/>
    </row>
    <row r="73" spans="1:10" ht="20.25">
      <c r="A73" s="28"/>
      <c r="B73" s="47"/>
      <c r="C73" s="39">
        <f>'8. melléklet Önkormányzat'!C74+'9.  melléklet Hivatal'!C73+'10. melléklet Isaszegi Héts'!C73+'11.  melléklet Isaszegi Bóbi'!C73+'12. mell. Isaszegi Humánszol'!C73+'13.  mellékletMűvelődési ház'!C73+'14. melléklet Könyvtár'!C73+'15.melléklet IVÜSZ'!C73</f>
        <v>0</v>
      </c>
      <c r="D73" s="39">
        <f>'8. melléklet Önkormányzat'!D74+'9.  melléklet Hivatal'!D73+'10. melléklet Isaszegi Héts'!D73+'11.  melléklet Isaszegi Bóbi'!D73+'12. mell. Isaszegi Humánszol'!D73+'13.  mellékletMűvelődési ház'!D73+'14. melléklet Könyvtár'!D73+'15.melléklet IVÜSZ'!D73</f>
        <v>0</v>
      </c>
      <c r="E73" s="39">
        <f>'8. melléklet Önkormányzat'!E74+'9.  melléklet Hivatal'!E73+'10. melléklet Isaszegi Héts'!E73+'11.  melléklet Isaszegi Bóbi'!E73+'12. mell. Isaszegi Humánszol'!E73+'13.  mellékletMűvelődési ház'!E73+'14. melléklet Könyvtár'!E73+'15.melléklet IVÜSZ'!E73</f>
        <v>0</v>
      </c>
      <c r="F73" s="39">
        <f>'8. melléklet Önkormányzat'!F74+'9.  melléklet Hivatal'!F73+'10. melléklet Isaszegi Héts'!F73+'11.  melléklet Isaszegi Bóbi'!F73+'12. mell. Isaszegi Humánszol'!F73+'13.  mellékletMűvelődési ház'!F73+'14. melléklet Könyvtár'!F73+'15.melléklet IVÜSZ'!F73</f>
        <v>0</v>
      </c>
      <c r="G73" s="45"/>
      <c r="H73" s="35"/>
      <c r="I73" s="35"/>
      <c r="J73" s="5"/>
    </row>
    <row r="74" spans="1:10" ht="20.25">
      <c r="A74" s="22" t="s">
        <v>28</v>
      </c>
      <c r="B74" s="22" t="s">
        <v>87</v>
      </c>
      <c r="C74" s="44">
        <f aca="true" t="shared" si="21" ref="C74:I74">C75+C76</f>
        <v>614692</v>
      </c>
      <c r="D74" s="44">
        <f t="shared" si="21"/>
        <v>462068</v>
      </c>
      <c r="E74" s="44">
        <f t="shared" si="21"/>
        <v>850</v>
      </c>
      <c r="F74" s="44">
        <f t="shared" si="21"/>
        <v>151774</v>
      </c>
      <c r="G74" s="44">
        <f t="shared" si="21"/>
        <v>596031.3</v>
      </c>
      <c r="H74" s="44">
        <f t="shared" si="21"/>
        <v>601991.613</v>
      </c>
      <c r="I74" s="44">
        <f t="shared" si="21"/>
        <v>608011.52913</v>
      </c>
      <c r="J74" s="5"/>
    </row>
    <row r="75" spans="1:10" ht="20.25">
      <c r="A75" s="37"/>
      <c r="B75" s="38" t="s">
        <v>88</v>
      </c>
      <c r="C75" s="49">
        <f>'8. melléklet Önkormányzat'!C76+'9.  melléklet Hivatal'!C75+'10. melléklet Isaszegi Héts'!C75+'11.  melléklet Isaszegi Bóbi'!C75+'12. mell. Isaszegi Humánszol'!C75+'13.  mellékletMűvelődési ház'!C75+'14. melléklet Könyvtár'!C75+'15.melléklet IVÜSZ'!C75</f>
        <v>24562</v>
      </c>
      <c r="D75" s="49">
        <f>'8. melléklet Önkormányzat'!D76+'9.  melléklet Hivatal'!D75+'10. melléklet Isaszegi Héts'!D75+'11.  melléklet Isaszegi Bóbi'!D75+'12. mell. Isaszegi Humánszol'!D75+'13.  mellékletMűvelődési ház'!D75+'14. melléklet Könyvtár'!D75+'15.melléklet IVÜSZ'!D75</f>
        <v>23712</v>
      </c>
      <c r="E75" s="49">
        <f>'8. melléklet Önkormányzat'!E76+'9.  melléklet Hivatal'!E75+'10. melléklet Isaszegi Héts'!E75+'11.  melléklet Isaszegi Bóbi'!E75+'12. mell. Isaszegi Humánszol'!E75+'13.  mellékletMűvelődési ház'!E75+'14. melléklet Könyvtár'!E75+'15.melléklet IVÜSZ'!E75</f>
        <v>850</v>
      </c>
      <c r="F75" s="49">
        <f>'8. melléklet Önkormányzat'!F76+'9.  melléklet Hivatal'!F75+'10. melléklet Isaszegi Héts'!F75+'11.  melléklet Isaszegi Bóbi'!F75+'12. mell. Isaszegi Humánszol'!F75+'13.  mellékletMűvelődési ház'!F75+'14. melléklet Könyvtár'!F75+'15.melléklet IVÜSZ'!F75</f>
        <v>0</v>
      </c>
      <c r="G75" s="45"/>
      <c r="H75" s="35"/>
      <c r="I75" s="35"/>
      <c r="J75" s="5"/>
    </row>
    <row r="76" spans="1:10" ht="20.25">
      <c r="A76" s="30"/>
      <c r="B76" s="38" t="s">
        <v>63</v>
      </c>
      <c r="C76" s="49">
        <f>'9.  melléklet Hivatal'!C42+'10. melléklet Isaszegi Héts'!C42+'11.  melléklet Isaszegi Bóbi'!C42+'12. mell. Isaszegi Humánszol'!C42+'13.  mellékletMűvelődési ház'!C42+'14. melléklet Könyvtár'!C42+'15.melléklet IVÜSZ'!C42</f>
        <v>590130</v>
      </c>
      <c r="D76" s="49">
        <f>'8. melléklet Önkormányzat'!D77</f>
        <v>438356</v>
      </c>
      <c r="E76" s="49">
        <f>'8. melléklet Önkormányzat'!E77</f>
        <v>0</v>
      </c>
      <c r="F76" s="49">
        <f>'8. melléklet Önkormányzat'!F77</f>
        <v>151774</v>
      </c>
      <c r="G76" s="49">
        <f>C76*1.01</f>
        <v>596031.3</v>
      </c>
      <c r="H76" s="49">
        <f>G76*1.01</f>
        <v>601991.613</v>
      </c>
      <c r="I76" s="49">
        <f>H76*1.01</f>
        <v>608011.52913</v>
      </c>
      <c r="J76" s="5"/>
    </row>
    <row r="77" spans="1:10" ht="20.25">
      <c r="A77" s="50"/>
      <c r="B77" s="51" t="s">
        <v>89</v>
      </c>
      <c r="C77" s="52">
        <f aca="true" t="shared" si="22" ref="C77:I77">C50+C62+C74</f>
        <v>2454906</v>
      </c>
      <c r="D77" s="52">
        <f t="shared" si="22"/>
        <v>1398531</v>
      </c>
      <c r="E77" s="52">
        <f t="shared" si="22"/>
        <v>752859</v>
      </c>
      <c r="F77" s="52">
        <f t="shared" si="22"/>
        <v>303516</v>
      </c>
      <c r="G77" s="52">
        <f t="shared" si="22"/>
        <v>1734981.96</v>
      </c>
      <c r="H77" s="52">
        <f t="shared" si="22"/>
        <v>1754488.1195999999</v>
      </c>
      <c r="I77" s="52">
        <f t="shared" si="22"/>
        <v>1787668.130796</v>
      </c>
      <c r="J77" s="5"/>
    </row>
    <row r="78" spans="1:10" ht="20.25">
      <c r="A78" s="53"/>
      <c r="B78" s="54" t="s">
        <v>90</v>
      </c>
      <c r="C78" s="52">
        <f aca="true" t="shared" si="23" ref="C78:I78">C77-C76</f>
        <v>1864776</v>
      </c>
      <c r="D78" s="52">
        <f t="shared" si="23"/>
        <v>960175</v>
      </c>
      <c r="E78" s="52">
        <f t="shared" si="23"/>
        <v>752859</v>
      </c>
      <c r="F78" s="52">
        <f t="shared" si="23"/>
        <v>151742</v>
      </c>
      <c r="G78" s="52">
        <f t="shared" si="23"/>
        <v>1138950.66</v>
      </c>
      <c r="H78" s="52">
        <f t="shared" si="23"/>
        <v>1152496.5066</v>
      </c>
      <c r="I78" s="52">
        <f t="shared" si="23"/>
        <v>1179656.6016659997</v>
      </c>
      <c r="J78" s="5"/>
    </row>
    <row r="79" spans="1:10" ht="20.25">
      <c r="A79" s="55"/>
      <c r="B79" s="56" t="s">
        <v>91</v>
      </c>
      <c r="C79" s="57">
        <f>'8. melléklet Önkormányzat'!C80+'9.  melléklet Hivatal'!C79+'10. melléklet Isaszegi Héts'!C79+'11.  melléklet Isaszegi Bóbi'!C79+'12. mell. Isaszegi Humánszol'!C79+'13.  mellékletMűvelődési ház'!C79+'14. melléklet Könyvtár'!C79+'15.melléklet IVÜSZ'!C79</f>
        <v>139.75</v>
      </c>
      <c r="D79" s="57">
        <f>'8. melléklet Önkormányzat'!D80+'9.  melléklet Hivatal'!D79+'10. melléklet Isaszegi Héts'!D79+'11.  melléklet Isaszegi Bóbi'!D79+'12. mell. Isaszegi Humánszol'!D79+'13.  mellékletMűvelődési ház'!D79+'14. melléklet Könyvtár'!D79+'15.melléklet IVÜSZ'!D79</f>
        <v>106.75</v>
      </c>
      <c r="E79" s="57">
        <f>'8. melléklet Önkormányzat'!E80+'9.  melléklet Hivatal'!E79+'10. melléklet Isaszegi Héts'!E79+'11.  melléklet Isaszegi Bóbi'!E79+'12. mell. Isaszegi Humánszol'!E79+'13.  mellékletMűvelődési ház'!E79+'14. melléklet Könyvtár'!E79+'15.melléklet IVÜSZ'!E79</f>
        <v>2</v>
      </c>
      <c r="F79" s="57">
        <f>'8. melléklet Önkormányzat'!F80+'9.  melléklet Hivatal'!F79+'10. melléklet Isaszegi Héts'!F79+'11.  melléklet Isaszegi Bóbi'!F79+'12. mell. Isaszegi Humánszol'!F79+'13.  mellékletMűvelődési ház'!F79+'14. melléklet Könyvtár'!F79+'15.melléklet IVÜSZ'!F79</f>
        <v>31</v>
      </c>
      <c r="G79" s="57"/>
      <c r="H79" s="57"/>
      <c r="I79" s="57"/>
      <c r="J79" s="5"/>
    </row>
    <row r="80" spans="1:10" ht="20.25">
      <c r="A80" s="55"/>
      <c r="B80" s="56" t="s">
        <v>92</v>
      </c>
      <c r="C80" s="57">
        <f>'8. melléklet Önkormányzat'!C81+'9.  melléklet Hivatal'!C80+'10. melléklet Isaszegi Héts'!C80+'11.  melléklet Isaszegi Bóbi'!C80+'12. mell. Isaszegi Humánszol'!C80+'13.  mellékletMűvelődési ház'!C80+'14. melléklet Könyvtár'!C80+'15.melléklet IVÜSZ'!C80</f>
        <v>22</v>
      </c>
      <c r="D80" s="57"/>
      <c r="E80" s="52">
        <f>'8. melléklet Önkormányzat'!E81+'9.  melléklet Hivatal'!E80+'10. melléklet Isaszegi Héts'!E80+'11.  melléklet Isaszegi Bóbi'!E80+'12. mell. Isaszegi Humánszol'!E80+'13.  mellékletMűvelődési ház'!E80+'14. melléklet Könyvtár'!E80+'15.melléklet IVÜSZ'!E80</f>
        <v>22</v>
      </c>
      <c r="F80" s="52">
        <f>'8. melléklet Önkormányzat'!F81+'9.  melléklet Hivatal'!F80+'10. melléklet Isaszegi Héts'!F80+'11.  melléklet Isaszegi Bóbi'!F80+'12. mell. Isaszegi Humánszol'!F80+'13.  mellékletMűvelődési ház'!F80+'14. melléklet Könyvtár'!F80+'15.melléklet IVÜSZ'!F80</f>
        <v>0</v>
      </c>
      <c r="G80" s="57"/>
      <c r="H80" s="57"/>
      <c r="I80" s="58"/>
      <c r="J80" s="5"/>
    </row>
    <row r="81" spans="3:10" ht="20.25">
      <c r="C81" s="2">
        <f>C44-C78</f>
        <v>0</v>
      </c>
      <c r="G81" s="2">
        <f>G44-G78</f>
        <v>0.38000000012107193</v>
      </c>
      <c r="H81" s="2">
        <f>H44-H78</f>
        <v>0.05340000009164214</v>
      </c>
      <c r="I81" s="2">
        <f>I44-I78</f>
        <v>0.15993400034494698</v>
      </c>
      <c r="J81" s="5"/>
    </row>
    <row r="82" ht="20.25">
      <c r="J82" s="5"/>
    </row>
    <row r="83" ht="20.25">
      <c r="C83" s="2">
        <f>C50+C62+C75</f>
        <v>1864776</v>
      </c>
    </row>
    <row r="84" ht="32.25" customHeight="1"/>
    <row r="85" ht="34.5" customHeight="1"/>
    <row r="87" ht="23.25" customHeight="1"/>
    <row r="88" ht="23.25" customHeight="1"/>
  </sheetData>
  <sheetProtection selectLockedCells="1" selectUnlockedCells="1"/>
  <mergeCells count="6">
    <mergeCell ref="B1:C1"/>
    <mergeCell ref="B2:C2"/>
    <mergeCell ref="D4:F4"/>
    <mergeCell ref="G4:I4"/>
    <mergeCell ref="D48:F48"/>
    <mergeCell ref="G48:I48"/>
  </mergeCells>
  <printOptions horizontalCentered="1"/>
  <pageMargins left="0.7875" right="0.7875" top="0.7875" bottom="0.8451388888888889" header="0.5118055555555555" footer="0.5118055555555555"/>
  <pageSetup fitToHeight="1" fitToWidth="1" horizontalDpi="300" verticalDpi="300" orientation="portrait" paperSize="9" scale="27" r:id="rId1"/>
  <headerFooter alignWithMargins="0">
    <oddHeader xml:space="preserve">&amp;R 1.  melléklet a 3/2018.(II.21.)  önkormányzati rendelethez </oddHeader>
  </headerFooter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97"/>
  <sheetViews>
    <sheetView zoomScale="65" zoomScaleNormal="65" zoomScaleSheetLayoutView="50" zoomScalePageLayoutView="0" workbookViewId="0" topLeftCell="A1">
      <selection activeCell="C2" sqref="C2"/>
    </sheetView>
  </sheetViews>
  <sheetFormatPr defaultColWidth="9.140625" defaultRowHeight="12.75"/>
  <cols>
    <col min="1" max="1" width="11.421875" style="256" customWidth="1"/>
    <col min="2" max="2" width="71.8515625" style="256" customWidth="1"/>
    <col min="3" max="3" width="21.421875" style="256" customWidth="1"/>
    <col min="4" max="4" width="20.140625" style="256" customWidth="1"/>
    <col min="5" max="5" width="18.00390625" style="256" customWidth="1"/>
    <col min="6" max="6" width="20.140625" style="256" customWidth="1"/>
    <col min="7" max="7" width="14.7109375" style="256" customWidth="1"/>
    <col min="8" max="8" width="18.00390625" style="256" customWidth="1"/>
    <col min="9" max="9" width="12.00390625" style="256" customWidth="1"/>
    <col min="10" max="16384" width="9.140625" style="256" customWidth="1"/>
  </cols>
  <sheetData>
    <row r="1" spans="1:7" s="257" customFormat="1" ht="21" customHeight="1">
      <c r="A1" s="94"/>
      <c r="B1" s="94"/>
      <c r="C1" s="94"/>
      <c r="D1" s="94"/>
      <c r="E1" s="94"/>
      <c r="F1" s="94"/>
      <c r="G1" s="94"/>
    </row>
    <row r="2" spans="1:7" s="260" customFormat="1" ht="25.5" customHeight="1">
      <c r="A2" s="258"/>
      <c r="B2" s="258"/>
      <c r="C2" s="259" t="s">
        <v>520</v>
      </c>
      <c r="D2" s="257"/>
      <c r="E2" s="257"/>
      <c r="F2" s="257"/>
      <c r="G2" s="257"/>
    </row>
    <row r="3" spans="1:3" s="260" customFormat="1" ht="18.75">
      <c r="A3" s="261"/>
      <c r="B3" s="262" t="s">
        <v>223</v>
      </c>
      <c r="C3" s="263" t="s">
        <v>224</v>
      </c>
    </row>
    <row r="4" spans="1:3" s="260" customFormat="1" ht="15.75" customHeight="1">
      <c r="A4" s="264"/>
      <c r="B4" s="262" t="s">
        <v>225</v>
      </c>
      <c r="C4" s="265" t="s">
        <v>226</v>
      </c>
    </row>
    <row r="5" spans="1:7" ht="18.75">
      <c r="A5" s="266"/>
      <c r="B5" s="266"/>
      <c r="C5" s="267" t="s">
        <v>120</v>
      </c>
      <c r="D5" s="260"/>
      <c r="E5" s="260"/>
      <c r="F5" s="260"/>
      <c r="G5" s="260"/>
    </row>
    <row r="6" spans="1:7" s="269" customFormat="1" ht="28.5" customHeight="1">
      <c r="A6" s="261"/>
      <c r="B6" s="268" t="s">
        <v>227</v>
      </c>
      <c r="C6" s="268" t="s">
        <v>228</v>
      </c>
      <c r="G6" s="256"/>
    </row>
    <row r="7" spans="1:6" s="269" customFormat="1" ht="15.75" customHeight="1">
      <c r="A7" s="261"/>
      <c r="B7" s="261"/>
      <c r="C7" s="261"/>
      <c r="D7" s="437" t="s">
        <v>6</v>
      </c>
      <c r="E7" s="437"/>
      <c r="F7" s="437"/>
    </row>
    <row r="8" spans="1:6" s="269" customFormat="1" ht="42.75">
      <c r="A8" s="270"/>
      <c r="B8" s="270" t="s">
        <v>229</v>
      </c>
      <c r="C8" s="271"/>
      <c r="D8" s="12" t="s">
        <v>8</v>
      </c>
      <c r="E8" s="12" t="s">
        <v>9</v>
      </c>
      <c r="F8" s="12" t="s">
        <v>10</v>
      </c>
    </row>
    <row r="9" spans="1:7" s="274" customFormat="1" ht="27.75" customHeight="1">
      <c r="A9" s="261" t="s">
        <v>14</v>
      </c>
      <c r="B9" s="272" t="s">
        <v>15</v>
      </c>
      <c r="C9" s="273">
        <f>SUM(C10:C15)</f>
        <v>654552</v>
      </c>
      <c r="D9" s="273">
        <f>D10+D11+D12+D13+D14+D15</f>
        <v>502810</v>
      </c>
      <c r="E9" s="273">
        <f>E10+E11+E12+E13+E14+E15</f>
        <v>0</v>
      </c>
      <c r="F9" s="273">
        <f>F10+F11+F12+F13+F14+F15</f>
        <v>151742</v>
      </c>
      <c r="G9" s="269"/>
    </row>
    <row r="10" spans="1:7" s="278" customFormat="1" ht="18.75">
      <c r="A10" s="275"/>
      <c r="B10" s="276" t="s">
        <v>16</v>
      </c>
      <c r="C10" s="277">
        <v>258888</v>
      </c>
      <c r="D10" s="277">
        <f>C10-F10</f>
        <v>107146</v>
      </c>
      <c r="E10" s="277"/>
      <c r="F10" s="277">
        <f>'9.  melléklet Hivatal'!F77</f>
        <v>151742</v>
      </c>
      <c r="G10" s="269"/>
    </row>
    <row r="11" spans="1:7" s="278" customFormat="1" ht="36">
      <c r="A11" s="71"/>
      <c r="B11" s="276" t="s">
        <v>17</v>
      </c>
      <c r="C11" s="279">
        <v>189021</v>
      </c>
      <c r="D11" s="277">
        <v>189021</v>
      </c>
      <c r="E11" s="277"/>
      <c r="F11" s="277">
        <f>'9.  melléklet Hivatal'!F78</f>
        <v>0</v>
      </c>
      <c r="G11" s="269"/>
    </row>
    <row r="12" spans="1:7" s="278" customFormat="1" ht="36">
      <c r="A12" s="71"/>
      <c r="B12" s="276" t="s">
        <v>18</v>
      </c>
      <c r="C12" s="279">
        <v>192784</v>
      </c>
      <c r="D12" s="277">
        <v>192784</v>
      </c>
      <c r="E12" s="277"/>
      <c r="F12" s="277">
        <v>0</v>
      </c>
      <c r="G12" s="269"/>
    </row>
    <row r="13" spans="1:7" s="278" customFormat="1" ht="35.25" customHeight="1">
      <c r="A13" s="71"/>
      <c r="B13" s="276" t="s">
        <v>19</v>
      </c>
      <c r="C13" s="279">
        <v>13859</v>
      </c>
      <c r="D13" s="277">
        <v>13859</v>
      </c>
      <c r="E13" s="277"/>
      <c r="F13" s="277">
        <f>'9.  melléklet Hivatal'!F80</f>
        <v>0</v>
      </c>
      <c r="G13" s="269"/>
    </row>
    <row r="14" spans="1:7" s="278" customFormat="1" ht="50.25" customHeight="1">
      <c r="A14" s="71"/>
      <c r="B14" s="276" t="s">
        <v>20</v>
      </c>
      <c r="C14" s="279"/>
      <c r="D14" s="277"/>
      <c r="E14" s="277"/>
      <c r="F14" s="277">
        <f>'9.  melléklet Hivatal'!F81</f>
        <v>0</v>
      </c>
      <c r="G14" s="269"/>
    </row>
    <row r="15" spans="1:7" s="278" customFormat="1" ht="18.75">
      <c r="A15" s="71"/>
      <c r="B15" s="276" t="s">
        <v>21</v>
      </c>
      <c r="C15" s="279"/>
      <c r="D15" s="279"/>
      <c r="E15" s="280"/>
      <c r="F15" s="277">
        <f>'9.  melléklet Hivatal'!F82</f>
        <v>0</v>
      </c>
      <c r="G15" s="269"/>
    </row>
    <row r="16" spans="1:7" s="274" customFormat="1" ht="36">
      <c r="A16" s="71" t="s">
        <v>22</v>
      </c>
      <c r="B16" s="272" t="s">
        <v>23</v>
      </c>
      <c r="C16" s="281">
        <f>C17+C18+C19+C20</f>
        <v>61940</v>
      </c>
      <c r="D16" s="281">
        <f>D17+D18+D19+D20</f>
        <v>47682</v>
      </c>
      <c r="E16" s="281">
        <f>E17+E18+E19+E20</f>
        <v>14258</v>
      </c>
      <c r="F16" s="281">
        <f>F17+F18+F19+F20</f>
        <v>0</v>
      </c>
      <c r="G16" s="269"/>
    </row>
    <row r="17" spans="1:7" s="274" customFormat="1" ht="36">
      <c r="A17" s="275"/>
      <c r="B17" s="276" t="s">
        <v>24</v>
      </c>
      <c r="C17" s="277">
        <v>2160</v>
      </c>
      <c r="D17" s="277"/>
      <c r="E17" s="277">
        <v>2160</v>
      </c>
      <c r="F17" s="277">
        <f>'9.  melléklet Hivatal'!F84</f>
        <v>0</v>
      </c>
      <c r="G17" s="269"/>
    </row>
    <row r="18" spans="1:7" s="274" customFormat="1" ht="36">
      <c r="A18" s="71"/>
      <c r="B18" s="276" t="s">
        <v>25</v>
      </c>
      <c r="C18" s="279"/>
      <c r="D18" s="277"/>
      <c r="E18" s="277">
        <v>0</v>
      </c>
      <c r="F18" s="277">
        <f>'9.  melléklet Hivatal'!F85</f>
        <v>0</v>
      </c>
      <c r="G18" s="269"/>
    </row>
    <row r="19" spans="1:7" s="274" customFormat="1" ht="36">
      <c r="A19" s="71"/>
      <c r="B19" s="276" t="s">
        <v>26</v>
      </c>
      <c r="C19" s="279">
        <v>47682</v>
      </c>
      <c r="D19" s="277">
        <v>47682</v>
      </c>
      <c r="E19" s="277"/>
      <c r="F19" s="277">
        <f>'9.  melléklet Hivatal'!F86</f>
        <v>0</v>
      </c>
      <c r="G19" s="269"/>
    </row>
    <row r="20" spans="1:7" s="274" customFormat="1" ht="36">
      <c r="A20" s="71"/>
      <c r="B20" s="276" t="s">
        <v>27</v>
      </c>
      <c r="C20" s="279">
        <v>12098</v>
      </c>
      <c r="D20" s="277">
        <v>0</v>
      </c>
      <c r="E20" s="277">
        <v>12098</v>
      </c>
      <c r="F20" s="277">
        <f>'9.  melléklet Hivatal'!F87</f>
        <v>0</v>
      </c>
      <c r="G20" s="269"/>
    </row>
    <row r="21" spans="1:7" s="274" customFormat="1" ht="36">
      <c r="A21" s="71" t="s">
        <v>28</v>
      </c>
      <c r="B21" s="282" t="s">
        <v>29</v>
      </c>
      <c r="C21" s="281">
        <f>C22</f>
        <v>0</v>
      </c>
      <c r="D21" s="281">
        <f>D22</f>
        <v>0</v>
      </c>
      <c r="E21" s="281">
        <f>E22</f>
        <v>0</v>
      </c>
      <c r="F21" s="277">
        <f>'9.  melléklet Hivatal'!F88</f>
        <v>0</v>
      </c>
      <c r="G21" s="269"/>
    </row>
    <row r="22" spans="1:7" s="274" customFormat="1" ht="18.75">
      <c r="A22" s="71"/>
      <c r="B22" s="283" t="s">
        <v>230</v>
      </c>
      <c r="C22" s="284"/>
      <c r="D22" s="285"/>
      <c r="E22" s="279"/>
      <c r="F22" s="277">
        <f>'9.  melléklet Hivatal'!F89</f>
        <v>0</v>
      </c>
      <c r="G22" s="269"/>
    </row>
    <row r="23" spans="1:7" s="278" customFormat="1" ht="38.25" customHeight="1">
      <c r="A23" s="286" t="s">
        <v>31</v>
      </c>
      <c r="B23" s="282" t="s">
        <v>32</v>
      </c>
      <c r="C23" s="281">
        <f>SUM(C24:C27)</f>
        <v>254210</v>
      </c>
      <c r="D23" s="281">
        <f>D24+D25+D26+D27</f>
        <v>197210</v>
      </c>
      <c r="E23" s="281">
        <f>E24+E25+E26+E27</f>
        <v>57000</v>
      </c>
      <c r="F23" s="277">
        <f>'9.  melléklet Hivatal'!F90</f>
        <v>0</v>
      </c>
      <c r="G23" s="269"/>
    </row>
    <row r="24" spans="1:7" s="278" customFormat="1" ht="36">
      <c r="A24" s="71"/>
      <c r="B24" s="287" t="s">
        <v>33</v>
      </c>
      <c r="C24" s="279">
        <v>221700</v>
      </c>
      <c r="D24" s="279">
        <f>C24-E24</f>
        <v>164700</v>
      </c>
      <c r="E24" s="279">
        <v>57000</v>
      </c>
      <c r="F24" s="277">
        <f>'9.  melléklet Hivatal'!F91</f>
        <v>0</v>
      </c>
      <c r="G24" s="269"/>
    </row>
    <row r="25" spans="1:7" s="278" customFormat="1" ht="18.75">
      <c r="A25" s="72"/>
      <c r="B25" s="287" t="s">
        <v>34</v>
      </c>
      <c r="C25" s="279">
        <v>26000</v>
      </c>
      <c r="D25" s="279">
        <v>26000</v>
      </c>
      <c r="E25" s="280"/>
      <c r="F25" s="277">
        <f>'9.  melléklet Hivatal'!F92</f>
        <v>0</v>
      </c>
      <c r="G25" s="269"/>
    </row>
    <row r="26" spans="1:7" s="274" customFormat="1" ht="18.75">
      <c r="A26" s="71"/>
      <c r="B26" s="287" t="s">
        <v>35</v>
      </c>
      <c r="C26" s="279">
        <v>3000</v>
      </c>
      <c r="D26" s="279">
        <v>3000</v>
      </c>
      <c r="E26" s="288"/>
      <c r="F26" s="277">
        <f>'9.  melléklet Hivatal'!F93</f>
        <v>0</v>
      </c>
      <c r="G26" s="269"/>
    </row>
    <row r="27" spans="1:7" s="278" customFormat="1" ht="86.25" customHeight="1">
      <c r="A27" s="275"/>
      <c r="B27" s="287" t="s">
        <v>36</v>
      </c>
      <c r="C27" s="277">
        <v>3510</v>
      </c>
      <c r="D27" s="279">
        <v>3510</v>
      </c>
      <c r="E27" s="280"/>
      <c r="F27" s="277">
        <f>'9.  melléklet Hivatal'!F94</f>
        <v>0</v>
      </c>
      <c r="G27" s="269"/>
    </row>
    <row r="28" spans="1:7" s="278" customFormat="1" ht="27.75" customHeight="1">
      <c r="A28" s="286" t="s">
        <v>37</v>
      </c>
      <c r="B28" s="289" t="s">
        <v>38</v>
      </c>
      <c r="C28" s="281">
        <f>C29+C30+C31+C32+C33</f>
        <v>136545</v>
      </c>
      <c r="D28" s="281">
        <f>D29+D30+D31+D32+D33</f>
        <v>136545</v>
      </c>
      <c r="E28" s="281">
        <f>E29+E30+E31+E32+E33</f>
        <v>0</v>
      </c>
      <c r="F28" s="281">
        <f>F29+F30+F31+F32+F33</f>
        <v>0</v>
      </c>
      <c r="G28" s="269"/>
    </row>
    <row r="29" spans="1:7" s="278" customFormat="1" ht="54">
      <c r="A29" s="71"/>
      <c r="B29" s="276" t="s">
        <v>39</v>
      </c>
      <c r="C29" s="279">
        <v>120177</v>
      </c>
      <c r="D29" s="279">
        <v>120177</v>
      </c>
      <c r="E29" s="279"/>
      <c r="F29" s="277"/>
      <c r="G29" s="269"/>
    </row>
    <row r="30" spans="1:7" s="278" customFormat="1" ht="20.25" customHeight="1">
      <c r="A30" s="71"/>
      <c r="B30" s="276" t="s">
        <v>40</v>
      </c>
      <c r="C30" s="279">
        <v>15412</v>
      </c>
      <c r="D30" s="279">
        <v>15412</v>
      </c>
      <c r="E30" s="279"/>
      <c r="F30" s="277">
        <f>'9.  melléklet Hivatal'!F97</f>
        <v>0</v>
      </c>
      <c r="G30" s="269"/>
    </row>
    <row r="31" spans="1:7" s="278" customFormat="1" ht="18" customHeight="1">
      <c r="A31" s="71"/>
      <c r="B31" s="276" t="s">
        <v>41</v>
      </c>
      <c r="C31" s="279"/>
      <c r="D31" s="279"/>
      <c r="E31" s="279"/>
      <c r="F31" s="277">
        <f>'9.  melléklet Hivatal'!F98</f>
        <v>0</v>
      </c>
      <c r="G31" s="269"/>
    </row>
    <row r="32" spans="1:7" s="278" customFormat="1" ht="15" customHeight="1">
      <c r="A32" s="71"/>
      <c r="B32" s="276" t="s">
        <v>42</v>
      </c>
      <c r="C32" s="279">
        <v>700</v>
      </c>
      <c r="D32" s="279">
        <v>700</v>
      </c>
      <c r="E32" s="279"/>
      <c r="F32" s="277">
        <f>'9.  melléklet Hivatal'!F99</f>
        <v>0</v>
      </c>
      <c r="G32" s="269"/>
    </row>
    <row r="33" spans="1:7" s="278" customFormat="1" ht="18.75">
      <c r="A33" s="71"/>
      <c r="B33" s="276" t="s">
        <v>43</v>
      </c>
      <c r="C33" s="279">
        <v>256</v>
      </c>
      <c r="D33" s="279">
        <v>256</v>
      </c>
      <c r="E33" s="279"/>
      <c r="F33" s="277">
        <f>'9.  melléklet Hivatal'!F100</f>
        <v>0</v>
      </c>
      <c r="G33" s="269"/>
    </row>
    <row r="34" spans="1:7" s="278" customFormat="1" ht="18.75">
      <c r="A34" s="286" t="s">
        <v>44</v>
      </c>
      <c r="B34" s="282" t="s">
        <v>45</v>
      </c>
      <c r="C34" s="281">
        <f>C35+C36</f>
        <v>0</v>
      </c>
      <c r="D34" s="281">
        <f>D35+D36</f>
        <v>0</v>
      </c>
      <c r="E34" s="281">
        <f>E35+E36</f>
        <v>0</v>
      </c>
      <c r="F34" s="277">
        <f>'9.  melléklet Hivatal'!F101</f>
        <v>0</v>
      </c>
      <c r="G34" s="269"/>
    </row>
    <row r="35" spans="1:7" s="278" customFormat="1" ht="18.75">
      <c r="A35" s="72"/>
      <c r="B35" s="276" t="s">
        <v>46</v>
      </c>
      <c r="C35" s="279"/>
      <c r="D35" s="279">
        <v>0</v>
      </c>
      <c r="E35" s="279"/>
      <c r="F35" s="277">
        <f>'9.  melléklet Hivatal'!F102</f>
        <v>0</v>
      </c>
      <c r="G35" s="269"/>
    </row>
    <row r="36" spans="1:7" s="278" customFormat="1" ht="18.75">
      <c r="A36" s="73"/>
      <c r="B36" s="276"/>
      <c r="C36" s="279"/>
      <c r="D36" s="279"/>
      <c r="E36" s="279"/>
      <c r="F36" s="277">
        <f>'9.  melléklet Hivatal'!F103</f>
        <v>0</v>
      </c>
      <c r="G36" s="269"/>
    </row>
    <row r="37" spans="1:7" s="278" customFormat="1" ht="18" customHeight="1">
      <c r="A37" s="290" t="s">
        <v>47</v>
      </c>
      <c r="B37" s="282" t="s">
        <v>48</v>
      </c>
      <c r="C37" s="279">
        <f>C38</f>
        <v>0</v>
      </c>
      <c r="D37" s="279"/>
      <c r="E37" s="279"/>
      <c r="F37" s="277">
        <f>'9.  melléklet Hivatal'!F104</f>
        <v>0</v>
      </c>
      <c r="G37" s="269"/>
    </row>
    <row r="38" spans="1:7" s="278" customFormat="1" ht="21.75" customHeight="1">
      <c r="A38" s="75"/>
      <c r="B38" s="276" t="s">
        <v>231</v>
      </c>
      <c r="C38" s="279"/>
      <c r="D38" s="279"/>
      <c r="E38" s="279"/>
      <c r="F38" s="277">
        <f>'9.  melléklet Hivatal'!F105</f>
        <v>0</v>
      </c>
      <c r="G38" s="269"/>
    </row>
    <row r="39" spans="1:7" s="278" customFormat="1" ht="26.25" customHeight="1">
      <c r="A39" s="290" t="s">
        <v>50</v>
      </c>
      <c r="B39" s="282" t="s">
        <v>51</v>
      </c>
      <c r="C39" s="281">
        <f>C40+C41</f>
        <v>227889</v>
      </c>
      <c r="D39" s="281">
        <f>D40+D41</f>
        <v>0</v>
      </c>
      <c r="E39" s="281">
        <f>E40+E41</f>
        <v>227889</v>
      </c>
      <c r="F39" s="281">
        <f>F40+F41</f>
        <v>0</v>
      </c>
      <c r="G39" s="269"/>
    </row>
    <row r="40" spans="1:7" s="278" customFormat="1" ht="54">
      <c r="A40" s="75"/>
      <c r="B40" s="287" t="s">
        <v>232</v>
      </c>
      <c r="C40" s="279">
        <v>24000</v>
      </c>
      <c r="D40" s="279"/>
      <c r="E40" s="279">
        <v>24000</v>
      </c>
      <c r="F40" s="277">
        <f>'9.  melléklet Hivatal'!F107</f>
        <v>0</v>
      </c>
      <c r="G40" s="269"/>
    </row>
    <row r="41" spans="1:7" s="278" customFormat="1" ht="36">
      <c r="A41" s="75"/>
      <c r="B41" s="287" t="s">
        <v>233</v>
      </c>
      <c r="C41" s="279">
        <f>'4_.melléklet'!E55</f>
        <v>203889</v>
      </c>
      <c r="D41" s="279">
        <v>0</v>
      </c>
      <c r="E41" s="279">
        <v>203889</v>
      </c>
      <c r="F41" s="277">
        <f>'9.  melléklet Hivatal'!F108</f>
        <v>0</v>
      </c>
      <c r="G41" s="269"/>
    </row>
    <row r="42" spans="1:7" s="278" customFormat="1" ht="41.25" customHeight="1">
      <c r="A42" s="75"/>
      <c r="B42" s="282" t="s">
        <v>54</v>
      </c>
      <c r="C42" s="281">
        <f>C9+C16+C21+C23+C28+C34+C37+C39</f>
        <v>1335136</v>
      </c>
      <c r="D42" s="281">
        <f>D9+D16+D21+D23+D28+D34+D37+D39</f>
        <v>884247</v>
      </c>
      <c r="E42" s="281">
        <f>E9+E16+E21+E23+E28+E34+E37+E39</f>
        <v>299147</v>
      </c>
      <c r="F42" s="281">
        <f>F9+F16+F21+F23+F28+F34+F37+F39</f>
        <v>151742</v>
      </c>
      <c r="G42" s="269"/>
    </row>
    <row r="43" spans="1:7" s="278" customFormat="1" ht="18.75">
      <c r="A43" s="290" t="s">
        <v>55</v>
      </c>
      <c r="B43" s="282" t="s">
        <v>234</v>
      </c>
      <c r="C43" s="277">
        <f>23712+73660</f>
        <v>97372</v>
      </c>
      <c r="D43" s="291">
        <v>23712</v>
      </c>
      <c r="E43" s="279">
        <v>73660</v>
      </c>
      <c r="F43" s="277">
        <f>'9.  melléklet Hivatal'!F110</f>
        <v>0</v>
      </c>
      <c r="G43" s="269"/>
    </row>
    <row r="44" spans="1:7" s="278" customFormat="1" ht="36">
      <c r="A44" s="290" t="s">
        <v>57</v>
      </c>
      <c r="B44" s="282" t="s">
        <v>58</v>
      </c>
      <c r="C44" s="279">
        <f>'1_A melléklet'!C32</f>
        <v>66756</v>
      </c>
      <c r="D44" s="279">
        <v>14344</v>
      </c>
      <c r="E44" s="279">
        <f>C44-D44</f>
        <v>52412</v>
      </c>
      <c r="F44" s="277">
        <f>'9.  melléklet Hivatal'!F111</f>
        <v>0</v>
      </c>
      <c r="G44" s="269"/>
    </row>
    <row r="45" spans="1:7" s="278" customFormat="1" ht="36">
      <c r="A45" s="290" t="s">
        <v>59</v>
      </c>
      <c r="B45" s="282" t="s">
        <v>60</v>
      </c>
      <c r="C45" s="279">
        <f>1_B_MELLÉKLET!C16</f>
        <v>351965</v>
      </c>
      <c r="D45" s="279">
        <v>0</v>
      </c>
      <c r="E45" s="279">
        <v>351965</v>
      </c>
      <c r="F45" s="277">
        <f>'9.  melléklet Hivatal'!F112</f>
        <v>0</v>
      </c>
      <c r="G45" s="269"/>
    </row>
    <row r="46" spans="1:7" s="278" customFormat="1" ht="18.75">
      <c r="A46" s="75"/>
      <c r="B46" s="282" t="s">
        <v>61</v>
      </c>
      <c r="C46" s="281">
        <f>C43+C44+C45</f>
        <v>516093</v>
      </c>
      <c r="D46" s="281">
        <f>D43+D44+D45</f>
        <v>38056</v>
      </c>
      <c r="E46" s="281">
        <f>E43+E44+E45</f>
        <v>478037</v>
      </c>
      <c r="F46" s="281">
        <f>F43+F44+F45</f>
        <v>0</v>
      </c>
      <c r="G46" s="269"/>
    </row>
    <row r="47" spans="1:7" s="278" customFormat="1" ht="15" customHeight="1">
      <c r="A47" s="75"/>
      <c r="B47" s="272" t="s">
        <v>64</v>
      </c>
      <c r="C47" s="281">
        <f>C42+C46</f>
        <v>1851229</v>
      </c>
      <c r="D47" s="281">
        <f>D42+D46</f>
        <v>922303</v>
      </c>
      <c r="E47" s="281">
        <f>E42+E46</f>
        <v>777184</v>
      </c>
      <c r="F47" s="281">
        <f>F42+F46</f>
        <v>151742</v>
      </c>
      <c r="G47" s="269"/>
    </row>
    <row r="48" spans="1:7" ht="18.75">
      <c r="A48" s="292"/>
      <c r="B48" s="293"/>
      <c r="C48" s="294"/>
      <c r="D48"/>
      <c r="E48"/>
      <c r="F48" s="277">
        <f>'9.  melléklet Hivatal'!F115</f>
        <v>0</v>
      </c>
      <c r="G48" s="269"/>
    </row>
    <row r="49" spans="1:6" s="269" customFormat="1" ht="19.5" customHeight="1">
      <c r="A49" s="90"/>
      <c r="B49" s="90"/>
      <c r="C49" s="276"/>
      <c r="D49" s="437" t="s">
        <v>6</v>
      </c>
      <c r="E49" s="437"/>
      <c r="F49" s="437">
        <f>'9.  melléklet Hivatal'!F116</f>
        <v>0</v>
      </c>
    </row>
    <row r="50" spans="1:7" s="274" customFormat="1" ht="56.25" customHeight="1">
      <c r="A50" s="295"/>
      <c r="B50" s="295" t="s">
        <v>235</v>
      </c>
      <c r="C50" s="271"/>
      <c r="D50" s="12" t="s">
        <v>97</v>
      </c>
      <c r="E50" s="12" t="s">
        <v>98</v>
      </c>
      <c r="F50" s="277">
        <f>'9.  melléklet Hivatal'!F117</f>
        <v>0</v>
      </c>
      <c r="G50" s="269"/>
    </row>
    <row r="51" spans="1:7" ht="18.75">
      <c r="A51" s="73" t="s">
        <v>14</v>
      </c>
      <c r="B51" s="296" t="s">
        <v>66</v>
      </c>
      <c r="C51" s="273">
        <f>C52+C53+C54+C57+C58</f>
        <v>526873</v>
      </c>
      <c r="D51" s="273">
        <f>D52+D53+D54+D57+D58</f>
        <v>484528</v>
      </c>
      <c r="E51" s="273">
        <f>E52+E53+E54+E57+E58</f>
        <v>42345</v>
      </c>
      <c r="F51" s="277">
        <f>'9.  melléklet Hivatal'!F118</f>
        <v>0</v>
      </c>
      <c r="G51" s="269"/>
    </row>
    <row r="52" spans="1:7" ht="18.75">
      <c r="A52" s="83"/>
      <c r="B52" s="297" t="s">
        <v>67</v>
      </c>
      <c r="C52" s="279">
        <v>88371</v>
      </c>
      <c r="D52" s="279">
        <f>C52-E52</f>
        <v>72381</v>
      </c>
      <c r="E52" s="279">
        <f>4520+11470</f>
        <v>15990</v>
      </c>
      <c r="F52" s="277">
        <f>'9.  melléklet Hivatal'!F119</f>
        <v>0</v>
      </c>
      <c r="G52" s="269"/>
    </row>
    <row r="53" spans="1:7" ht="45.75" customHeight="1">
      <c r="A53" s="75"/>
      <c r="B53" s="298" t="s">
        <v>68</v>
      </c>
      <c r="C53" s="279">
        <v>17541</v>
      </c>
      <c r="D53" s="279">
        <f>C53-E53</f>
        <v>14370</v>
      </c>
      <c r="E53" s="279">
        <f>934+2237</f>
        <v>3171</v>
      </c>
      <c r="F53" s="277">
        <f>'9.  melléklet Hivatal'!F120</f>
        <v>0</v>
      </c>
      <c r="G53" s="269"/>
    </row>
    <row r="54" spans="1:7" ht="21.75" customHeight="1">
      <c r="A54" s="75"/>
      <c r="B54" s="298" t="s">
        <v>69</v>
      </c>
      <c r="C54" s="279">
        <v>332997</v>
      </c>
      <c r="D54" s="279">
        <f>C54-E54</f>
        <v>326497</v>
      </c>
      <c r="E54" s="279">
        <f>3500+3000</f>
        <v>6500</v>
      </c>
      <c r="F54" s="277">
        <f>'9.  melléklet Hivatal'!F121</f>
        <v>0</v>
      </c>
      <c r="G54" s="269"/>
    </row>
    <row r="55" spans="1:7" ht="36">
      <c r="A55" s="75"/>
      <c r="B55" s="298" t="s">
        <v>70</v>
      </c>
      <c r="C55" s="279"/>
      <c r="D55" s="279"/>
      <c r="E55" s="279"/>
      <c r="F55" s="277">
        <f>'9.  melléklet Hivatal'!F122</f>
        <v>0</v>
      </c>
      <c r="G55" s="269"/>
    </row>
    <row r="56" spans="1:7" ht="18.75">
      <c r="A56" s="75"/>
      <c r="B56" s="298" t="s">
        <v>71</v>
      </c>
      <c r="C56" s="279"/>
      <c r="D56" s="279"/>
      <c r="E56" s="279"/>
      <c r="F56" s="277">
        <f>'9.  melléklet Hivatal'!F123</f>
        <v>0</v>
      </c>
      <c r="G56" s="269"/>
    </row>
    <row r="57" spans="1:7" ht="18.75">
      <c r="A57" s="75"/>
      <c r="B57" s="298" t="s">
        <v>72</v>
      </c>
      <c r="C57" s="279">
        <v>19280</v>
      </c>
      <c r="D57" s="279">
        <v>19280</v>
      </c>
      <c r="E57" s="279"/>
      <c r="F57" s="277">
        <f>'9.  melléklet Hivatal'!F124</f>
        <v>0</v>
      </c>
      <c r="G57" s="269"/>
    </row>
    <row r="58" spans="1:7" ht="18.75">
      <c r="A58" s="75"/>
      <c r="B58" s="298" t="s">
        <v>73</v>
      </c>
      <c r="C58" s="279">
        <f>C59+C61</f>
        <v>68684</v>
      </c>
      <c r="D58" s="279">
        <f>SUM(D59:D62)</f>
        <v>52000</v>
      </c>
      <c r="E58" s="279">
        <f>SUM(E59:E62)</f>
        <v>16684</v>
      </c>
      <c r="F58" s="277">
        <f>'9.  melléklet Hivatal'!F125</f>
        <v>0</v>
      </c>
      <c r="G58" s="269"/>
    </row>
    <row r="59" spans="1:7" ht="18.75">
      <c r="A59" s="75"/>
      <c r="B59" s="298" t="s">
        <v>74</v>
      </c>
      <c r="C59" s="279">
        <v>36046</v>
      </c>
      <c r="D59" s="279">
        <v>52000</v>
      </c>
      <c r="E59" s="279"/>
      <c r="F59" s="277">
        <f>'9.  melléklet Hivatal'!F126</f>
        <v>0</v>
      </c>
      <c r="G59" s="269"/>
    </row>
    <row r="60" spans="1:7" ht="36">
      <c r="A60" s="75"/>
      <c r="B60" s="298" t="s">
        <v>75</v>
      </c>
      <c r="C60"/>
      <c r="D60" s="279"/>
      <c r="E60" s="279"/>
      <c r="F60" s="277">
        <f>'9.  melléklet Hivatal'!F127</f>
        <v>0</v>
      </c>
      <c r="G60" s="269"/>
    </row>
    <row r="61" spans="1:7" ht="36">
      <c r="A61" s="75"/>
      <c r="B61" s="298" t="s">
        <v>76</v>
      </c>
      <c r="C61" s="279">
        <f>'16. melléklet'!B25</f>
        <v>32638</v>
      </c>
      <c r="D61" s="279"/>
      <c r="E61" s="279">
        <v>16684</v>
      </c>
      <c r="F61" s="277">
        <f>'9.  melléklet Hivatal'!F128</f>
        <v>0</v>
      </c>
      <c r="G61" s="269"/>
    </row>
    <row r="62" spans="1:7" ht="12" customHeight="1">
      <c r="A62" s="75"/>
      <c r="B62" s="299"/>
      <c r="C62" s="279"/>
      <c r="D62" s="288"/>
      <c r="E62" s="288"/>
      <c r="F62" s="277">
        <f>'9.  melléklet Hivatal'!F129</f>
        <v>0</v>
      </c>
      <c r="G62" s="269"/>
    </row>
    <row r="63" spans="1:7" s="274" customFormat="1" ht="18.75">
      <c r="A63" s="73" t="s">
        <v>22</v>
      </c>
      <c r="B63" s="296" t="s">
        <v>77</v>
      </c>
      <c r="C63" s="273">
        <f>C64+C67+C68+C71</f>
        <v>709664</v>
      </c>
      <c r="D63" s="273">
        <f>D64+D67+D68+D71</f>
        <v>0</v>
      </c>
      <c r="E63" s="273">
        <f>E64+E67+E68+E71</f>
        <v>709664</v>
      </c>
      <c r="F63" s="277">
        <f>'9.  melléklet Hivatal'!F130</f>
        <v>0</v>
      </c>
      <c r="G63" s="269"/>
    </row>
    <row r="64" spans="1:7" s="274" customFormat="1" ht="28.5" customHeight="1">
      <c r="A64" s="83"/>
      <c r="B64" s="132" t="s">
        <v>78</v>
      </c>
      <c r="C64" s="279">
        <f>'4_.melléklet'!C47</f>
        <v>605464</v>
      </c>
      <c r="D64" s="280"/>
      <c r="E64" s="279">
        <f>'4_.melléklet'!C47</f>
        <v>605464</v>
      </c>
      <c r="F64" s="277">
        <f>'9.  melléklet Hivatal'!F131</f>
        <v>0</v>
      </c>
      <c r="G64" s="269"/>
    </row>
    <row r="65" spans="1:7" s="274" customFormat="1" ht="36">
      <c r="A65" s="83"/>
      <c r="B65" s="298" t="s">
        <v>236</v>
      </c>
      <c r="C65" s="279"/>
      <c r="D65" s="280"/>
      <c r="E65" s="279"/>
      <c r="F65" s="277">
        <f>'9.  melléklet Hivatal'!F132</f>
        <v>0</v>
      </c>
      <c r="G65" s="269"/>
    </row>
    <row r="66" spans="1:7" ht="36">
      <c r="A66" s="83"/>
      <c r="B66" s="298" t="s">
        <v>237</v>
      </c>
      <c r="C66" s="279">
        <f>'4_.melléklet'!D17</f>
        <v>0</v>
      </c>
      <c r="D66" s="280"/>
      <c r="E66" s="280"/>
      <c r="F66" s="277">
        <f>'9.  melléklet Hivatal'!F133</f>
        <v>0</v>
      </c>
      <c r="G66" s="269"/>
    </row>
    <row r="67" spans="1:7" ht="18.75">
      <c r="A67" s="75"/>
      <c r="B67" s="298" t="s">
        <v>81</v>
      </c>
      <c r="C67" s="279">
        <f>'4_.melléklet'!C12</f>
        <v>49915</v>
      </c>
      <c r="D67" s="288"/>
      <c r="E67" s="279">
        <f>'4_.melléklet'!C12</f>
        <v>49915</v>
      </c>
      <c r="F67" s="277">
        <f>'9.  melléklet Hivatal'!F134</f>
        <v>0</v>
      </c>
      <c r="G67" s="269"/>
    </row>
    <row r="68" spans="1:7" s="274" customFormat="1" ht="18.75">
      <c r="A68" s="75"/>
      <c r="B68" s="298" t="s">
        <v>106</v>
      </c>
      <c r="C68" s="279"/>
      <c r="D68" s="285"/>
      <c r="E68" s="285">
        <v>0</v>
      </c>
      <c r="F68" s="277">
        <f>'9.  melléklet Hivatal'!F135</f>
        <v>0</v>
      </c>
      <c r="G68" s="269"/>
    </row>
    <row r="69" spans="1:10" ht="36">
      <c r="A69" s="75"/>
      <c r="B69" s="298" t="s">
        <v>83</v>
      </c>
      <c r="C69" s="279"/>
      <c r="D69" s="285"/>
      <c r="E69" s="285"/>
      <c r="F69" s="277">
        <f>'9.  melléklet Hivatal'!F136</f>
        <v>0</v>
      </c>
      <c r="G69" s="269"/>
      <c r="J69" s="300"/>
    </row>
    <row r="70" spans="1:10" ht="36">
      <c r="A70" s="75"/>
      <c r="B70" s="298" t="s">
        <v>84</v>
      </c>
      <c r="C70" s="279"/>
      <c r="D70" s="285"/>
      <c r="E70" s="285"/>
      <c r="F70" s="277">
        <f>'9.  melléklet Hivatal'!F137</f>
        <v>0</v>
      </c>
      <c r="G70" s="269"/>
      <c r="J70" s="300"/>
    </row>
    <row r="71" spans="1:7" ht="18.75">
      <c r="A71" s="75"/>
      <c r="B71" s="298" t="s">
        <v>85</v>
      </c>
      <c r="C71" s="279">
        <f>'6.melléket'!C13</f>
        <v>54285</v>
      </c>
      <c r="D71" s="279"/>
      <c r="E71" s="279">
        <v>54285</v>
      </c>
      <c r="F71" s="277">
        <f>'9.  melléklet Hivatal'!F138</f>
        <v>0</v>
      </c>
      <c r="G71" s="269"/>
    </row>
    <row r="72" spans="1:7" s="274" customFormat="1" ht="12" customHeight="1">
      <c r="A72" s="256"/>
      <c r="B72" s="301"/>
      <c r="C72" s="302"/>
      <c r="D72" s="279"/>
      <c r="E72" s="302"/>
      <c r="F72" s="277">
        <f>'9.  melléklet Hivatal'!F139</f>
        <v>0</v>
      </c>
      <c r="G72" s="269"/>
    </row>
    <row r="73" spans="1:7" s="274" customFormat="1" ht="18.75">
      <c r="A73" s="73"/>
      <c r="B73" s="303" t="s">
        <v>86</v>
      </c>
      <c r="C73" s="273">
        <f>C51+C63</f>
        <v>1236537</v>
      </c>
      <c r="D73" s="273">
        <f>D51+D63</f>
        <v>484528</v>
      </c>
      <c r="E73" s="273">
        <f>E51+E63</f>
        <v>752009</v>
      </c>
      <c r="F73" s="277">
        <f>'9.  melléklet Hivatal'!F140</f>
        <v>0</v>
      </c>
      <c r="G73" s="269"/>
    </row>
    <row r="74" spans="1:7" s="274" customFormat="1" ht="12" customHeight="1">
      <c r="A74" s="73"/>
      <c r="B74" s="303"/>
      <c r="C74" s="304"/>
      <c r="D74" s="285"/>
      <c r="E74" s="285"/>
      <c r="F74" s="277">
        <f>'9.  melléklet Hivatal'!F141</f>
        <v>0</v>
      </c>
      <c r="G74" s="269"/>
    </row>
    <row r="75" spans="1:7" s="274" customFormat="1" ht="18.75">
      <c r="A75" s="73" t="s">
        <v>28</v>
      </c>
      <c r="B75" s="296" t="s">
        <v>87</v>
      </c>
      <c r="C75" s="273">
        <f>C76+C77</f>
        <v>614692</v>
      </c>
      <c r="D75" s="273">
        <f>D76+D77</f>
        <v>462068</v>
      </c>
      <c r="E75" s="273">
        <f>E76+E77</f>
        <v>850</v>
      </c>
      <c r="F75" s="273">
        <f>F76+F77</f>
        <v>151774</v>
      </c>
      <c r="G75" s="269"/>
    </row>
    <row r="76" spans="1:7" s="274" customFormat="1" ht="18.75">
      <c r="A76" s="83"/>
      <c r="B76" s="297" t="s">
        <v>88</v>
      </c>
      <c r="C76" s="277">
        <f>23712+850</f>
        <v>24562</v>
      </c>
      <c r="D76" s="277">
        <v>23712</v>
      </c>
      <c r="E76" s="277">
        <v>850</v>
      </c>
      <c r="F76" s="277">
        <f>'9.  melléklet Hivatal'!F143</f>
        <v>0</v>
      </c>
      <c r="G76" s="269"/>
    </row>
    <row r="77" spans="1:7" ht="36">
      <c r="A77" s="75"/>
      <c r="B77" s="297" t="s">
        <v>63</v>
      </c>
      <c r="C77" s="279">
        <f>'9.  melléklet Hivatal'!C42+'10. melléklet Isaszegi Héts'!C42+'11.  melléklet Isaszegi Bóbi'!C42+'12. mell. Isaszegi Humánszol'!C42+'13.  mellékletMűvelődési ház'!C42+'14. melléklet Könyvtár'!C42+'15.melléklet IVÜSZ'!C42</f>
        <v>590130</v>
      </c>
      <c r="D77" s="279">
        <f>590130-151774</f>
        <v>438356</v>
      </c>
      <c r="E77" s="279">
        <f>'9.  melléklet Hivatal'!E42+'10. melléklet Isaszegi Héts'!E42+'11.  melléklet Isaszegi Bóbi'!E42+'12. mell. Isaszegi Humánszol'!E42+'13.  mellékletMűvelődési ház'!E42+'14. melléklet Könyvtár'!E42+'15.melléklet IVÜSZ'!E42</f>
        <v>0</v>
      </c>
      <c r="F77" s="277">
        <v>151774</v>
      </c>
      <c r="G77" s="269"/>
    </row>
    <row r="78" spans="1:7" ht="19.5" customHeight="1">
      <c r="A78" s="88"/>
      <c r="B78" s="305" t="s">
        <v>89</v>
      </c>
      <c r="C78" s="273">
        <f>C51+C63+C75</f>
        <v>1851229</v>
      </c>
      <c r="D78" s="273">
        <f>D51+D63+D75</f>
        <v>946596</v>
      </c>
      <c r="E78" s="273">
        <f>E51+E63+E75</f>
        <v>752859</v>
      </c>
      <c r="F78" s="273">
        <f>F51+F63+F75</f>
        <v>151774</v>
      </c>
      <c r="G78" s="269"/>
    </row>
    <row r="79" spans="1:7" ht="17.25" customHeight="1">
      <c r="A79" s="90"/>
      <c r="B79" s="306" t="s">
        <v>238</v>
      </c>
      <c r="C79" s="279">
        <f>C78-C77</f>
        <v>1261099</v>
      </c>
      <c r="D79" s="279">
        <f>D78-D77</f>
        <v>508240</v>
      </c>
      <c r="E79" s="279">
        <f>E78-E77</f>
        <v>752859</v>
      </c>
      <c r="F79" s="279">
        <f>F78-F77</f>
        <v>0</v>
      </c>
      <c r="G79" s="269"/>
    </row>
    <row r="80" spans="1:7" ht="18.75">
      <c r="A80" s="92"/>
      <c r="B80" s="307" t="s">
        <v>91</v>
      </c>
      <c r="C80" s="308">
        <v>14</v>
      </c>
      <c r="D80" s="308">
        <v>12</v>
      </c>
      <c r="E80" s="308">
        <v>2</v>
      </c>
      <c r="F80" s="277">
        <f>'9.  melléklet Hivatal'!F147</f>
        <v>0</v>
      </c>
      <c r="G80" s="269"/>
    </row>
    <row r="81" spans="1:7" ht="18.75">
      <c r="A81" s="92"/>
      <c r="B81" s="307" t="s">
        <v>92</v>
      </c>
      <c r="C81" s="308">
        <v>22</v>
      </c>
      <c r="D81" s="308"/>
      <c r="E81" s="308">
        <v>22</v>
      </c>
      <c r="F81" s="277">
        <f>'9.  melléklet Hivatal'!F148</f>
        <v>0</v>
      </c>
      <c r="G81" s="269"/>
    </row>
    <row r="82" spans="2:7" ht="18.75">
      <c r="B82" s="301"/>
      <c r="C82" s="256">
        <f>C47-C78</f>
        <v>0</v>
      </c>
      <c r="F82" s="278"/>
      <c r="G82" s="269"/>
    </row>
    <row r="83" spans="2:6" ht="18.75">
      <c r="B83" s="301" t="s">
        <v>239</v>
      </c>
      <c r="C83" s="256" t="s">
        <v>2</v>
      </c>
      <c r="D83" s="278"/>
      <c r="E83" s="278"/>
      <c r="F83" s="278"/>
    </row>
    <row r="84" spans="1:6" ht="18.75">
      <c r="A84" s="256" t="s">
        <v>240</v>
      </c>
      <c r="B84" s="301"/>
      <c r="D84" s="278"/>
      <c r="E84" s="278"/>
      <c r="F84" s="278"/>
    </row>
    <row r="85" spans="1:6" ht="18.75">
      <c r="A85" s="256">
        <v>2</v>
      </c>
      <c r="B85" s="301" t="s">
        <v>241</v>
      </c>
      <c r="C85" s="309">
        <f>2*96860/1000</f>
        <v>193.72</v>
      </c>
      <c r="D85" s="278"/>
      <c r="E85" s="278"/>
      <c r="F85" s="278"/>
    </row>
    <row r="86" spans="2:6" ht="18.75">
      <c r="B86" s="301" t="s">
        <v>242</v>
      </c>
      <c r="C86" s="309">
        <f>C85*0.3422</f>
        <v>66.290984</v>
      </c>
      <c r="D86" s="278"/>
      <c r="E86" s="278"/>
      <c r="F86" s="278"/>
    </row>
    <row r="87" spans="1:6" ht="18.75">
      <c r="A87" s="310" t="s">
        <v>243</v>
      </c>
      <c r="B87" s="301" t="s">
        <v>244</v>
      </c>
      <c r="C87" s="256">
        <f>2*149</f>
        <v>298</v>
      </c>
      <c r="D87" s="278"/>
      <c r="E87" s="278"/>
      <c r="F87" s="278"/>
    </row>
    <row r="88" spans="1:6" ht="18.75">
      <c r="A88" s="310"/>
      <c r="B88" s="301" t="s">
        <v>245</v>
      </c>
      <c r="C88" s="309">
        <f>C87*0.3422</f>
        <v>101.9756</v>
      </c>
      <c r="D88" s="278"/>
      <c r="E88" s="278"/>
      <c r="F88" s="278"/>
    </row>
    <row r="89" spans="1:6" ht="18.75">
      <c r="A89" s="311">
        <v>5</v>
      </c>
      <c r="B89" s="301" t="s">
        <v>246</v>
      </c>
      <c r="C89" s="309">
        <f>2*96860/1000</f>
        <v>193.72</v>
      </c>
      <c r="D89" s="278"/>
      <c r="E89" s="278"/>
      <c r="F89" s="278"/>
    </row>
    <row r="90" spans="2:6" ht="18.75">
      <c r="B90" s="301" t="s">
        <v>242</v>
      </c>
      <c r="C90" s="309">
        <f>C89*0.3422</f>
        <v>66.290984</v>
      </c>
      <c r="D90" s="278"/>
      <c r="E90" s="278"/>
      <c r="F90" s="278"/>
    </row>
    <row r="91" spans="1:6" ht="18.75">
      <c r="A91" s="311" t="s">
        <v>247</v>
      </c>
      <c r="B91" s="301" t="s">
        <v>248</v>
      </c>
      <c r="C91" s="256">
        <f>4*72000/1000</f>
        <v>288</v>
      </c>
      <c r="D91" s="278"/>
      <c r="E91" s="278"/>
      <c r="F91" s="278"/>
    </row>
    <row r="92" spans="2:6" ht="18.75">
      <c r="B92" s="301" t="s">
        <v>249</v>
      </c>
      <c r="C92" s="309">
        <f>C91*0.3422</f>
        <v>98.5536</v>
      </c>
      <c r="D92" s="278"/>
      <c r="E92" s="278"/>
      <c r="F92" s="278"/>
    </row>
    <row r="93" spans="1:6" ht="18.75">
      <c r="A93" s="312">
        <v>13</v>
      </c>
      <c r="B93" s="313" t="s">
        <v>250</v>
      </c>
      <c r="C93" s="314">
        <f>SUM(C85:C92)</f>
        <v>1306.551168</v>
      </c>
      <c r="D93" s="278"/>
      <c r="E93" s="278"/>
      <c r="F93" s="278"/>
    </row>
    <row r="94" ht="18">
      <c r="B94" s="301"/>
    </row>
    <row r="95" spans="2:3" ht="36">
      <c r="B95" s="301" t="s">
        <v>251</v>
      </c>
      <c r="C95" s="309">
        <f>C87+C89+C91+C85</f>
        <v>973.44</v>
      </c>
    </row>
    <row r="96" spans="2:3" ht="36">
      <c r="B96" s="301" t="s">
        <v>252</v>
      </c>
      <c r="C96" s="309">
        <f>C88+C90+C92+C86</f>
        <v>333.11116799999996</v>
      </c>
    </row>
    <row r="97" spans="2:3" ht="18">
      <c r="B97" s="313" t="s">
        <v>250</v>
      </c>
      <c r="C97" s="314">
        <f>SUM(C95:C96)</f>
        <v>1306.551168</v>
      </c>
    </row>
  </sheetData>
  <sheetProtection selectLockedCells="1" selectUnlockedCells="1"/>
  <mergeCells count="2">
    <mergeCell ref="D7:F7"/>
    <mergeCell ref="D49:F49"/>
  </mergeCells>
  <printOptions/>
  <pageMargins left="0.75" right="0.75" top="1" bottom="1" header="0.5118055555555555" footer="0.5118055555555555"/>
  <pageSetup horizontalDpi="300" verticalDpi="300" orientation="portrait" paperSize="9" scale="39" r:id="rId1"/>
  <rowBreaks count="1" manualBreakCount="1">
    <brk id="4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89"/>
  <sheetViews>
    <sheetView zoomScale="65" zoomScaleNormal="65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0.7109375" style="256" customWidth="1"/>
    <col min="2" max="2" width="61.7109375" style="256" customWidth="1"/>
    <col min="3" max="3" width="21.421875" style="256" customWidth="1"/>
    <col min="4" max="4" width="15.421875" style="256" customWidth="1"/>
    <col min="5" max="5" width="12.57421875" style="256" customWidth="1"/>
    <col min="6" max="6" width="13.8515625" style="256" customWidth="1"/>
    <col min="7" max="16384" width="9.140625" style="256" customWidth="1"/>
  </cols>
  <sheetData>
    <row r="1" spans="1:3" s="316" customFormat="1" ht="21" customHeight="1">
      <c r="A1" s="258"/>
      <c r="B1" s="315"/>
      <c r="C1" s="259" t="s">
        <v>521</v>
      </c>
    </row>
    <row r="2" spans="1:7" s="319" customFormat="1" ht="25.5" customHeight="1">
      <c r="A2" s="261"/>
      <c r="B2" s="262" t="s">
        <v>253</v>
      </c>
      <c r="C2" s="317" t="s">
        <v>254</v>
      </c>
      <c r="D2" s="318"/>
      <c r="E2" s="318"/>
      <c r="F2" s="318"/>
      <c r="G2" s="318"/>
    </row>
    <row r="3" spans="1:7" s="319" customFormat="1" ht="18.75">
      <c r="A3" s="264"/>
      <c r="B3" s="262" t="s">
        <v>255</v>
      </c>
      <c r="C3" s="320"/>
      <c r="D3" s="318"/>
      <c r="E3" s="318"/>
      <c r="F3" s="318"/>
      <c r="G3" s="318"/>
    </row>
    <row r="4" spans="1:7" s="319" customFormat="1" ht="15.75" customHeight="1">
      <c r="A4" s="266"/>
      <c r="B4" s="266"/>
      <c r="C4" s="267" t="s">
        <v>120</v>
      </c>
      <c r="D4" s="318"/>
      <c r="E4" s="318"/>
      <c r="F4" s="318"/>
      <c r="G4" s="318"/>
    </row>
    <row r="5" spans="1:7" ht="36">
      <c r="A5" s="261"/>
      <c r="B5" s="268" t="s">
        <v>227</v>
      </c>
      <c r="C5" s="268" t="s">
        <v>228</v>
      </c>
      <c r="D5" s="318"/>
      <c r="E5" s="318"/>
      <c r="F5" s="318"/>
      <c r="G5" s="318"/>
    </row>
    <row r="6" spans="1:7" s="321" customFormat="1" ht="19.5" customHeight="1">
      <c r="A6" s="261"/>
      <c r="B6" s="261"/>
      <c r="C6" s="261"/>
      <c r="D6" s="437" t="s">
        <v>6</v>
      </c>
      <c r="E6" s="437"/>
      <c r="F6" s="437"/>
      <c r="G6" s="256"/>
    </row>
    <row r="7" spans="1:7" s="321" customFormat="1" ht="70.5" customHeight="1">
      <c r="A7" s="270"/>
      <c r="B7" s="270" t="s">
        <v>229</v>
      </c>
      <c r="C7" s="271"/>
      <c r="D7" s="12" t="s">
        <v>8</v>
      </c>
      <c r="E7" s="12" t="s">
        <v>9</v>
      </c>
      <c r="F7" s="12" t="s">
        <v>10</v>
      </c>
      <c r="G7" s="256"/>
    </row>
    <row r="8" spans="1:7" s="318" customFormat="1" ht="18.75">
      <c r="A8" s="261" t="s">
        <v>14</v>
      </c>
      <c r="B8" s="272" t="s">
        <v>15</v>
      </c>
      <c r="C8" s="273">
        <f>C9+C10+C11+C12+C13+C14</f>
        <v>0</v>
      </c>
      <c r="D8" s="273">
        <f>D9+D10+D11+D12+D13+D14</f>
        <v>0</v>
      </c>
      <c r="E8" s="273">
        <f>E9+E10+E11+E12+E13+E14</f>
        <v>0</v>
      </c>
      <c r="F8" s="273">
        <f>F9+F10+F11+F12+F13+F14</f>
        <v>0</v>
      </c>
      <c r="G8" s="256"/>
    </row>
    <row r="9" spans="1:7" s="318" customFormat="1" ht="36">
      <c r="A9" s="275"/>
      <c r="B9" s="276" t="s">
        <v>16</v>
      </c>
      <c r="C9" s="273"/>
      <c r="D9" s="302"/>
      <c r="E9" s="302"/>
      <c r="F9" s="302"/>
      <c r="G9" s="256"/>
    </row>
    <row r="10" spans="1:7" s="318" customFormat="1" ht="36">
      <c r="A10" s="71"/>
      <c r="B10" s="276" t="s">
        <v>17</v>
      </c>
      <c r="C10" s="279"/>
      <c r="D10" s="322"/>
      <c r="E10" s="322"/>
      <c r="F10" s="322"/>
      <c r="G10" s="321"/>
    </row>
    <row r="11" spans="1:6" s="318" customFormat="1" ht="36">
      <c r="A11" s="71"/>
      <c r="B11" s="276" t="s">
        <v>18</v>
      </c>
      <c r="C11" s="279"/>
      <c r="D11" s="323"/>
      <c r="E11" s="323"/>
      <c r="F11" s="323"/>
    </row>
    <row r="12" spans="1:7" s="318" customFormat="1" ht="36">
      <c r="A12" s="71"/>
      <c r="B12" s="276" t="s">
        <v>19</v>
      </c>
      <c r="C12" s="279"/>
      <c r="D12" s="302"/>
      <c r="E12" s="302"/>
      <c r="F12" s="302"/>
      <c r="G12" s="256"/>
    </row>
    <row r="13" spans="1:7" s="318" customFormat="1" ht="18.75">
      <c r="A13" s="71"/>
      <c r="B13" s="276" t="s">
        <v>93</v>
      </c>
      <c r="C13" s="279"/>
      <c r="D13" s="302"/>
      <c r="E13" s="302"/>
      <c r="F13" s="302"/>
      <c r="G13" s="256"/>
    </row>
    <row r="14" spans="1:6" s="318" customFormat="1" ht="18.75">
      <c r="A14" s="71"/>
      <c r="B14" s="276" t="s">
        <v>21</v>
      </c>
      <c r="C14" s="279"/>
      <c r="D14" s="323"/>
      <c r="E14" s="323"/>
      <c r="F14" s="323"/>
    </row>
    <row r="15" spans="1:7" ht="36">
      <c r="A15" s="71" t="s">
        <v>22</v>
      </c>
      <c r="B15" s="272" t="s">
        <v>23</v>
      </c>
      <c r="C15" s="279">
        <f>C16+C17+C18+C19</f>
        <v>0</v>
      </c>
      <c r="D15" s="279">
        <f>D16+D17+D18+D19</f>
        <v>0</v>
      </c>
      <c r="E15" s="279">
        <f>E16+E17+E18+E19</f>
        <v>0</v>
      </c>
      <c r="F15" s="279">
        <f>F16+F17+F18+F19</f>
        <v>0</v>
      </c>
      <c r="G15" s="318"/>
    </row>
    <row r="16" spans="1:7" ht="36">
      <c r="A16" s="275"/>
      <c r="B16" s="276" t="s">
        <v>24</v>
      </c>
      <c r="C16" s="273"/>
      <c r="D16" s="323"/>
      <c r="E16" s="323"/>
      <c r="F16" s="323"/>
      <c r="G16" s="318"/>
    </row>
    <row r="17" spans="1:6" s="318" customFormat="1" ht="36">
      <c r="A17" s="71"/>
      <c r="B17" s="276" t="s">
        <v>256</v>
      </c>
      <c r="C17" s="279"/>
      <c r="D17" s="323"/>
      <c r="E17" s="323"/>
      <c r="F17" s="323"/>
    </row>
    <row r="18" spans="1:6" ht="36">
      <c r="A18" s="71"/>
      <c r="B18" s="276" t="s">
        <v>26</v>
      </c>
      <c r="C18" s="279"/>
      <c r="D18" s="302"/>
      <c r="E18" s="302"/>
      <c r="F18" s="302"/>
    </row>
    <row r="19" spans="1:6" ht="30.75" customHeight="1">
      <c r="A19" s="71"/>
      <c r="B19" s="276" t="s">
        <v>27</v>
      </c>
      <c r="C19" s="279"/>
      <c r="D19" s="302"/>
      <c r="E19" s="302"/>
      <c r="F19" s="302"/>
    </row>
    <row r="20" spans="1:6" ht="36">
      <c r="A20" s="71" t="s">
        <v>28</v>
      </c>
      <c r="B20" s="282" t="s">
        <v>29</v>
      </c>
      <c r="C20" s="279">
        <f>C21</f>
        <v>0</v>
      </c>
      <c r="D20" s="279">
        <f>D21</f>
        <v>0</v>
      </c>
      <c r="E20" s="279">
        <f>E21</f>
        <v>0</v>
      </c>
      <c r="F20" s="279">
        <f>F21</f>
        <v>0</v>
      </c>
    </row>
    <row r="21" spans="1:6" ht="36">
      <c r="A21" s="71"/>
      <c r="B21" s="283" t="s">
        <v>257</v>
      </c>
      <c r="C21" s="279"/>
      <c r="D21" s="302"/>
      <c r="E21" s="302"/>
      <c r="F21" s="302"/>
    </row>
    <row r="22" spans="1:7" ht="18">
      <c r="A22" s="286" t="s">
        <v>31</v>
      </c>
      <c r="B22" s="282" t="s">
        <v>32</v>
      </c>
      <c r="C22" s="281">
        <f>C23+C24+C25+C26</f>
        <v>0</v>
      </c>
      <c r="D22" s="279">
        <f>D23+D24+D25+D26</f>
        <v>0</v>
      </c>
      <c r="E22" s="279">
        <f>E23+E24+E25+E26</f>
        <v>0</v>
      </c>
      <c r="F22" s="281"/>
      <c r="G22" s="321"/>
    </row>
    <row r="23" spans="1:6" s="318" customFormat="1" ht="36">
      <c r="A23" s="71"/>
      <c r="B23" s="287" t="s">
        <v>33</v>
      </c>
      <c r="C23" s="279"/>
      <c r="D23" s="323"/>
      <c r="E23" s="323"/>
      <c r="F23" s="323"/>
    </row>
    <row r="24" spans="1:7" s="318" customFormat="1" ht="18.75">
      <c r="A24" s="72"/>
      <c r="B24" s="287" t="s">
        <v>34</v>
      </c>
      <c r="C24" s="279"/>
      <c r="D24" s="302"/>
      <c r="E24" s="302"/>
      <c r="F24" s="302"/>
      <c r="G24" s="256"/>
    </row>
    <row r="25" spans="1:7" s="318" customFormat="1" ht="19.5" customHeight="1">
      <c r="A25" s="71"/>
      <c r="B25" s="287" t="s">
        <v>35</v>
      </c>
      <c r="C25" s="281"/>
      <c r="D25" s="302"/>
      <c r="E25" s="302"/>
      <c r="F25" s="302"/>
      <c r="G25" s="256"/>
    </row>
    <row r="26" spans="1:6" s="318" customFormat="1" ht="90">
      <c r="A26" s="275"/>
      <c r="B26" s="287" t="s">
        <v>36</v>
      </c>
      <c r="C26" s="277"/>
      <c r="D26" s="323"/>
      <c r="E26" s="323"/>
      <c r="F26" s="323"/>
    </row>
    <row r="27" spans="1:7" ht="18.75">
      <c r="A27" s="286" t="s">
        <v>37</v>
      </c>
      <c r="B27" s="289" t="s">
        <v>38</v>
      </c>
      <c r="C27" s="281">
        <f>C28+C29+C30+C31+C32</f>
        <v>580</v>
      </c>
      <c r="D27" s="281">
        <f>D28+D29+D30+D31+D32</f>
        <v>0</v>
      </c>
      <c r="E27" s="281">
        <f>E28+E29+E30+E31+E32</f>
        <v>0</v>
      </c>
      <c r="F27" s="281">
        <f>F28+F29+F30+F31+F32</f>
        <v>580</v>
      </c>
      <c r="G27" s="318"/>
    </row>
    <row r="28" spans="1:7" ht="54">
      <c r="A28" s="71"/>
      <c r="B28" s="276" t="s">
        <v>39</v>
      </c>
      <c r="C28" s="279">
        <v>580</v>
      </c>
      <c r="D28" s="279"/>
      <c r="E28" s="323"/>
      <c r="F28" s="279">
        <v>580</v>
      </c>
      <c r="G28" s="318"/>
    </row>
    <row r="29" spans="1:7" ht="15" customHeight="1">
      <c r="A29" s="71"/>
      <c r="B29" s="276" t="s">
        <v>40</v>
      </c>
      <c r="C29" s="279"/>
      <c r="D29" s="323"/>
      <c r="E29" s="323"/>
      <c r="F29" s="323"/>
      <c r="G29" s="318"/>
    </row>
    <row r="30" spans="1:6" ht="18">
      <c r="A30" s="71"/>
      <c r="B30" s="276" t="s">
        <v>41</v>
      </c>
      <c r="C30" s="279"/>
      <c r="D30" s="302"/>
      <c r="E30" s="302"/>
      <c r="F30" s="302"/>
    </row>
    <row r="31" spans="1:7" s="321" customFormat="1" ht="18">
      <c r="A31" s="71"/>
      <c r="B31" s="276" t="s">
        <v>42</v>
      </c>
      <c r="C31" s="279"/>
      <c r="D31" s="302"/>
      <c r="E31" s="302"/>
      <c r="F31" s="302"/>
      <c r="G31" s="256"/>
    </row>
    <row r="32" spans="1:7" s="318" customFormat="1" ht="18.75">
      <c r="A32" s="71"/>
      <c r="B32" s="276" t="s">
        <v>43</v>
      </c>
      <c r="C32" s="279"/>
      <c r="D32" s="302"/>
      <c r="E32" s="302"/>
      <c r="F32" s="302"/>
      <c r="G32" s="256"/>
    </row>
    <row r="33" spans="1:6" ht="18">
      <c r="A33" s="286" t="s">
        <v>44</v>
      </c>
      <c r="B33" s="282" t="s">
        <v>45</v>
      </c>
      <c r="C33" s="279">
        <f>C34+C35</f>
        <v>0</v>
      </c>
      <c r="D33" s="302"/>
      <c r="E33" s="302"/>
      <c r="F33" s="302"/>
    </row>
    <row r="34" spans="1:7" ht="18">
      <c r="A34" s="72"/>
      <c r="B34" s="276" t="s">
        <v>46</v>
      </c>
      <c r="C34" s="279"/>
      <c r="D34" s="322"/>
      <c r="E34" s="322"/>
      <c r="F34" s="322"/>
      <c r="G34" s="321"/>
    </row>
    <row r="35" spans="1:7" ht="18.75">
      <c r="A35" s="73"/>
      <c r="B35" s="276" t="s">
        <v>117</v>
      </c>
      <c r="C35" s="273"/>
      <c r="D35" s="323"/>
      <c r="E35" s="323"/>
      <c r="F35" s="323"/>
      <c r="G35" s="318"/>
    </row>
    <row r="36" spans="1:6" ht="18">
      <c r="A36" s="290" t="s">
        <v>47</v>
      </c>
      <c r="B36" s="282" t="s">
        <v>48</v>
      </c>
      <c r="C36" s="277">
        <f>C37</f>
        <v>0</v>
      </c>
      <c r="D36" s="302"/>
      <c r="E36" s="302"/>
      <c r="F36" s="302"/>
    </row>
    <row r="37" spans="1:6" ht="18">
      <c r="A37" s="75"/>
      <c r="B37" s="276" t="s">
        <v>231</v>
      </c>
      <c r="C37" s="279"/>
      <c r="D37" s="302"/>
      <c r="E37" s="302"/>
      <c r="F37" s="302"/>
    </row>
    <row r="38" spans="1:7" ht="18.75">
      <c r="A38" s="290" t="s">
        <v>50</v>
      </c>
      <c r="B38" s="282" t="s">
        <v>51</v>
      </c>
      <c r="C38" s="279">
        <f>C39+C40</f>
        <v>0</v>
      </c>
      <c r="D38" s="323"/>
      <c r="E38" s="323"/>
      <c r="F38" s="323"/>
      <c r="G38" s="318"/>
    </row>
    <row r="39" spans="1:6" s="318" customFormat="1" ht="54">
      <c r="A39" s="75"/>
      <c r="B39" s="287" t="s">
        <v>258</v>
      </c>
      <c r="C39" s="279"/>
      <c r="D39" s="323"/>
      <c r="E39" s="323"/>
      <c r="F39" s="323"/>
    </row>
    <row r="40" spans="1:7" ht="36">
      <c r="A40" s="75"/>
      <c r="B40" s="287" t="s">
        <v>259</v>
      </c>
      <c r="C40" s="279"/>
      <c r="D40" s="323"/>
      <c r="E40" s="323"/>
      <c r="F40" s="323"/>
      <c r="G40" s="318"/>
    </row>
    <row r="41" spans="1:7" ht="39.75" customHeight="1">
      <c r="A41" s="75"/>
      <c r="B41" s="282" t="s">
        <v>54</v>
      </c>
      <c r="C41" s="281">
        <f>C8+C15+C20+C22+C27+C33+C36+C38</f>
        <v>580</v>
      </c>
      <c r="D41" s="281">
        <f>D8+D15+D20+D22+D27+D33+D36+D38</f>
        <v>0</v>
      </c>
      <c r="E41" s="281">
        <f>E8+E15+E20+E22+E27+E33+E36+E38</f>
        <v>0</v>
      </c>
      <c r="F41" s="281">
        <f>F8+F15+F20+F22+F27+F33+F36+F38</f>
        <v>580</v>
      </c>
      <c r="G41" s="318"/>
    </row>
    <row r="42" spans="1:6" ht="18">
      <c r="A42" s="290" t="s">
        <v>55</v>
      </c>
      <c r="B42" s="282" t="s">
        <v>260</v>
      </c>
      <c r="C42" s="273">
        <f>C77-C41</f>
        <v>151162</v>
      </c>
      <c r="D42" s="273">
        <f>D77-D41</f>
        <v>0</v>
      </c>
      <c r="E42" s="273">
        <f>E77-E41</f>
        <v>0</v>
      </c>
      <c r="F42" s="273">
        <v>151162</v>
      </c>
    </row>
    <row r="43" spans="1:6" ht="36">
      <c r="A43" s="290" t="s">
        <v>57</v>
      </c>
      <c r="B43" s="282" t="s">
        <v>58</v>
      </c>
      <c r="C43" s="279"/>
      <c r="D43" s="302"/>
      <c r="E43" s="302"/>
      <c r="F43" s="302"/>
    </row>
    <row r="44" spans="1:6" ht="36">
      <c r="A44" s="290" t="s">
        <v>59</v>
      </c>
      <c r="B44" s="282" t="s">
        <v>60</v>
      </c>
      <c r="C44" s="279"/>
      <c r="D44" s="302"/>
      <c r="E44" s="302"/>
      <c r="F44" s="302"/>
    </row>
    <row r="45" spans="1:6" ht="18">
      <c r="A45" s="75"/>
      <c r="B45" s="282" t="s">
        <v>61</v>
      </c>
      <c r="C45" s="281">
        <f>C42+C43+C44</f>
        <v>151162</v>
      </c>
      <c r="D45" s="281">
        <f>D42+D43+D44</f>
        <v>0</v>
      </c>
      <c r="E45" s="281">
        <f>E42+E43+E44</f>
        <v>0</v>
      </c>
      <c r="F45" s="281">
        <v>151162</v>
      </c>
    </row>
    <row r="46" spans="1:7" ht="18">
      <c r="A46" s="75"/>
      <c r="B46" s="272" t="s">
        <v>64</v>
      </c>
      <c r="C46" s="281">
        <f>C41+C45</f>
        <v>151742</v>
      </c>
      <c r="D46" s="281">
        <f>D41+D45</f>
        <v>0</v>
      </c>
      <c r="E46" s="281">
        <f>E41+E45</f>
        <v>0</v>
      </c>
      <c r="F46" s="281">
        <f>F41+F45</f>
        <v>151742</v>
      </c>
      <c r="G46" s="321"/>
    </row>
    <row r="47" spans="1:7" ht="14.25" customHeight="1">
      <c r="A47" s="292"/>
      <c r="B47" s="293"/>
      <c r="C47" s="294"/>
      <c r="D47" s="318"/>
      <c r="E47" s="318"/>
      <c r="F47" s="318"/>
      <c r="G47" s="318"/>
    </row>
    <row r="48" spans="1:6" ht="18">
      <c r="A48" s="90"/>
      <c r="B48" s="90"/>
      <c r="C48" s="276"/>
      <c r="D48" s="437" t="s">
        <v>6</v>
      </c>
      <c r="E48" s="437"/>
      <c r="F48" s="437"/>
    </row>
    <row r="49" spans="1:6" ht="93.75" customHeight="1">
      <c r="A49" s="295"/>
      <c r="B49" s="295" t="s">
        <v>235</v>
      </c>
      <c r="C49" s="271"/>
      <c r="D49" s="12" t="s">
        <v>97</v>
      </c>
      <c r="E49" s="12" t="s">
        <v>98</v>
      </c>
      <c r="F49" s="12" t="s">
        <v>99</v>
      </c>
    </row>
    <row r="50" spans="1:7" ht="18.75">
      <c r="A50" s="73" t="s">
        <v>14</v>
      </c>
      <c r="B50" s="296" t="s">
        <v>66</v>
      </c>
      <c r="C50" s="273">
        <f>C51+C52+C53+C56+C57</f>
        <v>151742</v>
      </c>
      <c r="D50" s="273">
        <f>D51+D52+D53+D56+D57</f>
        <v>0</v>
      </c>
      <c r="E50" s="273">
        <f>E51+E52+E53+E56+E57</f>
        <v>0</v>
      </c>
      <c r="F50" s="273">
        <f>F51+F52+F53+F56+F57</f>
        <v>151742</v>
      </c>
      <c r="G50" s="318"/>
    </row>
    <row r="51" spans="1:7" ht="18.75">
      <c r="A51" s="83"/>
      <c r="B51" s="297" t="s">
        <v>67</v>
      </c>
      <c r="C51" s="279">
        <v>104863</v>
      </c>
      <c r="D51" s="323"/>
      <c r="E51" s="279"/>
      <c r="F51" s="279">
        <v>104863</v>
      </c>
      <c r="G51" s="318"/>
    </row>
    <row r="52" spans="1:7" ht="36">
      <c r="A52" s="75"/>
      <c r="B52" s="298" t="s">
        <v>68</v>
      </c>
      <c r="C52" s="279">
        <v>22916</v>
      </c>
      <c r="D52" s="323"/>
      <c r="E52" s="279"/>
      <c r="F52" s="279">
        <v>22916</v>
      </c>
      <c r="G52" s="318"/>
    </row>
    <row r="53" spans="1:6" ht="18">
      <c r="A53" s="75"/>
      <c r="B53" s="298" t="s">
        <v>69</v>
      </c>
      <c r="C53" s="279">
        <v>23963</v>
      </c>
      <c r="D53" s="302"/>
      <c r="E53" s="302"/>
      <c r="F53" s="279">
        <v>23963</v>
      </c>
    </row>
    <row r="54" spans="1:6" ht="54">
      <c r="A54" s="75"/>
      <c r="B54" s="298" t="s">
        <v>261</v>
      </c>
      <c r="C54" s="279"/>
      <c r="D54" s="302"/>
      <c r="E54" s="302"/>
      <c r="F54" s="302"/>
    </row>
    <row r="55" spans="1:6" ht="18">
      <c r="A55" s="75"/>
      <c r="B55" s="298" t="s">
        <v>71</v>
      </c>
      <c r="C55" s="279"/>
      <c r="D55" s="302"/>
      <c r="E55" s="302"/>
      <c r="F55" s="302"/>
    </row>
    <row r="56" spans="1:6" ht="18">
      <c r="A56" s="75"/>
      <c r="B56" s="298" t="s">
        <v>72</v>
      </c>
      <c r="C56" s="279"/>
      <c r="D56" s="279"/>
      <c r="E56" s="302"/>
      <c r="F56" s="302">
        <v>0</v>
      </c>
    </row>
    <row r="57" spans="1:6" ht="18">
      <c r="A57" s="75"/>
      <c r="B57" s="298" t="s">
        <v>73</v>
      </c>
      <c r="C57" s="279">
        <f>SUM(C58:C61)</f>
        <v>0</v>
      </c>
      <c r="D57" s="302"/>
      <c r="E57" s="302"/>
      <c r="F57" s="302"/>
    </row>
    <row r="58" spans="1:6" ht="18">
      <c r="A58" s="75"/>
      <c r="B58" s="298" t="s">
        <v>74</v>
      </c>
      <c r="C58" s="279"/>
      <c r="D58" s="302"/>
      <c r="E58" s="302"/>
      <c r="F58" s="302"/>
    </row>
    <row r="59" spans="1:6" ht="36">
      <c r="A59" s="75"/>
      <c r="B59" s="298" t="s">
        <v>75</v>
      </c>
      <c r="C59" s="279"/>
      <c r="D59" s="302"/>
      <c r="E59" s="302"/>
      <c r="F59" s="302"/>
    </row>
    <row r="60" spans="1:6" ht="36">
      <c r="A60" s="75"/>
      <c r="B60" s="298" t="s">
        <v>76</v>
      </c>
      <c r="C60" s="279"/>
      <c r="D60" s="302"/>
      <c r="E60" s="302"/>
      <c r="F60" s="302"/>
    </row>
    <row r="61" spans="1:6" ht="18">
      <c r="A61" s="75"/>
      <c r="B61" s="299"/>
      <c r="C61" s="279"/>
      <c r="D61" s="302"/>
      <c r="E61" s="302"/>
      <c r="F61" s="302"/>
    </row>
    <row r="62" spans="1:6" ht="18">
      <c r="A62" s="73" t="s">
        <v>22</v>
      </c>
      <c r="B62" s="296" t="s">
        <v>77</v>
      </c>
      <c r="C62" s="273">
        <f>C63+C66+C67+C70</f>
        <v>0</v>
      </c>
      <c r="D62" s="302"/>
      <c r="E62" s="302"/>
      <c r="F62" s="302"/>
    </row>
    <row r="63" spans="1:6" ht="18">
      <c r="A63" s="83"/>
      <c r="B63" s="132" t="s">
        <v>78</v>
      </c>
      <c r="C63" s="279"/>
      <c r="D63" s="302"/>
      <c r="E63" s="302"/>
      <c r="F63" s="302"/>
    </row>
    <row r="64" spans="1:6" ht="54">
      <c r="A64" s="83"/>
      <c r="B64" s="298" t="s">
        <v>236</v>
      </c>
      <c r="C64" s="279"/>
      <c r="D64" s="302"/>
      <c r="E64" s="302"/>
      <c r="F64" s="302"/>
    </row>
    <row r="65" spans="1:6" ht="54">
      <c r="A65" s="83"/>
      <c r="B65" s="298" t="s">
        <v>237</v>
      </c>
      <c r="C65" s="279"/>
      <c r="D65" s="302"/>
      <c r="E65" s="302"/>
      <c r="F65" s="302"/>
    </row>
    <row r="66" spans="1:6" ht="18">
      <c r="A66" s="75"/>
      <c r="B66" s="298" t="s">
        <v>81</v>
      </c>
      <c r="C66" s="279"/>
      <c r="D66" s="302"/>
      <c r="E66" s="302"/>
      <c r="F66" s="302"/>
    </row>
    <row r="67" spans="1:6" ht="18">
      <c r="A67" s="75"/>
      <c r="B67" s="298" t="s">
        <v>106</v>
      </c>
      <c r="C67" s="279"/>
      <c r="D67" s="302"/>
      <c r="E67" s="302"/>
      <c r="F67" s="302"/>
    </row>
    <row r="68" spans="1:6" ht="36">
      <c r="A68" s="75"/>
      <c r="B68" s="298" t="s">
        <v>83</v>
      </c>
      <c r="C68" s="279"/>
      <c r="D68" s="302"/>
      <c r="E68" s="302"/>
      <c r="F68" s="302"/>
    </row>
    <row r="69" spans="1:6" ht="36">
      <c r="A69" s="75"/>
      <c r="B69" s="298" t="s">
        <v>84</v>
      </c>
      <c r="C69" s="279"/>
      <c r="D69" s="302"/>
      <c r="E69" s="302"/>
      <c r="F69" s="302"/>
    </row>
    <row r="70" spans="1:6" ht="18">
      <c r="A70" s="75"/>
      <c r="B70" s="298" t="s">
        <v>85</v>
      </c>
      <c r="C70" s="279"/>
      <c r="D70" s="302"/>
      <c r="E70" s="302"/>
      <c r="F70" s="302"/>
    </row>
    <row r="71" spans="1:6" ht="18">
      <c r="A71" s="94"/>
      <c r="B71" s="140"/>
      <c r="C71" s="138"/>
      <c r="D71" s="302"/>
      <c r="E71" s="302"/>
      <c r="F71" s="302"/>
    </row>
    <row r="72" spans="1:6" ht="18.75">
      <c r="A72" s="73"/>
      <c r="B72" s="303" t="s">
        <v>86</v>
      </c>
      <c r="C72" s="273">
        <f>C50+C62</f>
        <v>151742</v>
      </c>
      <c r="D72" s="273">
        <f>D50+D62</f>
        <v>0</v>
      </c>
      <c r="E72" s="273">
        <f>E50+E62</f>
        <v>0</v>
      </c>
      <c r="F72" s="273">
        <f>F50+F62</f>
        <v>151742</v>
      </c>
    </row>
    <row r="73" spans="1:6" ht="18.75">
      <c r="A73" s="73"/>
      <c r="B73" s="303"/>
      <c r="C73" s="304"/>
      <c r="D73" s="302"/>
      <c r="E73" s="302"/>
      <c r="F73" s="302"/>
    </row>
    <row r="74" spans="1:6" ht="18">
      <c r="A74" s="73" t="s">
        <v>28</v>
      </c>
      <c r="B74" s="296" t="s">
        <v>87</v>
      </c>
      <c r="C74" s="273">
        <f>C75+C76</f>
        <v>0</v>
      </c>
      <c r="D74" s="302"/>
      <c r="E74" s="302"/>
      <c r="F74" s="302"/>
    </row>
    <row r="75" spans="1:6" ht="18">
      <c r="A75" s="83"/>
      <c r="B75" s="297" t="s">
        <v>262</v>
      </c>
      <c r="C75" s="273"/>
      <c r="D75" s="302"/>
      <c r="E75" s="302"/>
      <c r="F75" s="302"/>
    </row>
    <row r="76" spans="1:6" ht="36">
      <c r="A76" s="75"/>
      <c r="B76" s="297" t="s">
        <v>63</v>
      </c>
      <c r="C76" s="281"/>
      <c r="D76" s="302"/>
      <c r="E76" s="302"/>
      <c r="F76" s="302"/>
    </row>
    <row r="77" spans="1:6" ht="18">
      <c r="A77" s="88"/>
      <c r="B77" s="305" t="s">
        <v>89</v>
      </c>
      <c r="C77" s="273">
        <f>C50+C62+C74</f>
        <v>151742</v>
      </c>
      <c r="D77" s="273">
        <f>D50+D62+D74</f>
        <v>0</v>
      </c>
      <c r="E77" s="273">
        <f>E50+E62+E74</f>
        <v>0</v>
      </c>
      <c r="F77" s="273">
        <f>F50+F62+F74</f>
        <v>151742</v>
      </c>
    </row>
    <row r="78" spans="1:6" ht="18">
      <c r="A78" s="90"/>
      <c r="B78" s="306"/>
      <c r="C78" s="276"/>
      <c r="D78" s="302"/>
      <c r="E78" s="302"/>
      <c r="F78" s="302"/>
    </row>
    <row r="79" spans="1:6" ht="18">
      <c r="A79" s="92"/>
      <c r="B79" s="307" t="s">
        <v>91</v>
      </c>
      <c r="C79" s="308">
        <v>31</v>
      </c>
      <c r="D79" s="308"/>
      <c r="E79" s="302"/>
      <c r="F79" s="308">
        <v>31</v>
      </c>
    </row>
    <row r="80" spans="1:6" ht="18">
      <c r="A80" s="92"/>
      <c r="B80" s="307" t="s">
        <v>92</v>
      </c>
      <c r="C80" s="308">
        <v>0</v>
      </c>
      <c r="D80" s="308"/>
      <c r="E80" s="302"/>
      <c r="F80" s="302">
        <v>0</v>
      </c>
    </row>
    <row r="84" spans="2:3" ht="18">
      <c r="B84" s="301" t="s">
        <v>239</v>
      </c>
      <c r="C84" s="256" t="s">
        <v>2</v>
      </c>
    </row>
    <row r="85" spans="1:2" ht="18">
      <c r="A85" s="256" t="s">
        <v>240</v>
      </c>
      <c r="B85" s="301"/>
    </row>
    <row r="86" spans="1:3" ht="18">
      <c r="A86" s="309">
        <v>31</v>
      </c>
      <c r="B86" s="301" t="s">
        <v>263</v>
      </c>
      <c r="C86" s="309">
        <f>31*149000/1000</f>
        <v>4619</v>
      </c>
    </row>
    <row r="87" spans="1:3" ht="18">
      <c r="A87" s="310"/>
      <c r="B87" s="301" t="s">
        <v>264</v>
      </c>
      <c r="C87" s="309">
        <f>C86*0.3422</f>
        <v>1580.6218000000001</v>
      </c>
    </row>
    <row r="89" spans="2:3" ht="18">
      <c r="B89" s="256" t="s">
        <v>220</v>
      </c>
      <c r="C89" s="314">
        <f>SUM(C86:C88)</f>
        <v>6199.6218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90"/>
  <sheetViews>
    <sheetView zoomScale="65" zoomScaleNormal="65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0.00390625" style="256" customWidth="1"/>
    <col min="2" max="2" width="61.7109375" style="256" customWidth="1"/>
    <col min="3" max="3" width="21.421875" style="256" customWidth="1"/>
    <col min="4" max="4" width="11.28125" style="256" customWidth="1"/>
    <col min="5" max="5" width="13.28125" style="256" customWidth="1"/>
    <col min="6" max="6" width="14.140625" style="256" customWidth="1"/>
    <col min="7" max="16384" width="9.140625" style="256" customWidth="1"/>
  </cols>
  <sheetData>
    <row r="1" spans="1:3" s="316" customFormat="1" ht="21" customHeight="1">
      <c r="A1" s="258"/>
      <c r="B1" s="315"/>
      <c r="C1" s="259" t="s">
        <v>522</v>
      </c>
    </row>
    <row r="2" spans="1:3" s="319" customFormat="1" ht="25.5" customHeight="1">
      <c r="A2" s="261"/>
      <c r="B2" s="262" t="s">
        <v>265</v>
      </c>
      <c r="C2" s="317" t="s">
        <v>266</v>
      </c>
    </row>
    <row r="3" spans="1:3" s="319" customFormat="1" ht="18">
      <c r="A3" s="264"/>
      <c r="B3" s="262" t="s">
        <v>267</v>
      </c>
      <c r="C3" s="320"/>
    </row>
    <row r="4" spans="1:3" s="319" customFormat="1" ht="15.75" customHeight="1">
      <c r="A4" s="266"/>
      <c r="B4" s="266"/>
      <c r="C4" s="267" t="s">
        <v>120</v>
      </c>
    </row>
    <row r="5" spans="1:3" ht="36">
      <c r="A5" s="261"/>
      <c r="B5" s="268" t="s">
        <v>227</v>
      </c>
      <c r="C5" s="268" t="s">
        <v>228</v>
      </c>
    </row>
    <row r="6" spans="1:6" s="321" customFormat="1" ht="19.5" customHeight="1">
      <c r="A6" s="261"/>
      <c r="B6" s="261"/>
      <c r="C6" s="261"/>
      <c r="D6" s="437" t="s">
        <v>6</v>
      </c>
      <c r="E6" s="437"/>
      <c r="F6" s="437"/>
    </row>
    <row r="7" spans="1:6" s="321" customFormat="1" ht="96" customHeight="1">
      <c r="A7" s="270"/>
      <c r="B7" s="270" t="s">
        <v>229</v>
      </c>
      <c r="C7" s="271"/>
      <c r="D7" s="12" t="s">
        <v>8</v>
      </c>
      <c r="E7" s="12" t="s">
        <v>9</v>
      </c>
      <c r="F7" s="12" t="s">
        <v>10</v>
      </c>
    </row>
    <row r="8" spans="1:6" s="318" customFormat="1" ht="18.75">
      <c r="A8" s="261" t="s">
        <v>14</v>
      </c>
      <c r="B8" s="272" t="s">
        <v>15</v>
      </c>
      <c r="C8" s="273">
        <f>C9+C10+C11+C12+C13+C14</f>
        <v>0</v>
      </c>
      <c r="D8" s="273">
        <f>D9+D10+D11+D12+D13+D14</f>
        <v>0</v>
      </c>
      <c r="E8" s="273">
        <f>E9+E10+E11+E12+E13+E14</f>
        <v>0</v>
      </c>
      <c r="F8" s="273">
        <f>F9+F10+F11+F12+F13+F14</f>
        <v>0</v>
      </c>
    </row>
    <row r="9" spans="1:6" s="318" customFormat="1" ht="36">
      <c r="A9" s="275"/>
      <c r="B9" s="276" t="s">
        <v>16</v>
      </c>
      <c r="C9" s="273"/>
      <c r="D9" s="323"/>
      <c r="E9" s="323"/>
      <c r="F9" s="323"/>
    </row>
    <row r="10" spans="1:6" s="318" customFormat="1" ht="36">
      <c r="A10" s="71"/>
      <c r="B10" s="276" t="s">
        <v>17</v>
      </c>
      <c r="C10" s="279"/>
      <c r="D10" s="323"/>
      <c r="E10" s="323"/>
      <c r="F10" s="323"/>
    </row>
    <row r="11" spans="1:6" s="318" customFormat="1" ht="36">
      <c r="A11" s="71"/>
      <c r="B11" s="276" t="s">
        <v>18</v>
      </c>
      <c r="C11" s="279"/>
      <c r="D11" s="323"/>
      <c r="E11" s="323"/>
      <c r="F11" s="323"/>
    </row>
    <row r="12" spans="1:6" s="318" customFormat="1" ht="36">
      <c r="A12" s="71"/>
      <c r="B12" s="276" t="s">
        <v>19</v>
      </c>
      <c r="C12" s="279"/>
      <c r="D12" s="323"/>
      <c r="E12" s="323"/>
      <c r="F12" s="323"/>
    </row>
    <row r="13" spans="1:6" s="318" customFormat="1" ht="18.75">
      <c r="A13" s="71"/>
      <c r="B13" s="276" t="s">
        <v>93</v>
      </c>
      <c r="C13" s="279"/>
      <c r="D13" s="323"/>
      <c r="E13" s="323"/>
      <c r="F13" s="323"/>
    </row>
    <row r="14" spans="1:6" s="318" customFormat="1" ht="18.75">
      <c r="A14" s="71"/>
      <c r="B14" s="276" t="s">
        <v>21</v>
      </c>
      <c r="C14" s="279"/>
      <c r="D14" s="323"/>
      <c r="E14" s="323"/>
      <c r="F14" s="323"/>
    </row>
    <row r="15" spans="1:6" ht="36">
      <c r="A15" s="71" t="s">
        <v>22</v>
      </c>
      <c r="B15" s="272" t="s">
        <v>23</v>
      </c>
      <c r="C15" s="279">
        <f>C16+C17+C18+C19</f>
        <v>0</v>
      </c>
      <c r="D15" s="279">
        <f>D16+D17+D18+D19</f>
        <v>0</v>
      </c>
      <c r="E15" s="279">
        <f>E16+E17+E18+E19</f>
        <v>0</v>
      </c>
      <c r="F15" s="279">
        <f>F16+F17+F18+F19</f>
        <v>0</v>
      </c>
    </row>
    <row r="16" spans="1:6" ht="36">
      <c r="A16" s="275"/>
      <c r="B16" s="276" t="s">
        <v>24</v>
      </c>
      <c r="C16" s="273"/>
      <c r="D16" s="302"/>
      <c r="E16" s="302"/>
      <c r="F16" s="302"/>
    </row>
    <row r="17" spans="1:6" s="318" customFormat="1" ht="36">
      <c r="A17" s="71"/>
      <c r="B17" s="276" t="s">
        <v>115</v>
      </c>
      <c r="C17" s="279"/>
      <c r="D17" s="323"/>
      <c r="E17" s="323"/>
      <c r="F17" s="323"/>
    </row>
    <row r="18" spans="1:6" ht="36">
      <c r="A18" s="71"/>
      <c r="B18" s="276" t="s">
        <v>26</v>
      </c>
      <c r="C18" s="279"/>
      <c r="D18" s="302"/>
      <c r="E18" s="302"/>
      <c r="F18" s="302"/>
    </row>
    <row r="19" spans="1:6" ht="36">
      <c r="A19" s="71"/>
      <c r="B19" s="276" t="s">
        <v>27</v>
      </c>
      <c r="C19" s="279"/>
      <c r="D19" s="302"/>
      <c r="E19" s="302"/>
      <c r="F19" s="302"/>
    </row>
    <row r="20" spans="1:6" ht="36">
      <c r="A20" s="71" t="s">
        <v>28</v>
      </c>
      <c r="B20" s="282" t="s">
        <v>29</v>
      </c>
      <c r="C20" s="279">
        <f>C21</f>
        <v>0</v>
      </c>
      <c r="D20" s="279">
        <f>D21</f>
        <v>0</v>
      </c>
      <c r="E20" s="279">
        <f>E21</f>
        <v>0</v>
      </c>
      <c r="F20" s="279">
        <f>F21</f>
        <v>0</v>
      </c>
    </row>
    <row r="21" spans="1:6" ht="36">
      <c r="A21" s="71"/>
      <c r="B21" s="283" t="s">
        <v>257</v>
      </c>
      <c r="C21" s="279"/>
      <c r="D21" s="302"/>
      <c r="E21" s="302"/>
      <c r="F21" s="302"/>
    </row>
    <row r="22" spans="1:6" ht="18">
      <c r="A22" s="286" t="s">
        <v>31</v>
      </c>
      <c r="B22" s="282" t="s">
        <v>32</v>
      </c>
      <c r="C22" s="279">
        <f>C23+C24+C25+C26</f>
        <v>0</v>
      </c>
      <c r="D22" s="279">
        <f>D23+D24+D25+D26</f>
        <v>0</v>
      </c>
      <c r="E22" s="279">
        <f>E23+E24+E25+E26</f>
        <v>0</v>
      </c>
      <c r="F22" s="279">
        <f>F23+F24+F25+F26</f>
        <v>0</v>
      </c>
    </row>
    <row r="23" spans="1:6" s="318" customFormat="1" ht="36">
      <c r="A23" s="71"/>
      <c r="B23" s="287" t="s">
        <v>33</v>
      </c>
      <c r="C23" s="279"/>
      <c r="D23" s="323"/>
      <c r="E23" s="323"/>
      <c r="F23" s="323"/>
    </row>
    <row r="24" spans="1:6" s="318" customFormat="1" ht="18.75">
      <c r="A24" s="72"/>
      <c r="B24" s="287" t="s">
        <v>34</v>
      </c>
      <c r="C24" s="279"/>
      <c r="D24" s="323"/>
      <c r="E24" s="323"/>
      <c r="F24" s="323"/>
    </row>
    <row r="25" spans="1:6" s="318" customFormat="1" ht="18.75">
      <c r="A25" s="71"/>
      <c r="B25" s="287" t="s">
        <v>35</v>
      </c>
      <c r="C25" s="281"/>
      <c r="D25" s="323"/>
      <c r="E25" s="323"/>
      <c r="F25" s="323"/>
    </row>
    <row r="26" spans="1:6" s="318" customFormat="1" ht="90">
      <c r="A26" s="275"/>
      <c r="B26" s="287" t="s">
        <v>36</v>
      </c>
      <c r="C26" s="273"/>
      <c r="D26" s="302"/>
      <c r="E26" s="302"/>
      <c r="F26" s="302"/>
    </row>
    <row r="27" spans="1:6" ht="18">
      <c r="A27" s="286" t="s">
        <v>37</v>
      </c>
      <c r="B27" s="289" t="s">
        <v>38</v>
      </c>
      <c r="C27" s="279">
        <f>C28+C29+C30+C31+C32</f>
        <v>0</v>
      </c>
      <c r="D27" s="279">
        <f>D28+D29+D30+D31+D32</f>
        <v>0</v>
      </c>
      <c r="E27" s="279">
        <f>E28+E29+E30+E31+E32</f>
        <v>0</v>
      </c>
      <c r="F27" s="279"/>
    </row>
    <row r="28" spans="1:6" ht="54">
      <c r="A28" s="71"/>
      <c r="B28" s="276" t="s">
        <v>39</v>
      </c>
      <c r="C28"/>
      <c r="D28" s="169"/>
      <c r="E28" s="322"/>
      <c r="F28" s="279"/>
    </row>
    <row r="29" spans="1:6" ht="15" customHeight="1">
      <c r="A29" s="71"/>
      <c r="B29" s="276" t="s">
        <v>40</v>
      </c>
      <c r="C29" s="279"/>
      <c r="D29" s="323"/>
      <c r="E29" s="323"/>
      <c r="F29" s="323"/>
    </row>
    <row r="30" spans="1:6" ht="18">
      <c r="A30" s="71"/>
      <c r="B30" s="276" t="s">
        <v>41</v>
      </c>
      <c r="C30" s="279"/>
      <c r="D30" s="302"/>
      <c r="E30" s="302"/>
      <c r="F30" s="302"/>
    </row>
    <row r="31" spans="1:6" s="321" customFormat="1" ht="18">
      <c r="A31" s="71"/>
      <c r="B31" s="276" t="s">
        <v>42</v>
      </c>
      <c r="C31" s="279"/>
      <c r="D31" s="302"/>
      <c r="E31" s="302"/>
      <c r="F31" s="302"/>
    </row>
    <row r="32" spans="1:6" s="318" customFormat="1" ht="18.75">
      <c r="A32" s="71"/>
      <c r="B32" s="276" t="s">
        <v>43</v>
      </c>
      <c r="C32" s="279"/>
      <c r="D32" s="302"/>
      <c r="E32" s="302"/>
      <c r="F32" s="302"/>
    </row>
    <row r="33" spans="1:6" ht="18">
      <c r="A33" s="286" t="s">
        <v>44</v>
      </c>
      <c r="B33" s="282" t="s">
        <v>45</v>
      </c>
      <c r="C33" s="279">
        <f>C34+C35</f>
        <v>0</v>
      </c>
      <c r="D33" s="302"/>
      <c r="E33" s="302"/>
      <c r="F33" s="302"/>
    </row>
    <row r="34" spans="1:6" ht="18">
      <c r="A34" s="72"/>
      <c r="B34" s="276" t="s">
        <v>46</v>
      </c>
      <c r="C34" s="279"/>
      <c r="D34" s="302"/>
      <c r="E34" s="302"/>
      <c r="F34" s="302"/>
    </row>
    <row r="35" spans="1:6" ht="18">
      <c r="A35" s="73"/>
      <c r="B35" s="276" t="s">
        <v>117</v>
      </c>
      <c r="C35" s="273"/>
      <c r="D35" s="302"/>
      <c r="E35" s="302"/>
      <c r="F35" s="302"/>
    </row>
    <row r="36" spans="1:6" ht="18">
      <c r="A36" s="290" t="s">
        <v>47</v>
      </c>
      <c r="B36" s="282" t="s">
        <v>48</v>
      </c>
      <c r="C36" s="277">
        <f>C37</f>
        <v>0</v>
      </c>
      <c r="D36" s="277">
        <f>D37</f>
        <v>0</v>
      </c>
      <c r="E36" s="277">
        <f>E37</f>
        <v>0</v>
      </c>
      <c r="F36" s="277">
        <f>F37</f>
        <v>0</v>
      </c>
    </row>
    <row r="37" spans="1:6" ht="18">
      <c r="A37" s="75"/>
      <c r="B37" s="276" t="s">
        <v>231</v>
      </c>
      <c r="C37" s="279"/>
      <c r="D37" s="302"/>
      <c r="E37" s="302"/>
      <c r="F37" s="302"/>
    </row>
    <row r="38" spans="1:6" ht="18">
      <c r="A38" s="290" t="s">
        <v>50</v>
      </c>
      <c r="B38" s="282" t="s">
        <v>51</v>
      </c>
      <c r="C38" s="279">
        <f>C39+C40</f>
        <v>0</v>
      </c>
      <c r="D38" s="279">
        <f>D39+D40</f>
        <v>0</v>
      </c>
      <c r="E38" s="279">
        <f>E39+E40</f>
        <v>0</v>
      </c>
      <c r="F38" s="279">
        <f>F39+F40</f>
        <v>0</v>
      </c>
    </row>
    <row r="39" spans="1:6" s="318" customFormat="1" ht="54">
      <c r="A39" s="75"/>
      <c r="B39" s="287" t="s">
        <v>258</v>
      </c>
      <c r="C39" s="279"/>
      <c r="D39" s="323"/>
      <c r="E39" s="323"/>
      <c r="F39" s="323"/>
    </row>
    <row r="40" spans="1:6" ht="36">
      <c r="A40" s="75"/>
      <c r="B40" s="287" t="s">
        <v>259</v>
      </c>
      <c r="C40" s="279"/>
      <c r="D40" s="302"/>
      <c r="E40" s="302"/>
      <c r="F40" s="302"/>
    </row>
    <row r="41" spans="1:6" ht="36">
      <c r="A41" s="75"/>
      <c r="B41" s="282" t="s">
        <v>54</v>
      </c>
      <c r="C41" s="279">
        <f>C8+C15+C20+C22+C27+C33+C36+C38</f>
        <v>0</v>
      </c>
      <c r="D41" s="279">
        <f>D8+D15+D20+D22+D27+D33+D36+D38</f>
        <v>0</v>
      </c>
      <c r="E41" s="279">
        <f>E8+E15+E20+E22+E27+E33+E36+E38</f>
        <v>0</v>
      </c>
      <c r="F41" s="279">
        <f>F8+F15+F20+F22+F27+F33+F36+F38</f>
        <v>0</v>
      </c>
    </row>
    <row r="42" spans="1:6" ht="18">
      <c r="A42" s="290" t="s">
        <v>55</v>
      </c>
      <c r="B42" s="282" t="s">
        <v>260</v>
      </c>
      <c r="C42" s="273">
        <f>C77-C41</f>
        <v>126555</v>
      </c>
      <c r="D42" s="273">
        <v>126555</v>
      </c>
      <c r="E42" s="273">
        <f>E77-E41</f>
        <v>0</v>
      </c>
      <c r="F42" s="273">
        <f>F77-F41</f>
        <v>0</v>
      </c>
    </row>
    <row r="43" spans="1:6" ht="36">
      <c r="A43" s="290" t="s">
        <v>57</v>
      </c>
      <c r="B43" s="282" t="s">
        <v>58</v>
      </c>
      <c r="C43" s="279"/>
      <c r="D43" s="302"/>
      <c r="E43" s="302"/>
      <c r="F43" s="302"/>
    </row>
    <row r="44" spans="1:6" ht="36">
      <c r="A44" s="290" t="s">
        <v>59</v>
      </c>
      <c r="B44" s="282" t="s">
        <v>60</v>
      </c>
      <c r="C44" s="279"/>
      <c r="D44" s="302"/>
      <c r="E44" s="302"/>
      <c r="F44" s="302"/>
    </row>
    <row r="45" spans="1:6" ht="18">
      <c r="A45" s="75"/>
      <c r="B45" s="282" t="s">
        <v>61</v>
      </c>
      <c r="C45" s="281">
        <f>C42+C43+C44</f>
        <v>126555</v>
      </c>
      <c r="D45" s="281">
        <f>D42+D43+D44</f>
        <v>126555</v>
      </c>
      <c r="E45" s="281">
        <f>E42+E43+E44</f>
        <v>0</v>
      </c>
      <c r="F45" s="281">
        <f>F42+F43+F44</f>
        <v>0</v>
      </c>
    </row>
    <row r="46" spans="1:6" ht="15" customHeight="1">
      <c r="A46" s="75"/>
      <c r="B46" s="272" t="s">
        <v>64</v>
      </c>
      <c r="C46" s="281">
        <f>C41+C45</f>
        <v>126555</v>
      </c>
      <c r="D46" s="281">
        <f>D41+D45</f>
        <v>126555</v>
      </c>
      <c r="E46" s="281">
        <f>E41+E45</f>
        <v>0</v>
      </c>
      <c r="F46" s="281">
        <f>F41+F45</f>
        <v>0</v>
      </c>
    </row>
    <row r="47" spans="1:3" ht="14.25" customHeight="1">
      <c r="A47" s="292"/>
      <c r="B47" s="293"/>
      <c r="C47" s="294"/>
    </row>
    <row r="48" spans="1:6" ht="18">
      <c r="A48" s="90"/>
      <c r="B48" s="90"/>
      <c r="C48" s="276"/>
      <c r="D48" s="437" t="s">
        <v>6</v>
      </c>
      <c r="E48" s="437"/>
      <c r="F48" s="437"/>
    </row>
    <row r="49" spans="1:6" ht="78" customHeight="1">
      <c r="A49" s="295"/>
      <c r="B49" s="295" t="s">
        <v>235</v>
      </c>
      <c r="C49" s="271"/>
      <c r="D49" s="12" t="s">
        <v>97</v>
      </c>
      <c r="E49" s="12" t="s">
        <v>98</v>
      </c>
      <c r="F49" s="12" t="s">
        <v>99</v>
      </c>
    </row>
    <row r="50" spans="1:6" ht="18">
      <c r="A50" s="73" t="s">
        <v>14</v>
      </c>
      <c r="B50" s="296" t="s">
        <v>66</v>
      </c>
      <c r="C50" s="273">
        <f>C51+C52+C53+C56+C57</f>
        <v>126555</v>
      </c>
      <c r="D50" s="273">
        <f>D51+D52+D53+D56+D57</f>
        <v>126555</v>
      </c>
      <c r="E50" s="273">
        <f>E51+E52+E53+E56+E57</f>
        <v>0</v>
      </c>
      <c r="F50" s="273">
        <f>F51+F52+F53+F56+F57</f>
        <v>0</v>
      </c>
    </row>
    <row r="51" spans="1:6" ht="18">
      <c r="A51" s="83"/>
      <c r="B51" s="297" t="s">
        <v>67</v>
      </c>
      <c r="C51" s="279">
        <v>96583</v>
      </c>
      <c r="D51" s="279">
        <v>96583</v>
      </c>
      <c r="E51" s="302"/>
      <c r="F51" s="302"/>
    </row>
    <row r="52" spans="1:6" ht="36">
      <c r="A52" s="75"/>
      <c r="B52" s="298" t="s">
        <v>68</v>
      </c>
      <c r="C52" s="279">
        <v>21090</v>
      </c>
      <c r="D52" s="279">
        <v>21090</v>
      </c>
      <c r="E52" s="302"/>
      <c r="F52" s="302"/>
    </row>
    <row r="53" spans="1:6" ht="18">
      <c r="A53" s="75"/>
      <c r="B53" s="298" t="s">
        <v>69</v>
      </c>
      <c r="C53" s="279">
        <v>8882</v>
      </c>
      <c r="D53" s="279">
        <v>8882</v>
      </c>
      <c r="E53" s="302"/>
      <c r="F53" s="302"/>
    </row>
    <row r="54" spans="1:6" ht="54">
      <c r="A54" s="75"/>
      <c r="B54" s="298" t="s">
        <v>261</v>
      </c>
      <c r="C54" s="279"/>
      <c r="D54" s="302"/>
      <c r="E54" s="302"/>
      <c r="F54" s="302"/>
    </row>
    <row r="55" spans="1:6" ht="18">
      <c r="A55" s="75"/>
      <c r="B55" s="298" t="s">
        <v>71</v>
      </c>
      <c r="C55" s="279"/>
      <c r="D55" s="302"/>
      <c r="E55" s="302"/>
      <c r="F55" s="302"/>
    </row>
    <row r="56" spans="1:6" ht="18">
      <c r="A56" s="75"/>
      <c r="B56" s="298" t="s">
        <v>72</v>
      </c>
      <c r="C56" s="279"/>
      <c r="D56" s="302"/>
      <c r="E56" s="302"/>
      <c r="F56" s="302"/>
    </row>
    <row r="57" spans="1:6" ht="18">
      <c r="A57" s="75"/>
      <c r="B57" s="298" t="s">
        <v>73</v>
      </c>
      <c r="C57" s="279">
        <f>SUM(C58:C61)</f>
        <v>0</v>
      </c>
      <c r="D57" s="302"/>
      <c r="E57" s="302"/>
      <c r="F57" s="302"/>
    </row>
    <row r="58" spans="1:6" ht="18">
      <c r="A58" s="75"/>
      <c r="B58" s="298" t="s">
        <v>74</v>
      </c>
      <c r="C58" s="279"/>
      <c r="D58" s="302"/>
      <c r="E58" s="302"/>
      <c r="F58" s="302"/>
    </row>
    <row r="59" spans="1:6" ht="36">
      <c r="A59" s="75"/>
      <c r="B59" s="298" t="s">
        <v>75</v>
      </c>
      <c r="C59" s="279"/>
      <c r="D59" s="302"/>
      <c r="E59" s="302"/>
      <c r="F59" s="302"/>
    </row>
    <row r="60" spans="1:6" ht="36">
      <c r="A60" s="75"/>
      <c r="B60" s="298" t="s">
        <v>76</v>
      </c>
      <c r="C60" s="279"/>
      <c r="D60" s="302"/>
      <c r="E60" s="302"/>
      <c r="F60" s="302"/>
    </row>
    <row r="61" spans="1:6" ht="18">
      <c r="A61" s="75"/>
      <c r="B61" s="299"/>
      <c r="C61" s="279"/>
      <c r="D61" s="302"/>
      <c r="E61" s="302"/>
      <c r="F61" s="302"/>
    </row>
    <row r="62" spans="1:6" ht="18">
      <c r="A62" s="73" t="s">
        <v>22</v>
      </c>
      <c r="B62" s="296" t="s">
        <v>77</v>
      </c>
      <c r="C62" s="273">
        <f>C63+C66+C67+C70</f>
        <v>0</v>
      </c>
      <c r="D62" s="273">
        <f>D63+D66+D67+D70</f>
        <v>0</v>
      </c>
      <c r="E62" s="273">
        <f>E63+E66+E67+E70</f>
        <v>0</v>
      </c>
      <c r="F62" s="273">
        <f>F63+F66+F67+F70</f>
        <v>0</v>
      </c>
    </row>
    <row r="63" spans="1:6" ht="18">
      <c r="A63" s="83"/>
      <c r="B63" s="132" t="s">
        <v>78</v>
      </c>
      <c r="C63" s="279"/>
      <c r="D63" s="302"/>
      <c r="E63" s="302"/>
      <c r="F63" s="302"/>
    </row>
    <row r="64" spans="1:6" ht="54">
      <c r="A64" s="83"/>
      <c r="B64" s="298" t="s">
        <v>236</v>
      </c>
      <c r="C64" s="279"/>
      <c r="D64" s="302"/>
      <c r="E64" s="302"/>
      <c r="F64" s="302"/>
    </row>
    <row r="65" spans="1:6" ht="54">
      <c r="A65" s="83"/>
      <c r="B65" s="298" t="s">
        <v>237</v>
      </c>
      <c r="C65" s="279"/>
      <c r="D65" s="302"/>
      <c r="E65" s="302"/>
      <c r="F65" s="302"/>
    </row>
    <row r="66" spans="1:6" ht="18">
      <c r="A66" s="75"/>
      <c r="B66" s="298" t="s">
        <v>81</v>
      </c>
      <c r="C66" s="279"/>
      <c r="D66" s="302"/>
      <c r="E66" s="302"/>
      <c r="F66" s="302"/>
    </row>
    <row r="67" spans="1:6" ht="18">
      <c r="A67" s="75"/>
      <c r="B67" s="298" t="s">
        <v>106</v>
      </c>
      <c r="C67" s="279"/>
      <c r="D67" s="302"/>
      <c r="E67" s="302"/>
      <c r="F67" s="302"/>
    </row>
    <row r="68" spans="1:6" ht="36">
      <c r="A68" s="75"/>
      <c r="B68" s="298" t="s">
        <v>83</v>
      </c>
      <c r="C68" s="279"/>
      <c r="D68" s="302"/>
      <c r="E68" s="302"/>
      <c r="F68" s="302"/>
    </row>
    <row r="69" spans="1:6" ht="36">
      <c r="A69" s="75"/>
      <c r="B69" s="298" t="s">
        <v>84</v>
      </c>
      <c r="C69" s="279"/>
      <c r="D69" s="302"/>
      <c r="E69" s="302"/>
      <c r="F69" s="302"/>
    </row>
    <row r="70" spans="1:6" ht="18">
      <c r="A70" s="75"/>
      <c r="B70" s="298" t="s">
        <v>85</v>
      </c>
      <c r="C70" s="279"/>
      <c r="D70" s="302"/>
      <c r="E70" s="302"/>
      <c r="F70" s="302"/>
    </row>
    <row r="71" spans="1:6" ht="18">
      <c r="A71" s="94"/>
      <c r="B71" s="140"/>
      <c r="C71" s="138"/>
      <c r="D71" s="302"/>
      <c r="E71" s="302"/>
      <c r="F71" s="302"/>
    </row>
    <row r="72" spans="1:6" ht="18.75">
      <c r="A72" s="73"/>
      <c r="B72" s="303" t="s">
        <v>86</v>
      </c>
      <c r="C72" s="273">
        <f>C50+C62</f>
        <v>126555</v>
      </c>
      <c r="D72" s="273">
        <f>D50+D62</f>
        <v>126555</v>
      </c>
      <c r="E72" s="273">
        <f>E50+E62</f>
        <v>0</v>
      </c>
      <c r="F72" s="273">
        <f>F50+F62</f>
        <v>0</v>
      </c>
    </row>
    <row r="73" spans="1:6" ht="18.75">
      <c r="A73" s="73"/>
      <c r="B73" s="303"/>
      <c r="C73" s="304"/>
      <c r="D73" s="302"/>
      <c r="E73" s="302"/>
      <c r="F73" s="302"/>
    </row>
    <row r="74" spans="1:6" ht="18">
      <c r="A74" s="73" t="s">
        <v>28</v>
      </c>
      <c r="B74" s="296" t="s">
        <v>87</v>
      </c>
      <c r="C74" s="273">
        <f>C75+C76</f>
        <v>0</v>
      </c>
      <c r="D74" s="302"/>
      <c r="E74" s="302"/>
      <c r="F74" s="302"/>
    </row>
    <row r="75" spans="1:6" ht="18">
      <c r="A75" s="83"/>
      <c r="B75" s="297" t="s">
        <v>262</v>
      </c>
      <c r="C75" s="273"/>
      <c r="D75" s="302"/>
      <c r="E75" s="302"/>
      <c r="F75" s="302"/>
    </row>
    <row r="76" spans="1:6" ht="36">
      <c r="A76" s="75"/>
      <c r="B76" s="297" t="s">
        <v>63</v>
      </c>
      <c r="C76" s="281"/>
      <c r="D76" s="302"/>
      <c r="E76" s="302"/>
      <c r="F76" s="302"/>
    </row>
    <row r="77" spans="1:6" ht="18">
      <c r="A77" s="88"/>
      <c r="B77" s="305" t="s">
        <v>89</v>
      </c>
      <c r="C77" s="273">
        <f>C50+C62+C74</f>
        <v>126555</v>
      </c>
      <c r="D77" s="273">
        <f>D50+D62+D74</f>
        <v>126555</v>
      </c>
      <c r="E77" s="273">
        <f>E50+E62+E74</f>
        <v>0</v>
      </c>
      <c r="F77" s="273">
        <f>F50+F62+F74</f>
        <v>0</v>
      </c>
    </row>
    <row r="78" spans="1:6" ht="18">
      <c r="A78" s="90"/>
      <c r="B78" s="306"/>
      <c r="C78" s="276"/>
      <c r="D78" s="302"/>
      <c r="E78" s="302"/>
      <c r="F78" s="302"/>
    </row>
    <row r="79" spans="1:6" ht="18">
      <c r="A79" s="92"/>
      <c r="B79" s="307" t="s">
        <v>91</v>
      </c>
      <c r="C79" s="308">
        <v>28.5</v>
      </c>
      <c r="D79" s="308">
        <v>28.5</v>
      </c>
      <c r="E79" s="308"/>
      <c r="F79" s="308"/>
    </row>
    <row r="80" spans="1:6" ht="18">
      <c r="A80" s="92"/>
      <c r="B80" s="307" t="s">
        <v>92</v>
      </c>
      <c r="C80" s="308">
        <v>0</v>
      </c>
      <c r="D80" s="308">
        <v>0</v>
      </c>
      <c r="E80" s="308"/>
      <c r="F80" s="308"/>
    </row>
    <row r="85" spans="2:3" ht="18">
      <c r="B85" s="301" t="s">
        <v>239</v>
      </c>
      <c r="C85" s="256" t="s">
        <v>2</v>
      </c>
    </row>
    <row r="86" spans="1:2" ht="36">
      <c r="A86" s="256" t="s">
        <v>240</v>
      </c>
      <c r="B86" s="301"/>
    </row>
    <row r="87" spans="1:3" ht="36">
      <c r="A87" s="256">
        <v>2</v>
      </c>
      <c r="B87" s="256" t="s">
        <v>268</v>
      </c>
      <c r="C87" s="256">
        <f>16*12</f>
        <v>192</v>
      </c>
    </row>
    <row r="88" spans="2:3" ht="18">
      <c r="B88" s="256" t="s">
        <v>269</v>
      </c>
      <c r="C88" s="309">
        <f>C87*0.3422</f>
        <v>65.7024</v>
      </c>
    </row>
    <row r="90" spans="2:3" ht="18">
      <c r="B90" s="312" t="s">
        <v>220</v>
      </c>
      <c r="C90" s="314">
        <f>SUM(C87:C89)</f>
        <v>257.7024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48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="65" zoomScaleNormal="65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0.421875" style="256" customWidth="1"/>
    <col min="2" max="2" width="61.7109375" style="256" customWidth="1"/>
    <col min="3" max="3" width="21.421875" style="256" customWidth="1"/>
    <col min="4" max="4" width="13.28125" style="256" customWidth="1"/>
    <col min="5" max="6" width="13.8515625" style="256" customWidth="1"/>
    <col min="7" max="16384" width="9.140625" style="256" customWidth="1"/>
  </cols>
  <sheetData>
    <row r="1" spans="1:3" s="316" customFormat="1" ht="21" customHeight="1">
      <c r="A1" s="258"/>
      <c r="B1" s="315"/>
      <c r="C1" s="259" t="s">
        <v>523</v>
      </c>
    </row>
    <row r="2" spans="1:3" s="319" customFormat="1" ht="25.5" customHeight="1">
      <c r="A2" s="261"/>
      <c r="B2" s="262" t="s">
        <v>265</v>
      </c>
      <c r="C2" s="317" t="s">
        <v>270</v>
      </c>
    </row>
    <row r="3" spans="1:3" s="319" customFormat="1" ht="18">
      <c r="A3" s="264"/>
      <c r="B3" s="262" t="s">
        <v>271</v>
      </c>
      <c r="C3" s="320"/>
    </row>
    <row r="4" spans="1:3" s="319" customFormat="1" ht="15.75" customHeight="1">
      <c r="A4" s="266"/>
      <c r="B4" s="266"/>
      <c r="C4" s="267" t="s">
        <v>120</v>
      </c>
    </row>
    <row r="5" spans="1:3" ht="36">
      <c r="A5" s="261"/>
      <c r="B5" s="268" t="s">
        <v>227</v>
      </c>
      <c r="C5" s="268" t="s">
        <v>228</v>
      </c>
    </row>
    <row r="6" spans="1:6" s="321" customFormat="1" ht="30" customHeight="1">
      <c r="A6" s="261"/>
      <c r="B6" s="261"/>
      <c r="C6" s="261"/>
      <c r="D6" s="437" t="s">
        <v>6</v>
      </c>
      <c r="E6" s="437"/>
      <c r="F6" s="437"/>
    </row>
    <row r="7" spans="1:6" s="321" customFormat="1" ht="105" customHeight="1">
      <c r="A7" s="270"/>
      <c r="B7" s="270" t="s">
        <v>229</v>
      </c>
      <c r="C7" s="271"/>
      <c r="D7" s="12" t="s">
        <v>8</v>
      </c>
      <c r="E7" s="12" t="s">
        <v>9</v>
      </c>
      <c r="F7" s="12" t="s">
        <v>10</v>
      </c>
    </row>
    <row r="8" spans="1:6" s="318" customFormat="1" ht="18.75">
      <c r="A8" s="261" t="s">
        <v>14</v>
      </c>
      <c r="B8" s="272" t="s">
        <v>15</v>
      </c>
      <c r="C8" s="273">
        <f>C9+C10+C11+C12+C13+C14</f>
        <v>0</v>
      </c>
      <c r="D8" s="273">
        <f>D9+D10+D11+D12+D13+D14</f>
        <v>0</v>
      </c>
      <c r="E8" s="273">
        <f>E9+E10+E11+E12+E13+E14</f>
        <v>0</v>
      </c>
      <c r="F8" s="273">
        <f>F9+F10+F11+F12+F13+F14</f>
        <v>0</v>
      </c>
    </row>
    <row r="9" spans="1:6" s="318" customFormat="1" ht="36">
      <c r="A9" s="275"/>
      <c r="B9" s="276" t="s">
        <v>16</v>
      </c>
      <c r="C9" s="273"/>
      <c r="D9" s="323"/>
      <c r="E9" s="323"/>
      <c r="F9" s="323"/>
    </row>
    <row r="10" spans="1:6" s="318" customFormat="1" ht="36">
      <c r="A10" s="71"/>
      <c r="B10" s="276" t="s">
        <v>17</v>
      </c>
      <c r="C10" s="279"/>
      <c r="D10" s="323"/>
      <c r="E10" s="323"/>
      <c r="F10" s="323"/>
    </row>
    <row r="11" spans="1:6" s="318" customFormat="1" ht="36">
      <c r="A11" s="71"/>
      <c r="B11" s="276" t="s">
        <v>18</v>
      </c>
      <c r="C11" s="279"/>
      <c r="D11" s="323"/>
      <c r="E11" s="323"/>
      <c r="F11" s="323"/>
    </row>
    <row r="12" spans="1:6" s="318" customFormat="1" ht="36">
      <c r="A12" s="71"/>
      <c r="B12" s="276" t="s">
        <v>19</v>
      </c>
      <c r="C12" s="279"/>
      <c r="D12" s="323"/>
      <c r="E12" s="323"/>
      <c r="F12" s="323"/>
    </row>
    <row r="13" spans="1:6" s="318" customFormat="1" ht="18.75">
      <c r="A13" s="71"/>
      <c r="B13" s="276" t="s">
        <v>93</v>
      </c>
      <c r="C13" s="279"/>
      <c r="D13" s="323"/>
      <c r="E13" s="323"/>
      <c r="F13" s="323"/>
    </row>
    <row r="14" spans="1:6" s="318" customFormat="1" ht="18.75">
      <c r="A14" s="71"/>
      <c r="B14" s="276" t="s">
        <v>21</v>
      </c>
      <c r="C14" s="279"/>
      <c r="D14" s="323"/>
      <c r="E14" s="323"/>
      <c r="F14" s="323"/>
    </row>
    <row r="15" spans="1:6" ht="36">
      <c r="A15" s="71" t="s">
        <v>22</v>
      </c>
      <c r="B15" s="272" t="s">
        <v>23</v>
      </c>
      <c r="C15" s="279">
        <f>C16+C17+C18+C19</f>
        <v>0</v>
      </c>
      <c r="D15" s="279">
        <f>D16+D17+D18+D19</f>
        <v>0</v>
      </c>
      <c r="E15" s="279">
        <f>E16+E17+E18+E19</f>
        <v>0</v>
      </c>
      <c r="F15" s="279">
        <f>F16+F17+F18+F19</f>
        <v>0</v>
      </c>
    </row>
    <row r="16" spans="1:6" ht="36">
      <c r="A16" s="275"/>
      <c r="B16" s="276" t="s">
        <v>24</v>
      </c>
      <c r="C16" s="273"/>
      <c r="D16" s="302"/>
      <c r="E16" s="302"/>
      <c r="F16" s="302"/>
    </row>
    <row r="17" spans="1:6" s="318" customFormat="1" ht="36">
      <c r="A17" s="71"/>
      <c r="B17" s="276" t="s">
        <v>115</v>
      </c>
      <c r="C17" s="279"/>
      <c r="D17" s="323"/>
      <c r="E17" s="323"/>
      <c r="F17" s="323"/>
    </row>
    <row r="18" spans="1:6" ht="36">
      <c r="A18" s="71"/>
      <c r="B18" s="276" t="s">
        <v>26</v>
      </c>
      <c r="C18" s="279"/>
      <c r="D18" s="302"/>
      <c r="E18" s="302"/>
      <c r="F18" s="302"/>
    </row>
    <row r="19" spans="1:6" ht="36">
      <c r="A19" s="71"/>
      <c r="B19" s="276" t="s">
        <v>27</v>
      </c>
      <c r="C19" s="279"/>
      <c r="D19" s="302"/>
      <c r="E19" s="302"/>
      <c r="F19" s="302"/>
    </row>
    <row r="20" spans="1:6" ht="36">
      <c r="A20" s="71" t="s">
        <v>28</v>
      </c>
      <c r="B20" s="282" t="s">
        <v>29</v>
      </c>
      <c r="C20" s="279">
        <f>C21</f>
        <v>0</v>
      </c>
      <c r="D20" s="279">
        <f>D21</f>
        <v>0</v>
      </c>
      <c r="E20" s="279">
        <f>E21</f>
        <v>0</v>
      </c>
      <c r="F20" s="279">
        <f>F21</f>
        <v>0</v>
      </c>
    </row>
    <row r="21" spans="1:6" ht="36">
      <c r="A21" s="71"/>
      <c r="B21" s="283" t="s">
        <v>257</v>
      </c>
      <c r="C21" s="279"/>
      <c r="D21" s="302"/>
      <c r="E21" s="302"/>
      <c r="F21" s="302"/>
    </row>
    <row r="22" spans="1:6" ht="18">
      <c r="A22" s="286" t="s">
        <v>31</v>
      </c>
      <c r="B22" s="282" t="s">
        <v>32</v>
      </c>
      <c r="C22" s="279">
        <f>C23+C24+C25+C26</f>
        <v>0</v>
      </c>
      <c r="D22" s="279">
        <f>D23+D24+D25+D26</f>
        <v>0</v>
      </c>
      <c r="E22" s="279">
        <f>E23+E24+E25+E26</f>
        <v>0</v>
      </c>
      <c r="F22" s="279">
        <f>F23+F24+F25+F26</f>
        <v>0</v>
      </c>
    </row>
    <row r="23" spans="1:7" s="318" customFormat="1" ht="36">
      <c r="A23" s="71"/>
      <c r="B23" s="287" t="s">
        <v>33</v>
      </c>
      <c r="C23" s="279"/>
      <c r="D23" s="302"/>
      <c r="E23" s="302"/>
      <c r="F23" s="302"/>
      <c r="G23" s="256"/>
    </row>
    <row r="24" spans="1:7" s="318" customFormat="1" ht="18.75">
      <c r="A24" s="72"/>
      <c r="B24" s="287" t="s">
        <v>34</v>
      </c>
      <c r="C24" s="279"/>
      <c r="D24" s="302"/>
      <c r="E24" s="302"/>
      <c r="F24" s="302"/>
      <c r="G24" s="256"/>
    </row>
    <row r="25" spans="1:7" s="318" customFormat="1" ht="18.75">
      <c r="A25" s="71"/>
      <c r="B25" s="287" t="s">
        <v>35</v>
      </c>
      <c r="C25" s="281"/>
      <c r="D25" s="322"/>
      <c r="E25" s="322"/>
      <c r="F25" s="322"/>
      <c r="G25" s="321"/>
    </row>
    <row r="26" spans="1:6" s="318" customFormat="1" ht="90">
      <c r="A26" s="275"/>
      <c r="B26" s="287" t="s">
        <v>36</v>
      </c>
      <c r="C26" s="273"/>
      <c r="D26" s="323"/>
      <c r="E26" s="323"/>
      <c r="F26" s="323"/>
    </row>
    <row r="27" spans="1:6" ht="18">
      <c r="A27" s="286" t="s">
        <v>37</v>
      </c>
      <c r="B27" s="289" t="s">
        <v>38</v>
      </c>
      <c r="C27" s="281">
        <f>C28+C29+C30+C31+C32</f>
        <v>0</v>
      </c>
      <c r="D27" s="281">
        <f>D28+D29+D30+D31+D32</f>
        <v>0</v>
      </c>
      <c r="E27" s="279">
        <f>E28+E29+E30+E31+E32</f>
        <v>0</v>
      </c>
      <c r="F27" s="279">
        <f>F28+F29+F30+F31+F32</f>
        <v>0</v>
      </c>
    </row>
    <row r="28" spans="1:6" ht="54">
      <c r="A28" s="71"/>
      <c r="B28" s="276" t="s">
        <v>39</v>
      </c>
      <c r="C28" s="279"/>
      <c r="D28" s="302"/>
      <c r="E28" s="302"/>
      <c r="F28" s="302"/>
    </row>
    <row r="29" spans="1:6" ht="18">
      <c r="A29" s="71"/>
      <c r="B29" s="276" t="s">
        <v>40</v>
      </c>
      <c r="C29" s="279"/>
      <c r="D29" s="302"/>
      <c r="E29" s="302"/>
      <c r="F29" s="302"/>
    </row>
    <row r="30" spans="1:6" ht="18">
      <c r="A30" s="71"/>
      <c r="B30" s="276" t="s">
        <v>41</v>
      </c>
      <c r="C30" s="279"/>
      <c r="D30" s="302"/>
      <c r="E30" s="302"/>
      <c r="F30" s="302"/>
    </row>
    <row r="31" spans="1:7" s="321" customFormat="1" ht="16.5" customHeight="1">
      <c r="A31" s="71"/>
      <c r="B31" s="276" t="s">
        <v>42</v>
      </c>
      <c r="C31" s="279"/>
      <c r="D31" s="302"/>
      <c r="E31" s="302"/>
      <c r="F31" s="302"/>
      <c r="G31" s="256"/>
    </row>
    <row r="32" spans="1:7" s="318" customFormat="1" ht="18.75">
      <c r="A32" s="71"/>
      <c r="B32" s="276" t="s">
        <v>43</v>
      </c>
      <c r="C32" s="279"/>
      <c r="D32" s="302"/>
      <c r="E32" s="302"/>
      <c r="F32" s="302"/>
      <c r="G32" s="256"/>
    </row>
    <row r="33" spans="1:6" ht="18">
      <c r="A33" s="286" t="s">
        <v>44</v>
      </c>
      <c r="B33" s="282" t="s">
        <v>45</v>
      </c>
      <c r="C33" s="279">
        <f>C34+C35</f>
        <v>0</v>
      </c>
      <c r="D33" s="279">
        <f>D34+D35</f>
        <v>0</v>
      </c>
      <c r="E33" s="279">
        <f>E34+E35</f>
        <v>0</v>
      </c>
      <c r="F33" s="279">
        <f>F34+F35</f>
        <v>0</v>
      </c>
    </row>
    <row r="34" spans="1:6" ht="18">
      <c r="A34" s="72"/>
      <c r="B34" s="276" t="s">
        <v>46</v>
      </c>
      <c r="C34" s="279"/>
      <c r="D34" s="302"/>
      <c r="E34" s="302"/>
      <c r="F34" s="302"/>
    </row>
    <row r="35" spans="1:6" ht="18">
      <c r="A35" s="73"/>
      <c r="B35" s="276" t="s">
        <v>117</v>
      </c>
      <c r="C35" s="273"/>
      <c r="D35" s="302"/>
      <c r="E35" s="302"/>
      <c r="F35" s="302"/>
    </row>
    <row r="36" spans="1:7" ht="18">
      <c r="A36" s="290" t="s">
        <v>47</v>
      </c>
      <c r="B36" s="282" t="s">
        <v>48</v>
      </c>
      <c r="C36" s="277">
        <f>C37</f>
        <v>0</v>
      </c>
      <c r="D36" s="277">
        <f>D37</f>
        <v>0</v>
      </c>
      <c r="E36" s="277">
        <f>E37</f>
        <v>0</v>
      </c>
      <c r="F36" s="277">
        <f>F37</f>
        <v>0</v>
      </c>
      <c r="G36" s="321"/>
    </row>
    <row r="37" spans="1:7" ht="18.75">
      <c r="A37" s="75"/>
      <c r="B37" s="276" t="s">
        <v>231</v>
      </c>
      <c r="C37" s="279"/>
      <c r="D37" s="323"/>
      <c r="E37" s="323"/>
      <c r="F37" s="323"/>
      <c r="G37" s="318"/>
    </row>
    <row r="38" spans="1:6" ht="18">
      <c r="A38" s="290" t="s">
        <v>50</v>
      </c>
      <c r="B38" s="282" t="s">
        <v>51</v>
      </c>
      <c r="C38" s="279">
        <f>C39+C40</f>
        <v>0</v>
      </c>
      <c r="D38" s="279">
        <f>D39+D40</f>
        <v>0</v>
      </c>
      <c r="E38" s="279">
        <f>E39+E40</f>
        <v>0</v>
      </c>
      <c r="F38" s="279">
        <f>F39+F40</f>
        <v>0</v>
      </c>
    </row>
    <row r="39" spans="1:7" s="318" customFormat="1" ht="54">
      <c r="A39" s="75"/>
      <c r="B39" s="287" t="s">
        <v>258</v>
      </c>
      <c r="C39" s="279"/>
      <c r="D39" s="302"/>
      <c r="E39" s="302"/>
      <c r="F39" s="302"/>
      <c r="G39" s="256"/>
    </row>
    <row r="40" spans="1:6" ht="36">
      <c r="A40" s="75"/>
      <c r="B40" s="287" t="s">
        <v>259</v>
      </c>
      <c r="C40" s="279"/>
      <c r="D40" s="302"/>
      <c r="E40" s="302"/>
      <c r="F40" s="302"/>
    </row>
    <row r="41" spans="1:6" ht="36">
      <c r="A41" s="75"/>
      <c r="B41" s="282" t="s">
        <v>54</v>
      </c>
      <c r="C41" s="279">
        <f>C8+C15+C20+C22+C27+C33+C36+C38</f>
        <v>0</v>
      </c>
      <c r="D41" s="279">
        <f>D8+D15+D20+D22+D27+D33+D36+D38</f>
        <v>0</v>
      </c>
      <c r="E41" s="279">
        <f>E8+E15+E20+E22+E27+E33+E36+E38</f>
        <v>0</v>
      </c>
      <c r="F41" s="279">
        <f>F8+F15+F20+F22+F27+F33+F36+F38</f>
        <v>0</v>
      </c>
    </row>
    <row r="42" spans="1:6" ht="18">
      <c r="A42" s="290" t="s">
        <v>55</v>
      </c>
      <c r="B42" s="282" t="s">
        <v>260</v>
      </c>
      <c r="C42" s="273">
        <f>C77-C41</f>
        <v>72703</v>
      </c>
      <c r="D42" s="273">
        <v>72703</v>
      </c>
      <c r="E42" s="273">
        <f>E77-E41</f>
        <v>0</v>
      </c>
      <c r="F42" s="273">
        <f>F77-F41</f>
        <v>0</v>
      </c>
    </row>
    <row r="43" spans="1:6" ht="36">
      <c r="A43" s="290" t="s">
        <v>57</v>
      </c>
      <c r="B43" s="282" t="s">
        <v>58</v>
      </c>
      <c r="C43" s="279"/>
      <c r="D43" s="302"/>
      <c r="E43" s="302"/>
      <c r="F43" s="302"/>
    </row>
    <row r="44" spans="1:6" ht="36">
      <c r="A44" s="290" t="s">
        <v>59</v>
      </c>
      <c r="B44" s="282" t="s">
        <v>60</v>
      </c>
      <c r="C44" s="279"/>
      <c r="D44" s="302"/>
      <c r="E44" s="302"/>
      <c r="F44" s="302"/>
    </row>
    <row r="45" spans="1:6" ht="18">
      <c r="A45" s="75"/>
      <c r="B45" s="282" t="s">
        <v>61</v>
      </c>
      <c r="C45" s="281">
        <f>C42+C43+C44</f>
        <v>72703</v>
      </c>
      <c r="D45" s="281">
        <f>D42+D43+D44</f>
        <v>72703</v>
      </c>
      <c r="E45" s="281">
        <f>E42+E43+E44</f>
        <v>0</v>
      </c>
      <c r="F45" s="281">
        <f>F42+F43+F44</f>
        <v>0</v>
      </c>
    </row>
    <row r="46" spans="1:6" ht="18">
      <c r="A46" s="75"/>
      <c r="B46" s="272" t="s">
        <v>64</v>
      </c>
      <c r="C46" s="281">
        <f>C41+C45</f>
        <v>72703</v>
      </c>
      <c r="D46" s="281">
        <f>D41+D45</f>
        <v>72703</v>
      </c>
      <c r="E46" s="281">
        <f>E41+E45</f>
        <v>0</v>
      </c>
      <c r="F46" s="281">
        <f>F41+F45</f>
        <v>0</v>
      </c>
    </row>
    <row r="47" spans="1:7" ht="14.25" customHeight="1">
      <c r="A47" s="292"/>
      <c r="B47" s="293"/>
      <c r="C47" s="294"/>
      <c r="D47" s="321"/>
      <c r="E47" s="321"/>
      <c r="F47" s="321"/>
      <c r="G47" s="321"/>
    </row>
    <row r="48" spans="1:6" ht="18">
      <c r="A48" s="90"/>
      <c r="B48" s="90"/>
      <c r="C48" s="276"/>
      <c r="D48" s="437" t="s">
        <v>6</v>
      </c>
      <c r="E48" s="437"/>
      <c r="F48" s="437"/>
    </row>
    <row r="49" spans="1:6" ht="105" customHeight="1">
      <c r="A49" s="295"/>
      <c r="B49" s="295" t="s">
        <v>235</v>
      </c>
      <c r="C49" s="271"/>
      <c r="D49" s="12" t="s">
        <v>97</v>
      </c>
      <c r="E49" s="12" t="s">
        <v>98</v>
      </c>
      <c r="F49" s="12" t="s">
        <v>99</v>
      </c>
    </row>
    <row r="50" spans="1:6" ht="18">
      <c r="A50" s="73" t="s">
        <v>14</v>
      </c>
      <c r="B50" s="296" t="s">
        <v>66</v>
      </c>
      <c r="C50" s="273">
        <f>C51+C52+C53+C56+C57</f>
        <v>72703</v>
      </c>
      <c r="D50" s="273">
        <f>D51+D52+D53+D56+D57</f>
        <v>72703</v>
      </c>
      <c r="E50" s="273">
        <f>E51+E52+E53+E56+E57</f>
        <v>0</v>
      </c>
      <c r="F50" s="273">
        <f>F51+F52+F53+F56+F57</f>
        <v>0</v>
      </c>
    </row>
    <row r="51" spans="1:6" ht="18">
      <c r="A51" s="83"/>
      <c r="B51" s="297" t="s">
        <v>67</v>
      </c>
      <c r="C51" s="279">
        <v>55714</v>
      </c>
      <c r="D51" s="279">
        <v>55714</v>
      </c>
      <c r="E51" s="302"/>
      <c r="F51" s="302"/>
    </row>
    <row r="52" spans="1:6" ht="36">
      <c r="A52" s="75"/>
      <c r="B52" s="298" t="s">
        <v>68</v>
      </c>
      <c r="C52" s="279">
        <v>11772</v>
      </c>
      <c r="D52" s="279">
        <v>11772</v>
      </c>
      <c r="E52" s="302"/>
      <c r="F52" s="302"/>
    </row>
    <row r="53" spans="1:6" ht="18">
      <c r="A53" s="75"/>
      <c r="B53" s="298" t="s">
        <v>69</v>
      </c>
      <c r="C53" s="279">
        <v>5217</v>
      </c>
      <c r="D53" s="279">
        <v>5217</v>
      </c>
      <c r="E53" s="302"/>
      <c r="F53" s="302"/>
    </row>
    <row r="54" spans="1:6" ht="54">
      <c r="A54" s="75"/>
      <c r="B54" s="298" t="s">
        <v>261</v>
      </c>
      <c r="C54" s="279"/>
      <c r="D54" s="302"/>
      <c r="E54" s="302"/>
      <c r="F54" s="302"/>
    </row>
    <row r="55" spans="1:6" ht="18">
      <c r="A55" s="75"/>
      <c r="B55" s="298" t="s">
        <v>71</v>
      </c>
      <c r="C55" s="279"/>
      <c r="D55" s="302"/>
      <c r="E55" s="302"/>
      <c r="F55" s="302"/>
    </row>
    <row r="56" spans="1:6" ht="18">
      <c r="A56" s="75"/>
      <c r="B56" s="298" t="s">
        <v>72</v>
      </c>
      <c r="C56" s="279"/>
      <c r="D56" s="302"/>
      <c r="E56" s="302"/>
      <c r="F56" s="302"/>
    </row>
    <row r="57" spans="1:6" ht="18">
      <c r="A57" s="75"/>
      <c r="B57" s="298" t="s">
        <v>73</v>
      </c>
      <c r="C57" s="279">
        <f>SUM(C58:C61)</f>
        <v>0</v>
      </c>
      <c r="D57" s="302"/>
      <c r="E57" s="302"/>
      <c r="F57" s="302"/>
    </row>
    <row r="58" spans="1:6" ht="18">
      <c r="A58" s="75"/>
      <c r="B58" s="298" t="s">
        <v>74</v>
      </c>
      <c r="C58" s="279"/>
      <c r="D58" s="302"/>
      <c r="E58" s="302"/>
      <c r="F58" s="302"/>
    </row>
    <row r="59" spans="1:6" ht="36">
      <c r="A59" s="75"/>
      <c r="B59" s="298" t="s">
        <v>75</v>
      </c>
      <c r="C59" s="279"/>
      <c r="D59" s="302"/>
      <c r="E59" s="302"/>
      <c r="F59" s="302"/>
    </row>
    <row r="60" spans="1:6" ht="36">
      <c r="A60" s="75"/>
      <c r="B60" s="298" t="s">
        <v>76</v>
      </c>
      <c r="C60" s="279"/>
      <c r="D60" s="302"/>
      <c r="E60" s="302"/>
      <c r="F60" s="302"/>
    </row>
    <row r="61" spans="1:6" ht="18">
      <c r="A61" s="75"/>
      <c r="B61" s="299"/>
      <c r="C61" s="279"/>
      <c r="D61" s="302"/>
      <c r="E61" s="302"/>
      <c r="F61" s="302"/>
    </row>
    <row r="62" spans="1:6" ht="18">
      <c r="A62" s="73" t="s">
        <v>22</v>
      </c>
      <c r="B62" s="296" t="s">
        <v>77</v>
      </c>
      <c r="C62" s="273">
        <f>C63+C66+C67+C70</f>
        <v>0</v>
      </c>
      <c r="D62" s="273">
        <f>D63+D66+D67+D70</f>
        <v>0</v>
      </c>
      <c r="E62" s="273">
        <f>E63+E66+E67+E70</f>
        <v>0</v>
      </c>
      <c r="F62" s="273">
        <f>F63+F66+F67+F70</f>
        <v>0</v>
      </c>
    </row>
    <row r="63" spans="1:6" ht="18">
      <c r="A63" s="83"/>
      <c r="B63" s="132" t="s">
        <v>78</v>
      </c>
      <c r="C63" s="279"/>
      <c r="D63" s="302"/>
      <c r="E63" s="302"/>
      <c r="F63" s="302"/>
    </row>
    <row r="64" spans="1:6" ht="54">
      <c r="A64" s="83"/>
      <c r="B64" s="298" t="s">
        <v>236</v>
      </c>
      <c r="C64" s="279"/>
      <c r="D64" s="302"/>
      <c r="E64" s="302"/>
      <c r="F64" s="302"/>
    </row>
    <row r="65" spans="1:6" ht="54">
      <c r="A65" s="83"/>
      <c r="B65" s="298" t="s">
        <v>237</v>
      </c>
      <c r="C65" s="279"/>
      <c r="D65" s="302"/>
      <c r="E65" s="302"/>
      <c r="F65" s="302"/>
    </row>
    <row r="66" spans="1:6" ht="18">
      <c r="A66" s="75"/>
      <c r="B66" s="298" t="s">
        <v>81</v>
      </c>
      <c r="C66" s="279"/>
      <c r="D66" s="302"/>
      <c r="E66" s="302"/>
      <c r="F66" s="302"/>
    </row>
    <row r="67" spans="1:6" ht="18">
      <c r="A67" s="75"/>
      <c r="B67" s="298" t="s">
        <v>106</v>
      </c>
      <c r="C67" s="279"/>
      <c r="D67" s="302"/>
      <c r="E67" s="302"/>
      <c r="F67" s="302"/>
    </row>
    <row r="68" spans="1:6" ht="36">
      <c r="A68" s="75"/>
      <c r="B68" s="298" t="s">
        <v>83</v>
      </c>
      <c r="C68" s="279"/>
      <c r="D68" s="302"/>
      <c r="E68" s="302"/>
      <c r="F68" s="302"/>
    </row>
    <row r="69" spans="1:6" ht="36">
      <c r="A69" s="75"/>
      <c r="B69" s="298" t="s">
        <v>84</v>
      </c>
      <c r="C69" s="279"/>
      <c r="D69" s="302"/>
      <c r="E69" s="302"/>
      <c r="F69" s="302"/>
    </row>
    <row r="70" spans="1:6" ht="18">
      <c r="A70" s="75"/>
      <c r="B70" s="298" t="s">
        <v>85</v>
      </c>
      <c r="C70" s="279"/>
      <c r="D70" s="302"/>
      <c r="E70" s="302"/>
      <c r="F70" s="302"/>
    </row>
    <row r="71" spans="1:6" ht="18">
      <c r="A71" s="94"/>
      <c r="B71" s="140"/>
      <c r="C71" s="138"/>
      <c r="D71" s="302"/>
      <c r="E71" s="302"/>
      <c r="F71" s="302"/>
    </row>
    <row r="72" spans="1:6" ht="18.75">
      <c r="A72" s="73"/>
      <c r="B72" s="303" t="s">
        <v>86</v>
      </c>
      <c r="C72" s="273">
        <f>C50+C62</f>
        <v>72703</v>
      </c>
      <c r="D72" s="273">
        <f>D50+D62</f>
        <v>72703</v>
      </c>
      <c r="E72" s="273">
        <f>E50+E62</f>
        <v>0</v>
      </c>
      <c r="F72" s="273">
        <f>F50+F62</f>
        <v>0</v>
      </c>
    </row>
    <row r="73" spans="1:6" ht="18.75">
      <c r="A73" s="73"/>
      <c r="B73" s="303"/>
      <c r="C73" s="304"/>
      <c r="D73" s="302"/>
      <c r="E73" s="302"/>
      <c r="F73" s="302"/>
    </row>
    <row r="74" spans="1:6" ht="18">
      <c r="A74" s="73" t="s">
        <v>28</v>
      </c>
      <c r="B74" s="296" t="s">
        <v>87</v>
      </c>
      <c r="C74" s="273">
        <f>C75+C76</f>
        <v>0</v>
      </c>
      <c r="D74" s="302"/>
      <c r="E74" s="302"/>
      <c r="F74" s="302"/>
    </row>
    <row r="75" spans="1:6" ht="18">
      <c r="A75" s="83"/>
      <c r="B75" s="297" t="s">
        <v>262</v>
      </c>
      <c r="C75" s="273"/>
      <c r="D75" s="302"/>
      <c r="E75" s="302"/>
      <c r="F75" s="302"/>
    </row>
    <row r="76" spans="1:6" ht="36">
      <c r="A76" s="75"/>
      <c r="B76" s="297" t="s">
        <v>63</v>
      </c>
      <c r="C76" s="281"/>
      <c r="D76" s="302"/>
      <c r="E76" s="302"/>
      <c r="F76" s="302"/>
    </row>
    <row r="77" spans="1:6" ht="18">
      <c r="A77" s="88"/>
      <c r="B77" s="305" t="s">
        <v>89</v>
      </c>
      <c r="C77" s="273">
        <f>C50+C62+C74</f>
        <v>72703</v>
      </c>
      <c r="D77" s="273">
        <f>D50+D62+D74</f>
        <v>72703</v>
      </c>
      <c r="E77" s="273">
        <f>E50+E62+E74</f>
        <v>0</v>
      </c>
      <c r="F77" s="273">
        <f>F50+F62+F74</f>
        <v>0</v>
      </c>
    </row>
    <row r="78" spans="1:6" ht="18">
      <c r="A78" s="90"/>
      <c r="B78" s="306"/>
      <c r="C78" s="276"/>
      <c r="D78" s="302"/>
      <c r="E78" s="302"/>
      <c r="F78" s="302"/>
    </row>
    <row r="79" spans="1:6" ht="18">
      <c r="A79" s="92"/>
      <c r="B79" s="307" t="s">
        <v>91</v>
      </c>
      <c r="C79" s="308">
        <v>17.5</v>
      </c>
      <c r="D79" s="308">
        <v>17.5</v>
      </c>
      <c r="E79" s="308"/>
      <c r="F79" s="308"/>
    </row>
    <row r="80" spans="1:6" ht="18">
      <c r="A80" s="92"/>
      <c r="B80" s="307" t="s">
        <v>92</v>
      </c>
      <c r="C80" s="308">
        <v>0</v>
      </c>
      <c r="D80" s="308">
        <v>0</v>
      </c>
      <c r="E80" s="308"/>
      <c r="F80" s="308"/>
    </row>
    <row r="83" spans="2:3" ht="18">
      <c r="B83" s="301" t="s">
        <v>239</v>
      </c>
      <c r="C83" s="256" t="s">
        <v>2</v>
      </c>
    </row>
    <row r="84" spans="1:2" ht="36">
      <c r="A84" s="256" t="s">
        <v>240</v>
      </c>
      <c r="B84" s="301"/>
    </row>
    <row r="85" spans="1:3" ht="18">
      <c r="A85" s="256">
        <v>3</v>
      </c>
      <c r="B85" s="256" t="s">
        <v>272</v>
      </c>
      <c r="C85" s="256">
        <v>360</v>
      </c>
    </row>
    <row r="86" spans="2:3" ht="18">
      <c r="B86" s="256" t="s">
        <v>269</v>
      </c>
      <c r="C86" s="309">
        <f>C85*0.3422</f>
        <v>123.19200000000001</v>
      </c>
    </row>
    <row r="88" spans="2:3" ht="18">
      <c r="B88" s="312" t="s">
        <v>220</v>
      </c>
      <c r="C88" s="314">
        <f>SUM(C85:C87)</f>
        <v>483.192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48"/>
  <rowBreaks count="1" manualBreakCount="1">
    <brk id="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8"/>
  <sheetViews>
    <sheetView zoomScale="65" zoomScaleNormal="65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9.421875" style="256" customWidth="1"/>
    <col min="2" max="2" width="61.7109375" style="256" customWidth="1"/>
    <col min="3" max="3" width="21.421875" style="256" customWidth="1"/>
    <col min="4" max="4" width="15.140625" style="256" customWidth="1"/>
    <col min="5" max="5" width="20.140625" style="256" customWidth="1"/>
    <col min="6" max="6" width="18.28125" style="256" customWidth="1"/>
    <col min="7" max="16384" width="9.140625" style="256" customWidth="1"/>
  </cols>
  <sheetData>
    <row r="1" spans="1:3" s="316" customFormat="1" ht="21" customHeight="1">
      <c r="A1" s="258"/>
      <c r="B1" s="315"/>
      <c r="C1" s="259" t="s">
        <v>524</v>
      </c>
    </row>
    <row r="2" spans="1:3" s="319" customFormat="1" ht="25.5" customHeight="1">
      <c r="A2" s="261"/>
      <c r="B2" s="262" t="s">
        <v>265</v>
      </c>
      <c r="C2" s="317" t="s">
        <v>273</v>
      </c>
    </row>
    <row r="3" spans="1:3" s="319" customFormat="1" ht="18">
      <c r="A3" s="264"/>
      <c r="B3" s="262" t="s">
        <v>274</v>
      </c>
      <c r="C3" s="320"/>
    </row>
    <row r="4" spans="1:3" s="319" customFormat="1" ht="15.75" customHeight="1">
      <c r="A4" s="266"/>
      <c r="B4" s="266"/>
      <c r="C4" s="267" t="s">
        <v>120</v>
      </c>
    </row>
    <row r="5" spans="1:3" ht="36">
      <c r="A5" s="261"/>
      <c r="B5" s="268" t="s">
        <v>227</v>
      </c>
      <c r="C5" s="268" t="s">
        <v>228</v>
      </c>
    </row>
    <row r="6" spans="1:6" s="321" customFormat="1" ht="29.25" customHeight="1">
      <c r="A6" s="261"/>
      <c r="B6" s="261"/>
      <c r="C6" s="261"/>
      <c r="D6" s="437" t="s">
        <v>6</v>
      </c>
      <c r="E6" s="437"/>
      <c r="F6" s="437"/>
    </row>
    <row r="7" spans="1:7" s="321" customFormat="1" ht="42.75">
      <c r="A7" s="270"/>
      <c r="B7" s="270" t="s">
        <v>229</v>
      </c>
      <c r="C7" s="271"/>
      <c r="D7" s="12" t="s">
        <v>8</v>
      </c>
      <c r="E7" s="12" t="s">
        <v>9</v>
      </c>
      <c r="F7" s="12" t="s">
        <v>10</v>
      </c>
      <c r="G7" s="318"/>
    </row>
    <row r="8" spans="1:6" s="318" customFormat="1" ht="18.75">
      <c r="A8" s="261" t="s">
        <v>14</v>
      </c>
      <c r="B8" s="272" t="s">
        <v>15</v>
      </c>
      <c r="C8" s="273">
        <f>C9+C10+C11+C12+C13+C14</f>
        <v>0</v>
      </c>
      <c r="D8" s="273">
        <f>D9+D10+D11+D12+D13+D14</f>
        <v>0</v>
      </c>
      <c r="E8" s="273">
        <f>E9+E10+E11+E12+E13+E14</f>
        <v>0</v>
      </c>
      <c r="F8" s="273">
        <f>F9+F10+F11+F12+F13+F14</f>
        <v>0</v>
      </c>
    </row>
    <row r="9" spans="1:6" s="318" customFormat="1" ht="36">
      <c r="A9" s="275"/>
      <c r="B9" s="276" t="s">
        <v>16</v>
      </c>
      <c r="C9" s="273"/>
      <c r="D9" s="323"/>
      <c r="E9" s="323"/>
      <c r="F9" s="323"/>
    </row>
    <row r="10" spans="1:6" s="318" customFormat="1" ht="36">
      <c r="A10" s="71"/>
      <c r="B10" s="276" t="s">
        <v>17</v>
      </c>
      <c r="C10" s="279"/>
      <c r="D10" s="323"/>
      <c r="E10" s="323"/>
      <c r="F10" s="323"/>
    </row>
    <row r="11" spans="1:6" s="318" customFormat="1" ht="36">
      <c r="A11" s="71"/>
      <c r="B11" s="276" t="s">
        <v>18</v>
      </c>
      <c r="C11" s="279"/>
      <c r="D11" s="323"/>
      <c r="E11" s="323"/>
      <c r="F11" s="323"/>
    </row>
    <row r="12" spans="1:6" s="318" customFormat="1" ht="36">
      <c r="A12" s="71"/>
      <c r="B12" s="276" t="s">
        <v>19</v>
      </c>
      <c r="C12" s="279"/>
      <c r="D12" s="323"/>
      <c r="E12" s="323"/>
      <c r="F12" s="323"/>
    </row>
    <row r="13" spans="1:6" s="318" customFormat="1" ht="18.75">
      <c r="A13" s="71"/>
      <c r="B13" s="276" t="s">
        <v>93</v>
      </c>
      <c r="C13" s="279"/>
      <c r="D13" s="323"/>
      <c r="E13" s="323"/>
      <c r="F13" s="323"/>
    </row>
    <row r="14" spans="1:7" s="318" customFormat="1" ht="18.75">
      <c r="A14" s="71"/>
      <c r="B14" s="276" t="s">
        <v>21</v>
      </c>
      <c r="C14" s="279"/>
      <c r="D14" s="302"/>
      <c r="E14" s="302"/>
      <c r="F14" s="302"/>
      <c r="G14" s="256"/>
    </row>
    <row r="15" spans="1:6" ht="36">
      <c r="A15" s="71" t="s">
        <v>22</v>
      </c>
      <c r="B15" s="272" t="s">
        <v>23</v>
      </c>
      <c r="C15" s="279">
        <f>C16+C17+C18+C19</f>
        <v>0</v>
      </c>
      <c r="D15" s="279">
        <f>D16+D17+D18+D19</f>
        <v>0</v>
      </c>
      <c r="E15" s="279">
        <f>E16+E17+E18+E19</f>
        <v>0</v>
      </c>
      <c r="F15" s="279">
        <f>F16+F17+F18+F19</f>
        <v>0</v>
      </c>
    </row>
    <row r="16" spans="1:7" ht="36">
      <c r="A16" s="275"/>
      <c r="B16" s="276" t="s">
        <v>24</v>
      </c>
      <c r="C16" s="273"/>
      <c r="D16" s="323"/>
      <c r="E16" s="323"/>
      <c r="F16" s="323"/>
      <c r="G16" s="318"/>
    </row>
    <row r="17" spans="1:7" s="318" customFormat="1" ht="36">
      <c r="A17" s="71"/>
      <c r="B17" s="276" t="s">
        <v>115</v>
      </c>
      <c r="C17" s="279"/>
      <c r="D17" s="302"/>
      <c r="E17" s="302"/>
      <c r="F17" s="302"/>
      <c r="G17" s="256"/>
    </row>
    <row r="18" spans="1:6" ht="36">
      <c r="A18" s="71"/>
      <c r="B18" s="276" t="s">
        <v>26</v>
      </c>
      <c r="C18" s="279"/>
      <c r="D18" s="302"/>
      <c r="E18" s="302"/>
      <c r="F18" s="302"/>
    </row>
    <row r="19" spans="1:6" ht="36">
      <c r="A19" s="71"/>
      <c r="B19" s="276" t="s">
        <v>27</v>
      </c>
      <c r="C19" s="279"/>
      <c r="D19" s="323"/>
      <c r="E19" s="323"/>
      <c r="F19" s="323"/>
    </row>
    <row r="20" spans="1:8" ht="36">
      <c r="A20" s="71" t="s">
        <v>28</v>
      </c>
      <c r="B20" s="282" t="s">
        <v>29</v>
      </c>
      <c r="C20" s="279">
        <f>C21</f>
        <v>0</v>
      </c>
      <c r="D20" s="279">
        <f>D21</f>
        <v>0</v>
      </c>
      <c r="E20" s="279">
        <f>E21</f>
        <v>0</v>
      </c>
      <c r="F20" s="279">
        <f>F21</f>
        <v>0</v>
      </c>
      <c r="G20" s="318"/>
      <c r="H20" s="318"/>
    </row>
    <row r="21" spans="1:6" ht="36">
      <c r="A21" s="71"/>
      <c r="B21" s="283" t="s">
        <v>257</v>
      </c>
      <c r="C21" s="279"/>
      <c r="D21" s="302"/>
      <c r="E21" s="302"/>
      <c r="F21" s="302"/>
    </row>
    <row r="22" spans="1:6" ht="18">
      <c r="A22" s="286" t="s">
        <v>31</v>
      </c>
      <c r="B22" s="282" t="s">
        <v>32</v>
      </c>
      <c r="C22" s="279">
        <f>C23+C24+C25+C26</f>
        <v>0</v>
      </c>
      <c r="D22" s="279">
        <f>D23+D24+D25+D26</f>
        <v>0</v>
      </c>
      <c r="E22" s="279">
        <f>E23+E24+E25+E26</f>
        <v>0</v>
      </c>
      <c r="F22" s="279">
        <f>F23+F24+F25+F26</f>
        <v>0</v>
      </c>
    </row>
    <row r="23" spans="1:8" s="318" customFormat="1" ht="36">
      <c r="A23" s="71"/>
      <c r="B23" s="287" t="s">
        <v>33</v>
      </c>
      <c r="C23" s="279"/>
      <c r="D23" s="302"/>
      <c r="E23" s="302"/>
      <c r="F23" s="302"/>
      <c r="G23" s="256"/>
      <c r="H23" s="256"/>
    </row>
    <row r="24" spans="1:8" s="318" customFormat="1" ht="18.75">
      <c r="A24" s="72"/>
      <c r="B24" s="287" t="s">
        <v>34</v>
      </c>
      <c r="C24" s="279"/>
      <c r="D24" s="302"/>
      <c r="E24" s="302"/>
      <c r="F24" s="302"/>
      <c r="G24" s="256"/>
      <c r="H24" s="256"/>
    </row>
    <row r="25" spans="1:8" s="318" customFormat="1" ht="18.75">
      <c r="A25" s="71"/>
      <c r="B25" s="287" t="s">
        <v>35</v>
      </c>
      <c r="C25" s="281"/>
      <c r="D25" s="302"/>
      <c r="E25" s="302"/>
      <c r="F25" s="302"/>
      <c r="G25" s="256"/>
      <c r="H25" s="256"/>
    </row>
    <row r="26" spans="1:8" s="318" customFormat="1" ht="90">
      <c r="A26" s="275"/>
      <c r="B26" s="287" t="s">
        <v>36</v>
      </c>
      <c r="C26" s="273"/>
      <c r="D26" s="302"/>
      <c r="E26" s="302"/>
      <c r="F26" s="302"/>
      <c r="G26" s="256"/>
      <c r="H26" s="256"/>
    </row>
    <row r="27" spans="1:8" ht="18.75">
      <c r="A27" s="286" t="s">
        <v>37</v>
      </c>
      <c r="B27" s="289" t="s">
        <v>38</v>
      </c>
      <c r="C27" s="281">
        <f>C28+C29+C30+C31+C32</f>
        <v>983</v>
      </c>
      <c r="D27" s="281">
        <f>D28+D29+D30+D31+D32</f>
        <v>983</v>
      </c>
      <c r="E27" s="281">
        <f>E28+E29+E30+E31+E32</f>
        <v>0</v>
      </c>
      <c r="F27" s="281">
        <f>F28+F29+F30+F31+F32</f>
        <v>0</v>
      </c>
      <c r="G27" s="318"/>
      <c r="H27" s="318"/>
    </row>
    <row r="28" spans="1:6" ht="54">
      <c r="A28" s="71"/>
      <c r="B28" s="276" t="s">
        <v>39</v>
      </c>
      <c r="C28" s="279">
        <v>983</v>
      </c>
      <c r="D28" s="302">
        <v>983</v>
      </c>
      <c r="E28" s="302"/>
      <c r="F28" s="302"/>
    </row>
    <row r="29" spans="1:6" ht="18">
      <c r="A29" s="71"/>
      <c r="B29" s="276" t="s">
        <v>40</v>
      </c>
      <c r="C29" s="279"/>
      <c r="D29" s="302"/>
      <c r="E29" s="302"/>
      <c r="F29" s="302"/>
    </row>
    <row r="30" spans="1:6" ht="18">
      <c r="A30" s="71"/>
      <c r="B30" s="276" t="s">
        <v>41</v>
      </c>
      <c r="C30" s="279"/>
      <c r="D30" s="302"/>
      <c r="E30" s="302"/>
      <c r="F30" s="302"/>
    </row>
    <row r="31" spans="1:8" s="321" customFormat="1" ht="18">
      <c r="A31" s="71"/>
      <c r="B31" s="276" t="s">
        <v>42</v>
      </c>
      <c r="C31" s="279"/>
      <c r="D31" s="302"/>
      <c r="E31" s="302"/>
      <c r="F31" s="302"/>
      <c r="G31" s="256"/>
      <c r="H31" s="256"/>
    </row>
    <row r="32" spans="1:8" s="318" customFormat="1" ht="18.75">
      <c r="A32" s="71"/>
      <c r="B32" s="276" t="s">
        <v>43</v>
      </c>
      <c r="C32" s="279"/>
      <c r="D32" s="302"/>
      <c r="E32" s="302"/>
      <c r="F32" s="302"/>
      <c r="G32" s="256"/>
      <c r="H32" s="256"/>
    </row>
    <row r="33" spans="1:6" ht="18">
      <c r="A33" s="286" t="s">
        <v>44</v>
      </c>
      <c r="B33" s="282" t="s">
        <v>45</v>
      </c>
      <c r="C33" s="279">
        <f>C34+C35</f>
        <v>0</v>
      </c>
      <c r="D33" s="279">
        <f>D34+D35</f>
        <v>0</v>
      </c>
      <c r="E33" s="279">
        <f>E34+E35</f>
        <v>0</v>
      </c>
      <c r="F33" s="279">
        <f>F34+F35</f>
        <v>0</v>
      </c>
    </row>
    <row r="34" spans="1:6" ht="18">
      <c r="A34" s="72"/>
      <c r="B34" s="276" t="s">
        <v>46</v>
      </c>
      <c r="C34" s="279"/>
      <c r="D34" s="302"/>
      <c r="E34" s="302"/>
      <c r="F34" s="302"/>
    </row>
    <row r="35" spans="1:8" ht="18.75">
      <c r="A35" s="73"/>
      <c r="B35" s="276" t="s">
        <v>117</v>
      </c>
      <c r="C35" s="273"/>
      <c r="D35" s="323"/>
      <c r="E35" s="323"/>
      <c r="F35" s="323"/>
      <c r="G35" s="318"/>
      <c r="H35" s="318"/>
    </row>
    <row r="36" spans="1:6" ht="18">
      <c r="A36" s="290" t="s">
        <v>47</v>
      </c>
      <c r="B36" s="282" t="s">
        <v>48</v>
      </c>
      <c r="C36" s="277">
        <f>C37</f>
        <v>0</v>
      </c>
      <c r="D36" s="302"/>
      <c r="E36" s="302"/>
      <c r="F36" s="302"/>
    </row>
    <row r="37" spans="1:6" ht="18">
      <c r="A37" s="75"/>
      <c r="B37" s="276" t="s">
        <v>231</v>
      </c>
      <c r="C37" s="279"/>
      <c r="D37" s="302"/>
      <c r="E37" s="302"/>
      <c r="F37" s="302"/>
    </row>
    <row r="38" spans="1:6" ht="18">
      <c r="A38" s="290" t="s">
        <v>50</v>
      </c>
      <c r="B38" s="282" t="s">
        <v>51</v>
      </c>
      <c r="C38" s="279">
        <f>C39+C40</f>
        <v>0</v>
      </c>
      <c r="D38" s="302"/>
      <c r="E38" s="302"/>
      <c r="F38" s="302"/>
    </row>
    <row r="39" spans="1:8" s="318" customFormat="1" ht="54">
      <c r="A39" s="75"/>
      <c r="B39" s="287" t="s">
        <v>258</v>
      </c>
      <c r="C39" s="279"/>
      <c r="D39" s="302"/>
      <c r="E39" s="302"/>
      <c r="F39" s="302"/>
      <c r="G39" s="256"/>
      <c r="H39" s="256"/>
    </row>
    <row r="40" spans="1:6" ht="36">
      <c r="A40" s="75"/>
      <c r="B40" s="287" t="s">
        <v>259</v>
      </c>
      <c r="C40" s="279"/>
      <c r="D40" s="302"/>
      <c r="E40" s="302"/>
      <c r="F40" s="302"/>
    </row>
    <row r="41" spans="1:6" ht="36.75" customHeight="1">
      <c r="A41" s="75"/>
      <c r="B41" s="282" t="s">
        <v>54</v>
      </c>
      <c r="C41" s="281">
        <f>C8+C15+C20+C22+C27+C33+C36+C38</f>
        <v>983</v>
      </c>
      <c r="D41" s="281">
        <f>D8+D15+D20+D22+D27+D33+D36+D38</f>
        <v>983</v>
      </c>
      <c r="E41" s="281">
        <f>E8+E15+E20+E22+E27+E33+E36+E38</f>
        <v>0</v>
      </c>
      <c r="F41" s="281">
        <f>F8+F15+F20+F22+F27+F33+F36+F38</f>
        <v>0</v>
      </c>
    </row>
    <row r="42" spans="1:8" ht="18.75">
      <c r="A42" s="290" t="s">
        <v>55</v>
      </c>
      <c r="B42" s="282" t="s">
        <v>260</v>
      </c>
      <c r="C42" s="273">
        <f>C77-C41</f>
        <v>53365</v>
      </c>
      <c r="D42" s="273">
        <v>53365</v>
      </c>
      <c r="E42" s="273">
        <f>E77-E41</f>
        <v>0</v>
      </c>
      <c r="F42" s="273">
        <f>F77-F41</f>
        <v>0</v>
      </c>
      <c r="G42" s="318"/>
      <c r="H42" s="318"/>
    </row>
    <row r="43" spans="1:6" ht="36">
      <c r="A43" s="290" t="s">
        <v>57</v>
      </c>
      <c r="B43" s="282" t="s">
        <v>58</v>
      </c>
      <c r="C43" s="279"/>
      <c r="D43" s="302"/>
      <c r="E43" s="302"/>
      <c r="F43" s="302"/>
    </row>
    <row r="44" spans="1:6" ht="36">
      <c r="A44" s="290" t="s">
        <v>59</v>
      </c>
      <c r="B44" s="282" t="s">
        <v>60</v>
      </c>
      <c r="C44" s="279"/>
      <c r="D44" s="302"/>
      <c r="E44" s="302"/>
      <c r="F44" s="302"/>
    </row>
    <row r="45" spans="1:6" ht="18">
      <c r="A45" s="75"/>
      <c r="B45" s="282" t="s">
        <v>61</v>
      </c>
      <c r="C45" s="281">
        <f>C42+C43+C44</f>
        <v>53365</v>
      </c>
      <c r="D45" s="281">
        <f>D42+D43+D44</f>
        <v>53365</v>
      </c>
      <c r="E45" s="281">
        <f>E42+E43+E44</f>
        <v>0</v>
      </c>
      <c r="F45" s="281">
        <f>F42+F43+F44</f>
        <v>0</v>
      </c>
    </row>
    <row r="46" spans="1:6" ht="15" customHeight="1">
      <c r="A46" s="75"/>
      <c r="B46" s="272" t="s">
        <v>64</v>
      </c>
      <c r="C46" s="281">
        <f>C41+C45</f>
        <v>54348</v>
      </c>
      <c r="D46" s="281">
        <f>D41+D45</f>
        <v>54348</v>
      </c>
      <c r="E46" s="281">
        <f>E41+E45</f>
        <v>0</v>
      </c>
      <c r="F46" s="281">
        <f>F41+F45</f>
        <v>0</v>
      </c>
    </row>
    <row r="47" spans="1:3" ht="14.25" customHeight="1">
      <c r="A47" s="292"/>
      <c r="B47" s="293"/>
      <c r="C47" s="294"/>
    </row>
    <row r="48" spans="1:6" ht="18">
      <c r="A48" s="90"/>
      <c r="B48" s="90"/>
      <c r="C48" s="276"/>
      <c r="D48" s="437"/>
      <c r="E48" s="437"/>
      <c r="F48" s="437"/>
    </row>
    <row r="49" spans="1:6" ht="77.25" customHeight="1">
      <c r="A49" s="295"/>
      <c r="B49" s="295" t="s">
        <v>235</v>
      </c>
      <c r="C49" s="271"/>
      <c r="D49" s="12" t="s">
        <v>97</v>
      </c>
      <c r="E49" s="12" t="s">
        <v>98</v>
      </c>
      <c r="F49" s="12" t="s">
        <v>99</v>
      </c>
    </row>
    <row r="50" spans="1:6" ht="18">
      <c r="A50" s="73" t="s">
        <v>14</v>
      </c>
      <c r="B50" s="296" t="s">
        <v>66</v>
      </c>
      <c r="C50" s="273">
        <f>C51+C52+C53+C56+C57</f>
        <v>54348</v>
      </c>
      <c r="D50" s="273">
        <f>D51+D52+D53+D56+D57</f>
        <v>54348</v>
      </c>
      <c r="E50" s="273">
        <f>E51+E52+E53+E56+E57</f>
        <v>0</v>
      </c>
      <c r="F50" s="273">
        <f>F51+F52+F53+F56+F57</f>
        <v>0</v>
      </c>
    </row>
    <row r="51" spans="1:6" ht="18">
      <c r="A51" s="83"/>
      <c r="B51" s="297" t="s">
        <v>67</v>
      </c>
      <c r="C51" s="279">
        <v>38794</v>
      </c>
      <c r="D51" s="279">
        <v>38794</v>
      </c>
      <c r="E51" s="302"/>
      <c r="F51" s="302"/>
    </row>
    <row r="52" spans="1:6" ht="36">
      <c r="A52" s="75"/>
      <c r="B52" s="298" t="s">
        <v>68</v>
      </c>
      <c r="C52" s="279">
        <v>7976</v>
      </c>
      <c r="D52" s="279">
        <v>7976</v>
      </c>
      <c r="E52" s="302"/>
      <c r="F52" s="302"/>
    </row>
    <row r="53" spans="1:6" ht="18">
      <c r="A53" s="75"/>
      <c r="B53" s="298" t="s">
        <v>69</v>
      </c>
      <c r="C53" s="279">
        <v>7578</v>
      </c>
      <c r="D53" s="279">
        <v>7578</v>
      </c>
      <c r="E53" s="302"/>
      <c r="F53" s="302"/>
    </row>
    <row r="54" spans="1:6" ht="54">
      <c r="A54" s="75"/>
      <c r="B54" s="298" t="s">
        <v>261</v>
      </c>
      <c r="C54" s="279"/>
      <c r="D54" s="302"/>
      <c r="E54" s="302"/>
      <c r="F54" s="302"/>
    </row>
    <row r="55" spans="1:6" ht="18">
      <c r="A55" s="75"/>
      <c r="B55" s="298" t="s">
        <v>71</v>
      </c>
      <c r="C55" s="279"/>
      <c r="D55" s="302"/>
      <c r="E55" s="302"/>
      <c r="F55" s="302"/>
    </row>
    <row r="56" spans="1:6" ht="18">
      <c r="A56" s="75"/>
      <c r="B56" s="298" t="s">
        <v>72</v>
      </c>
      <c r="C56" s="279"/>
      <c r="D56" s="302"/>
      <c r="E56" s="302"/>
      <c r="F56" s="302"/>
    </row>
    <row r="57" spans="1:6" ht="18">
      <c r="A57" s="75"/>
      <c r="B57" s="298" t="s">
        <v>73</v>
      </c>
      <c r="C57" s="279">
        <f>SUM(C58:C61)</f>
        <v>0</v>
      </c>
      <c r="D57" s="302"/>
      <c r="E57" s="302"/>
      <c r="F57" s="302"/>
    </row>
    <row r="58" spans="1:6" ht="18">
      <c r="A58" s="75"/>
      <c r="B58" s="298" t="s">
        <v>74</v>
      </c>
      <c r="C58" s="279"/>
      <c r="D58" s="302"/>
      <c r="E58" s="302"/>
      <c r="F58" s="302"/>
    </row>
    <row r="59" spans="1:6" ht="36">
      <c r="A59" s="75"/>
      <c r="B59" s="298" t="s">
        <v>75</v>
      </c>
      <c r="C59" s="279"/>
      <c r="D59" s="302"/>
      <c r="E59" s="302"/>
      <c r="F59" s="302"/>
    </row>
    <row r="60" spans="1:6" ht="36">
      <c r="A60" s="75"/>
      <c r="B60" s="298" t="s">
        <v>76</v>
      </c>
      <c r="C60" s="279"/>
      <c r="D60" s="302"/>
      <c r="E60" s="302"/>
      <c r="F60" s="302"/>
    </row>
    <row r="61" spans="1:6" ht="18">
      <c r="A61" s="75"/>
      <c r="B61" s="299"/>
      <c r="C61" s="279"/>
      <c r="D61" s="302"/>
      <c r="E61" s="302"/>
      <c r="F61" s="302"/>
    </row>
    <row r="62" spans="1:6" ht="18">
      <c r="A62" s="73" t="s">
        <v>22</v>
      </c>
      <c r="B62" s="296" t="s">
        <v>77</v>
      </c>
      <c r="C62" s="273">
        <f>C63+C66+C67+C70</f>
        <v>0</v>
      </c>
      <c r="D62" s="273">
        <f>D63+D66+D67+D70</f>
        <v>0</v>
      </c>
      <c r="E62" s="273">
        <f>E63+E66+E67+E70</f>
        <v>0</v>
      </c>
      <c r="F62" s="273">
        <f>F63+F66+F67+F70</f>
        <v>0</v>
      </c>
    </row>
    <row r="63" spans="1:6" ht="18">
      <c r="A63" s="83"/>
      <c r="B63" s="132" t="s">
        <v>78</v>
      </c>
      <c r="C63" s="279"/>
      <c r="D63" s="302"/>
      <c r="E63" s="302"/>
      <c r="F63" s="302"/>
    </row>
    <row r="64" spans="1:6" ht="54">
      <c r="A64" s="83"/>
      <c r="B64" s="298" t="s">
        <v>236</v>
      </c>
      <c r="C64" s="279"/>
      <c r="D64" s="302"/>
      <c r="E64" s="302"/>
      <c r="F64" s="302"/>
    </row>
    <row r="65" spans="1:6" ht="54">
      <c r="A65" s="83"/>
      <c r="B65" s="298" t="s">
        <v>237</v>
      </c>
      <c r="C65" s="279"/>
      <c r="D65" s="302"/>
      <c r="E65" s="302"/>
      <c r="F65" s="302"/>
    </row>
    <row r="66" spans="1:6" ht="18">
      <c r="A66" s="75"/>
      <c r="B66" s="298" t="s">
        <v>81</v>
      </c>
      <c r="C66" s="279"/>
      <c r="D66" s="302"/>
      <c r="E66" s="302"/>
      <c r="F66" s="302"/>
    </row>
    <row r="67" spans="1:6" ht="18">
      <c r="A67" s="75"/>
      <c r="B67" s="298" t="s">
        <v>106</v>
      </c>
      <c r="C67" s="279"/>
      <c r="D67" s="302"/>
      <c r="E67" s="302"/>
      <c r="F67" s="302"/>
    </row>
    <row r="68" spans="1:6" ht="36">
      <c r="A68" s="75"/>
      <c r="B68" s="298" t="s">
        <v>83</v>
      </c>
      <c r="C68" s="279"/>
      <c r="D68" s="302"/>
      <c r="E68" s="302"/>
      <c r="F68" s="302"/>
    </row>
    <row r="69" spans="1:6" ht="36">
      <c r="A69" s="75"/>
      <c r="B69" s="298" t="s">
        <v>84</v>
      </c>
      <c r="C69" s="279"/>
      <c r="D69" s="302"/>
      <c r="E69" s="302"/>
      <c r="F69" s="302"/>
    </row>
    <row r="70" spans="1:6" ht="18">
      <c r="A70" s="75"/>
      <c r="B70" s="298" t="s">
        <v>85</v>
      </c>
      <c r="C70" s="279"/>
      <c r="D70" s="302"/>
      <c r="E70" s="302"/>
      <c r="F70" s="302"/>
    </row>
    <row r="71" spans="1:6" ht="18">
      <c r="A71" s="94"/>
      <c r="B71" s="140"/>
      <c r="C71" s="138"/>
      <c r="D71" s="302"/>
      <c r="E71" s="302"/>
      <c r="F71" s="302"/>
    </row>
    <row r="72" spans="1:6" ht="18.75">
      <c r="A72" s="73"/>
      <c r="B72" s="303" t="s">
        <v>86</v>
      </c>
      <c r="C72" s="273">
        <f>C50+C62</f>
        <v>54348</v>
      </c>
      <c r="D72" s="273">
        <f>D50+D62</f>
        <v>54348</v>
      </c>
      <c r="E72" s="273">
        <f>E50+E62</f>
        <v>0</v>
      </c>
      <c r="F72" s="273">
        <f>F50+F62</f>
        <v>0</v>
      </c>
    </row>
    <row r="73" spans="1:6" ht="18.75">
      <c r="A73" s="73"/>
      <c r="B73" s="303"/>
      <c r="C73" s="304"/>
      <c r="D73" s="302"/>
      <c r="E73" s="302"/>
      <c r="F73" s="302"/>
    </row>
    <row r="74" spans="1:6" ht="18">
      <c r="A74" s="73" t="s">
        <v>28</v>
      </c>
      <c r="B74" s="296" t="s">
        <v>87</v>
      </c>
      <c r="C74" s="273">
        <f>C75+C76</f>
        <v>0</v>
      </c>
      <c r="D74" s="302"/>
      <c r="E74" s="302"/>
      <c r="F74" s="302"/>
    </row>
    <row r="75" spans="1:6" ht="18">
      <c r="A75" s="83"/>
      <c r="B75" s="297" t="s">
        <v>262</v>
      </c>
      <c r="C75" s="273"/>
      <c r="D75" s="302"/>
      <c r="E75" s="302"/>
      <c r="F75" s="302"/>
    </row>
    <row r="76" spans="1:6" ht="36">
      <c r="A76" s="75"/>
      <c r="B76" s="297" t="s">
        <v>63</v>
      </c>
      <c r="C76" s="281"/>
      <c r="D76" s="302"/>
      <c r="E76" s="302"/>
      <c r="F76" s="302"/>
    </row>
    <row r="77" spans="1:6" ht="18">
      <c r="A77" s="88"/>
      <c r="B77" s="305" t="s">
        <v>89</v>
      </c>
      <c r="C77" s="273">
        <f>C50+C62+C74</f>
        <v>54348</v>
      </c>
      <c r="D77" s="273">
        <f>D50+D62+D74</f>
        <v>54348</v>
      </c>
      <c r="E77" s="273">
        <f>E50+E62+E74</f>
        <v>0</v>
      </c>
      <c r="F77" s="273">
        <f>F50+F62+F74</f>
        <v>0</v>
      </c>
    </row>
    <row r="78" spans="1:6" ht="18">
      <c r="A78" s="90"/>
      <c r="B78" s="306"/>
      <c r="C78" s="276"/>
      <c r="D78" s="302"/>
      <c r="E78" s="302"/>
      <c r="F78" s="302"/>
    </row>
    <row r="79" spans="1:6" ht="18">
      <c r="A79" s="92"/>
      <c r="B79" s="307" t="s">
        <v>91</v>
      </c>
      <c r="C79" s="308">
        <v>15</v>
      </c>
      <c r="D79" s="308">
        <v>15</v>
      </c>
      <c r="E79" s="308"/>
      <c r="F79" s="308"/>
    </row>
    <row r="80" spans="1:6" ht="18">
      <c r="A80" s="92"/>
      <c r="B80" s="307" t="s">
        <v>92</v>
      </c>
      <c r="C80" s="308">
        <v>0</v>
      </c>
      <c r="D80" s="308">
        <v>0</v>
      </c>
      <c r="E80" s="308"/>
      <c r="F80" s="308"/>
    </row>
    <row r="83" spans="2:3" ht="18">
      <c r="B83" s="301" t="s">
        <v>239</v>
      </c>
      <c r="C83" s="256" t="s">
        <v>2</v>
      </c>
    </row>
    <row r="84" spans="1:2" ht="36">
      <c r="A84" s="256" t="s">
        <v>240</v>
      </c>
      <c r="B84" s="301"/>
    </row>
    <row r="85" spans="1:3" ht="18">
      <c r="A85" s="256">
        <v>16</v>
      </c>
      <c r="B85" s="256" t="s">
        <v>275</v>
      </c>
      <c r="C85" s="256">
        <f>16*6000*12/1000</f>
        <v>1152</v>
      </c>
    </row>
    <row r="86" spans="2:3" ht="18">
      <c r="B86" s="256" t="s">
        <v>269</v>
      </c>
      <c r="C86" s="309">
        <f>C85*0.3422</f>
        <v>394.2144</v>
      </c>
    </row>
    <row r="88" spans="2:3" ht="18">
      <c r="B88" s="312" t="s">
        <v>220</v>
      </c>
      <c r="C88" s="314">
        <f>SUM(C85:C87)</f>
        <v>1546.2144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90"/>
  <sheetViews>
    <sheetView zoomScale="65" zoomScaleNormal="65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1.7109375" style="256" customWidth="1"/>
    <col min="2" max="2" width="61.7109375" style="256" customWidth="1"/>
    <col min="3" max="3" width="21.421875" style="256" customWidth="1"/>
    <col min="4" max="4" width="11.28125" style="256" customWidth="1"/>
    <col min="5" max="5" width="16.28125" style="256" customWidth="1"/>
    <col min="6" max="6" width="20.8515625" style="256" customWidth="1"/>
    <col min="7" max="16384" width="9.140625" style="256" customWidth="1"/>
  </cols>
  <sheetData>
    <row r="1" spans="1:3" s="316" customFormat="1" ht="21" customHeight="1">
      <c r="A1" s="258"/>
      <c r="B1" s="315"/>
      <c r="C1" s="259" t="s">
        <v>525</v>
      </c>
    </row>
    <row r="2" spans="1:3" s="319" customFormat="1" ht="25.5" customHeight="1">
      <c r="A2" s="261"/>
      <c r="B2" s="262" t="s">
        <v>265</v>
      </c>
      <c r="C2" s="317" t="s">
        <v>276</v>
      </c>
    </row>
    <row r="3" spans="1:3" s="319" customFormat="1" ht="18">
      <c r="A3" s="264"/>
      <c r="B3" s="262" t="s">
        <v>277</v>
      </c>
      <c r="C3" s="320"/>
    </row>
    <row r="4" spans="1:3" s="319" customFormat="1" ht="15.75" customHeight="1">
      <c r="A4" s="266"/>
      <c r="B4" s="266"/>
      <c r="C4" s="267" t="s">
        <v>120</v>
      </c>
    </row>
    <row r="5" spans="1:3" ht="36">
      <c r="A5" s="261"/>
      <c r="B5" s="268" t="s">
        <v>227</v>
      </c>
      <c r="C5" s="268" t="s">
        <v>228</v>
      </c>
    </row>
    <row r="6" spans="1:6" s="321" customFormat="1" ht="19.5" customHeight="1">
      <c r="A6" s="261"/>
      <c r="B6" s="261"/>
      <c r="C6" s="261"/>
      <c r="D6" s="437" t="s">
        <v>6</v>
      </c>
      <c r="E6" s="437"/>
      <c r="F6" s="437"/>
    </row>
    <row r="7" spans="1:8" s="321" customFormat="1" ht="63.75" customHeight="1">
      <c r="A7" s="270"/>
      <c r="B7" s="270" t="s">
        <v>229</v>
      </c>
      <c r="C7" s="271"/>
      <c r="D7" s="12" t="s">
        <v>8</v>
      </c>
      <c r="E7" s="12" t="s">
        <v>9</v>
      </c>
      <c r="F7" s="12" t="s">
        <v>10</v>
      </c>
      <c r="G7" s="318"/>
      <c r="H7" s="318"/>
    </row>
    <row r="8" spans="1:6" s="318" customFormat="1" ht="18.75">
      <c r="A8" s="261" t="s">
        <v>14</v>
      </c>
      <c r="B8" s="272" t="s">
        <v>15</v>
      </c>
      <c r="C8" s="273">
        <f>C9+C10+C11+C12+C13+C14</f>
        <v>0</v>
      </c>
      <c r="D8" s="273">
        <f>D9+D10+D11+D12+D13+D14</f>
        <v>0</v>
      </c>
      <c r="E8" s="273">
        <f>E9+E10+E11+E12+E13+E14</f>
        <v>0</v>
      </c>
      <c r="F8" s="273">
        <f>F9+F10+F11+F12+F13+F14</f>
        <v>0</v>
      </c>
    </row>
    <row r="9" spans="1:8" s="318" customFormat="1" ht="36">
      <c r="A9" s="275"/>
      <c r="B9" s="276" t="s">
        <v>16</v>
      </c>
      <c r="C9" s="273"/>
      <c r="D9" s="302"/>
      <c r="E9" s="302"/>
      <c r="F9" s="302"/>
      <c r="G9" s="256"/>
      <c r="H9" s="256"/>
    </row>
    <row r="10" spans="1:8" s="318" customFormat="1" ht="36">
      <c r="A10" s="71"/>
      <c r="B10" s="276" t="s">
        <v>17</v>
      </c>
      <c r="C10" s="279"/>
      <c r="D10" s="302"/>
      <c r="E10" s="302"/>
      <c r="F10" s="302"/>
      <c r="G10" s="256"/>
      <c r="H10" s="256"/>
    </row>
    <row r="11" spans="1:8" s="318" customFormat="1" ht="36">
      <c r="A11" s="71"/>
      <c r="B11" s="276" t="s">
        <v>18</v>
      </c>
      <c r="C11" s="279"/>
      <c r="D11" s="302"/>
      <c r="E11" s="302"/>
      <c r="F11" s="302"/>
      <c r="G11" s="256"/>
      <c r="H11" s="256"/>
    </row>
    <row r="12" spans="1:8" s="318" customFormat="1" ht="36">
      <c r="A12" s="71"/>
      <c r="B12" s="276" t="s">
        <v>19</v>
      </c>
      <c r="C12" s="279"/>
      <c r="D12" s="302"/>
      <c r="E12" s="302"/>
      <c r="F12" s="302"/>
      <c r="G12" s="256"/>
      <c r="H12" s="256"/>
    </row>
    <row r="13" spans="1:8" s="318" customFormat="1" ht="18.75">
      <c r="A13" s="71"/>
      <c r="B13" s="276" t="s">
        <v>93</v>
      </c>
      <c r="C13" s="279"/>
      <c r="D13" s="322"/>
      <c r="E13" s="322"/>
      <c r="F13" s="322"/>
      <c r="G13" s="321"/>
      <c r="H13" s="321"/>
    </row>
    <row r="14" spans="1:6" s="318" customFormat="1" ht="18.75">
      <c r="A14" s="71"/>
      <c r="B14" s="276" t="s">
        <v>21</v>
      </c>
      <c r="C14" s="279"/>
      <c r="D14" s="323"/>
      <c r="E14" s="323"/>
      <c r="F14" s="323"/>
    </row>
    <row r="15" spans="1:6" ht="36">
      <c r="A15" s="71" t="s">
        <v>22</v>
      </c>
      <c r="B15" s="272" t="s">
        <v>23</v>
      </c>
      <c r="C15" s="279">
        <f>C16+C17+C18+C19</f>
        <v>0</v>
      </c>
      <c r="D15" s="279">
        <f>D16+D17+D18+D19</f>
        <v>0</v>
      </c>
      <c r="E15" s="279">
        <f>E16+E17+E18+E19</f>
        <v>0</v>
      </c>
      <c r="F15" s="279">
        <f>F16+F17+F18+F19</f>
        <v>0</v>
      </c>
    </row>
    <row r="16" spans="1:6" ht="36">
      <c r="A16" s="275"/>
      <c r="B16" s="276" t="s">
        <v>24</v>
      </c>
      <c r="C16" s="273"/>
      <c r="D16" s="302"/>
      <c r="E16" s="302"/>
      <c r="F16" s="302"/>
    </row>
    <row r="17" spans="1:8" s="318" customFormat="1" ht="36">
      <c r="A17" s="71"/>
      <c r="B17" s="276" t="s">
        <v>115</v>
      </c>
      <c r="C17" s="279"/>
      <c r="D17" s="302"/>
      <c r="E17" s="302"/>
      <c r="F17" s="302"/>
      <c r="G17" s="256"/>
      <c r="H17" s="256"/>
    </row>
    <row r="18" spans="1:6" ht="36">
      <c r="A18" s="71"/>
      <c r="B18" s="276" t="s">
        <v>26</v>
      </c>
      <c r="C18" s="279"/>
      <c r="D18" s="302"/>
      <c r="E18" s="302"/>
      <c r="F18" s="302"/>
    </row>
    <row r="19" spans="1:8" ht="36">
      <c r="A19" s="71"/>
      <c r="B19" s="276" t="s">
        <v>27</v>
      </c>
      <c r="C19" s="279"/>
      <c r="D19" s="323"/>
      <c r="E19" s="323"/>
      <c r="F19" s="323"/>
      <c r="G19" s="318"/>
      <c r="H19" s="318"/>
    </row>
    <row r="20" spans="1:8" ht="36">
      <c r="A20" s="71" t="s">
        <v>28</v>
      </c>
      <c r="B20" s="282" t="s">
        <v>29</v>
      </c>
      <c r="C20" s="279">
        <f>C21</f>
        <v>0</v>
      </c>
      <c r="D20" s="279">
        <f>D21</f>
        <v>0</v>
      </c>
      <c r="E20" s="279">
        <f>E21</f>
        <v>0</v>
      </c>
      <c r="F20" s="279">
        <f>F21</f>
        <v>0</v>
      </c>
      <c r="G20" s="318"/>
      <c r="H20" s="318"/>
    </row>
    <row r="21" spans="1:6" ht="36">
      <c r="A21" s="71"/>
      <c r="B21" s="283" t="s">
        <v>257</v>
      </c>
      <c r="C21" s="279"/>
      <c r="D21" s="302"/>
      <c r="E21" s="302"/>
      <c r="F21" s="302"/>
    </row>
    <row r="22" spans="1:6" ht="18">
      <c r="A22" s="286" t="s">
        <v>31</v>
      </c>
      <c r="B22" s="282" t="s">
        <v>32</v>
      </c>
      <c r="C22" s="279">
        <f>C23+C24+C25+C26</f>
        <v>0</v>
      </c>
      <c r="D22" s="279">
        <f>D23+D24+D25+D26</f>
        <v>0</v>
      </c>
      <c r="E22" s="279">
        <f>E23+E24+E25+E26</f>
        <v>0</v>
      </c>
      <c r="F22" s="279">
        <f>F23+F24+F25+F26</f>
        <v>0</v>
      </c>
    </row>
    <row r="23" spans="1:8" s="318" customFormat="1" ht="36">
      <c r="A23" s="71"/>
      <c r="B23" s="287" t="s">
        <v>33</v>
      </c>
      <c r="C23" s="279"/>
      <c r="D23" s="302"/>
      <c r="E23" s="302"/>
      <c r="F23" s="302"/>
      <c r="G23" s="256"/>
      <c r="H23" s="256"/>
    </row>
    <row r="24" spans="1:8" s="318" customFormat="1" ht="18.75">
      <c r="A24" s="72"/>
      <c r="B24" s="287" t="s">
        <v>34</v>
      </c>
      <c r="C24" s="279"/>
      <c r="D24" s="302"/>
      <c r="E24" s="302"/>
      <c r="F24" s="302"/>
      <c r="G24" s="256"/>
      <c r="H24" s="256"/>
    </row>
    <row r="25" spans="1:8" s="318" customFormat="1" ht="18.75">
      <c r="A25" s="71"/>
      <c r="B25" s="287" t="s">
        <v>35</v>
      </c>
      <c r="C25" s="281"/>
      <c r="D25" s="322"/>
      <c r="E25" s="322"/>
      <c r="F25" s="322"/>
      <c r="G25" s="321"/>
      <c r="H25" s="321"/>
    </row>
    <row r="26" spans="1:6" s="318" customFormat="1" ht="90">
      <c r="A26" s="275"/>
      <c r="B26" s="287" t="s">
        <v>36</v>
      </c>
      <c r="C26" s="273"/>
      <c r="D26" s="323"/>
      <c r="E26" s="323"/>
      <c r="F26" s="323"/>
    </row>
    <row r="27" spans="1:6" ht="18">
      <c r="A27" s="286" t="s">
        <v>37</v>
      </c>
      <c r="B27" s="289" t="s">
        <v>38</v>
      </c>
      <c r="C27" s="281">
        <f>C28+C29+C30+C31+C32</f>
        <v>3500</v>
      </c>
      <c r="D27" s="281">
        <f>D28+D29+D30+D31+D32</f>
        <v>3500</v>
      </c>
      <c r="E27" s="281">
        <f>E28+E29+E30+E31+E32</f>
        <v>0</v>
      </c>
      <c r="F27" s="281">
        <f>F28+F29+F30+F31+F32</f>
        <v>0</v>
      </c>
    </row>
    <row r="28" spans="1:6" ht="54">
      <c r="A28" s="71"/>
      <c r="B28" s="276" t="s">
        <v>39</v>
      </c>
      <c r="C28" s="279">
        <v>3500</v>
      </c>
      <c r="D28" s="279">
        <v>3500</v>
      </c>
      <c r="E28" s="302"/>
      <c r="F28" s="302"/>
    </row>
    <row r="29" spans="1:6" ht="15" customHeight="1">
      <c r="A29" s="71"/>
      <c r="B29" s="276" t="s">
        <v>40</v>
      </c>
      <c r="C29" s="279"/>
      <c r="D29" s="302"/>
      <c r="E29" s="302"/>
      <c r="F29" s="302"/>
    </row>
    <row r="30" spans="1:6" ht="18">
      <c r="A30" s="71"/>
      <c r="B30" s="276" t="s">
        <v>41</v>
      </c>
      <c r="C30" s="279"/>
      <c r="D30" s="302"/>
      <c r="E30" s="302"/>
      <c r="F30" s="302"/>
    </row>
    <row r="31" spans="1:8" s="321" customFormat="1" ht="16.5" customHeight="1">
      <c r="A31" s="71"/>
      <c r="B31" s="276" t="s">
        <v>42</v>
      </c>
      <c r="C31" s="279"/>
      <c r="D31" s="323"/>
      <c r="E31" s="323"/>
      <c r="F31" s="323"/>
      <c r="G31" s="318"/>
      <c r="H31" s="318"/>
    </row>
    <row r="32" spans="1:6" s="318" customFormat="1" ht="18.75">
      <c r="A32" s="71"/>
      <c r="B32" s="276" t="s">
        <v>43</v>
      </c>
      <c r="C32" s="279"/>
      <c r="D32" s="323"/>
      <c r="E32" s="323"/>
      <c r="F32" s="323"/>
    </row>
    <row r="33" spans="1:6" ht="18">
      <c r="A33" s="286" t="s">
        <v>44</v>
      </c>
      <c r="B33" s="282" t="s">
        <v>45</v>
      </c>
      <c r="C33" s="279">
        <f>C34+C35</f>
        <v>0</v>
      </c>
      <c r="D33" s="279">
        <f>D34+D35</f>
        <v>0</v>
      </c>
      <c r="E33" s="279">
        <f>E34+E35</f>
        <v>0</v>
      </c>
      <c r="F33" s="279">
        <f>F34+F35</f>
        <v>0</v>
      </c>
    </row>
    <row r="34" spans="1:6" ht="18">
      <c r="A34" s="72"/>
      <c r="B34" s="276" t="s">
        <v>46</v>
      </c>
      <c r="C34" s="279"/>
      <c r="D34" s="302"/>
      <c r="E34" s="302"/>
      <c r="F34" s="302"/>
    </row>
    <row r="35" spans="1:6" ht="18">
      <c r="A35" s="73"/>
      <c r="B35" s="276" t="s">
        <v>117</v>
      </c>
      <c r="C35" s="273"/>
      <c r="D35" s="302"/>
      <c r="E35" s="302"/>
      <c r="F35" s="302"/>
    </row>
    <row r="36" spans="1:6" ht="18">
      <c r="A36" s="290" t="s">
        <v>47</v>
      </c>
      <c r="B36" s="282" t="s">
        <v>48</v>
      </c>
      <c r="C36" s="277">
        <f>C37</f>
        <v>0</v>
      </c>
      <c r="D36" s="277">
        <f>D37</f>
        <v>0</v>
      </c>
      <c r="E36" s="277">
        <f>E37</f>
        <v>0</v>
      </c>
      <c r="F36" s="277">
        <f>F37</f>
        <v>0</v>
      </c>
    </row>
    <row r="37" spans="1:8" ht="18">
      <c r="A37" s="75"/>
      <c r="B37" s="276" t="s">
        <v>231</v>
      </c>
      <c r="C37" s="279"/>
      <c r="D37" s="322"/>
      <c r="E37" s="322"/>
      <c r="F37" s="322"/>
      <c r="G37" s="321"/>
      <c r="H37" s="321"/>
    </row>
    <row r="38" spans="1:8" ht="18.75">
      <c r="A38" s="290" t="s">
        <v>50</v>
      </c>
      <c r="B38" s="282" t="s">
        <v>51</v>
      </c>
      <c r="C38" s="279">
        <f>C39+C40</f>
        <v>0</v>
      </c>
      <c r="D38" s="279">
        <f>D39+D40</f>
        <v>0</v>
      </c>
      <c r="E38" s="279">
        <f>E39+E40</f>
        <v>0</v>
      </c>
      <c r="F38" s="279">
        <f>F39+F40</f>
        <v>0</v>
      </c>
      <c r="G38" s="318"/>
      <c r="H38" s="318"/>
    </row>
    <row r="39" spans="1:8" s="318" customFormat="1" ht="54">
      <c r="A39" s="75"/>
      <c r="B39" s="287" t="s">
        <v>258</v>
      </c>
      <c r="C39" s="279"/>
      <c r="D39" s="302"/>
      <c r="E39" s="302"/>
      <c r="F39" s="302"/>
      <c r="G39" s="256"/>
      <c r="H39" s="256"/>
    </row>
    <row r="40" spans="1:6" ht="36">
      <c r="A40" s="75"/>
      <c r="B40" s="287" t="s">
        <v>259</v>
      </c>
      <c r="C40" s="279"/>
      <c r="D40" s="302"/>
      <c r="E40" s="302"/>
      <c r="F40" s="302"/>
    </row>
    <row r="41" spans="1:6" ht="45.75" customHeight="1">
      <c r="A41" s="75"/>
      <c r="B41" s="282" t="s">
        <v>54</v>
      </c>
      <c r="C41" s="281">
        <f>C8+C15+C20+C22+C27+C33+C36+C38</f>
        <v>3500</v>
      </c>
      <c r="D41" s="281">
        <f>D8+D15+D20+D22+D27+D33+D36+D38</f>
        <v>3500</v>
      </c>
      <c r="E41" s="281">
        <f>E8+E15+E20+E22+E27+E33+E36+E38</f>
        <v>0</v>
      </c>
      <c r="F41" s="281">
        <f>F8+F15+F20+F22+F27+F33+F36+F38</f>
        <v>0</v>
      </c>
    </row>
    <row r="42" spans="1:6" ht="18">
      <c r="A42" s="290" t="s">
        <v>55</v>
      </c>
      <c r="B42" s="282" t="s">
        <v>260</v>
      </c>
      <c r="C42" s="273">
        <f>C77-C41</f>
        <v>43694</v>
      </c>
      <c r="D42" s="273">
        <v>43694</v>
      </c>
      <c r="E42" s="273">
        <f>E77-E41</f>
        <v>0</v>
      </c>
      <c r="F42" s="273">
        <f>F77-F41</f>
        <v>0</v>
      </c>
    </row>
    <row r="43" spans="1:8" ht="36">
      <c r="A43" s="290" t="s">
        <v>57</v>
      </c>
      <c r="B43" s="282" t="s">
        <v>58</v>
      </c>
      <c r="C43" s="279"/>
      <c r="D43" s="323"/>
      <c r="E43" s="323"/>
      <c r="F43" s="323"/>
      <c r="H43" s="318"/>
    </row>
    <row r="44" spans="1:8" ht="36">
      <c r="A44" s="290" t="s">
        <v>59</v>
      </c>
      <c r="B44" s="282" t="s">
        <v>60</v>
      </c>
      <c r="C44" s="279"/>
      <c r="D44" s="323"/>
      <c r="E44" s="323"/>
      <c r="F44" s="323"/>
      <c r="H44" s="318"/>
    </row>
    <row r="45" spans="1:6" ht="18">
      <c r="A45" s="75"/>
      <c r="B45" s="282" t="s">
        <v>61</v>
      </c>
      <c r="C45" s="281">
        <f>C42+C43+C44</f>
        <v>43694</v>
      </c>
      <c r="D45" s="281">
        <f>D42+D43+D44</f>
        <v>43694</v>
      </c>
      <c r="E45" s="281">
        <f>E42+E43+E44</f>
        <v>0</v>
      </c>
      <c r="F45" s="281">
        <f>F42+F43+F44</f>
        <v>0</v>
      </c>
    </row>
    <row r="46" spans="1:6" ht="15" customHeight="1">
      <c r="A46" s="75"/>
      <c r="B46" s="272" t="s">
        <v>64</v>
      </c>
      <c r="C46" s="281">
        <f>C41+C45</f>
        <v>47194</v>
      </c>
      <c r="D46" s="281">
        <f>D41+D45</f>
        <v>47194</v>
      </c>
      <c r="E46" s="281">
        <f>E41+E45</f>
        <v>0</v>
      </c>
      <c r="F46" s="281">
        <f>F41+F45</f>
        <v>0</v>
      </c>
    </row>
    <row r="47" spans="1:3" ht="14.25" customHeight="1">
      <c r="A47" s="292"/>
      <c r="B47" s="293"/>
      <c r="C47" s="294"/>
    </row>
    <row r="48" spans="1:6" ht="18">
      <c r="A48" s="90"/>
      <c r="B48" s="90"/>
      <c r="C48" s="276"/>
      <c r="D48" s="437" t="s">
        <v>6</v>
      </c>
      <c r="E48" s="437"/>
      <c r="F48" s="437"/>
    </row>
    <row r="49" spans="1:6" ht="76.5" customHeight="1">
      <c r="A49" s="295"/>
      <c r="B49" s="295" t="s">
        <v>235</v>
      </c>
      <c r="C49" s="271"/>
      <c r="D49" s="12" t="s">
        <v>97</v>
      </c>
      <c r="E49" s="12" t="s">
        <v>98</v>
      </c>
      <c r="F49" s="12" t="s">
        <v>99</v>
      </c>
    </row>
    <row r="50" spans="1:6" ht="18">
      <c r="A50" s="73" t="s">
        <v>14</v>
      </c>
      <c r="B50" s="296" t="s">
        <v>66</v>
      </c>
      <c r="C50" s="273">
        <f>C51+C52+C53+C56+C57</f>
        <v>47194</v>
      </c>
      <c r="D50" s="273">
        <f>D51+D52+D53+D56+D57</f>
        <v>47194</v>
      </c>
      <c r="E50" s="273">
        <f>E51+E52+E53+E56+E57</f>
        <v>0</v>
      </c>
      <c r="F50" s="273">
        <f>F51+F52+F53+F56+F57</f>
        <v>0</v>
      </c>
    </row>
    <row r="51" spans="1:6" ht="18">
      <c r="A51" s="83"/>
      <c r="B51" s="297" t="s">
        <v>67</v>
      </c>
      <c r="C51" s="279">
        <v>22071</v>
      </c>
      <c r="D51" s="279">
        <v>22071</v>
      </c>
      <c r="E51" s="302"/>
      <c r="F51" s="302"/>
    </row>
    <row r="52" spans="1:6" ht="36">
      <c r="A52" s="75"/>
      <c r="B52" s="298" t="s">
        <v>68</v>
      </c>
      <c r="C52" s="279">
        <v>4445</v>
      </c>
      <c r="D52" s="279">
        <v>4445</v>
      </c>
      <c r="E52" s="302"/>
      <c r="F52" s="302"/>
    </row>
    <row r="53" spans="1:6" ht="18">
      <c r="A53" s="75"/>
      <c r="B53" s="298" t="s">
        <v>69</v>
      </c>
      <c r="C53" s="279">
        <v>20678</v>
      </c>
      <c r="D53" s="279">
        <v>20678</v>
      </c>
      <c r="E53" s="302"/>
      <c r="F53" s="302"/>
    </row>
    <row r="54" spans="1:6" ht="54">
      <c r="A54" s="75"/>
      <c r="B54" s="298" t="s">
        <v>261</v>
      </c>
      <c r="C54" s="279"/>
      <c r="D54" s="302"/>
      <c r="E54" s="302"/>
      <c r="F54" s="302"/>
    </row>
    <row r="55" spans="1:6" ht="18">
      <c r="A55" s="75"/>
      <c r="B55" s="298" t="s">
        <v>71</v>
      </c>
      <c r="C55" s="279"/>
      <c r="D55" s="302"/>
      <c r="E55" s="302"/>
      <c r="F55" s="302"/>
    </row>
    <row r="56" spans="1:6" ht="18">
      <c r="A56" s="75"/>
      <c r="B56" s="298" t="s">
        <v>72</v>
      </c>
      <c r="C56" s="279"/>
      <c r="D56" s="302"/>
      <c r="E56" s="302"/>
      <c r="F56" s="302"/>
    </row>
    <row r="57" spans="1:6" ht="18">
      <c r="A57" s="75"/>
      <c r="B57" s="298" t="s">
        <v>73</v>
      </c>
      <c r="C57" s="279">
        <f>SUM(C58:C61)</f>
        <v>0</v>
      </c>
      <c r="D57" s="302"/>
      <c r="E57" s="302"/>
      <c r="F57" s="302"/>
    </row>
    <row r="58" spans="1:6" ht="18">
      <c r="A58" s="75"/>
      <c r="B58" s="298" t="s">
        <v>74</v>
      </c>
      <c r="C58" s="279"/>
      <c r="D58" s="302"/>
      <c r="E58" s="302"/>
      <c r="F58" s="302"/>
    </row>
    <row r="59" spans="1:6" ht="36">
      <c r="A59" s="75"/>
      <c r="B59" s="298" t="s">
        <v>75</v>
      </c>
      <c r="C59" s="279"/>
      <c r="D59" s="302"/>
      <c r="E59" s="302"/>
      <c r="F59" s="302"/>
    </row>
    <row r="60" spans="1:6" ht="36">
      <c r="A60" s="75"/>
      <c r="B60" s="298" t="s">
        <v>76</v>
      </c>
      <c r="C60" s="279"/>
      <c r="D60" s="302"/>
      <c r="E60" s="302"/>
      <c r="F60" s="302"/>
    </row>
    <row r="61" spans="1:6" ht="18">
      <c r="A61" s="75"/>
      <c r="B61" s="299"/>
      <c r="C61" s="279"/>
      <c r="D61" s="302"/>
      <c r="E61" s="302"/>
      <c r="F61" s="302"/>
    </row>
    <row r="62" spans="1:6" ht="18">
      <c r="A62" s="73" t="s">
        <v>22</v>
      </c>
      <c r="B62" s="296" t="s">
        <v>77</v>
      </c>
      <c r="C62" s="273">
        <f>C63+C66+C67+C70</f>
        <v>0</v>
      </c>
      <c r="D62" s="273">
        <f>D63+D66+D67+D70</f>
        <v>0</v>
      </c>
      <c r="E62" s="273">
        <f>E63+E66+E67+E70</f>
        <v>0</v>
      </c>
      <c r="F62" s="273">
        <f>F63+F66+F67+F70</f>
        <v>0</v>
      </c>
    </row>
    <row r="63" spans="1:6" ht="18">
      <c r="A63" s="83"/>
      <c r="B63" s="132" t="s">
        <v>78</v>
      </c>
      <c r="C63" s="279"/>
      <c r="D63" s="302"/>
      <c r="E63" s="302"/>
      <c r="F63" s="302"/>
    </row>
    <row r="64" spans="1:6" ht="54">
      <c r="A64" s="83"/>
      <c r="B64" s="298" t="s">
        <v>236</v>
      </c>
      <c r="C64" s="279"/>
      <c r="D64" s="302"/>
      <c r="E64" s="302"/>
      <c r="F64" s="302"/>
    </row>
    <row r="65" spans="1:6" ht="54">
      <c r="A65" s="83"/>
      <c r="B65" s="298" t="s">
        <v>237</v>
      </c>
      <c r="C65" s="279"/>
      <c r="D65" s="302"/>
      <c r="E65" s="302"/>
      <c r="F65" s="302"/>
    </row>
    <row r="66" spans="1:6" ht="18">
      <c r="A66" s="75"/>
      <c r="B66" s="298" t="s">
        <v>81</v>
      </c>
      <c r="C66" s="279"/>
      <c r="D66" s="302"/>
      <c r="E66" s="302"/>
      <c r="F66" s="302"/>
    </row>
    <row r="67" spans="1:6" ht="18">
      <c r="A67" s="75"/>
      <c r="B67" s="298" t="s">
        <v>106</v>
      </c>
      <c r="C67" s="279"/>
      <c r="D67" s="302"/>
      <c r="E67" s="302"/>
      <c r="F67" s="302"/>
    </row>
    <row r="68" spans="1:6" ht="36">
      <c r="A68" s="75"/>
      <c r="B68" s="298" t="s">
        <v>83</v>
      </c>
      <c r="C68" s="279"/>
      <c r="D68" s="302"/>
      <c r="E68" s="302"/>
      <c r="F68" s="302"/>
    </row>
    <row r="69" spans="1:6" ht="36">
      <c r="A69" s="75"/>
      <c r="B69" s="298" t="s">
        <v>84</v>
      </c>
      <c r="C69" s="279"/>
      <c r="D69" s="302"/>
      <c r="E69" s="302"/>
      <c r="F69" s="302"/>
    </row>
    <row r="70" spans="1:6" ht="18">
      <c r="A70" s="75"/>
      <c r="B70" s="298" t="s">
        <v>85</v>
      </c>
      <c r="C70" s="279"/>
      <c r="D70" s="302"/>
      <c r="E70" s="302"/>
      <c r="F70" s="302"/>
    </row>
    <row r="71" spans="1:6" ht="18">
      <c r="A71" s="94"/>
      <c r="B71" s="140"/>
      <c r="C71" s="138"/>
      <c r="D71" s="302"/>
      <c r="E71" s="302"/>
      <c r="F71" s="302"/>
    </row>
    <row r="72" spans="1:6" ht="18.75">
      <c r="A72" s="73"/>
      <c r="B72" s="303" t="s">
        <v>86</v>
      </c>
      <c r="C72" s="273">
        <f>C50+C62</f>
        <v>47194</v>
      </c>
      <c r="D72" s="273">
        <f>D50+D62</f>
        <v>47194</v>
      </c>
      <c r="E72" s="273">
        <f>E50+E62</f>
        <v>0</v>
      </c>
      <c r="F72" s="273">
        <f>F50+F62</f>
        <v>0</v>
      </c>
    </row>
    <row r="73" spans="1:6" ht="18.75">
      <c r="A73" s="73"/>
      <c r="B73" s="303"/>
      <c r="C73" s="304"/>
      <c r="D73" s="302"/>
      <c r="E73" s="302"/>
      <c r="F73" s="302"/>
    </row>
    <row r="74" spans="1:6" ht="18">
      <c r="A74" s="73" t="s">
        <v>28</v>
      </c>
      <c r="B74" s="296" t="s">
        <v>87</v>
      </c>
      <c r="C74" s="273">
        <f>C75+C76</f>
        <v>0</v>
      </c>
      <c r="D74" s="273">
        <f>D75+D76</f>
        <v>0</v>
      </c>
      <c r="E74" s="273">
        <f>E75+E76</f>
        <v>0</v>
      </c>
      <c r="F74" s="273">
        <f>F75+F76</f>
        <v>0</v>
      </c>
    </row>
    <row r="75" spans="1:6" ht="18">
      <c r="A75" s="83"/>
      <c r="B75" s="297" t="s">
        <v>262</v>
      </c>
      <c r="C75" s="273"/>
      <c r="D75" s="302"/>
      <c r="E75" s="302"/>
      <c r="F75" s="302"/>
    </row>
    <row r="76" spans="1:6" ht="36">
      <c r="A76" s="75"/>
      <c r="B76" s="297" t="s">
        <v>63</v>
      </c>
      <c r="C76" s="281"/>
      <c r="D76" s="302"/>
      <c r="E76" s="302"/>
      <c r="F76" s="302"/>
    </row>
    <row r="77" spans="1:6" ht="18">
      <c r="A77" s="88"/>
      <c r="B77" s="305" t="s">
        <v>89</v>
      </c>
      <c r="C77" s="273">
        <f>C50+C62+C74</f>
        <v>47194</v>
      </c>
      <c r="D77" s="273">
        <f>D50+D62+D74</f>
        <v>47194</v>
      </c>
      <c r="E77" s="273">
        <f>E50+E62+E74</f>
        <v>0</v>
      </c>
      <c r="F77" s="273">
        <f>F50+F62+F74</f>
        <v>0</v>
      </c>
    </row>
    <row r="78" spans="1:6" ht="18">
      <c r="A78" s="90"/>
      <c r="B78" s="306"/>
      <c r="C78" s="276"/>
      <c r="D78" s="302"/>
      <c r="E78" s="302"/>
      <c r="F78" s="302"/>
    </row>
    <row r="79" spans="1:6" ht="18">
      <c r="A79" s="92"/>
      <c r="B79" s="307" t="s">
        <v>91</v>
      </c>
      <c r="C79" s="308">
        <v>7</v>
      </c>
      <c r="D79" s="308">
        <v>7</v>
      </c>
      <c r="E79" s="308"/>
      <c r="F79" s="308"/>
    </row>
    <row r="80" spans="1:6" ht="18">
      <c r="A80" s="92"/>
      <c r="B80" s="307" t="s">
        <v>92</v>
      </c>
      <c r="C80" s="308">
        <v>0</v>
      </c>
      <c r="D80" s="308">
        <v>0</v>
      </c>
      <c r="E80" s="308"/>
      <c r="F80" s="308"/>
    </row>
    <row r="85" spans="2:3" ht="18">
      <c r="B85" s="301" t="s">
        <v>239</v>
      </c>
      <c r="C85" s="256" t="s">
        <v>2</v>
      </c>
    </row>
    <row r="86" spans="1:2" ht="18">
      <c r="A86" s="256" t="s">
        <v>240</v>
      </c>
      <c r="B86" s="301"/>
    </row>
    <row r="87" spans="1:3" ht="18">
      <c r="A87" s="256">
        <v>6</v>
      </c>
      <c r="B87" s="256" t="s">
        <v>278</v>
      </c>
      <c r="C87" s="256">
        <f>A87*6*12</f>
        <v>432</v>
      </c>
    </row>
    <row r="88" spans="2:3" ht="18">
      <c r="B88" s="256" t="s">
        <v>269</v>
      </c>
      <c r="C88" s="309">
        <f>C87*0.3422</f>
        <v>147.8304</v>
      </c>
    </row>
    <row r="90" spans="2:3" ht="18">
      <c r="B90" s="312" t="s">
        <v>220</v>
      </c>
      <c r="C90" s="314">
        <f>SUM(C87:C89)</f>
        <v>579.8304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88"/>
  <sheetViews>
    <sheetView zoomScale="65" zoomScaleNormal="65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1.28125" style="256" customWidth="1"/>
    <col min="2" max="2" width="61.7109375" style="256" customWidth="1"/>
    <col min="3" max="3" width="21.421875" style="256" customWidth="1"/>
    <col min="4" max="4" width="14.140625" style="256" customWidth="1"/>
    <col min="5" max="5" width="17.140625" style="256" customWidth="1"/>
    <col min="6" max="6" width="19.57421875" style="256" customWidth="1"/>
    <col min="7" max="16384" width="9.140625" style="256" customWidth="1"/>
  </cols>
  <sheetData>
    <row r="1" spans="1:3" s="316" customFormat="1" ht="21" customHeight="1">
      <c r="A1" s="258"/>
      <c r="B1" s="315"/>
      <c r="C1" s="259" t="s">
        <v>526</v>
      </c>
    </row>
    <row r="2" spans="1:3" s="319" customFormat="1" ht="25.5" customHeight="1">
      <c r="A2" s="261"/>
      <c r="B2" s="262" t="s">
        <v>265</v>
      </c>
      <c r="C2" s="317" t="s">
        <v>279</v>
      </c>
    </row>
    <row r="3" spans="1:3" s="319" customFormat="1" ht="18">
      <c r="A3" s="264"/>
      <c r="B3" s="262" t="s">
        <v>280</v>
      </c>
      <c r="C3" s="320"/>
    </row>
    <row r="4" spans="1:7" s="319" customFormat="1" ht="15.75" customHeight="1">
      <c r="A4" s="266"/>
      <c r="B4" s="266"/>
      <c r="C4" s="267" t="s">
        <v>120</v>
      </c>
      <c r="D4" s="318"/>
      <c r="E4" s="318"/>
      <c r="F4" s="318"/>
      <c r="G4" s="318"/>
    </row>
    <row r="5" spans="1:7" ht="36">
      <c r="A5" s="261"/>
      <c r="B5" s="268" t="s">
        <v>227</v>
      </c>
      <c r="C5" s="268" t="s">
        <v>228</v>
      </c>
      <c r="D5" s="318"/>
      <c r="E5" s="318"/>
      <c r="F5" s="318"/>
      <c r="G5" s="318"/>
    </row>
    <row r="6" spans="1:7" s="321" customFormat="1" ht="19.5" customHeight="1">
      <c r="A6" s="261"/>
      <c r="B6" s="261"/>
      <c r="C6" s="261"/>
      <c r="D6" s="437" t="s">
        <v>6</v>
      </c>
      <c r="E6" s="437"/>
      <c r="F6" s="437"/>
      <c r="G6" s="318"/>
    </row>
    <row r="7" spans="1:7" s="321" customFormat="1" ht="42.75">
      <c r="A7" s="270"/>
      <c r="B7" s="270" t="s">
        <v>229</v>
      </c>
      <c r="C7" s="271"/>
      <c r="D7" s="12" t="s">
        <v>8</v>
      </c>
      <c r="E7" s="12" t="s">
        <v>9</v>
      </c>
      <c r="F7" s="12" t="s">
        <v>10</v>
      </c>
      <c r="G7" s="318"/>
    </row>
    <row r="8" spans="1:6" s="318" customFormat="1" ht="18.75">
      <c r="A8" s="261" t="s">
        <v>14</v>
      </c>
      <c r="B8" s="272" t="s">
        <v>15</v>
      </c>
      <c r="C8" s="273">
        <f>C9+C10+C11+C12+C13+C14</f>
        <v>0</v>
      </c>
      <c r="D8" s="273">
        <f>D9+D10+D11+D12+D13+D14</f>
        <v>0</v>
      </c>
      <c r="E8" s="273">
        <f>E9+E10+E11+E12+E13+E14</f>
        <v>0</v>
      </c>
      <c r="F8" s="273">
        <f>F9+F10+F11+F12+F13+F14</f>
        <v>0</v>
      </c>
    </row>
    <row r="9" spans="1:7" s="318" customFormat="1" ht="36">
      <c r="A9" s="275"/>
      <c r="B9" s="276" t="s">
        <v>16</v>
      </c>
      <c r="C9" s="273"/>
      <c r="D9" s="302"/>
      <c r="E9" s="302"/>
      <c r="F9" s="302"/>
      <c r="G9" s="256"/>
    </row>
    <row r="10" spans="1:7" s="318" customFormat="1" ht="36">
      <c r="A10" s="71"/>
      <c r="B10" s="276" t="s">
        <v>17</v>
      </c>
      <c r="C10" s="279"/>
      <c r="D10" s="302"/>
      <c r="E10" s="302"/>
      <c r="F10" s="302"/>
      <c r="G10" s="256"/>
    </row>
    <row r="11" spans="1:6" s="318" customFormat="1" ht="36">
      <c r="A11" s="71"/>
      <c r="B11" s="276" t="s">
        <v>18</v>
      </c>
      <c r="C11" s="279"/>
      <c r="D11" s="323"/>
      <c r="E11" s="323"/>
      <c r="F11" s="323"/>
    </row>
    <row r="12" spans="1:7" s="318" customFormat="1" ht="36">
      <c r="A12" s="71"/>
      <c r="B12" s="276" t="s">
        <v>19</v>
      </c>
      <c r="C12" s="279"/>
      <c r="D12" s="302"/>
      <c r="E12" s="302"/>
      <c r="F12" s="302"/>
      <c r="G12" s="256"/>
    </row>
    <row r="13" spans="1:7" s="318" customFormat="1" ht="18.75">
      <c r="A13" s="71"/>
      <c r="B13" s="276" t="s">
        <v>93</v>
      </c>
      <c r="C13" s="279"/>
      <c r="D13" s="302"/>
      <c r="E13" s="302"/>
      <c r="F13" s="302"/>
      <c r="G13" s="256"/>
    </row>
    <row r="14" spans="1:7" s="318" customFormat="1" ht="18.75">
      <c r="A14" s="71"/>
      <c r="B14" s="276" t="s">
        <v>21</v>
      </c>
      <c r="C14" s="279"/>
      <c r="D14" s="302"/>
      <c r="E14" s="302"/>
      <c r="F14" s="302"/>
      <c r="G14" s="256"/>
    </row>
    <row r="15" spans="1:6" ht="36">
      <c r="A15" s="71" t="s">
        <v>22</v>
      </c>
      <c r="B15" s="272" t="s">
        <v>23</v>
      </c>
      <c r="C15" s="279">
        <f>C16+C17+C18+C19</f>
        <v>0</v>
      </c>
      <c r="D15" s="279">
        <f>D16+D17+D18+D19</f>
        <v>0</v>
      </c>
      <c r="E15" s="279">
        <f>E16+E17+E18+E19</f>
        <v>0</v>
      </c>
      <c r="F15" s="279">
        <f>F16+F17+F18+F19</f>
        <v>0</v>
      </c>
    </row>
    <row r="16" spans="1:7" ht="36">
      <c r="A16" s="275"/>
      <c r="B16" s="276" t="s">
        <v>24</v>
      </c>
      <c r="C16" s="273"/>
      <c r="D16" s="323"/>
      <c r="E16" s="323"/>
      <c r="F16" s="323"/>
      <c r="G16" s="318"/>
    </row>
    <row r="17" spans="1:6" s="318" customFormat="1" ht="36">
      <c r="A17" s="71"/>
      <c r="B17" s="276" t="s">
        <v>115</v>
      </c>
      <c r="C17" s="279"/>
      <c r="D17" s="323"/>
      <c r="E17" s="323"/>
      <c r="F17" s="323"/>
    </row>
    <row r="18" spans="1:7" ht="36">
      <c r="A18" s="71"/>
      <c r="B18" s="276" t="s">
        <v>26</v>
      </c>
      <c r="C18" s="279"/>
      <c r="D18" s="323"/>
      <c r="E18" s="323"/>
      <c r="F18" s="323"/>
      <c r="G18" s="318"/>
    </row>
    <row r="19" spans="1:7" ht="36">
      <c r="A19" s="71"/>
      <c r="B19" s="276" t="s">
        <v>27</v>
      </c>
      <c r="C19" s="279"/>
      <c r="D19" s="323"/>
      <c r="E19" s="323"/>
      <c r="F19" s="323"/>
      <c r="G19" s="318"/>
    </row>
    <row r="20" spans="1:7" ht="36">
      <c r="A20" s="71" t="s">
        <v>28</v>
      </c>
      <c r="B20" s="282" t="s">
        <v>29</v>
      </c>
      <c r="C20" s="279">
        <f>C21</f>
        <v>0</v>
      </c>
      <c r="D20" s="279">
        <f>D21</f>
        <v>0</v>
      </c>
      <c r="E20" s="279">
        <f>E21</f>
        <v>0</v>
      </c>
      <c r="F20" s="279">
        <f>F21</f>
        <v>0</v>
      </c>
      <c r="G20" s="318"/>
    </row>
    <row r="21" spans="1:6" ht="36">
      <c r="A21" s="71"/>
      <c r="B21" s="283" t="s">
        <v>257</v>
      </c>
      <c r="C21" s="279"/>
      <c r="D21" s="302"/>
      <c r="E21" s="302"/>
      <c r="F21" s="302"/>
    </row>
    <row r="22" spans="1:6" ht="18">
      <c r="A22" s="286" t="s">
        <v>31</v>
      </c>
      <c r="B22" s="282" t="s">
        <v>32</v>
      </c>
      <c r="C22" s="279">
        <f>C23+C24+C25+C26</f>
        <v>0</v>
      </c>
      <c r="D22" s="279">
        <f>D23+D24+D25+D26</f>
        <v>0</v>
      </c>
      <c r="E22" s="279">
        <f>E23+E24+E25+E26</f>
        <v>0</v>
      </c>
      <c r="F22" s="279">
        <f>F23+F24+F25+F26</f>
        <v>0</v>
      </c>
    </row>
    <row r="23" spans="1:6" s="318" customFormat="1" ht="36">
      <c r="A23" s="71"/>
      <c r="B23" s="287" t="s">
        <v>33</v>
      </c>
      <c r="C23" s="279"/>
      <c r="D23" s="323"/>
      <c r="E23" s="323"/>
      <c r="F23" s="323"/>
    </row>
    <row r="24" spans="1:7" s="318" customFormat="1" ht="15.75" customHeight="1">
      <c r="A24" s="72"/>
      <c r="B24" s="287" t="s">
        <v>34</v>
      </c>
      <c r="C24" s="279"/>
      <c r="D24" s="302"/>
      <c r="E24" s="302"/>
      <c r="F24" s="302"/>
      <c r="G24" s="256"/>
    </row>
    <row r="25" spans="1:7" s="318" customFormat="1" ht="19.5" customHeight="1">
      <c r="A25" s="71"/>
      <c r="B25" s="287" t="s">
        <v>35</v>
      </c>
      <c r="C25" s="281"/>
      <c r="D25" s="302"/>
      <c r="E25" s="302"/>
      <c r="F25" s="302"/>
      <c r="G25" s="256"/>
    </row>
    <row r="26" spans="1:7" s="318" customFormat="1" ht="51.75" customHeight="1">
      <c r="A26" s="275"/>
      <c r="B26" s="287" t="s">
        <v>36</v>
      </c>
      <c r="C26" s="273"/>
      <c r="D26" s="302"/>
      <c r="E26" s="302"/>
      <c r="F26" s="302"/>
      <c r="G26" s="256"/>
    </row>
    <row r="27" spans="1:6" ht="28.5" customHeight="1">
      <c r="A27" s="286" t="s">
        <v>37</v>
      </c>
      <c r="B27" s="289" t="s">
        <v>38</v>
      </c>
      <c r="C27" s="281">
        <f>C28+C29+C30+C31+C32</f>
        <v>400</v>
      </c>
      <c r="D27" s="281">
        <f>D28+D29+D30+D31+D32</f>
        <v>400</v>
      </c>
      <c r="E27" s="281">
        <f>E28+E29+E30+E31+E32</f>
        <v>0</v>
      </c>
      <c r="F27" s="279">
        <f>F28+F29+F30+F31+F32</f>
        <v>0</v>
      </c>
    </row>
    <row r="28" spans="1:7" ht="54">
      <c r="A28" s="71"/>
      <c r="B28" s="276" t="s">
        <v>39</v>
      </c>
      <c r="C28" s="279">
        <v>400</v>
      </c>
      <c r="D28" s="323">
        <v>400</v>
      </c>
      <c r="E28" s="323"/>
      <c r="F28" s="323"/>
      <c r="G28" s="318"/>
    </row>
    <row r="29" spans="1:7" ht="18.75">
      <c r="A29" s="71"/>
      <c r="B29" s="276" t="s">
        <v>40</v>
      </c>
      <c r="C29" s="279"/>
      <c r="D29" s="323"/>
      <c r="E29" s="323"/>
      <c r="F29" s="323"/>
      <c r="G29" s="318"/>
    </row>
    <row r="30" spans="1:7" ht="18.75">
      <c r="A30" s="71"/>
      <c r="B30" s="276" t="s">
        <v>41</v>
      </c>
      <c r="C30" s="279"/>
      <c r="D30" s="323"/>
      <c r="E30" s="323"/>
      <c r="F30" s="323"/>
      <c r="G30" s="318"/>
    </row>
    <row r="31" spans="1:7" s="321" customFormat="1" ht="18.75">
      <c r="A31" s="71"/>
      <c r="B31" s="276" t="s">
        <v>42</v>
      </c>
      <c r="C31" s="279"/>
      <c r="D31" s="323"/>
      <c r="E31" s="323"/>
      <c r="F31" s="323"/>
      <c r="G31" s="318"/>
    </row>
    <row r="32" spans="1:6" s="318" customFormat="1" ht="18.75">
      <c r="A32" s="71"/>
      <c r="B32" s="276" t="s">
        <v>43</v>
      </c>
      <c r="C32" s="279"/>
      <c r="D32" s="323"/>
      <c r="E32" s="323"/>
      <c r="F32" s="323"/>
    </row>
    <row r="33" spans="1:6" ht="18">
      <c r="A33" s="286" t="s">
        <v>44</v>
      </c>
      <c r="B33" s="282" t="s">
        <v>45</v>
      </c>
      <c r="C33" s="279">
        <f>C34+C35</f>
        <v>0</v>
      </c>
      <c r="D33" s="279">
        <f>D34+D35</f>
        <v>0</v>
      </c>
      <c r="E33" s="279">
        <f>E34+E35</f>
        <v>0</v>
      </c>
      <c r="F33" s="279">
        <f>F34+F35</f>
        <v>0</v>
      </c>
    </row>
    <row r="34" spans="1:6" ht="18">
      <c r="A34" s="72"/>
      <c r="B34" s="276" t="s">
        <v>46</v>
      </c>
      <c r="C34" s="279"/>
      <c r="D34" s="302"/>
      <c r="E34" s="302"/>
      <c r="F34" s="302"/>
    </row>
    <row r="35" spans="1:7" ht="18.75">
      <c r="A35" s="73"/>
      <c r="B35" s="276" t="s">
        <v>117</v>
      </c>
      <c r="C35" s="273"/>
      <c r="D35" s="323"/>
      <c r="E35" s="323"/>
      <c r="F35" s="323"/>
      <c r="G35" s="318"/>
    </row>
    <row r="36" spans="1:6" ht="18">
      <c r="A36" s="290" t="s">
        <v>47</v>
      </c>
      <c r="B36" s="282" t="s">
        <v>48</v>
      </c>
      <c r="C36" s="277">
        <f>C37</f>
        <v>0</v>
      </c>
      <c r="D36" s="277">
        <f>D37</f>
        <v>0</v>
      </c>
      <c r="E36" s="277">
        <f>E37</f>
        <v>0</v>
      </c>
      <c r="F36" s="277">
        <f>F37</f>
        <v>0</v>
      </c>
    </row>
    <row r="37" spans="1:6" ht="18">
      <c r="A37" s="75"/>
      <c r="B37" s="276" t="s">
        <v>231</v>
      </c>
      <c r="C37" s="279"/>
      <c r="D37" s="302"/>
      <c r="E37" s="302"/>
      <c r="F37" s="302"/>
    </row>
    <row r="38" spans="1:6" ht="18">
      <c r="A38" s="290" t="s">
        <v>50</v>
      </c>
      <c r="B38" s="282" t="s">
        <v>51</v>
      </c>
      <c r="C38" s="279"/>
      <c r="D38" s="279">
        <f>D39+D40</f>
        <v>0</v>
      </c>
      <c r="E38" s="279"/>
      <c r="F38" s="279">
        <f>F39+F40</f>
        <v>0</v>
      </c>
    </row>
    <row r="39" spans="1:7" s="318" customFormat="1" ht="54">
      <c r="A39" s="75"/>
      <c r="B39" s="287" t="s">
        <v>258</v>
      </c>
      <c r="C39" s="279"/>
      <c r="D39" s="302"/>
      <c r="E39" s="302"/>
      <c r="F39" s="302"/>
      <c r="G39" s="256"/>
    </row>
    <row r="40" spans="1:7" ht="32.25" customHeight="1">
      <c r="A40" s="75"/>
      <c r="B40" s="287" t="s">
        <v>53</v>
      </c>
      <c r="C40" s="279"/>
      <c r="D40" s="323"/>
      <c r="E40" s="279"/>
      <c r="F40" s="323"/>
      <c r="G40" s="318"/>
    </row>
    <row r="41" spans="1:7" ht="45.75" customHeight="1">
      <c r="A41" s="75"/>
      <c r="B41" s="282" t="s">
        <v>54</v>
      </c>
      <c r="C41" s="279">
        <f>C8+C15+C20+C22+C27+C33+C36+C38</f>
        <v>400</v>
      </c>
      <c r="D41" s="279">
        <f>D8+D15+D20+D22+D27+D33+D36+D38</f>
        <v>400</v>
      </c>
      <c r="E41" s="279">
        <f>E8+E15+E20+E22+E27+E33+E36+E38</f>
        <v>0</v>
      </c>
      <c r="F41" s="279">
        <f>F8+F15+F20+F22+F27+F33+F36+F38</f>
        <v>0</v>
      </c>
      <c r="G41" s="318"/>
    </row>
    <row r="42" spans="1:7" ht="18.75">
      <c r="A42" s="290" t="s">
        <v>55</v>
      </c>
      <c r="B42" s="282" t="s">
        <v>260</v>
      </c>
      <c r="C42" s="273">
        <f>C77-C41</f>
        <v>15554</v>
      </c>
      <c r="D42" s="273">
        <v>15554</v>
      </c>
      <c r="E42" s="273"/>
      <c r="F42" s="273">
        <f>F77-F41</f>
        <v>0</v>
      </c>
      <c r="G42" s="318"/>
    </row>
    <row r="43" spans="1:7" ht="36">
      <c r="A43" s="290" t="s">
        <v>57</v>
      </c>
      <c r="B43" s="282" t="s">
        <v>58</v>
      </c>
      <c r="C43" s="279"/>
      <c r="D43" s="323"/>
      <c r="E43" s="323"/>
      <c r="F43" s="323"/>
      <c r="G43" s="318"/>
    </row>
    <row r="44" spans="1:7" ht="36">
      <c r="A44" s="290" t="s">
        <v>59</v>
      </c>
      <c r="B44" s="282" t="s">
        <v>60</v>
      </c>
      <c r="C44" s="279"/>
      <c r="D44" s="323"/>
      <c r="E44" s="323"/>
      <c r="F44" s="323"/>
      <c r="G44" s="318"/>
    </row>
    <row r="45" spans="1:6" ht="18">
      <c r="A45" s="75"/>
      <c r="B45" s="282" t="s">
        <v>61</v>
      </c>
      <c r="C45" s="281">
        <f>C42+C43+C44</f>
        <v>15554</v>
      </c>
      <c r="D45" s="281">
        <f>D42+D43+D44</f>
        <v>15554</v>
      </c>
      <c r="E45" s="281">
        <f>E42+E43+E44</f>
        <v>0</v>
      </c>
      <c r="F45" s="281">
        <f>F42+F43+F44</f>
        <v>0</v>
      </c>
    </row>
    <row r="46" spans="1:6" ht="18">
      <c r="A46" s="75"/>
      <c r="B46" s="272" t="s">
        <v>64</v>
      </c>
      <c r="C46" s="281">
        <f>C41+C45</f>
        <v>15954</v>
      </c>
      <c r="D46" s="281">
        <f>D41+D45</f>
        <v>15954</v>
      </c>
      <c r="E46" s="281">
        <f>E41+E45</f>
        <v>0</v>
      </c>
      <c r="F46" s="281">
        <f>F41+F45</f>
        <v>0</v>
      </c>
    </row>
    <row r="47" spans="1:7" ht="14.25" customHeight="1">
      <c r="A47" s="292"/>
      <c r="B47" s="293"/>
      <c r="C47" s="294"/>
      <c r="D47" s="318"/>
      <c r="E47" s="318"/>
      <c r="F47" s="318"/>
      <c r="G47" s="318"/>
    </row>
    <row r="48" spans="1:6" ht="18">
      <c r="A48" s="90"/>
      <c r="B48" s="90"/>
      <c r="C48" s="276"/>
      <c r="D48" s="437" t="s">
        <v>6</v>
      </c>
      <c r="E48" s="437"/>
      <c r="F48" s="437"/>
    </row>
    <row r="49" spans="1:6" ht="42.75">
      <c r="A49" s="295"/>
      <c r="B49" s="295" t="s">
        <v>235</v>
      </c>
      <c r="C49" s="271"/>
      <c r="D49" s="12" t="s">
        <v>97</v>
      </c>
      <c r="E49" s="12" t="s">
        <v>98</v>
      </c>
      <c r="F49" s="12" t="s">
        <v>99</v>
      </c>
    </row>
    <row r="50" spans="1:6" ht="18">
      <c r="A50" s="73" t="s">
        <v>14</v>
      </c>
      <c r="B50" s="296" t="s">
        <v>66</v>
      </c>
      <c r="C50" s="273">
        <f>C51+C52+C53+C56+C57</f>
        <v>15954</v>
      </c>
      <c r="D50" s="273">
        <f>D51+D52+D53+D56+D57</f>
        <v>15954</v>
      </c>
      <c r="E50" s="273">
        <f>E51+E52+E53+E56+E57</f>
        <v>0</v>
      </c>
      <c r="F50" s="273">
        <f>F51+F52+F53+F56+F57</f>
        <v>0</v>
      </c>
    </row>
    <row r="51" spans="1:6" ht="18">
      <c r="A51" s="83"/>
      <c r="B51" s="297" t="s">
        <v>67</v>
      </c>
      <c r="C51" s="279">
        <v>7603</v>
      </c>
      <c r="D51" s="279">
        <v>7603</v>
      </c>
      <c r="E51" s="302"/>
      <c r="F51" s="302"/>
    </row>
    <row r="52" spans="1:6" ht="36">
      <c r="A52" s="75"/>
      <c r="B52" s="298" t="s">
        <v>68</v>
      </c>
      <c r="C52" s="279">
        <v>2078</v>
      </c>
      <c r="D52" s="279">
        <v>2078</v>
      </c>
      <c r="E52" s="302"/>
      <c r="F52" s="302"/>
    </row>
    <row r="53" spans="1:6" ht="18">
      <c r="A53" s="75"/>
      <c r="B53" s="298" t="s">
        <v>69</v>
      </c>
      <c r="C53" s="279">
        <v>6273</v>
      </c>
      <c r="D53" s="279">
        <v>6273</v>
      </c>
      <c r="E53" s="302"/>
      <c r="F53" s="302"/>
    </row>
    <row r="54" spans="1:6" ht="54">
      <c r="A54" s="75"/>
      <c r="B54" s="298" t="s">
        <v>261</v>
      </c>
      <c r="C54" s="279"/>
      <c r="D54" s="302"/>
      <c r="E54" s="302"/>
      <c r="F54" s="302"/>
    </row>
    <row r="55" spans="1:6" ht="18">
      <c r="A55" s="75"/>
      <c r="B55" s="298" t="s">
        <v>71</v>
      </c>
      <c r="C55" s="279"/>
      <c r="D55" s="302"/>
      <c r="E55" s="302"/>
      <c r="F55" s="302"/>
    </row>
    <row r="56" spans="1:6" ht="18">
      <c r="A56" s="75"/>
      <c r="B56" s="298" t="s">
        <v>72</v>
      </c>
      <c r="C56" s="279"/>
      <c r="D56" s="302"/>
      <c r="E56" s="302"/>
      <c r="F56" s="302"/>
    </row>
    <row r="57" spans="1:6" ht="18">
      <c r="A57" s="75"/>
      <c r="B57" s="298" t="s">
        <v>73</v>
      </c>
      <c r="C57" s="279">
        <f>SUM(C58:C61)</f>
        <v>0</v>
      </c>
      <c r="D57" s="302"/>
      <c r="E57" s="302"/>
      <c r="F57" s="302"/>
    </row>
    <row r="58" spans="1:6" ht="18">
      <c r="A58" s="75"/>
      <c r="B58" s="298" t="s">
        <v>74</v>
      </c>
      <c r="C58" s="279"/>
      <c r="D58" s="302"/>
      <c r="E58" s="302"/>
      <c r="F58" s="302"/>
    </row>
    <row r="59" spans="1:6" ht="36">
      <c r="A59" s="75"/>
      <c r="B59" s="298" t="s">
        <v>75</v>
      </c>
      <c r="C59" s="279"/>
      <c r="D59" s="302"/>
      <c r="E59" s="302"/>
      <c r="F59" s="302"/>
    </row>
    <row r="60" spans="1:6" ht="36">
      <c r="A60" s="75"/>
      <c r="B60" s="298" t="s">
        <v>76</v>
      </c>
      <c r="C60" s="279"/>
      <c r="D60" s="302"/>
      <c r="E60" s="302"/>
      <c r="F60" s="302"/>
    </row>
    <row r="61" spans="1:6" ht="18">
      <c r="A61" s="75"/>
      <c r="B61" s="299"/>
      <c r="C61" s="279"/>
      <c r="D61" s="302"/>
      <c r="E61" s="302"/>
      <c r="F61" s="302"/>
    </row>
    <row r="62" spans="1:6" ht="18">
      <c r="A62" s="73" t="s">
        <v>22</v>
      </c>
      <c r="B62" s="296" t="s">
        <v>77</v>
      </c>
      <c r="C62" s="273">
        <f>C63+C66+C67+C70</f>
        <v>0</v>
      </c>
      <c r="D62" s="273">
        <f>D63+D66+D67+D70</f>
        <v>0</v>
      </c>
      <c r="E62" s="273">
        <f>E63+E66+E67+E70</f>
        <v>0</v>
      </c>
      <c r="F62" s="273">
        <f>F63+F66+F67+F70</f>
        <v>0</v>
      </c>
    </row>
    <row r="63" spans="1:6" ht="18">
      <c r="A63" s="83"/>
      <c r="B63" s="132" t="s">
        <v>78</v>
      </c>
      <c r="C63" s="279"/>
      <c r="D63" s="302"/>
      <c r="E63" s="302"/>
      <c r="F63" s="302"/>
    </row>
    <row r="64" spans="1:6" ht="54">
      <c r="A64" s="83"/>
      <c r="B64" s="298" t="s">
        <v>236</v>
      </c>
      <c r="C64" s="279"/>
      <c r="D64" s="302"/>
      <c r="E64" s="302"/>
      <c r="F64" s="302"/>
    </row>
    <row r="65" spans="1:6" ht="54">
      <c r="A65" s="83"/>
      <c r="B65" s="298" t="s">
        <v>237</v>
      </c>
      <c r="C65" s="279"/>
      <c r="D65" s="302"/>
      <c r="E65" s="302"/>
      <c r="F65" s="302"/>
    </row>
    <row r="66" spans="1:6" ht="18">
      <c r="A66" s="75"/>
      <c r="B66" s="298" t="s">
        <v>81</v>
      </c>
      <c r="C66" s="279"/>
      <c r="D66" s="302"/>
      <c r="E66" s="302"/>
      <c r="F66" s="302"/>
    </row>
    <row r="67" spans="1:6" ht="18">
      <c r="A67" s="75"/>
      <c r="B67" s="298" t="s">
        <v>106</v>
      </c>
      <c r="C67" s="279"/>
      <c r="D67" s="302"/>
      <c r="E67" s="302"/>
      <c r="F67" s="302"/>
    </row>
    <row r="68" spans="1:6" ht="36">
      <c r="A68" s="75"/>
      <c r="B68" s="298" t="s">
        <v>83</v>
      </c>
      <c r="C68" s="279"/>
      <c r="D68" s="302"/>
      <c r="E68" s="302"/>
      <c r="F68" s="302"/>
    </row>
    <row r="69" spans="1:6" ht="36">
      <c r="A69" s="75"/>
      <c r="B69" s="298" t="s">
        <v>84</v>
      </c>
      <c r="C69" s="279"/>
      <c r="D69" s="302"/>
      <c r="E69" s="302"/>
      <c r="F69" s="302"/>
    </row>
    <row r="70" spans="1:6" ht="18">
      <c r="A70" s="75"/>
      <c r="B70" s="298" t="s">
        <v>85</v>
      </c>
      <c r="C70" s="279"/>
      <c r="D70" s="302"/>
      <c r="E70" s="302"/>
      <c r="F70" s="302"/>
    </row>
    <row r="71" spans="1:6" ht="18">
      <c r="A71" s="94"/>
      <c r="B71" s="140"/>
      <c r="C71" s="138"/>
      <c r="D71" s="302"/>
      <c r="E71" s="302"/>
      <c r="F71" s="302"/>
    </row>
    <row r="72" spans="1:6" ht="18.75">
      <c r="A72" s="73"/>
      <c r="B72" s="303" t="s">
        <v>86</v>
      </c>
      <c r="C72" s="273">
        <f>C50+C62</f>
        <v>15954</v>
      </c>
      <c r="D72" s="273">
        <f>D50+D62</f>
        <v>15954</v>
      </c>
      <c r="E72" s="273">
        <f>E50+E62</f>
        <v>0</v>
      </c>
      <c r="F72" s="273">
        <f>F50+F62</f>
        <v>0</v>
      </c>
    </row>
    <row r="73" spans="1:6" ht="18.75">
      <c r="A73" s="73"/>
      <c r="B73" s="303"/>
      <c r="C73" s="304"/>
      <c r="D73" s="302"/>
      <c r="E73" s="302"/>
      <c r="F73" s="302"/>
    </row>
    <row r="74" spans="1:6" ht="18">
      <c r="A74" s="73" t="s">
        <v>28</v>
      </c>
      <c r="B74" s="296" t="s">
        <v>87</v>
      </c>
      <c r="C74" s="273">
        <f>C75+C76</f>
        <v>0</v>
      </c>
      <c r="D74" s="273">
        <f>D75+D76</f>
        <v>0</v>
      </c>
      <c r="E74" s="273">
        <f>E75+E76</f>
        <v>0</v>
      </c>
      <c r="F74" s="273">
        <f>F75+F76</f>
        <v>0</v>
      </c>
    </row>
    <row r="75" spans="1:6" ht="18">
      <c r="A75" s="83"/>
      <c r="B75" s="297" t="s">
        <v>262</v>
      </c>
      <c r="C75" s="273"/>
      <c r="D75" s="302"/>
      <c r="E75" s="302"/>
      <c r="F75" s="302"/>
    </row>
    <row r="76" spans="1:6" ht="36">
      <c r="A76" s="75"/>
      <c r="B76" s="297" t="s">
        <v>63</v>
      </c>
      <c r="C76" s="281"/>
      <c r="D76" s="302"/>
      <c r="E76" s="302"/>
      <c r="F76" s="302"/>
    </row>
    <row r="77" spans="1:6" ht="18">
      <c r="A77" s="88"/>
      <c r="B77" s="305" t="s">
        <v>89</v>
      </c>
      <c r="C77" s="273">
        <f>C50+C62+C74</f>
        <v>15954</v>
      </c>
      <c r="D77" s="273">
        <f>D50+D62+D74</f>
        <v>15954</v>
      </c>
      <c r="E77" s="273">
        <f>E50+E62+E74</f>
        <v>0</v>
      </c>
      <c r="F77" s="273">
        <f>F50+F62+F74</f>
        <v>0</v>
      </c>
    </row>
    <row r="78" spans="1:6" ht="18">
      <c r="A78" s="90"/>
      <c r="B78" s="306"/>
      <c r="C78" s="276"/>
      <c r="D78" s="302"/>
      <c r="E78" s="302"/>
      <c r="F78" s="302"/>
    </row>
    <row r="79" spans="1:6" ht="18">
      <c r="A79" s="92"/>
      <c r="B79" s="307" t="s">
        <v>91</v>
      </c>
      <c r="C79" s="308">
        <v>3</v>
      </c>
      <c r="D79" s="308">
        <v>3</v>
      </c>
      <c r="E79" s="302"/>
      <c r="F79" s="302"/>
    </row>
    <row r="80" spans="1:6" ht="18">
      <c r="A80" s="92"/>
      <c r="B80" s="307" t="s">
        <v>92</v>
      </c>
      <c r="C80" s="308">
        <v>0</v>
      </c>
      <c r="D80" s="308">
        <v>0</v>
      </c>
      <c r="E80" s="302"/>
      <c r="F80" s="302"/>
    </row>
    <row r="83" spans="2:3" ht="18">
      <c r="B83" s="301" t="s">
        <v>239</v>
      </c>
      <c r="C83" s="256" t="s">
        <v>2</v>
      </c>
    </row>
    <row r="84" spans="1:2" ht="18">
      <c r="A84" s="256" t="s">
        <v>240</v>
      </c>
      <c r="B84" s="301"/>
    </row>
    <row r="85" spans="1:3" ht="18">
      <c r="A85" s="324">
        <f>C79</f>
        <v>3</v>
      </c>
      <c r="B85" s="256" t="s">
        <v>278</v>
      </c>
      <c r="C85" s="256">
        <f>A85*6*12</f>
        <v>216</v>
      </c>
    </row>
    <row r="86" spans="2:3" ht="18">
      <c r="B86" s="256" t="s">
        <v>269</v>
      </c>
      <c r="C86" s="309">
        <f>C85*0.3422</f>
        <v>73.9152</v>
      </c>
    </row>
    <row r="88" spans="2:3" ht="18">
      <c r="B88" s="312" t="s">
        <v>220</v>
      </c>
      <c r="C88" s="312">
        <f>SUM(C85:C87)</f>
        <v>289.9152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49"/>
  <rowBreaks count="1" manualBreakCount="1">
    <brk id="4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95"/>
  <sheetViews>
    <sheetView zoomScale="65" zoomScaleNormal="65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1.421875" style="256" customWidth="1"/>
    <col min="2" max="2" width="61.7109375" style="256" customWidth="1"/>
    <col min="3" max="3" width="21.421875" style="256" customWidth="1"/>
    <col min="4" max="4" width="11.28125" style="256" customWidth="1"/>
    <col min="5" max="5" width="18.421875" style="256" customWidth="1"/>
    <col min="6" max="6" width="19.57421875" style="256" customWidth="1"/>
    <col min="7" max="16384" width="9.140625" style="256" customWidth="1"/>
  </cols>
  <sheetData>
    <row r="1" spans="1:3" s="316" customFormat="1" ht="21" customHeight="1">
      <c r="A1" s="258"/>
      <c r="B1" s="315"/>
      <c r="C1" s="259" t="s">
        <v>527</v>
      </c>
    </row>
    <row r="2" spans="1:3" s="319" customFormat="1" ht="25.5" customHeight="1">
      <c r="A2" s="261"/>
      <c r="B2" s="262" t="s">
        <v>265</v>
      </c>
      <c r="C2" s="317" t="s">
        <v>281</v>
      </c>
    </row>
    <row r="3" spans="1:3" s="319" customFormat="1" ht="18">
      <c r="A3" s="264"/>
      <c r="B3" s="262" t="s">
        <v>282</v>
      </c>
      <c r="C3" s="320"/>
    </row>
    <row r="4" spans="1:6" s="319" customFormat="1" ht="15.75" customHeight="1">
      <c r="A4" s="266"/>
      <c r="B4" s="266"/>
      <c r="C4" s="267" t="s">
        <v>120</v>
      </c>
      <c r="D4" s="318"/>
      <c r="E4" s="318"/>
      <c r="F4" s="318"/>
    </row>
    <row r="5" spans="1:6" ht="36">
      <c r="A5" s="261"/>
      <c r="B5" s="268" t="s">
        <v>227</v>
      </c>
      <c r="C5" s="268" t="s">
        <v>228</v>
      </c>
      <c r="D5" s="318"/>
      <c r="E5" s="318"/>
      <c r="F5" s="318"/>
    </row>
    <row r="6" spans="1:6" s="321" customFormat="1" ht="19.5" customHeight="1">
      <c r="A6" s="261"/>
      <c r="B6" s="261"/>
      <c r="C6" s="261"/>
      <c r="D6" s="437" t="s">
        <v>6</v>
      </c>
      <c r="E6" s="437"/>
      <c r="F6" s="437"/>
    </row>
    <row r="7" spans="1:6" s="321" customFormat="1" ht="54.75" customHeight="1">
      <c r="A7" s="270"/>
      <c r="B7" s="270" t="s">
        <v>229</v>
      </c>
      <c r="C7" s="271"/>
      <c r="D7" s="12" t="s">
        <v>8</v>
      </c>
      <c r="E7" s="12" t="s">
        <v>9</v>
      </c>
      <c r="F7" s="12" t="s">
        <v>10</v>
      </c>
    </row>
    <row r="8" spans="1:6" s="318" customFormat="1" ht="18.75">
      <c r="A8" s="261" t="s">
        <v>14</v>
      </c>
      <c r="B8" s="272" t="s">
        <v>15</v>
      </c>
      <c r="C8" s="273">
        <f>C9+C10+C11+C12+C13+C14</f>
        <v>0</v>
      </c>
      <c r="D8" s="273">
        <f>D9+D10+D11+D12+D13+D14</f>
        <v>0</v>
      </c>
      <c r="E8" s="273">
        <f>E9+E10+E11+E12+E13+E14</f>
        <v>0</v>
      </c>
      <c r="F8" s="273">
        <f>F9+F10+F11+F12+F13+F14</f>
        <v>0</v>
      </c>
    </row>
    <row r="9" spans="1:6" s="318" customFormat="1" ht="36">
      <c r="A9" s="275"/>
      <c r="B9" s="276" t="s">
        <v>16</v>
      </c>
      <c r="C9" s="273"/>
      <c r="D9" s="302"/>
      <c r="E9" s="302"/>
      <c r="F9" s="302"/>
    </row>
    <row r="10" spans="1:6" s="318" customFormat="1" ht="36">
      <c r="A10" s="71"/>
      <c r="B10" s="276" t="s">
        <v>17</v>
      </c>
      <c r="C10" s="279"/>
      <c r="D10" s="302"/>
      <c r="E10" s="302"/>
      <c r="F10" s="302"/>
    </row>
    <row r="11" spans="1:6" s="318" customFormat="1" ht="36">
      <c r="A11" s="71"/>
      <c r="B11" s="276" t="s">
        <v>18</v>
      </c>
      <c r="C11" s="279"/>
      <c r="D11" s="323"/>
      <c r="E11" s="323"/>
      <c r="F11" s="323"/>
    </row>
    <row r="12" spans="1:6" s="318" customFormat="1" ht="36">
      <c r="A12" s="71"/>
      <c r="B12" s="276" t="s">
        <v>19</v>
      </c>
      <c r="C12" s="279"/>
      <c r="D12" s="302"/>
      <c r="E12" s="302"/>
      <c r="F12" s="302"/>
    </row>
    <row r="13" spans="1:6" s="318" customFormat="1" ht="18.75">
      <c r="A13" s="71"/>
      <c r="B13" s="276" t="s">
        <v>93</v>
      </c>
      <c r="C13" s="279"/>
      <c r="D13" s="302"/>
      <c r="E13" s="302"/>
      <c r="F13" s="302"/>
    </row>
    <row r="14" spans="1:6" s="318" customFormat="1" ht="18.75">
      <c r="A14" s="71"/>
      <c r="B14" s="276" t="s">
        <v>21</v>
      </c>
      <c r="C14" s="279"/>
      <c r="D14" s="302"/>
      <c r="E14" s="302"/>
      <c r="F14" s="302"/>
    </row>
    <row r="15" spans="1:6" ht="36">
      <c r="A15" s="71" t="s">
        <v>22</v>
      </c>
      <c r="B15" s="272" t="s">
        <v>23</v>
      </c>
      <c r="C15" s="279">
        <f>C16+C17+C18+C19</f>
        <v>0</v>
      </c>
      <c r="D15" s="279">
        <f>D16+D17+D18+D19</f>
        <v>0</v>
      </c>
      <c r="E15" s="279">
        <f>E16+E17+E18+E19</f>
        <v>0</v>
      </c>
      <c r="F15" s="279">
        <f>F16+F17+F18+F19</f>
        <v>0</v>
      </c>
    </row>
    <row r="16" spans="1:6" ht="36">
      <c r="A16" s="275"/>
      <c r="B16" s="276" t="s">
        <v>24</v>
      </c>
      <c r="C16" s="273"/>
      <c r="D16" s="323"/>
      <c r="E16" s="323"/>
      <c r="F16" s="323"/>
    </row>
    <row r="17" spans="1:6" s="318" customFormat="1" ht="36">
      <c r="A17" s="71"/>
      <c r="B17" s="276" t="s">
        <v>25</v>
      </c>
      <c r="C17" s="279"/>
      <c r="D17" s="323"/>
      <c r="E17" s="323"/>
      <c r="F17" s="323"/>
    </row>
    <row r="18" spans="1:6" ht="36">
      <c r="A18" s="71"/>
      <c r="B18" s="276" t="s">
        <v>26</v>
      </c>
      <c r="C18" s="279"/>
      <c r="D18" s="323"/>
      <c r="E18" s="323"/>
      <c r="F18" s="323"/>
    </row>
    <row r="19" spans="1:6" ht="36">
      <c r="A19" s="71"/>
      <c r="B19" s="276" t="s">
        <v>27</v>
      </c>
      <c r="C19" s="279"/>
      <c r="D19" s="323"/>
      <c r="E19" s="323"/>
      <c r="F19" s="323"/>
    </row>
    <row r="20" spans="1:6" ht="36">
      <c r="A20" s="71" t="s">
        <v>28</v>
      </c>
      <c r="B20" s="282" t="s">
        <v>29</v>
      </c>
      <c r="C20" s="279">
        <f>C21</f>
        <v>0</v>
      </c>
      <c r="D20" s="279">
        <f>D21</f>
        <v>0</v>
      </c>
      <c r="E20" s="279">
        <f>E21</f>
        <v>0</v>
      </c>
      <c r="F20" s="279">
        <f>F21</f>
        <v>0</v>
      </c>
    </row>
    <row r="21" spans="1:6" ht="36">
      <c r="A21" s="71"/>
      <c r="B21" s="283" t="s">
        <v>257</v>
      </c>
      <c r="C21" s="279"/>
      <c r="D21" s="302"/>
      <c r="E21" s="302"/>
      <c r="F21" s="302"/>
    </row>
    <row r="22" spans="1:6" ht="18">
      <c r="A22" s="286" t="s">
        <v>31</v>
      </c>
      <c r="B22" s="282" t="s">
        <v>32</v>
      </c>
      <c r="C22" s="279">
        <f>C23+C24+C25+C26</f>
        <v>0</v>
      </c>
      <c r="D22" s="279">
        <f>D23+D24+D25+D26</f>
        <v>0</v>
      </c>
      <c r="E22" s="279">
        <f>E23+E24+E25+E26</f>
        <v>0</v>
      </c>
      <c r="F22" s="279">
        <f>F23+F24+F25+F26</f>
        <v>0</v>
      </c>
    </row>
    <row r="23" spans="1:6" s="318" customFormat="1" ht="36">
      <c r="A23" s="71"/>
      <c r="B23" s="287" t="s">
        <v>33</v>
      </c>
      <c r="C23" s="279"/>
      <c r="D23" s="323"/>
      <c r="E23" s="323"/>
      <c r="F23" s="323"/>
    </row>
    <row r="24" spans="1:6" s="318" customFormat="1" ht="18.75">
      <c r="A24" s="72"/>
      <c r="B24" s="287" t="s">
        <v>34</v>
      </c>
      <c r="C24" s="279"/>
      <c r="D24" s="302"/>
      <c r="E24" s="302"/>
      <c r="F24" s="302"/>
    </row>
    <row r="25" spans="1:6" s="318" customFormat="1" ht="18.75">
      <c r="A25" s="71"/>
      <c r="B25" s="287" t="s">
        <v>35</v>
      </c>
      <c r="C25" s="281"/>
      <c r="D25" s="302"/>
      <c r="E25" s="302"/>
      <c r="F25" s="302"/>
    </row>
    <row r="26" spans="1:6" s="318" customFormat="1" ht="90">
      <c r="A26" s="275"/>
      <c r="B26" s="287" t="s">
        <v>36</v>
      </c>
      <c r="C26" s="273"/>
      <c r="D26" s="302"/>
      <c r="E26" s="302"/>
      <c r="F26" s="302"/>
    </row>
    <row r="27" spans="1:6" ht="18">
      <c r="A27" s="286" t="s">
        <v>37</v>
      </c>
      <c r="B27" s="289" t="s">
        <v>38</v>
      </c>
      <c r="C27" s="281">
        <f>C28+C29+C30+C31+C32</f>
        <v>8084</v>
      </c>
      <c r="D27" s="281">
        <f>D28+D29+D30+D31+D32</f>
        <v>8084</v>
      </c>
      <c r="E27" s="281">
        <f>E28+E29+E30+E31+E32</f>
        <v>0</v>
      </c>
      <c r="F27" s="281">
        <f>F28+F29+F30+F31+F32</f>
        <v>0</v>
      </c>
    </row>
    <row r="28" spans="1:6" ht="54">
      <c r="A28" s="71"/>
      <c r="B28" s="276" t="s">
        <v>39</v>
      </c>
      <c r="C28" s="279">
        <v>8084</v>
      </c>
      <c r="D28" s="279">
        <v>8084</v>
      </c>
      <c r="E28" s="323"/>
      <c r="F28" s="323"/>
    </row>
    <row r="29" spans="1:6" ht="18.75">
      <c r="A29" s="71"/>
      <c r="B29" s="276" t="s">
        <v>40</v>
      </c>
      <c r="C29" s="279"/>
      <c r="D29" s="279"/>
      <c r="E29" s="323"/>
      <c r="F29" s="323"/>
    </row>
    <row r="30" spans="1:6" ht="18.75">
      <c r="A30" s="71"/>
      <c r="B30" s="276" t="s">
        <v>41</v>
      </c>
      <c r="C30" s="279"/>
      <c r="D30" s="323"/>
      <c r="E30" s="323"/>
      <c r="F30" s="323"/>
    </row>
    <row r="31" spans="1:6" s="321" customFormat="1" ht="18.75">
      <c r="A31" s="71"/>
      <c r="B31" s="276" t="s">
        <v>42</v>
      </c>
      <c r="C31" s="279"/>
      <c r="D31" s="323"/>
      <c r="E31" s="323"/>
      <c r="F31" s="323"/>
    </row>
    <row r="32" spans="1:6" s="318" customFormat="1" ht="18.75">
      <c r="A32" s="71"/>
      <c r="B32" s="276" t="s">
        <v>43</v>
      </c>
      <c r="C32" s="279"/>
      <c r="D32" s="323"/>
      <c r="E32" s="323"/>
      <c r="F32" s="323"/>
    </row>
    <row r="33" spans="1:6" ht="18">
      <c r="A33" s="286" t="s">
        <v>44</v>
      </c>
      <c r="B33" s="282" t="s">
        <v>45</v>
      </c>
      <c r="C33" s="279">
        <f>C34+C35</f>
        <v>0</v>
      </c>
      <c r="D33" s="279">
        <f>D34+D35</f>
        <v>0</v>
      </c>
      <c r="E33" s="279">
        <f>E34+E35</f>
        <v>0</v>
      </c>
      <c r="F33" s="279">
        <f>F34+F35</f>
        <v>0</v>
      </c>
    </row>
    <row r="34" spans="1:6" ht="18">
      <c r="A34" s="72"/>
      <c r="B34" s="276" t="s">
        <v>46</v>
      </c>
      <c r="C34" s="279"/>
      <c r="D34" s="302"/>
      <c r="E34" s="302"/>
      <c r="F34" s="302"/>
    </row>
    <row r="35" spans="1:6" ht="18.75">
      <c r="A35" s="73"/>
      <c r="B35" s="276" t="s">
        <v>117</v>
      </c>
      <c r="C35" s="273"/>
      <c r="D35" s="323"/>
      <c r="E35" s="323"/>
      <c r="F35" s="323"/>
    </row>
    <row r="36" spans="1:6" ht="18">
      <c r="A36" s="290" t="s">
        <v>47</v>
      </c>
      <c r="B36" s="282" t="s">
        <v>48</v>
      </c>
      <c r="C36" s="277">
        <f>C37</f>
        <v>0</v>
      </c>
      <c r="D36" s="277">
        <f>D37</f>
        <v>0</v>
      </c>
      <c r="E36" s="277">
        <f>E37</f>
        <v>0</v>
      </c>
      <c r="F36" s="277">
        <f>F37</f>
        <v>0</v>
      </c>
    </row>
    <row r="37" spans="1:6" ht="18">
      <c r="A37" s="75"/>
      <c r="B37" s="276" t="s">
        <v>231</v>
      </c>
      <c r="C37" s="279"/>
      <c r="D37" s="302"/>
      <c r="E37" s="302"/>
      <c r="F37" s="302"/>
    </row>
    <row r="38" spans="1:6" ht="18">
      <c r="A38" s="290" t="s">
        <v>50</v>
      </c>
      <c r="B38" s="282" t="s">
        <v>51</v>
      </c>
      <c r="C38" s="279">
        <f>C39+C40</f>
        <v>0</v>
      </c>
      <c r="D38" s="279">
        <f>D39+D40</f>
        <v>0</v>
      </c>
      <c r="E38" s="279">
        <f>E39+E40</f>
        <v>0</v>
      </c>
      <c r="F38" s="279">
        <f>F39+F40</f>
        <v>0</v>
      </c>
    </row>
    <row r="39" spans="1:6" s="318" customFormat="1" ht="54">
      <c r="A39" s="75"/>
      <c r="B39" s="287" t="s">
        <v>258</v>
      </c>
      <c r="C39" s="279"/>
      <c r="D39" s="302"/>
      <c r="E39" s="302"/>
      <c r="F39" s="302"/>
    </row>
    <row r="40" spans="1:6" ht="36">
      <c r="A40" s="75"/>
      <c r="B40" s="287" t="s">
        <v>259</v>
      </c>
      <c r="C40" s="279"/>
      <c r="D40" s="323"/>
      <c r="E40" s="323"/>
      <c r="F40" s="323"/>
    </row>
    <row r="41" spans="1:6" ht="41.25" customHeight="1">
      <c r="A41" s="75"/>
      <c r="B41" s="282" t="s">
        <v>54</v>
      </c>
      <c r="C41" s="281">
        <f>C8+C15+C20+C22+C27+C33+C36+C38</f>
        <v>8084</v>
      </c>
      <c r="D41" s="281">
        <f>D8+D15+D20+D22+D27+D33+D36+D38</f>
        <v>8084</v>
      </c>
      <c r="E41" s="281">
        <f>E8+E15+E20+E22+E27+E33+E36+E38</f>
        <v>0</v>
      </c>
      <c r="F41" s="281">
        <f>F8+F15+F20+F22+F27+F33+F36+F38</f>
        <v>0</v>
      </c>
    </row>
    <row r="42" spans="1:6" ht="18">
      <c r="A42" s="290" t="s">
        <v>55</v>
      </c>
      <c r="B42" s="282" t="s">
        <v>260</v>
      </c>
      <c r="C42" s="273">
        <f>C77-C41</f>
        <v>127097</v>
      </c>
      <c r="D42" s="273">
        <v>129097</v>
      </c>
      <c r="E42" s="273">
        <f>E77-E41</f>
        <v>0</v>
      </c>
      <c r="F42" s="273">
        <f>F77-F41</f>
        <v>0</v>
      </c>
    </row>
    <row r="43" spans="1:6" ht="36">
      <c r="A43" s="290" t="s">
        <v>57</v>
      </c>
      <c r="B43" s="282" t="s">
        <v>58</v>
      </c>
      <c r="C43" s="279"/>
      <c r="D43" s="323"/>
      <c r="E43" s="323"/>
      <c r="F43" s="323"/>
    </row>
    <row r="44" spans="1:6" ht="36">
      <c r="A44" s="290" t="s">
        <v>59</v>
      </c>
      <c r="B44" s="282" t="s">
        <v>60</v>
      </c>
      <c r="C44" s="279"/>
      <c r="D44" s="323"/>
      <c r="E44" s="323"/>
      <c r="F44" s="323"/>
    </row>
    <row r="45" spans="1:6" ht="18">
      <c r="A45" s="75"/>
      <c r="B45" s="282" t="s">
        <v>61</v>
      </c>
      <c r="C45" s="281">
        <f>C42+C43+C44</f>
        <v>127097</v>
      </c>
      <c r="D45" s="281">
        <f>D42+D43+D44</f>
        <v>129097</v>
      </c>
      <c r="E45" s="281">
        <f>E42+E43+E44</f>
        <v>0</v>
      </c>
      <c r="F45" s="281">
        <f>F42+F43+F44</f>
        <v>0</v>
      </c>
    </row>
    <row r="46" spans="1:6" ht="15" customHeight="1">
      <c r="A46" s="75"/>
      <c r="B46" s="272" t="s">
        <v>64</v>
      </c>
      <c r="C46" s="281">
        <f>C41+C45</f>
        <v>135181</v>
      </c>
      <c r="D46" s="281">
        <f>D41+D45</f>
        <v>137181</v>
      </c>
      <c r="E46" s="281">
        <f>E41+E45</f>
        <v>0</v>
      </c>
      <c r="F46" s="281">
        <f>F41+F45</f>
        <v>0</v>
      </c>
    </row>
    <row r="47" spans="1:6" ht="14.25" customHeight="1">
      <c r="A47" s="292"/>
      <c r="B47" s="293"/>
      <c r="C47" s="294"/>
      <c r="D47" s="318"/>
      <c r="E47" s="318"/>
      <c r="F47" s="318"/>
    </row>
    <row r="48" spans="1:6" ht="18">
      <c r="A48" s="90"/>
      <c r="B48" s="90"/>
      <c r="C48" s="276"/>
      <c r="D48" s="437" t="s">
        <v>6</v>
      </c>
      <c r="E48" s="437"/>
      <c r="F48" s="437"/>
    </row>
    <row r="49" spans="1:6" ht="65.25" customHeight="1">
      <c r="A49" s="295"/>
      <c r="B49" s="295" t="s">
        <v>235</v>
      </c>
      <c r="C49" s="271"/>
      <c r="D49" s="12" t="s">
        <v>97</v>
      </c>
      <c r="E49" s="12" t="s">
        <v>98</v>
      </c>
      <c r="F49" s="12" t="s">
        <v>99</v>
      </c>
    </row>
    <row r="50" spans="1:6" ht="18">
      <c r="A50" s="73" t="s">
        <v>14</v>
      </c>
      <c r="B50" s="296" t="s">
        <v>66</v>
      </c>
      <c r="C50" s="273">
        <f>C51+C52+C53+C56+C57</f>
        <v>135181</v>
      </c>
      <c r="D50" s="273">
        <f>D51+D52+D53+D56+D57</f>
        <v>135181</v>
      </c>
      <c r="E50" s="273">
        <f>E51+E52+E53+E56+E57</f>
        <v>0</v>
      </c>
      <c r="F50" s="273">
        <f>F51+F52+F53+F56+F57</f>
        <v>0</v>
      </c>
    </row>
    <row r="51" spans="1:6" ht="18">
      <c r="A51" s="83"/>
      <c r="B51" s="297" t="s">
        <v>67</v>
      </c>
      <c r="C51" s="279">
        <v>60320</v>
      </c>
      <c r="D51" s="279">
        <v>60320</v>
      </c>
      <c r="E51" s="279"/>
      <c r="F51" s="302"/>
    </row>
    <row r="52" spans="1:6" ht="36">
      <c r="A52" s="75"/>
      <c r="B52" s="298" t="s">
        <v>68</v>
      </c>
      <c r="C52" s="279">
        <v>12387</v>
      </c>
      <c r="D52" s="279">
        <v>12387</v>
      </c>
      <c r="E52" s="279"/>
      <c r="F52" s="302"/>
    </row>
    <row r="53" spans="1:6" ht="18">
      <c r="A53" s="75"/>
      <c r="B53" s="298" t="s">
        <v>69</v>
      </c>
      <c r="C53" s="279">
        <v>62474</v>
      </c>
      <c r="D53" s="279">
        <v>62474</v>
      </c>
      <c r="E53" s="279"/>
      <c r="F53" s="302"/>
    </row>
    <row r="54" spans="1:6" ht="54">
      <c r="A54" s="75"/>
      <c r="B54" s="298" t="s">
        <v>261</v>
      </c>
      <c r="C54" s="279"/>
      <c r="D54" s="302"/>
      <c r="E54" s="302"/>
      <c r="F54" s="302"/>
    </row>
    <row r="55" spans="1:6" ht="18">
      <c r="A55" s="75"/>
      <c r="B55" s="298" t="s">
        <v>71</v>
      </c>
      <c r="C55" s="279"/>
      <c r="D55" s="302"/>
      <c r="E55" s="302"/>
      <c r="F55" s="302"/>
    </row>
    <row r="56" spans="1:6" ht="18">
      <c r="A56" s="75"/>
      <c r="B56" s="298" t="s">
        <v>72</v>
      </c>
      <c r="C56" s="279"/>
      <c r="D56" s="279"/>
      <c r="E56" s="302"/>
      <c r="F56" s="302"/>
    </row>
    <row r="57" spans="1:6" ht="18">
      <c r="A57" s="75"/>
      <c r="B57" s="298" t="s">
        <v>73</v>
      </c>
      <c r="C57" s="279">
        <f>SUM(C58:C61)</f>
        <v>0</v>
      </c>
      <c r="D57" s="302"/>
      <c r="E57" s="302"/>
      <c r="F57" s="302"/>
    </row>
    <row r="58" spans="1:6" ht="18">
      <c r="A58" s="75"/>
      <c r="B58" s="298" t="s">
        <v>74</v>
      </c>
      <c r="C58" s="279"/>
      <c r="D58" s="302"/>
      <c r="E58" s="302"/>
      <c r="F58" s="302"/>
    </row>
    <row r="59" spans="1:6" ht="36">
      <c r="A59" s="75"/>
      <c r="B59" s="298" t="s">
        <v>75</v>
      </c>
      <c r="C59" s="279"/>
      <c r="D59" s="302"/>
      <c r="E59" s="302"/>
      <c r="F59" s="302"/>
    </row>
    <row r="60" spans="1:6" ht="36">
      <c r="A60" s="75"/>
      <c r="B60" s="298" t="s">
        <v>76</v>
      </c>
      <c r="C60" s="279"/>
      <c r="D60" s="302"/>
      <c r="E60" s="302"/>
      <c r="F60" s="302"/>
    </row>
    <row r="61" spans="1:6" ht="18">
      <c r="A61" s="75"/>
      <c r="B61" s="299"/>
      <c r="C61" s="279"/>
      <c r="D61" s="302"/>
      <c r="E61" s="302"/>
      <c r="F61" s="302"/>
    </row>
    <row r="62" spans="1:6" ht="18">
      <c r="A62" s="73" t="s">
        <v>22</v>
      </c>
      <c r="B62" s="296" t="s">
        <v>77</v>
      </c>
      <c r="C62" s="273">
        <f>C63+C66+C67+C70</f>
        <v>0</v>
      </c>
      <c r="D62" s="273">
        <f>D63+D66+D67+D70</f>
        <v>0</v>
      </c>
      <c r="E62" s="273">
        <f>E63+E66+E67+E70</f>
        <v>0</v>
      </c>
      <c r="F62" s="273">
        <f>F63+F66+F67+F70</f>
        <v>0</v>
      </c>
    </row>
    <row r="63" spans="1:6" ht="18">
      <c r="A63" s="83"/>
      <c r="B63" s="132" t="s">
        <v>78</v>
      </c>
      <c r="C63" s="279"/>
      <c r="D63" s="302"/>
      <c r="E63" s="302"/>
      <c r="F63" s="302"/>
    </row>
    <row r="64" spans="1:6" ht="54">
      <c r="A64" s="83"/>
      <c r="B64" s="298" t="s">
        <v>236</v>
      </c>
      <c r="C64" s="279"/>
      <c r="D64" s="302"/>
      <c r="E64" s="302"/>
      <c r="F64" s="302"/>
    </row>
    <row r="65" spans="1:6" ht="54">
      <c r="A65" s="83"/>
      <c r="B65" s="298" t="s">
        <v>237</v>
      </c>
      <c r="C65" s="279"/>
      <c r="D65" s="302"/>
      <c r="E65" s="302"/>
      <c r="F65" s="302"/>
    </row>
    <row r="66" spans="1:6" ht="18">
      <c r="A66" s="75"/>
      <c r="B66" s="298" t="s">
        <v>81</v>
      </c>
      <c r="C66" s="279"/>
      <c r="D66" s="302"/>
      <c r="E66" s="302"/>
      <c r="F66" s="302"/>
    </row>
    <row r="67" spans="1:6" ht="18">
      <c r="A67" s="75"/>
      <c r="B67" s="298" t="s">
        <v>106</v>
      </c>
      <c r="C67" s="279"/>
      <c r="D67" s="302"/>
      <c r="E67" s="302"/>
      <c r="F67" s="302"/>
    </row>
    <row r="68" spans="1:6" ht="36">
      <c r="A68" s="75"/>
      <c r="B68" s="298" t="s">
        <v>83</v>
      </c>
      <c r="C68" s="279"/>
      <c r="D68" s="302"/>
      <c r="E68" s="302"/>
      <c r="F68" s="302"/>
    </row>
    <row r="69" spans="1:6" ht="36">
      <c r="A69" s="75"/>
      <c r="B69" s="298" t="s">
        <v>84</v>
      </c>
      <c r="C69" s="279"/>
      <c r="D69" s="302"/>
      <c r="E69" s="302"/>
      <c r="F69" s="302"/>
    </row>
    <row r="70" spans="1:6" ht="18">
      <c r="A70" s="75"/>
      <c r="B70" s="298" t="s">
        <v>85</v>
      </c>
      <c r="C70" s="279"/>
      <c r="D70" s="302"/>
      <c r="E70" s="302"/>
      <c r="F70" s="302"/>
    </row>
    <row r="71" spans="1:6" ht="18">
      <c r="A71" s="94"/>
      <c r="B71" s="140"/>
      <c r="C71" s="138"/>
      <c r="D71" s="302"/>
      <c r="E71" s="302"/>
      <c r="F71" s="302"/>
    </row>
    <row r="72" spans="1:6" ht="18.75">
      <c r="A72" s="73"/>
      <c r="B72" s="303" t="s">
        <v>86</v>
      </c>
      <c r="C72" s="273">
        <f>C50+C62</f>
        <v>135181</v>
      </c>
      <c r="D72" s="273">
        <f>D50+D62</f>
        <v>135181</v>
      </c>
      <c r="E72" s="273">
        <f>E50+E62</f>
        <v>0</v>
      </c>
      <c r="F72" s="273">
        <f>F50+F62</f>
        <v>0</v>
      </c>
    </row>
    <row r="73" spans="1:6" ht="18.75">
      <c r="A73" s="73"/>
      <c r="B73" s="303"/>
      <c r="C73" s="304"/>
      <c r="D73" s="302"/>
      <c r="E73" s="302"/>
      <c r="F73" s="302"/>
    </row>
    <row r="74" spans="1:6" ht="18">
      <c r="A74" s="73" t="s">
        <v>28</v>
      </c>
      <c r="B74" s="296" t="s">
        <v>87</v>
      </c>
      <c r="C74" s="273">
        <f>C75+C76</f>
        <v>0</v>
      </c>
      <c r="D74" s="273">
        <f>D75+D76</f>
        <v>0</v>
      </c>
      <c r="E74" s="273">
        <f>E75+E76</f>
        <v>0</v>
      </c>
      <c r="F74" s="273">
        <f>F75+F76</f>
        <v>0</v>
      </c>
    </row>
    <row r="75" spans="1:6" ht="18">
      <c r="A75" s="83"/>
      <c r="B75" s="297" t="s">
        <v>262</v>
      </c>
      <c r="C75" s="273"/>
      <c r="D75" s="302"/>
      <c r="E75" s="302"/>
      <c r="F75" s="302"/>
    </row>
    <row r="76" spans="1:6" ht="36">
      <c r="A76" s="75"/>
      <c r="B76" s="297" t="s">
        <v>63</v>
      </c>
      <c r="C76" s="281"/>
      <c r="D76" s="302"/>
      <c r="E76" s="302"/>
      <c r="F76" s="302"/>
    </row>
    <row r="77" spans="1:6" ht="18">
      <c r="A77" s="88"/>
      <c r="B77" s="305" t="s">
        <v>89</v>
      </c>
      <c r="C77" s="273">
        <f>C50+C62+C74</f>
        <v>135181</v>
      </c>
      <c r="D77" s="273">
        <f>D50+D62+D74</f>
        <v>135181</v>
      </c>
      <c r="E77" s="273">
        <f>E50+E62+E74</f>
        <v>0</v>
      </c>
      <c r="F77" s="273">
        <f>F50+F62+F74</f>
        <v>0</v>
      </c>
    </row>
    <row r="78" spans="1:6" ht="18">
      <c r="A78" s="90"/>
      <c r="B78" s="306"/>
      <c r="C78" s="276"/>
      <c r="D78" s="302"/>
      <c r="E78" s="302"/>
      <c r="F78" s="302"/>
    </row>
    <row r="79" spans="1:6" ht="18">
      <c r="A79" s="92"/>
      <c r="B79" s="307" t="s">
        <v>91</v>
      </c>
      <c r="C79" s="308">
        <v>23.75</v>
      </c>
      <c r="D79" s="308">
        <v>23.75</v>
      </c>
      <c r="E79" s="308"/>
      <c r="F79" s="308"/>
    </row>
    <row r="80" spans="1:6" ht="18">
      <c r="A80" s="92"/>
      <c r="B80" s="307" t="s">
        <v>92</v>
      </c>
      <c r="C80" s="308">
        <v>0</v>
      </c>
      <c r="D80" s="308">
        <v>0</v>
      </c>
      <c r="E80" s="308"/>
      <c r="F80" s="308"/>
    </row>
    <row r="84" spans="2:3" ht="18">
      <c r="B84" s="301" t="s">
        <v>239</v>
      </c>
      <c r="C84" s="256" t="s">
        <v>2</v>
      </c>
    </row>
    <row r="85" spans="1:2" ht="18">
      <c r="A85" s="256" t="s">
        <v>240</v>
      </c>
      <c r="B85" s="301"/>
    </row>
    <row r="86" spans="1:6" ht="18">
      <c r="A86" s="311" t="s">
        <v>243</v>
      </c>
      <c r="B86" s="256" t="s">
        <v>283</v>
      </c>
      <c r="C86" s="309">
        <f>2*149000/1000</f>
        <v>298</v>
      </c>
      <c r="F86" s="256">
        <f>25-23.75</f>
        <v>1.25</v>
      </c>
    </row>
    <row r="87" spans="2:6" ht="18">
      <c r="B87" s="256" t="s">
        <v>269</v>
      </c>
      <c r="C87" s="309">
        <f>C86*0.3422</f>
        <v>101.9756</v>
      </c>
      <c r="F87" s="256">
        <f>10-1.25</f>
        <v>8.75</v>
      </c>
    </row>
    <row r="88" spans="1:3" ht="18">
      <c r="A88" s="311" t="s">
        <v>284</v>
      </c>
      <c r="B88" s="256" t="s">
        <v>285</v>
      </c>
      <c r="C88" s="309">
        <f>13*96860/1000</f>
        <v>1259.18</v>
      </c>
    </row>
    <row r="89" spans="2:3" ht="18">
      <c r="B89" s="256" t="s">
        <v>269</v>
      </c>
      <c r="C89" s="309">
        <f>C88*0.3422</f>
        <v>430.89139600000004</v>
      </c>
    </row>
    <row r="90" spans="1:3" ht="18">
      <c r="A90" s="256">
        <v>8.75</v>
      </c>
      <c r="B90" s="256" t="s">
        <v>286</v>
      </c>
      <c r="C90" s="256">
        <f>8.75*72</f>
        <v>630</v>
      </c>
    </row>
    <row r="91" spans="2:3" ht="18">
      <c r="B91" s="256" t="s">
        <v>269</v>
      </c>
      <c r="C91" s="309">
        <f>C90*0.3422</f>
        <v>215.586</v>
      </c>
    </row>
    <row r="92" ht="18">
      <c r="C92" s="309">
        <f>SUM(C86:C91)</f>
        <v>2935.6329960000003</v>
      </c>
    </row>
    <row r="93" spans="2:3" ht="36">
      <c r="B93" s="301" t="s">
        <v>287</v>
      </c>
      <c r="C93" s="314">
        <f>C86+C88+C90</f>
        <v>2187.1800000000003</v>
      </c>
    </row>
    <row r="94" spans="2:3" ht="36">
      <c r="B94" s="301" t="s">
        <v>288</v>
      </c>
      <c r="C94" s="314">
        <f>C87+C89+C91</f>
        <v>748.4529960000001</v>
      </c>
    </row>
    <row r="95" spans="2:3" ht="18">
      <c r="B95" s="313" t="s">
        <v>250</v>
      </c>
      <c r="C95" s="314">
        <f>SUM(C93:C94)</f>
        <v>2935.6329960000003</v>
      </c>
    </row>
  </sheetData>
  <sheetProtection selectLockedCells="1" selectUnlockedCells="1"/>
  <mergeCells count="2">
    <mergeCell ref="D6:F6"/>
    <mergeCell ref="D48:F48"/>
  </mergeCells>
  <printOptions/>
  <pageMargins left="0.7875" right="0.7875" top="0.8861111111111111" bottom="0.8861111111111111" header="0.5118055555555555" footer="0.7875"/>
  <pageSetup horizontalDpi="300" verticalDpi="300" orientation="portrait" paperSize="9" scale="50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Layout" zoomScaleNormal="65" zoomScaleSheetLayoutView="50" workbookViewId="0" topLeftCell="A11">
      <selection activeCell="D22" sqref="D22"/>
    </sheetView>
  </sheetViews>
  <sheetFormatPr defaultColWidth="9.00390625" defaultRowHeight="12.75"/>
  <cols>
    <col min="1" max="1" width="57.57421875" style="94" customWidth="1"/>
    <col min="2" max="2" width="9.421875" style="94" customWidth="1"/>
    <col min="3" max="3" width="15.57421875" style="94" customWidth="1"/>
    <col min="4" max="4" width="17.421875" style="94" customWidth="1"/>
    <col min="5" max="5" width="10.7109375" style="94" customWidth="1"/>
    <col min="6" max="16384" width="9.00390625" style="94" customWidth="1"/>
  </cols>
  <sheetData>
    <row r="1" ht="18.75">
      <c r="A1" s="325" t="s">
        <v>289</v>
      </c>
    </row>
    <row r="2" ht="18.75">
      <c r="A2" s="326" t="s">
        <v>290</v>
      </c>
    </row>
    <row r="3" ht="18.75">
      <c r="A3" s="326"/>
    </row>
    <row r="4" ht="18.75">
      <c r="A4" s="327"/>
    </row>
    <row r="5" spans="1:5" ht="72" customHeight="1">
      <c r="A5" s="328" t="s">
        <v>291</v>
      </c>
      <c r="B5" s="329" t="s">
        <v>125</v>
      </c>
      <c r="C5" s="12" t="s">
        <v>97</v>
      </c>
      <c r="D5" s="12" t="s">
        <v>98</v>
      </c>
      <c r="E5" s="12" t="s">
        <v>99</v>
      </c>
    </row>
    <row r="6" spans="1:5" ht="18.75">
      <c r="A6" s="330" t="s">
        <v>292</v>
      </c>
      <c r="B6" s="138">
        <v>400</v>
      </c>
      <c r="C6" s="138"/>
      <c r="D6" s="138">
        <v>400</v>
      </c>
      <c r="E6" s="138"/>
    </row>
    <row r="7" spans="1:5" ht="18.75">
      <c r="A7" s="330" t="s">
        <v>293</v>
      </c>
      <c r="B7" s="138">
        <v>2000</v>
      </c>
      <c r="C7" s="138"/>
      <c r="D7" s="138">
        <v>2000</v>
      </c>
      <c r="E7" s="138"/>
    </row>
    <row r="8" spans="1:5" ht="18.75">
      <c r="A8" s="330" t="s">
        <v>294</v>
      </c>
      <c r="B8" s="138">
        <v>250</v>
      </c>
      <c r="C8" s="138"/>
      <c r="D8" s="138">
        <v>250</v>
      </c>
      <c r="E8" s="138"/>
    </row>
    <row r="9" spans="1:5" ht="18.75">
      <c r="A9" s="330" t="s">
        <v>295</v>
      </c>
      <c r="B9" s="138">
        <v>50</v>
      </c>
      <c r="C9" s="138"/>
      <c r="D9" s="138">
        <v>50</v>
      </c>
      <c r="E9" s="138"/>
    </row>
    <row r="10" spans="1:5" ht="18.75">
      <c r="A10" s="330" t="s">
        <v>296</v>
      </c>
      <c r="B10" s="138">
        <v>300</v>
      </c>
      <c r="C10" s="138"/>
      <c r="D10" s="138">
        <v>300</v>
      </c>
      <c r="E10" s="138"/>
    </row>
    <row r="11" spans="1:5" ht="18.75">
      <c r="A11" s="330" t="s">
        <v>297</v>
      </c>
      <c r="B11" s="138">
        <v>2500</v>
      </c>
      <c r="C11" s="138"/>
      <c r="D11" s="138">
        <v>2500</v>
      </c>
      <c r="E11" s="138"/>
    </row>
    <row r="12" spans="1:5" ht="18.75">
      <c r="A12" s="330" t="s">
        <v>298</v>
      </c>
      <c r="B12" s="138">
        <v>500</v>
      </c>
      <c r="C12" s="138"/>
      <c r="D12" s="138">
        <v>500</v>
      </c>
      <c r="E12" s="138"/>
    </row>
    <row r="13" spans="1:5" ht="18.75">
      <c r="A13" s="330" t="s">
        <v>299</v>
      </c>
      <c r="B13" s="138">
        <v>1500</v>
      </c>
      <c r="C13" s="138"/>
      <c r="D13" s="138">
        <v>1500</v>
      </c>
      <c r="E13" s="138"/>
    </row>
    <row r="14" spans="1:5" ht="18.75">
      <c r="A14" s="330" t="s">
        <v>300</v>
      </c>
      <c r="B14" s="138">
        <v>200</v>
      </c>
      <c r="C14" s="138"/>
      <c r="D14" s="138">
        <v>200</v>
      </c>
      <c r="E14" s="138"/>
    </row>
    <row r="15" spans="1:5" ht="37.5">
      <c r="A15" s="331" t="s">
        <v>301</v>
      </c>
      <c r="B15" s="138">
        <v>100</v>
      </c>
      <c r="C15" s="138"/>
      <c r="D15" s="138">
        <v>100</v>
      </c>
      <c r="E15" s="138"/>
    </row>
    <row r="16" spans="1:5" ht="18.75">
      <c r="A16" s="330" t="s">
        <v>302</v>
      </c>
      <c r="B16" s="138">
        <v>1000</v>
      </c>
      <c r="C16" s="138"/>
      <c r="D16" s="138">
        <v>1000</v>
      </c>
      <c r="E16" s="138"/>
    </row>
    <row r="17" spans="1:5" ht="18.75">
      <c r="A17" s="330" t="s">
        <v>303</v>
      </c>
      <c r="B17" s="138">
        <v>200</v>
      </c>
      <c r="C17" s="138"/>
      <c r="D17" s="138">
        <v>200</v>
      </c>
      <c r="E17" s="138"/>
    </row>
    <row r="18" spans="1:5" ht="18.75">
      <c r="A18" s="330" t="s">
        <v>304</v>
      </c>
      <c r="B18" s="138">
        <v>3000</v>
      </c>
      <c r="C18" s="138"/>
      <c r="D18" s="138">
        <v>3000</v>
      </c>
      <c r="E18" s="138"/>
    </row>
    <row r="19" spans="1:5" ht="18.75">
      <c r="A19" s="330" t="s">
        <v>305</v>
      </c>
      <c r="B19" s="244">
        <f>1584+3000</f>
        <v>4584</v>
      </c>
      <c r="C19" s="138"/>
      <c r="D19" s="138">
        <v>4584</v>
      </c>
      <c r="E19" s="138"/>
    </row>
    <row r="20" spans="1:5" ht="18.75">
      <c r="A20" s="330" t="s">
        <v>518</v>
      </c>
      <c r="B20" s="244">
        <v>11454</v>
      </c>
      <c r="C20" s="138"/>
      <c r="D20" s="138">
        <v>11454</v>
      </c>
      <c r="E20" s="138"/>
    </row>
    <row r="21" spans="1:5" ht="37.5">
      <c r="A21" s="331" t="s">
        <v>519</v>
      </c>
      <c r="B21" s="244">
        <v>3000</v>
      </c>
      <c r="C21" s="138"/>
      <c r="D21" s="138">
        <v>3000</v>
      </c>
      <c r="E21" s="138"/>
    </row>
    <row r="22" spans="1:5" ht="18.75">
      <c r="A22" s="330" t="s">
        <v>517</v>
      </c>
      <c r="B22" s="244">
        <v>1500</v>
      </c>
      <c r="C22" s="138"/>
      <c r="D22" s="138">
        <v>1500</v>
      </c>
      <c r="E22" s="138"/>
    </row>
    <row r="23" spans="1:5" ht="18.75">
      <c r="A23" s="330" t="s">
        <v>306</v>
      </c>
      <c r="B23" s="138">
        <v>50</v>
      </c>
      <c r="C23" s="138"/>
      <c r="D23" s="138">
        <v>50</v>
      </c>
      <c r="E23" s="138"/>
    </row>
    <row r="24" spans="1:5" ht="18.75">
      <c r="A24" s="332" t="s">
        <v>307</v>
      </c>
      <c r="B24" s="167">
        <v>50</v>
      </c>
      <c r="C24" s="138"/>
      <c r="D24" s="138">
        <v>50</v>
      </c>
      <c r="E24" s="138"/>
    </row>
    <row r="25" spans="1:5" ht="18.75">
      <c r="A25" s="333" t="s">
        <v>308</v>
      </c>
      <c r="B25" s="333">
        <f>SUM(B6:B24)</f>
        <v>32638</v>
      </c>
      <c r="C25" s="333">
        <f>SUM(C6:C24)</f>
        <v>0</v>
      </c>
      <c r="D25" s="333">
        <f>SUM(D6:D24)</f>
        <v>32638</v>
      </c>
      <c r="E25" s="333">
        <f>SUM(E6:E24)</f>
        <v>0</v>
      </c>
    </row>
    <row r="26" spans="1:2" ht="18">
      <c r="A26" s="334"/>
      <c r="B26" s="335"/>
    </row>
    <row r="27" ht="18">
      <c r="A27" s="94" t="s">
        <v>309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8" r:id="rId1"/>
  <headerFooter alignWithMargins="0">
    <oddHeader>&amp;R16.sz. melléklet a 3/2018.(II.21.)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Normal="65" zoomScaleSheetLayoutView="50" workbookViewId="0" topLeftCell="H1">
      <selection activeCell="N16" sqref="N16"/>
    </sheetView>
  </sheetViews>
  <sheetFormatPr defaultColWidth="9.140625" defaultRowHeight="12.75"/>
  <cols>
    <col min="1" max="1" width="4.7109375" style="336" customWidth="1"/>
    <col min="2" max="2" width="34.421875" style="336" customWidth="1"/>
    <col min="3" max="3" width="12.8515625" style="336" customWidth="1"/>
    <col min="4" max="4" width="11.7109375" style="336" customWidth="1"/>
    <col min="5" max="5" width="12.8515625" style="336" customWidth="1"/>
    <col min="6" max="6" width="14.00390625" style="336" customWidth="1"/>
    <col min="7" max="7" width="12.28125" style="336" customWidth="1"/>
    <col min="8" max="16384" width="9.140625" style="336" customWidth="1"/>
  </cols>
  <sheetData>
    <row r="1" spans="1:7" ht="18.75">
      <c r="A1" s="337"/>
      <c r="B1" s="337" t="s">
        <v>310</v>
      </c>
      <c r="C1" s="337"/>
      <c r="D1" s="337"/>
      <c r="E1" s="337"/>
      <c r="F1" s="337"/>
      <c r="G1" s="337"/>
    </row>
    <row r="2" spans="1:7" s="340" customFormat="1" ht="27" customHeight="1">
      <c r="A2" s="338" t="s">
        <v>311</v>
      </c>
      <c r="B2" s="339"/>
      <c r="C2" s="455" t="s">
        <v>312</v>
      </c>
      <c r="D2" s="455"/>
      <c r="E2" s="455"/>
      <c r="F2" s="455"/>
      <c r="G2" s="455"/>
    </row>
    <row r="3" spans="1:7" s="340" customFormat="1" ht="18.75">
      <c r="A3" s="339"/>
      <c r="B3" s="339"/>
      <c r="C3" s="339"/>
      <c r="D3" s="339"/>
      <c r="E3" s="339"/>
      <c r="F3" s="339"/>
      <c r="G3" s="339"/>
    </row>
    <row r="4" spans="1:7" s="340" customFormat="1" ht="24.75" customHeight="1">
      <c r="A4" s="338" t="s">
        <v>313</v>
      </c>
      <c r="B4" s="339"/>
      <c r="C4" s="455" t="s">
        <v>312</v>
      </c>
      <c r="D4" s="455"/>
      <c r="E4" s="455"/>
      <c r="F4" s="455"/>
      <c r="G4" s="339"/>
    </row>
    <row r="5" spans="1:7" s="341" customFormat="1" ht="18.75">
      <c r="A5" s="339"/>
      <c r="B5" s="339"/>
      <c r="C5" s="339"/>
      <c r="D5" s="339"/>
      <c r="E5" s="339"/>
      <c r="F5" s="339"/>
      <c r="G5" s="339"/>
    </row>
    <row r="6" spans="1:7" s="344" customFormat="1" ht="35.25" customHeight="1">
      <c r="A6" s="342" t="s">
        <v>314</v>
      </c>
      <c r="B6" s="343"/>
      <c r="C6" s="343"/>
      <c r="D6" s="339"/>
      <c r="E6" s="339"/>
      <c r="F6" s="339"/>
      <c r="G6" s="339"/>
    </row>
    <row r="7" spans="1:7" s="344" customFormat="1" ht="32.25" customHeight="1">
      <c r="A7" s="342" t="s">
        <v>315</v>
      </c>
      <c r="B7" s="339"/>
      <c r="C7" s="339"/>
      <c r="D7" s="339"/>
      <c r="E7" s="339"/>
      <c r="F7" s="339"/>
      <c r="G7" s="339"/>
    </row>
    <row r="8" spans="1:7" s="346" customFormat="1" ht="102" customHeight="1">
      <c r="A8" s="345" t="s">
        <v>121</v>
      </c>
      <c r="B8" s="345" t="s">
        <v>316</v>
      </c>
      <c r="C8" s="345" t="s">
        <v>317</v>
      </c>
      <c r="D8" s="345" t="s">
        <v>318</v>
      </c>
      <c r="E8" s="345" t="s">
        <v>319</v>
      </c>
      <c r="F8" s="345" t="s">
        <v>320</v>
      </c>
      <c r="G8" s="345" t="s">
        <v>321</v>
      </c>
    </row>
    <row r="9" spans="1:7" ht="24" customHeight="1">
      <c r="A9" s="347" t="s">
        <v>133</v>
      </c>
      <c r="B9" s="348" t="s">
        <v>322</v>
      </c>
      <c r="C9" s="349"/>
      <c r="D9" s="349"/>
      <c r="E9" s="349"/>
      <c r="F9" s="349"/>
      <c r="G9" s="350">
        <f aca="true" t="shared" si="0" ref="G9:G15">SUM(C9:F9)</f>
        <v>0</v>
      </c>
    </row>
    <row r="10" spans="1:7" ht="47.25" customHeight="1">
      <c r="A10" s="351" t="s">
        <v>135</v>
      </c>
      <c r="B10" s="352" t="s">
        <v>323</v>
      </c>
      <c r="C10" s="353"/>
      <c r="D10" s="353"/>
      <c r="E10" s="353"/>
      <c r="F10" s="353"/>
      <c r="G10" s="354">
        <f t="shared" si="0"/>
        <v>0</v>
      </c>
    </row>
    <row r="11" spans="1:7" ht="60" customHeight="1">
      <c r="A11" s="351" t="s">
        <v>136</v>
      </c>
      <c r="B11" s="352" t="s">
        <v>324</v>
      </c>
      <c r="C11" s="353"/>
      <c r="D11" s="353"/>
      <c r="E11" s="353"/>
      <c r="F11" s="353"/>
      <c r="G11" s="354">
        <f t="shared" si="0"/>
        <v>0</v>
      </c>
    </row>
    <row r="12" spans="1:7" ht="37.5" customHeight="1">
      <c r="A12" s="351" t="s">
        <v>137</v>
      </c>
      <c r="B12" s="352" t="s">
        <v>325</v>
      </c>
      <c r="C12" s="353"/>
      <c r="D12" s="353"/>
      <c r="E12" s="353"/>
      <c r="F12" s="353"/>
      <c r="G12" s="354">
        <f t="shared" si="0"/>
        <v>0</v>
      </c>
    </row>
    <row r="13" spans="1:7" ht="50.25" customHeight="1">
      <c r="A13" s="351" t="s">
        <v>138</v>
      </c>
      <c r="B13" s="352" t="s">
        <v>326</v>
      </c>
      <c r="C13" s="353"/>
      <c r="D13" s="353"/>
      <c r="E13" s="353"/>
      <c r="F13" s="353"/>
      <c r="G13" s="354">
        <f t="shared" si="0"/>
        <v>0</v>
      </c>
    </row>
    <row r="14" spans="1:7" ht="24" customHeight="1">
      <c r="A14" s="355" t="s">
        <v>139</v>
      </c>
      <c r="B14" s="356" t="s">
        <v>327</v>
      </c>
      <c r="C14" s="357"/>
      <c r="D14" s="357"/>
      <c r="E14" s="357"/>
      <c r="F14" s="357"/>
      <c r="G14" s="358">
        <f t="shared" si="0"/>
        <v>0</v>
      </c>
    </row>
    <row r="15" spans="1:7" s="361" customFormat="1" ht="24" customHeight="1">
      <c r="A15" s="359" t="s">
        <v>328</v>
      </c>
      <c r="B15" s="360" t="s">
        <v>321</v>
      </c>
      <c r="C15" s="354">
        <f>SUM(C9:C14)</f>
        <v>0</v>
      </c>
      <c r="D15" s="354">
        <f>SUM(D9:D14)</f>
        <v>0</v>
      </c>
      <c r="E15" s="354">
        <f>SUM(E9:E14)</f>
        <v>0</v>
      </c>
      <c r="F15" s="354">
        <f>SUM(F9:F14)</f>
        <v>0</v>
      </c>
      <c r="G15" s="354">
        <f t="shared" si="0"/>
        <v>0</v>
      </c>
    </row>
    <row r="16" spans="1:7" s="341" customFormat="1" ht="18.75">
      <c r="A16" s="339"/>
      <c r="B16" s="339"/>
      <c r="C16" s="339"/>
      <c r="D16" s="339"/>
      <c r="E16" s="339"/>
      <c r="F16" s="339"/>
      <c r="G16" s="339"/>
    </row>
    <row r="17" spans="1:7" s="341" customFormat="1" ht="12.75">
      <c r="A17" s="362"/>
      <c r="B17" s="362"/>
      <c r="C17" s="362"/>
      <c r="D17" s="362"/>
      <c r="E17" s="362"/>
      <c r="F17" s="362"/>
      <c r="G17" s="362"/>
    </row>
    <row r="18" spans="1:7" s="341" customFormat="1" ht="12.75">
      <c r="A18" s="362"/>
      <c r="B18" s="362"/>
      <c r="C18" s="362"/>
      <c r="D18" s="362"/>
      <c r="E18" s="362"/>
      <c r="F18" s="362"/>
      <c r="G18" s="362"/>
    </row>
    <row r="19" spans="1:7" s="341" customFormat="1" ht="18">
      <c r="A19" s="363" t="s">
        <v>329</v>
      </c>
      <c r="B19" s="362"/>
      <c r="C19" s="362"/>
      <c r="D19" s="362"/>
      <c r="E19" s="362"/>
      <c r="F19" s="362"/>
      <c r="G19" s="364"/>
    </row>
    <row r="20" spans="1:7" s="341" customFormat="1" ht="12.75">
      <c r="A20" s="362"/>
      <c r="B20" s="362"/>
      <c r="C20" s="362"/>
      <c r="D20" s="362"/>
      <c r="E20" s="362"/>
      <c r="F20" s="362"/>
      <c r="G20" s="362"/>
    </row>
    <row r="21" spans="1:7" ht="12.75">
      <c r="A21" s="362"/>
      <c r="B21" s="362"/>
      <c r="C21" s="362"/>
      <c r="D21" s="362"/>
      <c r="E21" s="362"/>
      <c r="F21" s="362"/>
      <c r="G21" s="362"/>
    </row>
    <row r="22" spans="1:7" ht="12.75">
      <c r="A22" s="362"/>
      <c r="B22" s="362"/>
      <c r="C22" s="363"/>
      <c r="D22" s="363"/>
      <c r="E22" s="363"/>
      <c r="F22" s="363"/>
      <c r="G22" s="362"/>
    </row>
    <row r="23" spans="1:7" ht="12.75">
      <c r="A23" s="362"/>
      <c r="B23" s="362"/>
      <c r="C23" s="365"/>
      <c r="D23" s="366" t="s">
        <v>330</v>
      </c>
      <c r="E23" s="366"/>
      <c r="F23" s="365"/>
      <c r="G23" s="362"/>
    </row>
  </sheetData>
  <sheetProtection selectLockedCells="1" selectUnlockedCells="1"/>
  <mergeCells count="2">
    <mergeCell ref="C2:G2"/>
    <mergeCell ref="C4:F4"/>
  </mergeCells>
  <printOptions/>
  <pageMargins left="0.75" right="0.75" top="1" bottom="1" header="0.5" footer="0.5118055555555555"/>
  <pageSetup horizontalDpi="300" verticalDpi="300" orientation="portrait" paperSize="9" scale="85" r:id="rId1"/>
  <headerFooter alignWithMargins="0">
    <oddHeader>&amp;R17. melléklet a 3/2017.(II.21.)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0"/>
  <sheetViews>
    <sheetView view="pageLayout" zoomScaleNormal="65" zoomScaleSheetLayoutView="50" workbookViewId="0" topLeftCell="C1">
      <selection activeCell="G63" sqref="G63"/>
    </sheetView>
  </sheetViews>
  <sheetFormatPr defaultColWidth="9.00390625" defaultRowHeight="12.75"/>
  <cols>
    <col min="1" max="1" width="13.7109375" style="1" customWidth="1"/>
    <col min="2" max="2" width="124.7109375" style="1" customWidth="1"/>
    <col min="3" max="3" width="23.00390625" style="2" customWidth="1"/>
    <col min="4" max="4" width="18.00390625" style="1" customWidth="1"/>
    <col min="5" max="5" width="14.8515625" style="1" customWidth="1"/>
    <col min="6" max="6" width="12.421875" style="1" customWidth="1"/>
    <col min="7" max="7" width="14.00390625" style="1" customWidth="1"/>
    <col min="8" max="16384" width="9.00390625" style="1" customWidth="1"/>
  </cols>
  <sheetData>
    <row r="1" spans="1:6" s="5" customFormat="1" ht="20.25">
      <c r="A1" s="3"/>
      <c r="B1" s="436" t="s">
        <v>0</v>
      </c>
      <c r="C1" s="436"/>
      <c r="D1" s="3"/>
      <c r="E1" s="3"/>
      <c r="F1" s="3"/>
    </row>
    <row r="2" spans="1:6" s="5" customFormat="1" ht="20.25">
      <c r="A2" s="4"/>
      <c r="B2" s="436" t="s">
        <v>1</v>
      </c>
      <c r="C2" s="436"/>
      <c r="D2" s="3"/>
      <c r="E2" s="3"/>
      <c r="F2" s="3"/>
    </row>
    <row r="3" s="5" customFormat="1" ht="20.25">
      <c r="C3" s="6" t="s">
        <v>2</v>
      </c>
    </row>
    <row r="4" spans="1:252" s="5" customFormat="1" ht="39" customHeight="1">
      <c r="A4" s="7" t="s">
        <v>3</v>
      </c>
      <c r="B4" s="7" t="s">
        <v>4</v>
      </c>
      <c r="C4" s="8" t="s">
        <v>5</v>
      </c>
      <c r="D4" s="437" t="s">
        <v>6</v>
      </c>
      <c r="E4" s="437"/>
      <c r="F4" s="437"/>
      <c r="IR4" s="1"/>
    </row>
    <row r="5" spans="1:252" s="5" customFormat="1" ht="83.25" customHeight="1">
      <c r="A5" s="9"/>
      <c r="B5" s="10" t="s">
        <v>7</v>
      </c>
      <c r="C5" s="11"/>
      <c r="D5" s="12" t="s">
        <v>8</v>
      </c>
      <c r="E5" s="12" t="s">
        <v>9</v>
      </c>
      <c r="F5" s="12" t="s">
        <v>10</v>
      </c>
      <c r="IR5" s="1"/>
    </row>
    <row r="6" spans="1:252" s="5" customFormat="1" ht="20.25">
      <c r="A6" s="13" t="s">
        <v>14</v>
      </c>
      <c r="B6" s="14" t="s">
        <v>15</v>
      </c>
      <c r="C6" s="15">
        <f>C12+C11+C10+C9+C8+C7</f>
        <v>654552</v>
      </c>
      <c r="D6" s="15">
        <f>D12+D11+D10+D9+D8+D7</f>
        <v>502810</v>
      </c>
      <c r="E6" s="15">
        <f>E12+E11+E10+E9+E8+E7</f>
        <v>0</v>
      </c>
      <c r="F6" s="15">
        <f>'1.melléklet'!F6</f>
        <v>151742</v>
      </c>
      <c r="IR6" s="1"/>
    </row>
    <row r="7" spans="1:252" s="5" customFormat="1" ht="20.25">
      <c r="A7" s="16"/>
      <c r="B7" s="17" t="s">
        <v>16</v>
      </c>
      <c r="C7" s="18">
        <f>'8. melléklet Önkormányzat'!C10</f>
        <v>258888</v>
      </c>
      <c r="D7" s="18">
        <f>'1.melléklet'!D7</f>
        <v>107146</v>
      </c>
      <c r="E7" s="18">
        <f>'1.melléklet'!E7</f>
        <v>0</v>
      </c>
      <c r="F7" s="18">
        <f>'1.melléklet'!F7</f>
        <v>151742</v>
      </c>
      <c r="IR7" s="1"/>
    </row>
    <row r="8" spans="1:252" s="5" customFormat="1" ht="20.25">
      <c r="A8" s="20"/>
      <c r="B8" s="17" t="s">
        <v>17</v>
      </c>
      <c r="C8" s="18">
        <f>'8. melléklet Önkormányzat'!C11</f>
        <v>189021</v>
      </c>
      <c r="D8" s="18">
        <f>'1.melléklet'!D8</f>
        <v>189021</v>
      </c>
      <c r="E8" s="18">
        <f>'1.melléklet'!E8</f>
        <v>0</v>
      </c>
      <c r="F8" s="18">
        <f>'1.melléklet'!F8</f>
        <v>0</v>
      </c>
      <c r="IR8" s="1"/>
    </row>
    <row r="9" spans="1:252" s="5" customFormat="1" ht="20.25">
      <c r="A9" s="20"/>
      <c r="B9" s="17" t="s">
        <v>18</v>
      </c>
      <c r="C9" s="18">
        <f>'8. melléklet Önkormányzat'!C12</f>
        <v>192784</v>
      </c>
      <c r="D9" s="18">
        <f>'1.melléklet'!D9</f>
        <v>192784</v>
      </c>
      <c r="E9" s="18">
        <f>'1.melléklet'!E9</f>
        <v>0</v>
      </c>
      <c r="F9" s="18">
        <f>'1.melléklet'!F9</f>
        <v>0</v>
      </c>
      <c r="IR9" s="1"/>
    </row>
    <row r="10" spans="1:252" s="5" customFormat="1" ht="20.25">
      <c r="A10" s="20"/>
      <c r="B10" s="17" t="s">
        <v>19</v>
      </c>
      <c r="C10" s="18">
        <f>'8. melléklet Önkormányzat'!C13</f>
        <v>13859</v>
      </c>
      <c r="D10" s="18">
        <f>'1.melléklet'!D10</f>
        <v>13859</v>
      </c>
      <c r="E10" s="18">
        <f>'1.melléklet'!E10</f>
        <v>0</v>
      </c>
      <c r="F10" s="18">
        <f>'1.melléklet'!F10</f>
        <v>0</v>
      </c>
      <c r="IR10" s="1"/>
    </row>
    <row r="11" spans="1:252" s="5" customFormat="1" ht="20.25">
      <c r="A11" s="20"/>
      <c r="B11" s="17" t="s">
        <v>93</v>
      </c>
      <c r="C11" s="18">
        <f>'8. melléklet Önkormányzat'!C14</f>
        <v>0</v>
      </c>
      <c r="D11" s="18">
        <f>'1.melléklet'!D11</f>
        <v>0</v>
      </c>
      <c r="E11" s="18">
        <f>'1.melléklet'!E11</f>
        <v>0</v>
      </c>
      <c r="F11" s="18">
        <f>'1.melléklet'!F11</f>
        <v>0</v>
      </c>
      <c r="IR11" s="1"/>
    </row>
    <row r="12" spans="1:252" s="5" customFormat="1" ht="20.25">
      <c r="A12" s="20"/>
      <c r="B12" s="17" t="s">
        <v>21</v>
      </c>
      <c r="C12" s="18">
        <f>'8. melléklet Önkormányzat'!C15</f>
        <v>0</v>
      </c>
      <c r="D12" s="18"/>
      <c r="E12" s="18">
        <f>'1.melléklet'!E12</f>
        <v>0</v>
      </c>
      <c r="F12" s="18">
        <f>'1.melléklet'!F12</f>
        <v>0</v>
      </c>
      <c r="IR12" s="1"/>
    </row>
    <row r="13" spans="1:252" s="5" customFormat="1" ht="20.25">
      <c r="A13" s="21" t="s">
        <v>22</v>
      </c>
      <c r="B13" s="14" t="s">
        <v>23</v>
      </c>
      <c r="C13" s="15">
        <f>C17+C15+C16+C14</f>
        <v>61940</v>
      </c>
      <c r="D13" s="15">
        <f>D17+D15+D16+D14</f>
        <v>47682</v>
      </c>
      <c r="E13" s="15">
        <f>E17+E15+E16+E14</f>
        <v>14258</v>
      </c>
      <c r="F13" s="15">
        <f>F17+F15+F16+F14</f>
        <v>0</v>
      </c>
      <c r="IR13" s="1"/>
    </row>
    <row r="14" spans="1:252" s="5" customFormat="1" ht="20.25">
      <c r="A14" s="16"/>
      <c r="B14" s="17" t="s">
        <v>24</v>
      </c>
      <c r="C14" s="18">
        <f>'8. melléklet Önkormányzat'!C17</f>
        <v>2160</v>
      </c>
      <c r="D14" s="18">
        <f>'1.melléklet'!D14</f>
        <v>0</v>
      </c>
      <c r="E14" s="18">
        <f>'1.melléklet'!E14</f>
        <v>2160</v>
      </c>
      <c r="F14" s="19">
        <f>'1.melléklet'!F14</f>
        <v>0</v>
      </c>
      <c r="IR14" s="1"/>
    </row>
    <row r="15" spans="1:252" s="5" customFormat="1" ht="20.25">
      <c r="A15" s="20"/>
      <c r="B15" s="17" t="s">
        <v>25</v>
      </c>
      <c r="C15" s="18">
        <f>'8. melléklet Önkormányzat'!C18</f>
        <v>0</v>
      </c>
      <c r="D15" s="18">
        <f>'1.melléklet'!D15</f>
        <v>0</v>
      </c>
      <c r="E15" s="18">
        <f>'1.melléklet'!E15</f>
        <v>0</v>
      </c>
      <c r="F15" s="19">
        <f>'1.melléklet'!F15</f>
        <v>0</v>
      </c>
      <c r="IR15" s="1"/>
    </row>
    <row r="16" spans="1:252" s="5" customFormat="1" ht="20.25">
      <c r="A16" s="20"/>
      <c r="B16" s="17" t="s">
        <v>26</v>
      </c>
      <c r="C16" s="18">
        <f>'8. melléklet Önkormányzat'!C19</f>
        <v>47682</v>
      </c>
      <c r="D16" s="18">
        <f>'1.melléklet'!D16</f>
        <v>47682</v>
      </c>
      <c r="E16" s="18">
        <f>'1.melléklet'!E16</f>
        <v>0</v>
      </c>
      <c r="F16" s="19">
        <f>'1.melléklet'!F16</f>
        <v>0</v>
      </c>
      <c r="IR16" s="1"/>
    </row>
    <row r="17" spans="1:252" s="5" customFormat="1" ht="20.25">
      <c r="A17" s="20"/>
      <c r="B17" s="17" t="s">
        <v>27</v>
      </c>
      <c r="C17" s="18">
        <f>'8. melléklet Önkormányzat'!C20</f>
        <v>12098</v>
      </c>
      <c r="D17" s="18">
        <f>'1.melléklet'!D17</f>
        <v>0</v>
      </c>
      <c r="E17" s="18">
        <f>'1.melléklet'!E17</f>
        <v>12098</v>
      </c>
      <c r="F17" s="19">
        <f>'1.melléklet'!F17</f>
        <v>0</v>
      </c>
      <c r="IR17" s="1"/>
    </row>
    <row r="18" spans="1:252" s="5" customFormat="1" ht="22.5" customHeight="1">
      <c r="A18" s="21" t="s">
        <v>28</v>
      </c>
      <c r="B18" s="22" t="s">
        <v>32</v>
      </c>
      <c r="C18" s="15">
        <f>C19+C20+C21+C22</f>
        <v>197210</v>
      </c>
      <c r="D18" s="15">
        <f>D19+D20+D21+D22</f>
        <v>197210</v>
      </c>
      <c r="E18" s="15">
        <f>E19+E20+E21+E22</f>
        <v>0</v>
      </c>
      <c r="F18" s="15">
        <f>F19+F20+F21+F22</f>
        <v>0</v>
      </c>
      <c r="IR18" s="1"/>
    </row>
    <row r="19" spans="1:252" s="5" customFormat="1" ht="68.25" customHeight="1">
      <c r="A19" s="23"/>
      <c r="B19" s="17" t="s">
        <v>33</v>
      </c>
      <c r="C19" s="18">
        <f>'1.melléklet'!C21-57000</f>
        <v>164700</v>
      </c>
      <c r="D19" s="18">
        <f>'1.melléklet'!D21</f>
        <v>164700</v>
      </c>
      <c r="E19" s="18"/>
      <c r="F19" s="18">
        <f>'1.melléklet'!F21</f>
        <v>0</v>
      </c>
      <c r="IR19" s="1"/>
    </row>
    <row r="20" spans="1:252" s="5" customFormat="1" ht="21" customHeight="1">
      <c r="A20" s="25"/>
      <c r="B20" s="26" t="s">
        <v>34</v>
      </c>
      <c r="C20" s="18">
        <f>'1.melléklet'!C22</f>
        <v>26000</v>
      </c>
      <c r="D20" s="18">
        <f>'1.melléklet'!D22</f>
        <v>26000</v>
      </c>
      <c r="E20" s="18">
        <f>'1.melléklet'!E22</f>
        <v>0</v>
      </c>
      <c r="F20" s="18">
        <f>'1.melléklet'!F22</f>
        <v>0</v>
      </c>
      <c r="IR20" s="1"/>
    </row>
    <row r="21" spans="1:252" s="5" customFormat="1" ht="24.75" customHeight="1">
      <c r="A21" s="23"/>
      <c r="B21" s="26" t="s">
        <v>35</v>
      </c>
      <c r="C21" s="18">
        <f>'1.melléklet'!C23</f>
        <v>3000</v>
      </c>
      <c r="D21" s="18">
        <f>'1.melléklet'!D23</f>
        <v>3000</v>
      </c>
      <c r="E21" s="18">
        <f>'1.melléklet'!E23</f>
        <v>0</v>
      </c>
      <c r="F21" s="18">
        <f>'1.melléklet'!F23</f>
        <v>0</v>
      </c>
      <c r="IR21" s="1"/>
    </row>
    <row r="22" spans="1:252" s="5" customFormat="1" ht="60.75">
      <c r="A22" s="16"/>
      <c r="B22" s="26" t="s">
        <v>36</v>
      </c>
      <c r="C22" s="18">
        <f>'1.melléklet'!C24</f>
        <v>3510</v>
      </c>
      <c r="D22" s="18">
        <f>'1.melléklet'!D24</f>
        <v>3510</v>
      </c>
      <c r="E22" s="18">
        <f>'1.melléklet'!E24</f>
        <v>0</v>
      </c>
      <c r="F22" s="18">
        <f>'1.melléklet'!F24</f>
        <v>0</v>
      </c>
      <c r="IR22" s="1"/>
    </row>
    <row r="23" spans="1:252" s="5" customFormat="1" ht="20.25">
      <c r="A23" s="21" t="s">
        <v>31</v>
      </c>
      <c r="B23" s="27" t="s">
        <v>38</v>
      </c>
      <c r="C23" s="15">
        <f>C24+C25+C26+C27+C28</f>
        <v>150092</v>
      </c>
      <c r="D23" s="15">
        <f>'1.melléklet'!D25</f>
        <v>149512</v>
      </c>
      <c r="E23" s="15">
        <f>'1.melléklet'!E25</f>
        <v>0</v>
      </c>
      <c r="F23" s="15">
        <f>'1.melléklet'!F25</f>
        <v>580</v>
      </c>
      <c r="IR23" s="1"/>
    </row>
    <row r="24" spans="1:252" s="5" customFormat="1" ht="40.5">
      <c r="A24" s="23"/>
      <c r="B24" s="26" t="s">
        <v>39</v>
      </c>
      <c r="C24" s="18">
        <f>'1.melléklet'!C26</f>
        <v>133724</v>
      </c>
      <c r="D24" s="18">
        <f>'1.melléklet'!D26</f>
        <v>133144</v>
      </c>
      <c r="E24" s="18">
        <f>'1.melléklet'!E26</f>
        <v>0</v>
      </c>
      <c r="F24" s="18">
        <f>'1.melléklet'!F26</f>
        <v>580</v>
      </c>
      <c r="IR24" s="1"/>
    </row>
    <row r="25" spans="1:252" s="5" customFormat="1" ht="20.25">
      <c r="A25" s="23"/>
      <c r="B25" s="26" t="s">
        <v>40</v>
      </c>
      <c r="C25" s="18">
        <f>'1.melléklet'!C27</f>
        <v>15412</v>
      </c>
      <c r="D25" s="18">
        <f>'1.melléklet'!D27</f>
        <v>15412</v>
      </c>
      <c r="E25" s="18">
        <f>'1.melléklet'!E27</f>
        <v>0</v>
      </c>
      <c r="F25" s="18">
        <f>'1.melléklet'!F27</f>
        <v>0</v>
      </c>
      <c r="IR25" s="1"/>
    </row>
    <row r="26" spans="1:252" s="5" customFormat="1" ht="20.25">
      <c r="A26" s="23"/>
      <c r="B26" s="26" t="s">
        <v>41</v>
      </c>
      <c r="C26" s="18">
        <f>'1.melléklet'!C28</f>
        <v>0</v>
      </c>
      <c r="D26" s="18">
        <f>'1.melléklet'!D28</f>
        <v>0</v>
      </c>
      <c r="E26" s="18">
        <f>'1.melléklet'!E28</f>
        <v>0</v>
      </c>
      <c r="F26" s="18">
        <f>'1.melléklet'!F28</f>
        <v>0</v>
      </c>
      <c r="IR26" s="1"/>
    </row>
    <row r="27" spans="1:252" s="5" customFormat="1" ht="20.25">
      <c r="A27" s="23"/>
      <c r="B27" s="26" t="s">
        <v>42</v>
      </c>
      <c r="C27" s="18">
        <f>'1.melléklet'!C29</f>
        <v>700</v>
      </c>
      <c r="D27" s="18">
        <f>'1.melléklet'!D29</f>
        <v>700</v>
      </c>
      <c r="E27" s="18">
        <f>'1.melléklet'!E29</f>
        <v>0</v>
      </c>
      <c r="F27" s="18">
        <f>'1.melléklet'!F29</f>
        <v>0</v>
      </c>
      <c r="IR27" s="1"/>
    </row>
    <row r="28" spans="1:252" s="5" customFormat="1" ht="20.25">
      <c r="A28" s="23"/>
      <c r="B28" s="26" t="s">
        <v>43</v>
      </c>
      <c r="C28" s="18">
        <f>'1.melléklet'!C30</f>
        <v>256</v>
      </c>
      <c r="D28" s="18">
        <f>'1.melléklet'!D30</f>
        <v>256</v>
      </c>
      <c r="E28" s="18">
        <f>'1.melléklet'!E30</f>
        <v>0</v>
      </c>
      <c r="F28" s="18">
        <f>'1.melléklet'!F30</f>
        <v>0</v>
      </c>
      <c r="IR28" s="1"/>
    </row>
    <row r="29" spans="1:252" s="5" customFormat="1" ht="20.25">
      <c r="A29" s="29" t="s">
        <v>37</v>
      </c>
      <c r="B29" s="22" t="s">
        <v>48</v>
      </c>
      <c r="C29" s="15">
        <f>'1.melléklet'!C34</f>
        <v>0</v>
      </c>
      <c r="D29" s="15">
        <f>'1.melléklet'!D34</f>
        <v>0</v>
      </c>
      <c r="E29" s="15">
        <f>'1.melléklet'!E34</f>
        <v>0</v>
      </c>
      <c r="F29" s="15">
        <f>'1.melléklet'!F34</f>
        <v>0</v>
      </c>
      <c r="IR29" s="1"/>
    </row>
    <row r="30" spans="1:252" s="5" customFormat="1" ht="31.5" customHeight="1">
      <c r="A30" s="31"/>
      <c r="B30" s="22" t="s">
        <v>94</v>
      </c>
      <c r="C30" s="15">
        <f>C6+C13+C18+C23+C29</f>
        <v>1063794</v>
      </c>
      <c r="D30" s="15">
        <f>D6+D13+D18+D23+D29</f>
        <v>897214</v>
      </c>
      <c r="E30" s="15">
        <f>E6+E13+E18+E23+E29</f>
        <v>14258</v>
      </c>
      <c r="F30" s="15">
        <f>F6+F13+F18+F23+F29</f>
        <v>152322</v>
      </c>
      <c r="IR30" s="1"/>
    </row>
    <row r="31" spans="1:252" s="5" customFormat="1" ht="20.25">
      <c r="A31" s="29" t="s">
        <v>44</v>
      </c>
      <c r="B31" s="22" t="s">
        <v>95</v>
      </c>
      <c r="C31" s="15">
        <v>23712</v>
      </c>
      <c r="D31" s="15">
        <f>'1.melléklet'!D40</f>
        <v>23712</v>
      </c>
      <c r="E31" s="15">
        <v>0</v>
      </c>
      <c r="F31" s="15">
        <f>'1.melléklet'!F40</f>
        <v>0</v>
      </c>
      <c r="IR31" s="1"/>
    </row>
    <row r="32" spans="1:252" s="5" customFormat="1" ht="20.25">
      <c r="A32" s="29" t="s">
        <v>47</v>
      </c>
      <c r="B32" s="22" t="s">
        <v>58</v>
      </c>
      <c r="C32" s="15">
        <v>66756</v>
      </c>
      <c r="D32" s="15">
        <v>14344</v>
      </c>
      <c r="E32" s="15">
        <f>'1.melléklet'!E41</f>
        <v>52412</v>
      </c>
      <c r="F32" s="15">
        <f>'1.melléklet'!F41</f>
        <v>0</v>
      </c>
      <c r="IR32" s="1"/>
    </row>
    <row r="33" spans="1:252" s="5" customFormat="1" ht="20.25">
      <c r="A33" s="31"/>
      <c r="B33" s="22" t="s">
        <v>96</v>
      </c>
      <c r="C33" s="15">
        <f>C31+C32</f>
        <v>90468</v>
      </c>
      <c r="D33" s="15">
        <f>D31+D32</f>
        <v>38056</v>
      </c>
      <c r="E33" s="15">
        <f>E31+E32</f>
        <v>52412</v>
      </c>
      <c r="F33" s="15">
        <f>F31+F32</f>
        <v>0</v>
      </c>
      <c r="IR33" s="1"/>
    </row>
    <row r="34" spans="1:252" s="5" customFormat="1" ht="31.5" customHeight="1">
      <c r="A34" s="30"/>
      <c r="B34" s="51" t="s">
        <v>64</v>
      </c>
      <c r="C34" s="19">
        <f>C30+C33</f>
        <v>1154262</v>
      </c>
      <c r="D34" s="19">
        <f>D30+D33</f>
        <v>935270</v>
      </c>
      <c r="E34" s="19">
        <f>E30+E33</f>
        <v>66670</v>
      </c>
      <c r="F34" s="19">
        <f>F30+F33</f>
        <v>152322</v>
      </c>
      <c r="IR34" s="1"/>
    </row>
    <row r="35" spans="1:252" s="5" customFormat="1" ht="20.25">
      <c r="A35" s="1"/>
      <c r="B35" s="1"/>
      <c r="C35" s="34">
        <f>C34+1_B_MELLÉKLET!C18</f>
        <v>1864776</v>
      </c>
      <c r="D35" s="36"/>
      <c r="E35" s="1"/>
      <c r="F35" s="1"/>
      <c r="IR35" s="1"/>
    </row>
    <row r="36" spans="1:252" s="5" customFormat="1" ht="20.25">
      <c r="A36" s="1"/>
      <c r="B36" s="1"/>
      <c r="C36" s="34">
        <f>C35-'1.melléklet'!C44</f>
        <v>0</v>
      </c>
      <c r="D36" s="36"/>
      <c r="E36" s="1"/>
      <c r="F36" s="1"/>
      <c r="IR36" s="1"/>
    </row>
    <row r="37" spans="2:4" s="5" customFormat="1" ht="20.25">
      <c r="B37" s="1"/>
      <c r="C37" s="34"/>
      <c r="D37" s="36"/>
    </row>
    <row r="38" spans="1:252" s="5" customFormat="1" ht="39" customHeight="1">
      <c r="A38" s="7" t="s">
        <v>3</v>
      </c>
      <c r="B38" s="7" t="s">
        <v>4</v>
      </c>
      <c r="C38" s="8" t="s">
        <v>5</v>
      </c>
      <c r="D38" s="437" t="s">
        <v>6</v>
      </c>
      <c r="E38" s="437"/>
      <c r="F38" s="437"/>
      <c r="IR38" s="1"/>
    </row>
    <row r="39" spans="1:252" s="5" customFormat="1" ht="58.5">
      <c r="A39" s="7"/>
      <c r="B39" s="10" t="s">
        <v>65</v>
      </c>
      <c r="C39" s="59"/>
      <c r="D39" s="12" t="s">
        <v>97</v>
      </c>
      <c r="E39" s="12" t="s">
        <v>98</v>
      </c>
      <c r="F39" s="12" t="s">
        <v>99</v>
      </c>
      <c r="IR39" s="1"/>
    </row>
    <row r="40" spans="1:252" s="5" customFormat="1" ht="25.5" customHeight="1">
      <c r="A40" s="22" t="s">
        <v>14</v>
      </c>
      <c r="B40" s="22" t="s">
        <v>66</v>
      </c>
      <c r="C40" s="15">
        <f>C41+C42+C43+C46+C47</f>
        <v>1130550</v>
      </c>
      <c r="D40" s="15">
        <f>D41+D42+D43+D46+D47</f>
        <v>936463</v>
      </c>
      <c r="E40" s="15">
        <f>E41+E42+E43+E46+E47</f>
        <v>42345</v>
      </c>
      <c r="F40" s="15">
        <f>F41+F42+F43+F46+F47</f>
        <v>151742</v>
      </c>
      <c r="IR40" s="1"/>
    </row>
    <row r="41" spans="1:252" s="5" customFormat="1" ht="25.5" customHeight="1">
      <c r="A41" s="37"/>
      <c r="B41" s="38" t="s">
        <v>67</v>
      </c>
      <c r="C41" s="49">
        <f>'1.melléklet'!C51</f>
        <v>474319</v>
      </c>
      <c r="D41" s="49">
        <f>'1.melléklet'!D51</f>
        <v>353466</v>
      </c>
      <c r="E41" s="49">
        <f>'1.melléklet'!E51</f>
        <v>15990</v>
      </c>
      <c r="F41" s="49">
        <f>'1.melléklet'!F51</f>
        <v>104863</v>
      </c>
      <c r="IR41" s="1"/>
    </row>
    <row r="42" spans="1:252" s="5" customFormat="1" ht="20.25">
      <c r="A42" s="30"/>
      <c r="B42" s="26" t="s">
        <v>68</v>
      </c>
      <c r="C42" s="49">
        <f>'1.melléklet'!C52</f>
        <v>100205</v>
      </c>
      <c r="D42" s="49">
        <f>'1.melléklet'!D52</f>
        <v>74118</v>
      </c>
      <c r="E42" s="49">
        <f>'1.melléklet'!E52</f>
        <v>3171</v>
      </c>
      <c r="F42" s="49">
        <f>'1.melléklet'!F52</f>
        <v>22916</v>
      </c>
      <c r="IR42" s="1"/>
    </row>
    <row r="43" spans="1:252" s="5" customFormat="1" ht="20.25">
      <c r="A43" s="30"/>
      <c r="B43" s="26" t="s">
        <v>69</v>
      </c>
      <c r="C43" s="49">
        <f>'1.melléklet'!C53</f>
        <v>468062</v>
      </c>
      <c r="D43" s="49">
        <f>'1.melléklet'!D53</f>
        <v>437599</v>
      </c>
      <c r="E43" s="49">
        <f>'1.melléklet'!E53</f>
        <v>6500</v>
      </c>
      <c r="F43" s="49">
        <f>'1.melléklet'!F53</f>
        <v>23963</v>
      </c>
      <c r="IR43" s="1"/>
    </row>
    <row r="44" spans="1:252" s="5" customFormat="1" ht="43.5" customHeight="1">
      <c r="A44" s="30"/>
      <c r="B44" s="41" t="s">
        <v>70</v>
      </c>
      <c r="C44" s="49">
        <f>'1.melléklet'!C54</f>
        <v>0</v>
      </c>
      <c r="D44" s="49">
        <f>'1.melléklet'!D54</f>
        <v>0</v>
      </c>
      <c r="E44" s="49">
        <f>'1.melléklet'!E54</f>
        <v>0</v>
      </c>
      <c r="F44" s="49">
        <f>'1.melléklet'!F54</f>
        <v>0</v>
      </c>
      <c r="IR44" s="1"/>
    </row>
    <row r="45" spans="1:252" s="5" customFormat="1" ht="20.25">
      <c r="A45" s="30"/>
      <c r="B45" s="41" t="s">
        <v>71</v>
      </c>
      <c r="C45" s="49">
        <f>'1.melléklet'!C55</f>
        <v>0</v>
      </c>
      <c r="D45" s="49">
        <f>'1.melléklet'!D55</f>
        <v>0</v>
      </c>
      <c r="E45" s="49">
        <f>'1.melléklet'!E55</f>
        <v>0</v>
      </c>
      <c r="F45" s="49">
        <f>'1.melléklet'!F55</f>
        <v>0</v>
      </c>
      <c r="IR45" s="1"/>
    </row>
    <row r="46" spans="1:252" s="5" customFormat="1" ht="20.25">
      <c r="A46" s="30"/>
      <c r="B46" s="26" t="s">
        <v>72</v>
      </c>
      <c r="C46" s="49">
        <f>'1.melléklet'!C56</f>
        <v>19280</v>
      </c>
      <c r="D46" s="49">
        <f>'1.melléklet'!D56</f>
        <v>19280</v>
      </c>
      <c r="E46" s="49">
        <f>'1.melléklet'!E56</f>
        <v>0</v>
      </c>
      <c r="F46" s="49">
        <f>'1.melléklet'!F56</f>
        <v>0</v>
      </c>
      <c r="IR46" s="1"/>
    </row>
    <row r="47" spans="1:252" s="5" customFormat="1" ht="20.25">
      <c r="A47" s="30"/>
      <c r="B47" s="26" t="s">
        <v>73</v>
      </c>
      <c r="C47" s="49">
        <f>C48+C50</f>
        <v>68684</v>
      </c>
      <c r="D47" s="49">
        <f>'1.melléklet'!D57</f>
        <v>52000</v>
      </c>
      <c r="E47" s="49">
        <f>'1.melléklet'!E57</f>
        <v>16684</v>
      </c>
      <c r="F47" s="49">
        <f>'1.melléklet'!F57</f>
        <v>0</v>
      </c>
      <c r="IR47" s="1"/>
    </row>
    <row r="48" spans="1:252" s="5" customFormat="1" ht="20.25">
      <c r="A48" s="30"/>
      <c r="B48" s="41" t="s">
        <v>74</v>
      </c>
      <c r="C48" s="49">
        <f>'1.melléklet'!C58</f>
        <v>36046</v>
      </c>
      <c r="D48" s="49">
        <f>'1.melléklet'!D58</f>
        <v>52000</v>
      </c>
      <c r="E48" s="49">
        <f>'1.melléklet'!E58</f>
        <v>0</v>
      </c>
      <c r="F48" s="49">
        <f>'1.melléklet'!F58</f>
        <v>0</v>
      </c>
      <c r="IR48" s="1"/>
    </row>
    <row r="49" spans="1:252" s="5" customFormat="1" ht="20.25">
      <c r="A49" s="30"/>
      <c r="B49" s="41" t="s">
        <v>75</v>
      </c>
      <c r="C49" s="49">
        <f>'1.melléklet'!C59</f>
        <v>0</v>
      </c>
      <c r="D49" s="49">
        <f>'1.melléklet'!D59</f>
        <v>0</v>
      </c>
      <c r="E49" s="49">
        <f>'1.melléklet'!E59</f>
        <v>0</v>
      </c>
      <c r="F49" s="49">
        <f>'1.melléklet'!F59</f>
        <v>0</v>
      </c>
      <c r="IR49" s="1"/>
    </row>
    <row r="50" spans="1:252" s="5" customFormat="1" ht="20.25">
      <c r="A50" s="30"/>
      <c r="B50" s="41" t="s">
        <v>76</v>
      </c>
      <c r="C50" s="49">
        <f>'1.melléklet'!C60</f>
        <v>32638</v>
      </c>
      <c r="D50" s="49">
        <f>'1.melléklet'!D60</f>
        <v>0</v>
      </c>
      <c r="E50" s="49">
        <f>'1.melléklet'!E60</f>
        <v>16684</v>
      </c>
      <c r="F50" s="49">
        <f>'1.melléklet'!F60</f>
        <v>0</v>
      </c>
      <c r="IR50" s="1"/>
    </row>
    <row r="51" spans="1:252" s="5" customFormat="1" ht="20.25">
      <c r="A51" s="30"/>
      <c r="B51" s="42"/>
      <c r="C51" s="49">
        <f>'9.  melléklet Hivatal'!C61+'10. melléklet Isaszegi Héts'!C61+'11.  melléklet Isaszegi Bóbi'!C61+'12. mell. Isaszegi Humánszol'!C61+'13.  mellékletMűvelődési ház'!C61+'14. melléklet Könyvtár'!C61+'15.melléklet IVÜSZ'!C61+'16. melléklet'!C66</f>
        <v>0</v>
      </c>
      <c r="D51" s="49">
        <f>'9.  melléklet Hivatal'!D61+'10. melléklet Isaszegi Héts'!D61+'11.  melléklet Isaszegi Bóbi'!D61+'12. mell. Isaszegi Humánszol'!D61+'13.  mellékletMűvelődési ház'!D61+'14. melléklet Könyvtár'!D61+'15.melléklet IVÜSZ'!D61+'16. melléklet'!D66</f>
        <v>0</v>
      </c>
      <c r="E51" s="49">
        <f>'9.  melléklet Hivatal'!E61+'10. melléklet Isaszegi Héts'!E61+'11.  melléklet Isaszegi Bóbi'!E61+'12. mell. Isaszegi Humánszol'!E61+'13.  mellékletMűvelődési ház'!E61+'14. melléklet Könyvtár'!E61+'15.melléklet IVÜSZ'!E61+'16. melléklet'!E66</f>
        <v>0</v>
      </c>
      <c r="F51" s="49">
        <f>'9.  melléklet Hivatal'!F61+'10. melléklet Isaszegi Héts'!F61+'11.  melléklet Isaszegi Bóbi'!F61+'12. mell. Isaszegi Humánszol'!F61+'13.  mellékletMűvelődési ház'!F61+'14. melléklet Könyvtár'!F61+'15.melléklet IVÜSZ'!F61+'16. melléklet'!F66</f>
        <v>0</v>
      </c>
      <c r="IR51" s="1"/>
    </row>
    <row r="52" spans="1:7" ht="20.25">
      <c r="A52" s="22" t="s">
        <v>22</v>
      </c>
      <c r="B52" s="22" t="s">
        <v>87</v>
      </c>
      <c r="C52" s="44">
        <f>SUM(C53:C54)</f>
        <v>23712</v>
      </c>
      <c r="D52" s="44">
        <f>SUM(D53:D54)</f>
        <v>23712</v>
      </c>
      <c r="E52" s="44">
        <f>SUM(E53:E54)</f>
        <v>0</v>
      </c>
      <c r="F52" s="44">
        <f>SUM(F53:F54)</f>
        <v>0</v>
      </c>
      <c r="G52" s="5"/>
    </row>
    <row r="53" spans="1:7" ht="20.25">
      <c r="A53" s="37"/>
      <c r="B53" s="38" t="s">
        <v>95</v>
      </c>
      <c r="C53" s="49">
        <v>23712</v>
      </c>
      <c r="D53" s="49">
        <f>'1.melléklet'!D75</f>
        <v>23712</v>
      </c>
      <c r="E53" s="49">
        <v>0</v>
      </c>
      <c r="F53" s="49">
        <f>'1.melléklet'!F75</f>
        <v>0</v>
      </c>
      <c r="G53" s="5"/>
    </row>
    <row r="54" spans="1:7" ht="20.25">
      <c r="A54" s="30"/>
      <c r="B54" s="38"/>
      <c r="C54" s="49"/>
      <c r="D54" s="49"/>
      <c r="E54" s="49"/>
      <c r="F54" s="49"/>
      <c r="G54" s="5"/>
    </row>
    <row r="55" spans="1:7" ht="20.25">
      <c r="A55" s="50"/>
      <c r="B55" s="51" t="s">
        <v>100</v>
      </c>
      <c r="C55" s="52">
        <f>C40+C52</f>
        <v>1154262</v>
      </c>
      <c r="D55" s="52">
        <f>D40+D52</f>
        <v>960175</v>
      </c>
      <c r="E55" s="52">
        <f>E40+E52</f>
        <v>42345</v>
      </c>
      <c r="F55" s="52">
        <f>F40+F52</f>
        <v>151742</v>
      </c>
      <c r="G55" s="5"/>
    </row>
    <row r="56" spans="1:7" ht="20.25">
      <c r="A56" s="53"/>
      <c r="B56" s="53"/>
      <c r="C56" s="49">
        <f>'9.  melléklet Hivatal'!C78+'10. melléklet Isaszegi Héts'!C78+'11.  melléklet Isaszegi Bóbi'!C78+'12. mell. Isaszegi Humánszol'!C78+'13.  mellékletMűvelődési ház'!C78+'14. melléklet Könyvtár'!C78+'15.melléklet IVÜSZ'!C78+'16. melléklet'!C83</f>
        <v>0</v>
      </c>
      <c r="D56" s="35"/>
      <c r="E56" s="35"/>
      <c r="F56" s="35"/>
      <c r="G56" s="5"/>
    </row>
    <row r="57" spans="1:7" ht="20.25">
      <c r="A57" s="55"/>
      <c r="B57" s="56" t="s">
        <v>91</v>
      </c>
      <c r="C57" s="49"/>
      <c r="D57" s="35"/>
      <c r="E57" s="35"/>
      <c r="F57" s="35"/>
      <c r="G57" s="5"/>
    </row>
    <row r="58" spans="1:7" ht="20.25">
      <c r="A58" s="55"/>
      <c r="B58" s="56" t="s">
        <v>92</v>
      </c>
      <c r="C58" s="49"/>
      <c r="D58" s="35"/>
      <c r="E58" s="35"/>
      <c r="F58" s="35"/>
      <c r="G58" s="5"/>
    </row>
    <row r="59" spans="2:7" ht="20.25">
      <c r="B59" s="1" t="s">
        <v>101</v>
      </c>
      <c r="C59" s="1">
        <f>C34-C55</f>
        <v>0</v>
      </c>
      <c r="G59" s="5"/>
    </row>
    <row r="60" spans="3:7" ht="20.25">
      <c r="C60" s="2">
        <f>C55+1_B_MELLÉKLET!C37</f>
        <v>1864776</v>
      </c>
      <c r="G60" s="5"/>
    </row>
    <row r="61" ht="30.75" customHeight="1"/>
  </sheetData>
  <sheetProtection selectLockedCells="1" selectUnlockedCells="1"/>
  <mergeCells count="4">
    <mergeCell ref="B1:C1"/>
    <mergeCell ref="B2:C2"/>
    <mergeCell ref="D4:F4"/>
    <mergeCell ref="D38:F3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42" r:id="rId1"/>
  <headerFooter alignWithMargins="0">
    <oddHeader>&amp;R 1/A. melléklet a 3 /2018.(II.21.)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view="pageLayout" zoomScaleNormal="65" zoomScaleSheetLayoutView="50" workbookViewId="0" topLeftCell="A1">
      <selection activeCell="E8" sqref="E8"/>
    </sheetView>
  </sheetViews>
  <sheetFormatPr defaultColWidth="9.140625" defaultRowHeight="12.75"/>
  <cols>
    <col min="1" max="1" width="37.7109375" style="0" customWidth="1"/>
    <col min="2" max="3" width="15.7109375" style="0" customWidth="1"/>
    <col min="4" max="4" width="16.00390625" style="0" customWidth="1"/>
    <col min="5" max="5" width="15.7109375" style="0" customWidth="1"/>
    <col min="6" max="6" width="18.8515625" style="0" customWidth="1"/>
    <col min="7" max="7" width="17.00390625" style="0" customWidth="1"/>
  </cols>
  <sheetData>
    <row r="1" spans="1:7" ht="15.75">
      <c r="A1" s="456" t="s">
        <v>331</v>
      </c>
      <c r="B1" s="456"/>
      <c r="C1" s="456"/>
      <c r="D1" s="456"/>
      <c r="E1" s="456"/>
      <c r="F1" s="456"/>
      <c r="G1" s="456"/>
    </row>
    <row r="3" spans="1:7" ht="15.75">
      <c r="A3" s="367" t="s">
        <v>332</v>
      </c>
      <c r="B3" s="367" t="s">
        <v>333</v>
      </c>
      <c r="C3" s="367" t="s">
        <v>334</v>
      </c>
      <c r="D3" s="367" t="s">
        <v>335</v>
      </c>
      <c r="E3" s="367" t="s">
        <v>250</v>
      </c>
      <c r="F3" s="368" t="s">
        <v>336</v>
      </c>
      <c r="G3" s="368" t="s">
        <v>337</v>
      </c>
    </row>
    <row r="4" spans="1:7" ht="15">
      <c r="A4" s="369" t="s">
        <v>223</v>
      </c>
      <c r="B4" s="370">
        <f>13171-B6-B7-B16</f>
        <v>11906</v>
      </c>
      <c r="C4" s="370">
        <f>11952-C5-C6-C7-C16</f>
        <v>1330</v>
      </c>
      <c r="D4" s="370">
        <f>797-D6-D7-D16</f>
        <v>597</v>
      </c>
      <c r="E4" s="370">
        <f aca="true" t="shared" si="0" ref="E4:E16">SUM(B4:D4)</f>
        <v>13833</v>
      </c>
      <c r="F4" s="371">
        <f aca="true" t="shared" si="1" ref="F4:F16">E4*0.27</f>
        <v>3734.9100000000003</v>
      </c>
      <c r="G4" s="371">
        <f aca="true" t="shared" si="2" ref="G4:G16">SUM(E4:F4)</f>
        <v>17567.91</v>
      </c>
    </row>
    <row r="5" spans="1:7" ht="15">
      <c r="A5" s="369" t="s">
        <v>338</v>
      </c>
      <c r="B5" s="370"/>
      <c r="C5" s="370">
        <v>9973</v>
      </c>
      <c r="D5" s="370"/>
      <c r="E5" s="370">
        <f t="shared" si="0"/>
        <v>9973</v>
      </c>
      <c r="F5" s="371">
        <f t="shared" si="1"/>
        <v>2692.71</v>
      </c>
      <c r="G5" s="371">
        <f t="shared" si="2"/>
        <v>12665.71</v>
      </c>
    </row>
    <row r="6" spans="1:7" ht="15">
      <c r="A6" s="369" t="s">
        <v>339</v>
      </c>
      <c r="B6" s="369">
        <v>440</v>
      </c>
      <c r="C6" s="369">
        <v>127</v>
      </c>
      <c r="D6" s="369">
        <v>40</v>
      </c>
      <c r="E6" s="370">
        <f t="shared" si="0"/>
        <v>607</v>
      </c>
      <c r="F6" s="371">
        <f t="shared" si="1"/>
        <v>163.89000000000001</v>
      </c>
      <c r="G6" s="372">
        <f t="shared" si="2"/>
        <v>770.89</v>
      </c>
    </row>
    <row r="7" spans="1:7" ht="15">
      <c r="A7" s="369" t="s">
        <v>340</v>
      </c>
      <c r="B7" s="369">
        <v>83</v>
      </c>
      <c r="C7" s="369">
        <v>260</v>
      </c>
      <c r="D7" s="369">
        <v>29</v>
      </c>
      <c r="E7" s="370">
        <f t="shared" si="0"/>
        <v>372</v>
      </c>
      <c r="F7" s="371">
        <f t="shared" si="1"/>
        <v>100.44000000000001</v>
      </c>
      <c r="G7" s="372">
        <f t="shared" si="2"/>
        <v>472.44</v>
      </c>
    </row>
    <row r="8" spans="1:7" ht="15">
      <c r="A8" s="369" t="s">
        <v>341</v>
      </c>
      <c r="B8" s="369">
        <v>2369</v>
      </c>
      <c r="C8" s="369">
        <v>624</v>
      </c>
      <c r="D8" s="369">
        <v>130</v>
      </c>
      <c r="E8" s="370">
        <f t="shared" si="0"/>
        <v>3123</v>
      </c>
      <c r="F8" s="371">
        <f t="shared" si="1"/>
        <v>843.21</v>
      </c>
      <c r="G8" s="372">
        <f t="shared" si="2"/>
        <v>3966.21</v>
      </c>
    </row>
    <row r="9" spans="1:7" ht="15">
      <c r="A9" s="369" t="s">
        <v>342</v>
      </c>
      <c r="B9" s="369">
        <v>2539</v>
      </c>
      <c r="C9" s="369">
        <v>506</v>
      </c>
      <c r="D9" s="369">
        <v>187</v>
      </c>
      <c r="E9" s="370">
        <f t="shared" si="0"/>
        <v>3232</v>
      </c>
      <c r="F9" s="371">
        <f t="shared" si="1"/>
        <v>872.6400000000001</v>
      </c>
      <c r="G9" s="372">
        <f t="shared" si="2"/>
        <v>4104.64</v>
      </c>
    </row>
    <row r="10" spans="1:7" ht="15">
      <c r="A10" s="369" t="s">
        <v>343</v>
      </c>
      <c r="B10" s="369">
        <v>1137</v>
      </c>
      <c r="C10" s="369">
        <v>277</v>
      </c>
      <c r="D10" s="369">
        <v>10</v>
      </c>
      <c r="E10" s="370">
        <f t="shared" si="0"/>
        <v>1424</v>
      </c>
      <c r="F10" s="371">
        <f t="shared" si="1"/>
        <v>384.48</v>
      </c>
      <c r="G10" s="372">
        <f t="shared" si="2"/>
        <v>1808.48</v>
      </c>
    </row>
    <row r="11" spans="1:7" ht="15">
      <c r="A11" s="369" t="s">
        <v>344</v>
      </c>
      <c r="B11" s="369">
        <v>1093</v>
      </c>
      <c r="C11" s="369">
        <v>380</v>
      </c>
      <c r="D11" s="369">
        <v>68</v>
      </c>
      <c r="E11" s="370">
        <f t="shared" si="0"/>
        <v>1541</v>
      </c>
      <c r="F11" s="371">
        <f t="shared" si="1"/>
        <v>416.07000000000005</v>
      </c>
      <c r="G11" s="372">
        <f t="shared" si="2"/>
        <v>1957.0700000000002</v>
      </c>
    </row>
    <row r="12" spans="1:7" ht="15">
      <c r="A12" s="369" t="s">
        <v>267</v>
      </c>
      <c r="B12" s="369">
        <v>2263</v>
      </c>
      <c r="C12" s="369">
        <v>482</v>
      </c>
      <c r="D12" s="369">
        <v>450</v>
      </c>
      <c r="E12" s="370">
        <f t="shared" si="0"/>
        <v>3195</v>
      </c>
      <c r="F12" s="371">
        <f t="shared" si="1"/>
        <v>862.6500000000001</v>
      </c>
      <c r="G12" s="372">
        <f t="shared" si="2"/>
        <v>4057.65</v>
      </c>
    </row>
    <row r="13" spans="1:7" ht="15">
      <c r="A13" s="369" t="s">
        <v>271</v>
      </c>
      <c r="B13" s="369">
        <v>1123</v>
      </c>
      <c r="C13" s="369">
        <v>377</v>
      </c>
      <c r="D13" s="369">
        <v>289</v>
      </c>
      <c r="E13" s="370">
        <f t="shared" si="0"/>
        <v>1789</v>
      </c>
      <c r="F13" s="371">
        <f t="shared" si="1"/>
        <v>483.03000000000003</v>
      </c>
      <c r="G13" s="372">
        <f t="shared" si="2"/>
        <v>2272.03</v>
      </c>
    </row>
    <row r="14" spans="1:7" ht="15">
      <c r="A14" s="369" t="s">
        <v>345</v>
      </c>
      <c r="B14" s="369">
        <v>966</v>
      </c>
      <c r="C14" s="369">
        <v>138</v>
      </c>
      <c r="D14" s="369">
        <v>77</v>
      </c>
      <c r="E14" s="370">
        <f t="shared" si="0"/>
        <v>1181</v>
      </c>
      <c r="F14" s="371">
        <f t="shared" si="1"/>
        <v>318.87</v>
      </c>
      <c r="G14" s="372">
        <f t="shared" si="2"/>
        <v>1499.87</v>
      </c>
    </row>
    <row r="15" spans="1:7" ht="15">
      <c r="A15" s="370" t="s">
        <v>274</v>
      </c>
      <c r="B15" s="369">
        <v>931</v>
      </c>
      <c r="C15" s="369">
        <v>149</v>
      </c>
      <c r="D15" s="369">
        <v>69</v>
      </c>
      <c r="E15" s="370">
        <f t="shared" si="0"/>
        <v>1149</v>
      </c>
      <c r="F15" s="371">
        <f t="shared" si="1"/>
        <v>310.23</v>
      </c>
      <c r="G15" s="372">
        <f t="shared" si="2"/>
        <v>1459.23</v>
      </c>
    </row>
    <row r="16" spans="1:7" ht="15">
      <c r="A16" s="369" t="s">
        <v>293</v>
      </c>
      <c r="B16" s="369">
        <v>742</v>
      </c>
      <c r="C16" s="369">
        <v>262</v>
      </c>
      <c r="D16" s="369">
        <v>131</v>
      </c>
      <c r="E16" s="370">
        <f t="shared" si="0"/>
        <v>1135</v>
      </c>
      <c r="F16" s="371">
        <f t="shared" si="1"/>
        <v>306.45000000000005</v>
      </c>
      <c r="G16" s="372">
        <f t="shared" si="2"/>
        <v>1441.45</v>
      </c>
    </row>
    <row r="17" spans="1:7" ht="15.75">
      <c r="A17" s="373" t="s">
        <v>250</v>
      </c>
      <c r="B17" s="373">
        <f aca="true" t="shared" si="3" ref="B17:G17">SUM(B4:B16)</f>
        <v>25592</v>
      </c>
      <c r="C17" s="373">
        <f t="shared" si="3"/>
        <v>14885</v>
      </c>
      <c r="D17" s="373">
        <f t="shared" si="3"/>
        <v>2077</v>
      </c>
      <c r="E17" s="373">
        <f t="shared" si="3"/>
        <v>42554</v>
      </c>
      <c r="F17" s="374">
        <f t="shared" si="3"/>
        <v>11489.580000000002</v>
      </c>
      <c r="G17" s="374">
        <f t="shared" si="3"/>
        <v>54043.58</v>
      </c>
    </row>
  </sheetData>
  <sheetProtection selectLockedCells="1" selectUnlockedCells="1"/>
  <mergeCells count="1">
    <mergeCell ref="A1:G1"/>
  </mergeCells>
  <printOptions/>
  <pageMargins left="0.75" right="0.75" top="1" bottom="1" header="0.5" footer="0.5118055555555555"/>
  <pageSetup horizontalDpi="300" verticalDpi="300" orientation="landscape" paperSize="9" scale="86" r:id="rId1"/>
  <headerFooter alignWithMargins="0">
    <oddHeader>&amp;R18. melléklet a  3/2017.(II.21.)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view="pageLayout" zoomScaleNormal="65" zoomScaleSheetLayoutView="50" workbookViewId="0" topLeftCell="A1">
      <selection activeCell="D9" sqref="D9"/>
    </sheetView>
  </sheetViews>
  <sheetFormatPr defaultColWidth="8.00390625" defaultRowHeight="25.5" customHeight="1"/>
  <cols>
    <col min="1" max="1" width="8.140625" style="375" customWidth="1"/>
    <col min="2" max="2" width="63.8515625" style="376" customWidth="1"/>
    <col min="3" max="3" width="16.28125" style="376" customWidth="1"/>
    <col min="4" max="4" width="18.57421875" style="376" customWidth="1"/>
    <col min="5" max="16384" width="8.00390625" style="376" customWidth="1"/>
  </cols>
  <sheetData>
    <row r="1" spans="1:5" ht="25.5" customHeight="1">
      <c r="A1" s="457" t="s">
        <v>346</v>
      </c>
      <c r="B1" s="457"/>
      <c r="C1" s="457"/>
      <c r="D1" s="457"/>
      <c r="E1" s="377" t="s">
        <v>2</v>
      </c>
    </row>
    <row r="2" spans="1:4" s="381" customFormat="1" ht="69.75" customHeight="1">
      <c r="A2" s="378" t="s">
        <v>121</v>
      </c>
      <c r="B2" s="379" t="s">
        <v>347</v>
      </c>
      <c r="C2" s="379" t="s">
        <v>348</v>
      </c>
      <c r="D2" s="380" t="s">
        <v>349</v>
      </c>
    </row>
    <row r="3" spans="1:4" s="381" customFormat="1" ht="41.25" customHeight="1">
      <c r="A3" s="378"/>
      <c r="B3" s="382" t="s">
        <v>350</v>
      </c>
      <c r="C3" s="383"/>
      <c r="D3" s="380"/>
    </row>
    <row r="4" spans="1:4" s="381" customFormat="1" ht="38.25" customHeight="1">
      <c r="A4" s="378"/>
      <c r="B4" s="382" t="s">
        <v>351</v>
      </c>
      <c r="C4" s="379"/>
      <c r="D4" s="380"/>
    </row>
    <row r="5" spans="1:4" ht="33" customHeight="1">
      <c r="A5" s="384" t="s">
        <v>133</v>
      </c>
      <c r="B5" s="382" t="s">
        <v>352</v>
      </c>
      <c r="C5" s="383">
        <v>147500</v>
      </c>
      <c r="D5" s="385">
        <v>0</v>
      </c>
    </row>
    <row r="6" spans="1:4" ht="25.5" customHeight="1">
      <c r="A6" s="384" t="s">
        <v>135</v>
      </c>
      <c r="B6" s="382" t="s">
        <v>353</v>
      </c>
      <c r="C6" s="383">
        <v>61300</v>
      </c>
      <c r="D6" s="386">
        <v>72</v>
      </c>
    </row>
    <row r="7" spans="1:4" ht="25.5" customHeight="1">
      <c r="A7" s="384" t="s">
        <v>136</v>
      </c>
      <c r="B7" s="382" t="s">
        <v>354</v>
      </c>
      <c r="C7" s="383">
        <v>1549</v>
      </c>
      <c r="D7" s="385">
        <v>0</v>
      </c>
    </row>
    <row r="8" spans="1:4" ht="25.5" customHeight="1">
      <c r="A8" s="384" t="s">
        <v>137</v>
      </c>
      <c r="B8" s="382" t="s">
        <v>355</v>
      </c>
      <c r="C8" s="383">
        <v>29728</v>
      </c>
      <c r="D8" s="386">
        <v>2774</v>
      </c>
    </row>
    <row r="9" spans="1:4" ht="30.75" customHeight="1">
      <c r="A9" s="384"/>
      <c r="B9" s="387" t="s">
        <v>356</v>
      </c>
      <c r="C9" s="383"/>
      <c r="D9" s="386"/>
    </row>
    <row r="10" spans="1:4" ht="30.75" customHeight="1">
      <c r="A10" s="384"/>
      <c r="B10" s="382" t="s">
        <v>357</v>
      </c>
      <c r="C10" s="383"/>
      <c r="D10" s="386"/>
    </row>
    <row r="11" spans="1:4" ht="21.75" customHeight="1">
      <c r="A11" s="388" t="s">
        <v>138</v>
      </c>
      <c r="B11" s="389" t="s">
        <v>321</v>
      </c>
      <c r="C11" s="390">
        <f>SUM(C5:C8)</f>
        <v>240077</v>
      </c>
      <c r="D11" s="390">
        <f>SUM(D5:D8)</f>
        <v>2846</v>
      </c>
    </row>
  </sheetData>
  <sheetProtection selectLockedCells="1" selectUnlockedCells="1"/>
  <mergeCells count="1">
    <mergeCell ref="A1:D1"/>
  </mergeCells>
  <printOptions/>
  <pageMargins left="0.75" right="0.75" top="1" bottom="1" header="0.5" footer="0.5118055555555555"/>
  <pageSetup horizontalDpi="300" verticalDpi="300" orientation="portrait" paperSize="9" scale="75" r:id="rId1"/>
  <headerFooter alignWithMargins="0">
    <oddHeader>&amp;R19. melléklet a 3/2017(II.21.)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T133"/>
  <sheetViews>
    <sheetView view="pageLayout" zoomScaleNormal="65" zoomScaleSheetLayoutView="50" workbookViewId="0" topLeftCell="B82">
      <selection activeCell="N85" sqref="N85"/>
    </sheetView>
  </sheetViews>
  <sheetFormatPr defaultColWidth="9.140625" defaultRowHeight="12.75"/>
  <cols>
    <col min="1" max="1" width="53.8515625" style="0" customWidth="1"/>
    <col min="2" max="2" width="35.140625" style="0" customWidth="1"/>
    <col min="3" max="3" width="11.57421875" style="0" customWidth="1"/>
    <col min="4" max="9" width="10.7109375" style="0" customWidth="1"/>
    <col min="10" max="11" width="12.28125" style="0" customWidth="1"/>
    <col min="12" max="12" width="10.7109375" style="0" customWidth="1"/>
    <col min="13" max="13" width="12.7109375" style="0" customWidth="1"/>
    <col min="14" max="14" width="18.8515625" style="0" customWidth="1"/>
    <col min="15" max="15" width="18.00390625" style="0" customWidth="1"/>
    <col min="16" max="16" width="18.00390625" style="391" customWidth="1"/>
    <col min="17" max="17" width="16.57421875" style="0" customWidth="1"/>
    <col min="18" max="18" width="11.421875" style="0" customWidth="1"/>
  </cols>
  <sheetData>
    <row r="1" ht="12.75">
      <c r="A1" s="391" t="s">
        <v>358</v>
      </c>
    </row>
    <row r="2" spans="1:16" ht="18">
      <c r="A2" s="392" t="s">
        <v>359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3"/>
    </row>
    <row r="3" spans="1:16" ht="15">
      <c r="A3" s="394" t="s">
        <v>360</v>
      </c>
      <c r="B3" s="393" t="s">
        <v>361</v>
      </c>
      <c r="C3" s="393" t="s">
        <v>362</v>
      </c>
      <c r="D3" s="393" t="s">
        <v>363</v>
      </c>
      <c r="E3" s="393" t="s">
        <v>364</v>
      </c>
      <c r="F3" s="393" t="s">
        <v>365</v>
      </c>
      <c r="G3" s="393" t="s">
        <v>366</v>
      </c>
      <c r="H3" s="393" t="s">
        <v>367</v>
      </c>
      <c r="I3" s="393" t="s">
        <v>368</v>
      </c>
      <c r="J3" s="393" t="s">
        <v>369</v>
      </c>
      <c r="K3" s="393" t="s">
        <v>370</v>
      </c>
      <c r="L3" s="393" t="s">
        <v>371</v>
      </c>
      <c r="M3" s="393" t="s">
        <v>372</v>
      </c>
      <c r="N3" s="393" t="s">
        <v>373</v>
      </c>
      <c r="O3" s="393" t="s">
        <v>250</v>
      </c>
      <c r="P3" s="393"/>
    </row>
    <row r="4" spans="1:16" ht="24.75" customHeight="1">
      <c r="A4" s="393" t="s">
        <v>267</v>
      </c>
      <c r="B4" s="191" t="s">
        <v>374</v>
      </c>
      <c r="C4" s="395">
        <f aca="true" t="shared" si="0" ref="C4:N4">$O$4/12</f>
        <v>8048.583333333333</v>
      </c>
      <c r="D4" s="395">
        <f t="shared" si="0"/>
        <v>8048.583333333333</v>
      </c>
      <c r="E4" s="395">
        <f t="shared" si="0"/>
        <v>8048.583333333333</v>
      </c>
      <c r="F4" s="395">
        <f t="shared" si="0"/>
        <v>8048.583333333333</v>
      </c>
      <c r="G4" s="395">
        <f t="shared" si="0"/>
        <v>8048.583333333333</v>
      </c>
      <c r="H4" s="395">
        <f t="shared" si="0"/>
        <v>8048.583333333333</v>
      </c>
      <c r="I4" s="395">
        <f t="shared" si="0"/>
        <v>8048.583333333333</v>
      </c>
      <c r="J4" s="395">
        <f t="shared" si="0"/>
        <v>8048.583333333333</v>
      </c>
      <c r="K4" s="395">
        <f t="shared" si="0"/>
        <v>8048.583333333333</v>
      </c>
      <c r="L4" s="395">
        <f t="shared" si="0"/>
        <v>8048.583333333333</v>
      </c>
      <c r="M4" s="395">
        <f t="shared" si="0"/>
        <v>8048.583333333333</v>
      </c>
      <c r="N4" s="395">
        <f t="shared" si="0"/>
        <v>8048.583333333333</v>
      </c>
      <c r="O4" s="191">
        <f>'10. melléklet Isaszegi Héts'!C51</f>
        <v>96583</v>
      </c>
      <c r="P4" s="396">
        <f aca="true" t="shared" si="1" ref="P4:P10">SUM(C4:N4)</f>
        <v>96582.99999999999</v>
      </c>
    </row>
    <row r="5" spans="1:16" ht="12.75">
      <c r="A5" s="191"/>
      <c r="B5" s="191" t="s">
        <v>375</v>
      </c>
      <c r="C5" s="397">
        <f aca="true" t="shared" si="2" ref="C5:N5">$O$5/12</f>
        <v>1757.5</v>
      </c>
      <c r="D5" s="397">
        <f t="shared" si="2"/>
        <v>1757.5</v>
      </c>
      <c r="E5" s="397">
        <f t="shared" si="2"/>
        <v>1757.5</v>
      </c>
      <c r="F5" s="397">
        <f t="shared" si="2"/>
        <v>1757.5</v>
      </c>
      <c r="G5" s="397">
        <f t="shared" si="2"/>
        <v>1757.5</v>
      </c>
      <c r="H5" s="397">
        <f t="shared" si="2"/>
        <v>1757.5</v>
      </c>
      <c r="I5" s="397">
        <f t="shared" si="2"/>
        <v>1757.5</v>
      </c>
      <c r="J5" s="397">
        <f t="shared" si="2"/>
        <v>1757.5</v>
      </c>
      <c r="K5" s="397">
        <f t="shared" si="2"/>
        <v>1757.5</v>
      </c>
      <c r="L5" s="397">
        <f t="shared" si="2"/>
        <v>1757.5</v>
      </c>
      <c r="M5" s="397">
        <f t="shared" si="2"/>
        <v>1757.5</v>
      </c>
      <c r="N5" s="397">
        <f t="shared" si="2"/>
        <v>1757.5</v>
      </c>
      <c r="O5" s="191">
        <f>'10. melléklet Isaszegi Héts'!C52</f>
        <v>21090</v>
      </c>
      <c r="P5" s="396">
        <f t="shared" si="1"/>
        <v>21090</v>
      </c>
    </row>
    <row r="6" spans="1:16" ht="12.75">
      <c r="A6" s="191"/>
      <c r="B6" s="191" t="s">
        <v>376</v>
      </c>
      <c r="C6" s="397">
        <f aca="true" t="shared" si="3" ref="C6:N6">$O$6/12</f>
        <v>740.1666666666666</v>
      </c>
      <c r="D6" s="397">
        <f t="shared" si="3"/>
        <v>740.1666666666666</v>
      </c>
      <c r="E6" s="397">
        <f t="shared" si="3"/>
        <v>740.1666666666666</v>
      </c>
      <c r="F6" s="397">
        <f t="shared" si="3"/>
        <v>740.1666666666666</v>
      </c>
      <c r="G6" s="397">
        <f t="shared" si="3"/>
        <v>740.1666666666666</v>
      </c>
      <c r="H6" s="397">
        <f t="shared" si="3"/>
        <v>740.1666666666666</v>
      </c>
      <c r="I6" s="397">
        <f t="shared" si="3"/>
        <v>740.1666666666666</v>
      </c>
      <c r="J6" s="397">
        <f t="shared" si="3"/>
        <v>740.1666666666666</v>
      </c>
      <c r="K6" s="397">
        <f t="shared" si="3"/>
        <v>740.1666666666666</v>
      </c>
      <c r="L6" s="397">
        <f t="shared" si="3"/>
        <v>740.1666666666666</v>
      </c>
      <c r="M6" s="397">
        <f t="shared" si="3"/>
        <v>740.1666666666666</v>
      </c>
      <c r="N6" s="397">
        <f t="shared" si="3"/>
        <v>740.1666666666666</v>
      </c>
      <c r="O6" s="191">
        <f>'10. melléklet Isaszegi Héts'!C53</f>
        <v>8882</v>
      </c>
      <c r="P6" s="396">
        <f t="shared" si="1"/>
        <v>8882.000000000002</v>
      </c>
    </row>
    <row r="7" spans="1:16" ht="15">
      <c r="A7" s="191"/>
      <c r="B7" s="394" t="s">
        <v>250</v>
      </c>
      <c r="C7" s="398">
        <f aca="true" t="shared" si="4" ref="C7:O7">SUM(C4:C6)</f>
        <v>10546.249999999998</v>
      </c>
      <c r="D7" s="398">
        <f t="shared" si="4"/>
        <v>10546.249999999998</v>
      </c>
      <c r="E7" s="398">
        <f t="shared" si="4"/>
        <v>10546.249999999998</v>
      </c>
      <c r="F7" s="398">
        <f t="shared" si="4"/>
        <v>10546.249999999998</v>
      </c>
      <c r="G7" s="398">
        <f t="shared" si="4"/>
        <v>10546.249999999998</v>
      </c>
      <c r="H7" s="398">
        <f t="shared" si="4"/>
        <v>10546.249999999998</v>
      </c>
      <c r="I7" s="398">
        <f t="shared" si="4"/>
        <v>10546.249999999998</v>
      </c>
      <c r="J7" s="398">
        <f t="shared" si="4"/>
        <v>10546.249999999998</v>
      </c>
      <c r="K7" s="398">
        <f t="shared" si="4"/>
        <v>10546.249999999998</v>
      </c>
      <c r="L7" s="398">
        <f t="shared" si="4"/>
        <v>10546.249999999998</v>
      </c>
      <c r="M7" s="398">
        <f t="shared" si="4"/>
        <v>10546.249999999998</v>
      </c>
      <c r="N7" s="398">
        <f t="shared" si="4"/>
        <v>10546.249999999998</v>
      </c>
      <c r="O7" s="398">
        <f t="shared" si="4"/>
        <v>126555</v>
      </c>
      <c r="P7" s="398">
        <f t="shared" si="1"/>
        <v>126554.99999999999</v>
      </c>
    </row>
    <row r="8" spans="1:16" ht="12.75">
      <c r="A8" s="393" t="s">
        <v>271</v>
      </c>
      <c r="B8" s="191" t="s">
        <v>374</v>
      </c>
      <c r="C8" s="395">
        <f aca="true" t="shared" si="5" ref="C8:N8">$O$8/12</f>
        <v>4642.833333333333</v>
      </c>
      <c r="D8" s="395">
        <f t="shared" si="5"/>
        <v>4642.833333333333</v>
      </c>
      <c r="E8" s="395">
        <f t="shared" si="5"/>
        <v>4642.833333333333</v>
      </c>
      <c r="F8" s="395">
        <f t="shared" si="5"/>
        <v>4642.833333333333</v>
      </c>
      <c r="G8" s="395">
        <f t="shared" si="5"/>
        <v>4642.833333333333</v>
      </c>
      <c r="H8" s="395">
        <f t="shared" si="5"/>
        <v>4642.833333333333</v>
      </c>
      <c r="I8" s="395">
        <f t="shared" si="5"/>
        <v>4642.833333333333</v>
      </c>
      <c r="J8" s="395">
        <f t="shared" si="5"/>
        <v>4642.833333333333</v>
      </c>
      <c r="K8" s="395">
        <f t="shared" si="5"/>
        <v>4642.833333333333</v>
      </c>
      <c r="L8" s="395">
        <f t="shared" si="5"/>
        <v>4642.833333333333</v>
      </c>
      <c r="M8" s="395">
        <f t="shared" si="5"/>
        <v>4642.833333333333</v>
      </c>
      <c r="N8" s="395">
        <f t="shared" si="5"/>
        <v>4642.833333333333</v>
      </c>
      <c r="O8" s="395">
        <f>'11.  melléklet Isaszegi Bóbi'!C51</f>
        <v>55714</v>
      </c>
      <c r="P8" s="396">
        <f t="shared" si="1"/>
        <v>55714.00000000001</v>
      </c>
    </row>
    <row r="9" spans="1:16" ht="12.75">
      <c r="A9" s="191"/>
      <c r="B9" s="191" t="s">
        <v>375</v>
      </c>
      <c r="C9" s="397">
        <f aca="true" t="shared" si="6" ref="C9:N9">$O$9/12</f>
        <v>981</v>
      </c>
      <c r="D9" s="397">
        <f t="shared" si="6"/>
        <v>981</v>
      </c>
      <c r="E9" s="397">
        <f t="shared" si="6"/>
        <v>981</v>
      </c>
      <c r="F9" s="397">
        <f t="shared" si="6"/>
        <v>981</v>
      </c>
      <c r="G9" s="397">
        <f t="shared" si="6"/>
        <v>981</v>
      </c>
      <c r="H9" s="397">
        <f t="shared" si="6"/>
        <v>981</v>
      </c>
      <c r="I9" s="397">
        <f t="shared" si="6"/>
        <v>981</v>
      </c>
      <c r="J9" s="397">
        <f t="shared" si="6"/>
        <v>981</v>
      </c>
      <c r="K9" s="397">
        <f t="shared" si="6"/>
        <v>981</v>
      </c>
      <c r="L9" s="397">
        <f t="shared" si="6"/>
        <v>981</v>
      </c>
      <c r="M9" s="397">
        <f t="shared" si="6"/>
        <v>981</v>
      </c>
      <c r="N9" s="397">
        <f t="shared" si="6"/>
        <v>981</v>
      </c>
      <c r="O9" s="395">
        <f>'11.  melléklet Isaszegi Bóbi'!C52</f>
        <v>11772</v>
      </c>
      <c r="P9" s="396">
        <f t="shared" si="1"/>
        <v>11772</v>
      </c>
    </row>
    <row r="10" spans="1:16" ht="12.75">
      <c r="A10" s="191"/>
      <c r="B10" s="191" t="s">
        <v>376</v>
      </c>
      <c r="C10" s="397">
        <f aca="true" t="shared" si="7" ref="C10:N10">$O$10/12</f>
        <v>434.75</v>
      </c>
      <c r="D10" s="397">
        <f t="shared" si="7"/>
        <v>434.75</v>
      </c>
      <c r="E10" s="397">
        <f t="shared" si="7"/>
        <v>434.75</v>
      </c>
      <c r="F10" s="397">
        <f t="shared" si="7"/>
        <v>434.75</v>
      </c>
      <c r="G10" s="397">
        <f t="shared" si="7"/>
        <v>434.75</v>
      </c>
      <c r="H10" s="397">
        <f t="shared" si="7"/>
        <v>434.75</v>
      </c>
      <c r="I10" s="397">
        <f t="shared" si="7"/>
        <v>434.75</v>
      </c>
      <c r="J10" s="397">
        <f t="shared" si="7"/>
        <v>434.75</v>
      </c>
      <c r="K10" s="397">
        <f t="shared" si="7"/>
        <v>434.75</v>
      </c>
      <c r="L10" s="397">
        <f t="shared" si="7"/>
        <v>434.75</v>
      </c>
      <c r="M10" s="397">
        <f t="shared" si="7"/>
        <v>434.75</v>
      </c>
      <c r="N10" s="397">
        <f t="shared" si="7"/>
        <v>434.75</v>
      </c>
      <c r="O10" s="395">
        <f>'11.  melléklet Isaszegi Bóbi'!C53</f>
        <v>5217</v>
      </c>
      <c r="P10" s="396">
        <f t="shared" si="1"/>
        <v>5217</v>
      </c>
    </row>
    <row r="11" spans="1:16" ht="15">
      <c r="A11" s="191"/>
      <c r="B11" s="394" t="s">
        <v>250</v>
      </c>
      <c r="C11" s="398">
        <f aca="true" t="shared" si="8" ref="C11:P11">SUM(C8:C10)</f>
        <v>6058.583333333333</v>
      </c>
      <c r="D11" s="398">
        <f t="shared" si="8"/>
        <v>6058.583333333333</v>
      </c>
      <c r="E11" s="398">
        <f t="shared" si="8"/>
        <v>6058.583333333333</v>
      </c>
      <c r="F11" s="398">
        <f t="shared" si="8"/>
        <v>6058.583333333333</v>
      </c>
      <c r="G11" s="398">
        <f t="shared" si="8"/>
        <v>6058.583333333333</v>
      </c>
      <c r="H11" s="398">
        <f t="shared" si="8"/>
        <v>6058.583333333333</v>
      </c>
      <c r="I11" s="398">
        <f t="shared" si="8"/>
        <v>6058.583333333333</v>
      </c>
      <c r="J11" s="398">
        <f t="shared" si="8"/>
        <v>6058.583333333333</v>
      </c>
      <c r="K11" s="398">
        <f t="shared" si="8"/>
        <v>6058.583333333333</v>
      </c>
      <c r="L11" s="398">
        <f t="shared" si="8"/>
        <v>6058.583333333333</v>
      </c>
      <c r="M11" s="398">
        <f t="shared" si="8"/>
        <v>6058.583333333333</v>
      </c>
      <c r="N11" s="398">
        <f t="shared" si="8"/>
        <v>6058.583333333333</v>
      </c>
      <c r="O11" s="398">
        <f t="shared" si="8"/>
        <v>72703</v>
      </c>
      <c r="P11" s="398">
        <f t="shared" si="8"/>
        <v>72703</v>
      </c>
    </row>
    <row r="12" spans="1:16" ht="12.75">
      <c r="A12" s="393" t="s">
        <v>274</v>
      </c>
      <c r="B12" s="191" t="s">
        <v>374</v>
      </c>
      <c r="C12" s="397">
        <f aca="true" t="shared" si="9" ref="C12:N12">$O$12/12</f>
        <v>3232.8333333333335</v>
      </c>
      <c r="D12" s="397">
        <f t="shared" si="9"/>
        <v>3232.8333333333335</v>
      </c>
      <c r="E12" s="397">
        <f t="shared" si="9"/>
        <v>3232.8333333333335</v>
      </c>
      <c r="F12" s="397">
        <f t="shared" si="9"/>
        <v>3232.8333333333335</v>
      </c>
      <c r="G12" s="397">
        <f t="shared" si="9"/>
        <v>3232.8333333333335</v>
      </c>
      <c r="H12" s="397">
        <f t="shared" si="9"/>
        <v>3232.8333333333335</v>
      </c>
      <c r="I12" s="397">
        <f t="shared" si="9"/>
        <v>3232.8333333333335</v>
      </c>
      <c r="J12" s="397">
        <f t="shared" si="9"/>
        <v>3232.8333333333335</v>
      </c>
      <c r="K12" s="397">
        <f t="shared" si="9"/>
        <v>3232.8333333333335</v>
      </c>
      <c r="L12" s="397">
        <f t="shared" si="9"/>
        <v>3232.8333333333335</v>
      </c>
      <c r="M12" s="397">
        <f t="shared" si="9"/>
        <v>3232.8333333333335</v>
      </c>
      <c r="N12" s="397">
        <f t="shared" si="9"/>
        <v>3232.8333333333335</v>
      </c>
      <c r="O12" s="191">
        <f>'12. mell. Isaszegi Humánszol'!C51</f>
        <v>38794</v>
      </c>
      <c r="P12" s="396">
        <f>SUM(C12:N12)</f>
        <v>38794</v>
      </c>
    </row>
    <row r="13" spans="1:16" ht="12.75">
      <c r="A13" s="191"/>
      <c r="B13" s="191" t="s">
        <v>375</v>
      </c>
      <c r="C13" s="397">
        <f aca="true" t="shared" si="10" ref="C13:N13">$O$13/12</f>
        <v>664.6666666666666</v>
      </c>
      <c r="D13" s="397">
        <f t="shared" si="10"/>
        <v>664.6666666666666</v>
      </c>
      <c r="E13" s="397">
        <f t="shared" si="10"/>
        <v>664.6666666666666</v>
      </c>
      <c r="F13" s="397">
        <f t="shared" si="10"/>
        <v>664.6666666666666</v>
      </c>
      <c r="G13" s="397">
        <f t="shared" si="10"/>
        <v>664.6666666666666</v>
      </c>
      <c r="H13" s="397">
        <f t="shared" si="10"/>
        <v>664.6666666666666</v>
      </c>
      <c r="I13" s="397">
        <f t="shared" si="10"/>
        <v>664.6666666666666</v>
      </c>
      <c r="J13" s="397">
        <f t="shared" si="10"/>
        <v>664.6666666666666</v>
      </c>
      <c r="K13" s="397">
        <f t="shared" si="10"/>
        <v>664.6666666666666</v>
      </c>
      <c r="L13" s="397">
        <f t="shared" si="10"/>
        <v>664.6666666666666</v>
      </c>
      <c r="M13" s="397">
        <f t="shared" si="10"/>
        <v>664.6666666666666</v>
      </c>
      <c r="N13" s="397">
        <f t="shared" si="10"/>
        <v>664.6666666666666</v>
      </c>
      <c r="O13" s="191">
        <f>'12. mell. Isaszegi Humánszol'!C52</f>
        <v>7976</v>
      </c>
      <c r="P13" s="396">
        <f>SUM(C13:N13)</f>
        <v>7976.000000000001</v>
      </c>
    </row>
    <row r="14" spans="1:16" ht="12.75">
      <c r="A14" s="191"/>
      <c r="B14" s="191" t="s">
        <v>376</v>
      </c>
      <c r="C14" s="397">
        <f aca="true" t="shared" si="11" ref="C14:N14">$O$14/12</f>
        <v>631.5</v>
      </c>
      <c r="D14" s="397">
        <f t="shared" si="11"/>
        <v>631.5</v>
      </c>
      <c r="E14" s="397">
        <f t="shared" si="11"/>
        <v>631.5</v>
      </c>
      <c r="F14" s="397">
        <f t="shared" si="11"/>
        <v>631.5</v>
      </c>
      <c r="G14" s="397">
        <f t="shared" si="11"/>
        <v>631.5</v>
      </c>
      <c r="H14" s="397">
        <f t="shared" si="11"/>
        <v>631.5</v>
      </c>
      <c r="I14" s="397">
        <f t="shared" si="11"/>
        <v>631.5</v>
      </c>
      <c r="J14" s="397">
        <f t="shared" si="11"/>
        <v>631.5</v>
      </c>
      <c r="K14" s="397">
        <f t="shared" si="11"/>
        <v>631.5</v>
      </c>
      <c r="L14" s="397">
        <f t="shared" si="11"/>
        <v>631.5</v>
      </c>
      <c r="M14" s="397">
        <f t="shared" si="11"/>
        <v>631.5</v>
      </c>
      <c r="N14" s="397">
        <f t="shared" si="11"/>
        <v>631.5</v>
      </c>
      <c r="O14" s="191">
        <f>'12. mell. Isaszegi Humánszol'!C53</f>
        <v>7578</v>
      </c>
      <c r="P14" s="396">
        <f>SUM(C14:N14)</f>
        <v>7578</v>
      </c>
    </row>
    <row r="15" spans="1:16" s="391" customFormat="1" ht="15">
      <c r="A15" s="393"/>
      <c r="B15" s="394" t="s">
        <v>250</v>
      </c>
      <c r="C15" s="398">
        <f aca="true" t="shared" si="12" ref="C15:P15">SUM(C12:C14)</f>
        <v>4529</v>
      </c>
      <c r="D15" s="398">
        <f t="shared" si="12"/>
        <v>4529</v>
      </c>
      <c r="E15" s="398">
        <f t="shared" si="12"/>
        <v>4529</v>
      </c>
      <c r="F15" s="398">
        <f t="shared" si="12"/>
        <v>4529</v>
      </c>
      <c r="G15" s="398">
        <f t="shared" si="12"/>
        <v>4529</v>
      </c>
      <c r="H15" s="398">
        <f t="shared" si="12"/>
        <v>4529</v>
      </c>
      <c r="I15" s="398">
        <f t="shared" si="12"/>
        <v>4529</v>
      </c>
      <c r="J15" s="398">
        <f t="shared" si="12"/>
        <v>4529</v>
      </c>
      <c r="K15" s="398">
        <f t="shared" si="12"/>
        <v>4529</v>
      </c>
      <c r="L15" s="398">
        <f t="shared" si="12"/>
        <v>4529</v>
      </c>
      <c r="M15" s="398">
        <f t="shared" si="12"/>
        <v>4529</v>
      </c>
      <c r="N15" s="398">
        <f t="shared" si="12"/>
        <v>4529</v>
      </c>
      <c r="O15" s="394">
        <f t="shared" si="12"/>
        <v>54348</v>
      </c>
      <c r="P15" s="398">
        <f t="shared" si="12"/>
        <v>54348</v>
      </c>
    </row>
    <row r="16" spans="1:16" ht="12.75">
      <c r="A16" s="393" t="s">
        <v>377</v>
      </c>
      <c r="B16" s="191" t="s">
        <v>374</v>
      </c>
      <c r="C16" s="397">
        <f aca="true" t="shared" si="13" ref="C16:N16">$O$16/12</f>
        <v>1839.25</v>
      </c>
      <c r="D16" s="397">
        <f t="shared" si="13"/>
        <v>1839.25</v>
      </c>
      <c r="E16" s="397">
        <f t="shared" si="13"/>
        <v>1839.25</v>
      </c>
      <c r="F16" s="397">
        <f t="shared" si="13"/>
        <v>1839.25</v>
      </c>
      <c r="G16" s="397">
        <f t="shared" si="13"/>
        <v>1839.25</v>
      </c>
      <c r="H16" s="397">
        <f t="shared" si="13"/>
        <v>1839.25</v>
      </c>
      <c r="I16" s="397">
        <f t="shared" si="13"/>
        <v>1839.25</v>
      </c>
      <c r="J16" s="397">
        <f t="shared" si="13"/>
        <v>1839.25</v>
      </c>
      <c r="K16" s="397">
        <f t="shared" si="13"/>
        <v>1839.25</v>
      </c>
      <c r="L16" s="397">
        <f t="shared" si="13"/>
        <v>1839.25</v>
      </c>
      <c r="M16" s="397">
        <f t="shared" si="13"/>
        <v>1839.25</v>
      </c>
      <c r="N16" s="397">
        <f t="shared" si="13"/>
        <v>1839.25</v>
      </c>
      <c r="O16" s="191">
        <f>'13.  mellékletMűvelődési ház'!C51</f>
        <v>22071</v>
      </c>
      <c r="P16" s="396">
        <f>SUM(C16:N16)</f>
        <v>22071</v>
      </c>
    </row>
    <row r="17" spans="1:16" ht="12.75">
      <c r="A17" s="191"/>
      <c r="B17" s="191" t="s">
        <v>375</v>
      </c>
      <c r="C17" s="397">
        <f aca="true" t="shared" si="14" ref="C17:N17">$O$17/12</f>
        <v>370.4166666666667</v>
      </c>
      <c r="D17" s="397">
        <f t="shared" si="14"/>
        <v>370.4166666666667</v>
      </c>
      <c r="E17" s="397">
        <f t="shared" si="14"/>
        <v>370.4166666666667</v>
      </c>
      <c r="F17" s="397">
        <f t="shared" si="14"/>
        <v>370.4166666666667</v>
      </c>
      <c r="G17" s="397">
        <f t="shared" si="14"/>
        <v>370.4166666666667</v>
      </c>
      <c r="H17" s="397">
        <f t="shared" si="14"/>
        <v>370.4166666666667</v>
      </c>
      <c r="I17" s="397">
        <f t="shared" si="14"/>
        <v>370.4166666666667</v>
      </c>
      <c r="J17" s="397">
        <f t="shared" si="14"/>
        <v>370.4166666666667</v>
      </c>
      <c r="K17" s="397">
        <f t="shared" si="14"/>
        <v>370.4166666666667</v>
      </c>
      <c r="L17" s="397">
        <f t="shared" si="14"/>
        <v>370.4166666666667</v>
      </c>
      <c r="M17" s="397">
        <f t="shared" si="14"/>
        <v>370.4166666666667</v>
      </c>
      <c r="N17" s="397">
        <f t="shared" si="14"/>
        <v>370.4166666666667</v>
      </c>
      <c r="O17" s="191">
        <f>'13.  mellékletMűvelődési ház'!C52</f>
        <v>4445</v>
      </c>
      <c r="P17" s="396">
        <f>SUM(C17:N17)</f>
        <v>4444.999999999999</v>
      </c>
    </row>
    <row r="18" spans="1:16" ht="12.75">
      <c r="A18" s="191"/>
      <c r="B18" s="191" t="s">
        <v>376</v>
      </c>
      <c r="C18" s="397">
        <f aca="true" t="shared" si="15" ref="C18:N18">$O$18/12</f>
        <v>1723.1666666666667</v>
      </c>
      <c r="D18" s="397">
        <f t="shared" si="15"/>
        <v>1723.1666666666667</v>
      </c>
      <c r="E18" s="397">
        <f t="shared" si="15"/>
        <v>1723.1666666666667</v>
      </c>
      <c r="F18" s="397">
        <f t="shared" si="15"/>
        <v>1723.1666666666667</v>
      </c>
      <c r="G18" s="397">
        <f t="shared" si="15"/>
        <v>1723.1666666666667</v>
      </c>
      <c r="H18" s="397">
        <f t="shared" si="15"/>
        <v>1723.1666666666667</v>
      </c>
      <c r="I18" s="397">
        <f t="shared" si="15"/>
        <v>1723.1666666666667</v>
      </c>
      <c r="J18" s="397">
        <f t="shared" si="15"/>
        <v>1723.1666666666667</v>
      </c>
      <c r="K18" s="397">
        <f t="shared" si="15"/>
        <v>1723.1666666666667</v>
      </c>
      <c r="L18" s="397">
        <f t="shared" si="15"/>
        <v>1723.1666666666667</v>
      </c>
      <c r="M18" s="397">
        <f t="shared" si="15"/>
        <v>1723.1666666666667</v>
      </c>
      <c r="N18" s="397">
        <f t="shared" si="15"/>
        <v>1723.1666666666667</v>
      </c>
      <c r="O18" s="191">
        <f>'13.  mellékletMűvelődési ház'!C53</f>
        <v>20678</v>
      </c>
      <c r="P18" s="396">
        <f>SUM(C18:N18)</f>
        <v>20678</v>
      </c>
    </row>
    <row r="19" spans="1:16" ht="15">
      <c r="A19" s="393"/>
      <c r="B19" s="394" t="s">
        <v>250</v>
      </c>
      <c r="C19" s="398">
        <f aca="true" t="shared" si="16" ref="C19:P19">SUM(C16:C18)</f>
        <v>3932.833333333333</v>
      </c>
      <c r="D19" s="398">
        <f t="shared" si="16"/>
        <v>3932.833333333333</v>
      </c>
      <c r="E19" s="398">
        <f t="shared" si="16"/>
        <v>3932.833333333333</v>
      </c>
      <c r="F19" s="398">
        <f t="shared" si="16"/>
        <v>3932.833333333333</v>
      </c>
      <c r="G19" s="398">
        <f t="shared" si="16"/>
        <v>3932.833333333333</v>
      </c>
      <c r="H19" s="398">
        <f t="shared" si="16"/>
        <v>3932.833333333333</v>
      </c>
      <c r="I19" s="398">
        <f t="shared" si="16"/>
        <v>3932.833333333333</v>
      </c>
      <c r="J19" s="398">
        <f t="shared" si="16"/>
        <v>3932.833333333333</v>
      </c>
      <c r="K19" s="398">
        <f t="shared" si="16"/>
        <v>3932.833333333333</v>
      </c>
      <c r="L19" s="398">
        <f t="shared" si="16"/>
        <v>3932.833333333333</v>
      </c>
      <c r="M19" s="398">
        <f t="shared" si="16"/>
        <v>3932.833333333333</v>
      </c>
      <c r="N19" s="398">
        <f t="shared" si="16"/>
        <v>3932.833333333333</v>
      </c>
      <c r="O19" s="394">
        <f t="shared" si="16"/>
        <v>47194</v>
      </c>
      <c r="P19" s="398">
        <f t="shared" si="16"/>
        <v>47194</v>
      </c>
    </row>
    <row r="20" spans="1:16" ht="12.75">
      <c r="A20" s="393" t="s">
        <v>344</v>
      </c>
      <c r="B20" s="191" t="s">
        <v>374</v>
      </c>
      <c r="C20" s="397">
        <f aca="true" t="shared" si="17" ref="C20:N20">$O$20/12</f>
        <v>5026.666666666667</v>
      </c>
      <c r="D20" s="397">
        <f t="shared" si="17"/>
        <v>5026.666666666667</v>
      </c>
      <c r="E20" s="397">
        <f t="shared" si="17"/>
        <v>5026.666666666667</v>
      </c>
      <c r="F20" s="397">
        <f t="shared" si="17"/>
        <v>5026.666666666667</v>
      </c>
      <c r="G20" s="397">
        <f t="shared" si="17"/>
        <v>5026.666666666667</v>
      </c>
      <c r="H20" s="397">
        <f t="shared" si="17"/>
        <v>5026.666666666667</v>
      </c>
      <c r="I20" s="397">
        <f t="shared" si="17"/>
        <v>5026.666666666667</v>
      </c>
      <c r="J20" s="397">
        <f t="shared" si="17"/>
        <v>5026.666666666667</v>
      </c>
      <c r="K20" s="397">
        <f t="shared" si="17"/>
        <v>5026.666666666667</v>
      </c>
      <c r="L20" s="397">
        <f t="shared" si="17"/>
        <v>5026.666666666667</v>
      </c>
      <c r="M20" s="397">
        <f t="shared" si="17"/>
        <v>5026.666666666667</v>
      </c>
      <c r="N20" s="397">
        <f t="shared" si="17"/>
        <v>5026.666666666667</v>
      </c>
      <c r="O20" s="399">
        <f>'15.melléklet IVÜSZ'!C51</f>
        <v>60320</v>
      </c>
      <c r="P20" s="396">
        <f>SUM(C20:N20)</f>
        <v>60319.99999999999</v>
      </c>
    </row>
    <row r="21" spans="1:16" ht="12.75">
      <c r="A21" s="393"/>
      <c r="B21" s="191" t="s">
        <v>375</v>
      </c>
      <c r="C21" s="397">
        <f aca="true" t="shared" si="18" ref="C21:N21">$O$21/12</f>
        <v>1032.25</v>
      </c>
      <c r="D21" s="397">
        <f t="shared" si="18"/>
        <v>1032.25</v>
      </c>
      <c r="E21" s="397">
        <f t="shared" si="18"/>
        <v>1032.25</v>
      </c>
      <c r="F21" s="397">
        <f t="shared" si="18"/>
        <v>1032.25</v>
      </c>
      <c r="G21" s="397">
        <f t="shared" si="18"/>
        <v>1032.25</v>
      </c>
      <c r="H21" s="397">
        <f t="shared" si="18"/>
        <v>1032.25</v>
      </c>
      <c r="I21" s="397">
        <f t="shared" si="18"/>
        <v>1032.25</v>
      </c>
      <c r="J21" s="397">
        <f t="shared" si="18"/>
        <v>1032.25</v>
      </c>
      <c r="K21" s="397">
        <f t="shared" si="18"/>
        <v>1032.25</v>
      </c>
      <c r="L21" s="397">
        <f t="shared" si="18"/>
        <v>1032.25</v>
      </c>
      <c r="M21" s="397">
        <f t="shared" si="18"/>
        <v>1032.25</v>
      </c>
      <c r="N21" s="397">
        <f t="shared" si="18"/>
        <v>1032.25</v>
      </c>
      <c r="O21" s="399">
        <f>'15.melléklet IVÜSZ'!C52</f>
        <v>12387</v>
      </c>
      <c r="P21" s="396">
        <f>SUM(C21:N21)</f>
        <v>12387</v>
      </c>
    </row>
    <row r="22" spans="1:16" ht="12.75">
      <c r="A22" s="393"/>
      <c r="B22" s="191" t="s">
        <v>378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9">
        <f>'15.melléklet IVÜSZ'!C56</f>
        <v>0</v>
      </c>
      <c r="P22" s="396">
        <f>SUM(C22:N22)</f>
        <v>0</v>
      </c>
    </row>
    <row r="23" spans="1:16" ht="12.75">
      <c r="A23" s="393"/>
      <c r="B23" s="191" t="s">
        <v>376</v>
      </c>
      <c r="C23" s="397">
        <f aca="true" t="shared" si="19" ref="C23:N23">$O$23/12</f>
        <v>5206.166666666667</v>
      </c>
      <c r="D23" s="397">
        <f t="shared" si="19"/>
        <v>5206.166666666667</v>
      </c>
      <c r="E23" s="397">
        <f t="shared" si="19"/>
        <v>5206.166666666667</v>
      </c>
      <c r="F23" s="397">
        <f t="shared" si="19"/>
        <v>5206.166666666667</v>
      </c>
      <c r="G23" s="397">
        <f t="shared" si="19"/>
        <v>5206.166666666667</v>
      </c>
      <c r="H23" s="397">
        <f t="shared" si="19"/>
        <v>5206.166666666667</v>
      </c>
      <c r="I23" s="397">
        <f t="shared" si="19"/>
        <v>5206.166666666667</v>
      </c>
      <c r="J23" s="397">
        <f t="shared" si="19"/>
        <v>5206.166666666667</v>
      </c>
      <c r="K23" s="397">
        <f t="shared" si="19"/>
        <v>5206.166666666667</v>
      </c>
      <c r="L23" s="397">
        <f t="shared" si="19"/>
        <v>5206.166666666667</v>
      </c>
      <c r="M23" s="397">
        <f t="shared" si="19"/>
        <v>5206.166666666667</v>
      </c>
      <c r="N23" s="397">
        <f t="shared" si="19"/>
        <v>5206.166666666667</v>
      </c>
      <c r="O23" s="399">
        <f>'15.melléklet IVÜSZ'!C53</f>
        <v>62474</v>
      </c>
      <c r="P23" s="396">
        <f>SUM(C23:N23)</f>
        <v>62473.99999999999</v>
      </c>
    </row>
    <row r="24" spans="1:16" ht="15">
      <c r="A24" s="393"/>
      <c r="B24" s="394" t="s">
        <v>250</v>
      </c>
      <c r="C24" s="398">
        <f aca="true" t="shared" si="20" ref="C24:P24">SUM(C20:C23)</f>
        <v>11265.083333333334</v>
      </c>
      <c r="D24" s="398">
        <f t="shared" si="20"/>
        <v>11265.083333333334</v>
      </c>
      <c r="E24" s="398">
        <f t="shared" si="20"/>
        <v>11265.083333333334</v>
      </c>
      <c r="F24" s="398">
        <f t="shared" si="20"/>
        <v>11265.083333333334</v>
      </c>
      <c r="G24" s="398">
        <f t="shared" si="20"/>
        <v>11265.083333333334</v>
      </c>
      <c r="H24" s="398">
        <f t="shared" si="20"/>
        <v>11265.083333333334</v>
      </c>
      <c r="I24" s="398">
        <f t="shared" si="20"/>
        <v>11265.083333333334</v>
      </c>
      <c r="J24" s="398">
        <f t="shared" si="20"/>
        <v>11265.083333333334</v>
      </c>
      <c r="K24" s="398">
        <f t="shared" si="20"/>
        <v>11265.083333333334</v>
      </c>
      <c r="L24" s="398">
        <f t="shared" si="20"/>
        <v>11265.083333333334</v>
      </c>
      <c r="M24" s="398">
        <f t="shared" si="20"/>
        <v>11265.083333333334</v>
      </c>
      <c r="N24" s="398">
        <f t="shared" si="20"/>
        <v>11265.083333333334</v>
      </c>
      <c r="O24" s="398">
        <f t="shared" si="20"/>
        <v>135181</v>
      </c>
      <c r="P24" s="398">
        <f t="shared" si="20"/>
        <v>135181</v>
      </c>
    </row>
    <row r="25" spans="1:16" ht="12.75">
      <c r="A25" s="393" t="s">
        <v>379</v>
      </c>
      <c r="B25" s="191" t="s">
        <v>374</v>
      </c>
      <c r="C25" s="397">
        <f aca="true" t="shared" si="21" ref="C25:N25">$O$25/12</f>
        <v>633.5833333333334</v>
      </c>
      <c r="D25" s="397">
        <f t="shared" si="21"/>
        <v>633.5833333333334</v>
      </c>
      <c r="E25" s="397">
        <f t="shared" si="21"/>
        <v>633.5833333333334</v>
      </c>
      <c r="F25" s="397">
        <f t="shared" si="21"/>
        <v>633.5833333333334</v>
      </c>
      <c r="G25" s="397">
        <f t="shared" si="21"/>
        <v>633.5833333333334</v>
      </c>
      <c r="H25" s="397">
        <f t="shared" si="21"/>
        <v>633.5833333333334</v>
      </c>
      <c r="I25" s="397">
        <f t="shared" si="21"/>
        <v>633.5833333333334</v>
      </c>
      <c r="J25" s="397">
        <f t="shared" si="21"/>
        <v>633.5833333333334</v>
      </c>
      <c r="K25" s="397">
        <f t="shared" si="21"/>
        <v>633.5833333333334</v>
      </c>
      <c r="L25" s="397">
        <f t="shared" si="21"/>
        <v>633.5833333333334</v>
      </c>
      <c r="M25" s="397">
        <f t="shared" si="21"/>
        <v>633.5833333333334</v>
      </c>
      <c r="N25" s="397">
        <f t="shared" si="21"/>
        <v>633.5833333333334</v>
      </c>
      <c r="O25" s="399">
        <f>'14. melléklet Könyvtár'!C51</f>
        <v>7603</v>
      </c>
      <c r="P25" s="396">
        <f>SUM(C25:N25)</f>
        <v>7602.999999999999</v>
      </c>
    </row>
    <row r="26" spans="1:16" ht="12.75">
      <c r="A26" s="191"/>
      <c r="B26" s="191" t="s">
        <v>375</v>
      </c>
      <c r="C26" s="397">
        <f aca="true" t="shared" si="22" ref="C26:N26">$O$26/12</f>
        <v>173.16666666666666</v>
      </c>
      <c r="D26" s="397">
        <f t="shared" si="22"/>
        <v>173.16666666666666</v>
      </c>
      <c r="E26" s="397">
        <f t="shared" si="22"/>
        <v>173.16666666666666</v>
      </c>
      <c r="F26" s="397">
        <f t="shared" si="22"/>
        <v>173.16666666666666</v>
      </c>
      <c r="G26" s="397">
        <f t="shared" si="22"/>
        <v>173.16666666666666</v>
      </c>
      <c r="H26" s="397">
        <f t="shared" si="22"/>
        <v>173.16666666666666</v>
      </c>
      <c r="I26" s="397">
        <f t="shared" si="22"/>
        <v>173.16666666666666</v>
      </c>
      <c r="J26" s="397">
        <f t="shared" si="22"/>
        <v>173.16666666666666</v>
      </c>
      <c r="K26" s="397">
        <f t="shared" si="22"/>
        <v>173.16666666666666</v>
      </c>
      <c r="L26" s="397">
        <f t="shared" si="22"/>
        <v>173.16666666666666</v>
      </c>
      <c r="M26" s="397">
        <f t="shared" si="22"/>
        <v>173.16666666666666</v>
      </c>
      <c r="N26" s="397">
        <f t="shared" si="22"/>
        <v>173.16666666666666</v>
      </c>
      <c r="O26" s="399">
        <f>'14. melléklet Könyvtár'!C52</f>
        <v>2078</v>
      </c>
      <c r="P26" s="396">
        <f>SUM(C26:N26)</f>
        <v>2078.0000000000005</v>
      </c>
    </row>
    <row r="27" spans="1:16" ht="12.75">
      <c r="A27" s="191"/>
      <c r="B27" s="191" t="s">
        <v>376</v>
      </c>
      <c r="C27" s="397">
        <f aca="true" t="shared" si="23" ref="C27:N27">$O$27/12</f>
        <v>522.75</v>
      </c>
      <c r="D27" s="397">
        <f t="shared" si="23"/>
        <v>522.75</v>
      </c>
      <c r="E27" s="397">
        <f t="shared" si="23"/>
        <v>522.75</v>
      </c>
      <c r="F27" s="397">
        <f t="shared" si="23"/>
        <v>522.75</v>
      </c>
      <c r="G27" s="397">
        <f t="shared" si="23"/>
        <v>522.75</v>
      </c>
      <c r="H27" s="397">
        <f t="shared" si="23"/>
        <v>522.75</v>
      </c>
      <c r="I27" s="397">
        <f t="shared" si="23"/>
        <v>522.75</v>
      </c>
      <c r="J27" s="397">
        <f t="shared" si="23"/>
        <v>522.75</v>
      </c>
      <c r="K27" s="397">
        <f t="shared" si="23"/>
        <v>522.75</v>
      </c>
      <c r="L27" s="397">
        <f t="shared" si="23"/>
        <v>522.75</v>
      </c>
      <c r="M27" s="397">
        <f t="shared" si="23"/>
        <v>522.75</v>
      </c>
      <c r="N27" s="397">
        <f t="shared" si="23"/>
        <v>522.75</v>
      </c>
      <c r="O27" s="400">
        <f>'14. melléklet Könyvtár'!C53</f>
        <v>6273</v>
      </c>
      <c r="P27" s="396">
        <f>SUM(C27:N27)</f>
        <v>6273</v>
      </c>
    </row>
    <row r="28" spans="1:16" ht="12.75">
      <c r="A28" s="191"/>
      <c r="B28" s="191" t="s">
        <v>380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401">
        <f>'14. melléklet Könyvtár'!C66</f>
        <v>0</v>
      </c>
      <c r="P28" s="396">
        <f>SUM(C28:N28)</f>
        <v>0</v>
      </c>
    </row>
    <row r="29" spans="1:16" ht="15">
      <c r="A29" s="393"/>
      <c r="B29" s="394" t="s">
        <v>250</v>
      </c>
      <c r="C29" s="398">
        <f aca="true" t="shared" si="24" ref="C29:P29">SUM(C25:C28)</f>
        <v>1329.5</v>
      </c>
      <c r="D29" s="398">
        <f t="shared" si="24"/>
        <v>1329.5</v>
      </c>
      <c r="E29" s="398">
        <f t="shared" si="24"/>
        <v>1329.5</v>
      </c>
      <c r="F29" s="398">
        <f t="shared" si="24"/>
        <v>1329.5</v>
      </c>
      <c r="G29" s="398">
        <f t="shared" si="24"/>
        <v>1329.5</v>
      </c>
      <c r="H29" s="398">
        <f t="shared" si="24"/>
        <v>1329.5</v>
      </c>
      <c r="I29" s="398">
        <f t="shared" si="24"/>
        <v>1329.5</v>
      </c>
      <c r="J29" s="398">
        <f t="shared" si="24"/>
        <v>1329.5</v>
      </c>
      <c r="K29" s="398">
        <f t="shared" si="24"/>
        <v>1329.5</v>
      </c>
      <c r="L29" s="398">
        <f t="shared" si="24"/>
        <v>1329.5</v>
      </c>
      <c r="M29" s="398">
        <f t="shared" si="24"/>
        <v>1329.5</v>
      </c>
      <c r="N29" s="398">
        <f t="shared" si="24"/>
        <v>1329.5</v>
      </c>
      <c r="O29" s="394">
        <f t="shared" si="24"/>
        <v>15954</v>
      </c>
      <c r="P29" s="398">
        <f t="shared" si="24"/>
        <v>15954</v>
      </c>
    </row>
    <row r="30" spans="1:16" ht="15.75">
      <c r="A30" s="402" t="s">
        <v>381</v>
      </c>
      <c r="B30" s="402"/>
      <c r="C30" s="403">
        <f aca="true" t="shared" si="25" ref="C30:O30">C7+C15+C19+C29+C11+C24</f>
        <v>37661.25</v>
      </c>
      <c r="D30" s="403">
        <f t="shared" si="25"/>
        <v>37661.25</v>
      </c>
      <c r="E30" s="403">
        <f t="shared" si="25"/>
        <v>37661.25</v>
      </c>
      <c r="F30" s="403">
        <f t="shared" si="25"/>
        <v>37661.25</v>
      </c>
      <c r="G30" s="403">
        <f t="shared" si="25"/>
        <v>37661.25</v>
      </c>
      <c r="H30" s="403">
        <f t="shared" si="25"/>
        <v>37661.25</v>
      </c>
      <c r="I30" s="403">
        <f t="shared" si="25"/>
        <v>37661.25</v>
      </c>
      <c r="J30" s="403">
        <f t="shared" si="25"/>
        <v>37661.25</v>
      </c>
      <c r="K30" s="403">
        <f t="shared" si="25"/>
        <v>37661.25</v>
      </c>
      <c r="L30" s="403">
        <f t="shared" si="25"/>
        <v>37661.25</v>
      </c>
      <c r="M30" s="403">
        <f t="shared" si="25"/>
        <v>37661.25</v>
      </c>
      <c r="N30" s="403">
        <f t="shared" si="25"/>
        <v>37661.25</v>
      </c>
      <c r="O30" s="403">
        <f t="shared" si="25"/>
        <v>451935</v>
      </c>
      <c r="P30" s="403">
        <f>SUM(C30:N30)</f>
        <v>451935</v>
      </c>
    </row>
    <row r="31" spans="1:16" ht="12.75">
      <c r="A31" s="393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6">
        <v>0</v>
      </c>
    </row>
    <row r="32" spans="1:16" ht="12.75">
      <c r="A32" s="404" t="s">
        <v>382</v>
      </c>
      <c r="B32" s="191" t="s">
        <v>374</v>
      </c>
      <c r="C32" s="397">
        <f aca="true" t="shared" si="26" ref="C32:N32">$O$32/12</f>
        <v>8738.583333333334</v>
      </c>
      <c r="D32" s="397">
        <f t="shared" si="26"/>
        <v>8738.583333333334</v>
      </c>
      <c r="E32" s="397">
        <f t="shared" si="26"/>
        <v>8738.583333333334</v>
      </c>
      <c r="F32" s="397">
        <f t="shared" si="26"/>
        <v>8738.583333333334</v>
      </c>
      <c r="G32" s="397">
        <f t="shared" si="26"/>
        <v>8738.583333333334</v>
      </c>
      <c r="H32" s="397">
        <f t="shared" si="26"/>
        <v>8738.583333333334</v>
      </c>
      <c r="I32" s="397">
        <f t="shared" si="26"/>
        <v>8738.583333333334</v>
      </c>
      <c r="J32" s="397">
        <f t="shared" si="26"/>
        <v>8738.583333333334</v>
      </c>
      <c r="K32" s="397">
        <f t="shared" si="26"/>
        <v>8738.583333333334</v>
      </c>
      <c r="L32" s="397">
        <f t="shared" si="26"/>
        <v>8738.583333333334</v>
      </c>
      <c r="M32" s="397">
        <f t="shared" si="26"/>
        <v>8738.583333333334</v>
      </c>
      <c r="N32" s="397">
        <f t="shared" si="26"/>
        <v>8738.583333333334</v>
      </c>
      <c r="O32" s="399">
        <f>'9.  melléklet Hivatal'!C51</f>
        <v>104863</v>
      </c>
      <c r="P32" s="396">
        <f aca="true" t="shared" si="27" ref="P32:P57">SUM(C32:N32)</f>
        <v>104862.99999999999</v>
      </c>
    </row>
    <row r="33" spans="1:16" ht="12.75">
      <c r="A33" s="393"/>
      <c r="B33" s="191" t="s">
        <v>375</v>
      </c>
      <c r="C33" s="397">
        <f aca="true" t="shared" si="28" ref="C33:N33">$O$33/12</f>
        <v>1909.6666666666667</v>
      </c>
      <c r="D33" s="397">
        <f t="shared" si="28"/>
        <v>1909.6666666666667</v>
      </c>
      <c r="E33" s="397">
        <f t="shared" si="28"/>
        <v>1909.6666666666667</v>
      </c>
      <c r="F33" s="397">
        <f t="shared" si="28"/>
        <v>1909.6666666666667</v>
      </c>
      <c r="G33" s="397">
        <f t="shared" si="28"/>
        <v>1909.6666666666667</v>
      </c>
      <c r="H33" s="397">
        <f t="shared" si="28"/>
        <v>1909.6666666666667</v>
      </c>
      <c r="I33" s="397">
        <f t="shared" si="28"/>
        <v>1909.6666666666667</v>
      </c>
      <c r="J33" s="397">
        <f t="shared" si="28"/>
        <v>1909.6666666666667</v>
      </c>
      <c r="K33" s="397">
        <f t="shared" si="28"/>
        <v>1909.6666666666667</v>
      </c>
      <c r="L33" s="397">
        <f t="shared" si="28"/>
        <v>1909.6666666666667</v>
      </c>
      <c r="M33" s="397">
        <f t="shared" si="28"/>
        <v>1909.6666666666667</v>
      </c>
      <c r="N33" s="397">
        <f t="shared" si="28"/>
        <v>1909.6666666666667</v>
      </c>
      <c r="O33" s="399">
        <f>'9.  melléklet Hivatal'!C52</f>
        <v>22916</v>
      </c>
      <c r="P33" s="396">
        <f t="shared" si="27"/>
        <v>22916.000000000004</v>
      </c>
    </row>
    <row r="34" spans="1:16" ht="12.75">
      <c r="A34" s="393"/>
      <c r="B34" s="191" t="s">
        <v>383</v>
      </c>
      <c r="C34" s="397">
        <f aca="true" t="shared" si="29" ref="C34:N34">$O$34/12</f>
        <v>0</v>
      </c>
      <c r="D34" s="397">
        <f t="shared" si="29"/>
        <v>0</v>
      </c>
      <c r="E34" s="397">
        <f t="shared" si="29"/>
        <v>0</v>
      </c>
      <c r="F34" s="397">
        <f t="shared" si="29"/>
        <v>0</v>
      </c>
      <c r="G34" s="397">
        <f t="shared" si="29"/>
        <v>0</v>
      </c>
      <c r="H34" s="397">
        <f t="shared" si="29"/>
        <v>0</v>
      </c>
      <c r="I34" s="397">
        <f t="shared" si="29"/>
        <v>0</v>
      </c>
      <c r="J34" s="397">
        <f t="shared" si="29"/>
        <v>0</v>
      </c>
      <c r="K34" s="397">
        <f t="shared" si="29"/>
        <v>0</v>
      </c>
      <c r="L34" s="397">
        <f t="shared" si="29"/>
        <v>0</v>
      </c>
      <c r="M34" s="397">
        <f t="shared" si="29"/>
        <v>0</v>
      </c>
      <c r="N34" s="397">
        <f t="shared" si="29"/>
        <v>0</v>
      </c>
      <c r="O34" s="399">
        <f>'9.  melléklet Hivatal'!C56</f>
        <v>0</v>
      </c>
      <c r="P34" s="396">
        <f t="shared" si="27"/>
        <v>0</v>
      </c>
    </row>
    <row r="35" spans="1:16" ht="12.75">
      <c r="A35" s="191"/>
      <c r="B35" s="191" t="s">
        <v>376</v>
      </c>
      <c r="C35" s="397">
        <f aca="true" t="shared" si="30" ref="C35:N35">$O$35/12</f>
        <v>1996.9166666666667</v>
      </c>
      <c r="D35" s="397">
        <f t="shared" si="30"/>
        <v>1996.9166666666667</v>
      </c>
      <c r="E35" s="397">
        <f t="shared" si="30"/>
        <v>1996.9166666666667</v>
      </c>
      <c r="F35" s="397">
        <f t="shared" si="30"/>
        <v>1996.9166666666667</v>
      </c>
      <c r="G35" s="397">
        <f t="shared" si="30"/>
        <v>1996.9166666666667</v>
      </c>
      <c r="H35" s="397">
        <f t="shared" si="30"/>
        <v>1996.9166666666667</v>
      </c>
      <c r="I35" s="397">
        <f t="shared" si="30"/>
        <v>1996.9166666666667</v>
      </c>
      <c r="J35" s="397">
        <f t="shared" si="30"/>
        <v>1996.9166666666667</v>
      </c>
      <c r="K35" s="397">
        <f t="shared" si="30"/>
        <v>1996.9166666666667</v>
      </c>
      <c r="L35" s="397">
        <f t="shared" si="30"/>
        <v>1996.9166666666667</v>
      </c>
      <c r="M35" s="397">
        <f t="shared" si="30"/>
        <v>1996.9166666666667</v>
      </c>
      <c r="N35" s="397">
        <f t="shared" si="30"/>
        <v>1996.9166666666667</v>
      </c>
      <c r="O35" s="399">
        <f>'9.  melléklet Hivatal'!C53</f>
        <v>23963</v>
      </c>
      <c r="P35" s="396">
        <f t="shared" si="27"/>
        <v>23963.000000000004</v>
      </c>
    </row>
    <row r="36" spans="1:16" ht="15">
      <c r="A36" s="393"/>
      <c r="B36" s="394" t="s">
        <v>250</v>
      </c>
      <c r="C36" s="398">
        <f aca="true" t="shared" si="31" ref="C36:O36">SUM(C32:C35)</f>
        <v>12645.166666666666</v>
      </c>
      <c r="D36" s="398">
        <f t="shared" si="31"/>
        <v>12645.166666666666</v>
      </c>
      <c r="E36" s="398">
        <f t="shared" si="31"/>
        <v>12645.166666666666</v>
      </c>
      <c r="F36" s="398">
        <f t="shared" si="31"/>
        <v>12645.166666666666</v>
      </c>
      <c r="G36" s="398">
        <f t="shared" si="31"/>
        <v>12645.166666666666</v>
      </c>
      <c r="H36" s="398">
        <f t="shared" si="31"/>
        <v>12645.166666666666</v>
      </c>
      <c r="I36" s="398">
        <f t="shared" si="31"/>
        <v>12645.166666666666</v>
      </c>
      <c r="J36" s="398">
        <f t="shared" si="31"/>
        <v>12645.166666666666</v>
      </c>
      <c r="K36" s="398">
        <f t="shared" si="31"/>
        <v>12645.166666666666</v>
      </c>
      <c r="L36" s="398">
        <f t="shared" si="31"/>
        <v>12645.166666666666</v>
      </c>
      <c r="M36" s="398">
        <f t="shared" si="31"/>
        <v>12645.166666666666</v>
      </c>
      <c r="N36" s="398">
        <f t="shared" si="31"/>
        <v>12645.166666666666</v>
      </c>
      <c r="O36" s="398">
        <f t="shared" si="31"/>
        <v>151742</v>
      </c>
      <c r="P36" s="398">
        <f t="shared" si="27"/>
        <v>151742</v>
      </c>
    </row>
    <row r="37" spans="1:16" ht="12.75">
      <c r="A37" s="393"/>
      <c r="B37" s="191"/>
      <c r="C37" s="396">
        <f aca="true" t="shared" si="32" ref="C37:N37">$O$37/12</f>
        <v>0</v>
      </c>
      <c r="D37" s="396">
        <f t="shared" si="32"/>
        <v>0</v>
      </c>
      <c r="E37" s="396">
        <f t="shared" si="32"/>
        <v>0</v>
      </c>
      <c r="F37" s="396">
        <f t="shared" si="32"/>
        <v>0</v>
      </c>
      <c r="G37" s="396">
        <f t="shared" si="32"/>
        <v>0</v>
      </c>
      <c r="H37" s="396">
        <f t="shared" si="32"/>
        <v>0</v>
      </c>
      <c r="I37" s="396">
        <f t="shared" si="32"/>
        <v>0</v>
      </c>
      <c r="J37" s="396">
        <f t="shared" si="32"/>
        <v>0</v>
      </c>
      <c r="K37" s="396">
        <f t="shared" si="32"/>
        <v>0</v>
      </c>
      <c r="L37" s="396">
        <f t="shared" si="32"/>
        <v>0</v>
      </c>
      <c r="M37" s="396">
        <f t="shared" si="32"/>
        <v>0</v>
      </c>
      <c r="N37" s="396">
        <f t="shared" si="32"/>
        <v>0</v>
      </c>
      <c r="O37" s="393"/>
      <c r="P37" s="396">
        <f t="shared" si="27"/>
        <v>0</v>
      </c>
    </row>
    <row r="38" spans="1:16" ht="31.5">
      <c r="A38" s="405" t="s">
        <v>384</v>
      </c>
      <c r="B38" s="406"/>
      <c r="C38" s="403">
        <f aca="true" t="shared" si="33" ref="C38:O38">SUM(C36+C37)</f>
        <v>12645.166666666666</v>
      </c>
      <c r="D38" s="403">
        <f t="shared" si="33"/>
        <v>12645.166666666666</v>
      </c>
      <c r="E38" s="403">
        <f t="shared" si="33"/>
        <v>12645.166666666666</v>
      </c>
      <c r="F38" s="403">
        <f t="shared" si="33"/>
        <v>12645.166666666666</v>
      </c>
      <c r="G38" s="403">
        <f t="shared" si="33"/>
        <v>12645.166666666666</v>
      </c>
      <c r="H38" s="403">
        <f t="shared" si="33"/>
        <v>12645.166666666666</v>
      </c>
      <c r="I38" s="403">
        <f t="shared" si="33"/>
        <v>12645.166666666666</v>
      </c>
      <c r="J38" s="403">
        <f t="shared" si="33"/>
        <v>12645.166666666666</v>
      </c>
      <c r="K38" s="403">
        <f t="shared" si="33"/>
        <v>12645.166666666666</v>
      </c>
      <c r="L38" s="403">
        <f t="shared" si="33"/>
        <v>12645.166666666666</v>
      </c>
      <c r="M38" s="403">
        <f t="shared" si="33"/>
        <v>12645.166666666666</v>
      </c>
      <c r="N38" s="403">
        <f t="shared" si="33"/>
        <v>12645.166666666666</v>
      </c>
      <c r="O38" s="403">
        <f t="shared" si="33"/>
        <v>151742</v>
      </c>
      <c r="P38" s="403">
        <f t="shared" si="27"/>
        <v>151742</v>
      </c>
    </row>
    <row r="39" spans="1:16" ht="12.75">
      <c r="A39" s="393" t="s">
        <v>360</v>
      </c>
      <c r="B39" s="393" t="s">
        <v>385</v>
      </c>
      <c r="C39" s="393" t="s">
        <v>362</v>
      </c>
      <c r="D39" s="393" t="s">
        <v>363</v>
      </c>
      <c r="E39" s="393" t="s">
        <v>364</v>
      </c>
      <c r="F39" s="393" t="s">
        <v>365</v>
      </c>
      <c r="G39" s="393" t="s">
        <v>366</v>
      </c>
      <c r="H39" s="393" t="s">
        <v>367</v>
      </c>
      <c r="I39" s="393" t="s">
        <v>368</v>
      </c>
      <c r="J39" s="393" t="s">
        <v>369</v>
      </c>
      <c r="K39" s="393" t="s">
        <v>370</v>
      </c>
      <c r="L39" s="393" t="s">
        <v>371</v>
      </c>
      <c r="M39" s="393" t="s">
        <v>372</v>
      </c>
      <c r="N39" s="393" t="s">
        <v>373</v>
      </c>
      <c r="O39" s="393" t="s">
        <v>250</v>
      </c>
      <c r="P39" s="396">
        <f t="shared" si="27"/>
        <v>0</v>
      </c>
    </row>
    <row r="40" spans="1:18" ht="27" customHeight="1">
      <c r="A40" s="407" t="s">
        <v>386</v>
      </c>
      <c r="B40" s="191" t="s">
        <v>374</v>
      </c>
      <c r="C40" s="408">
        <f aca="true" t="shared" si="34" ref="C40:N40">$O$40/12</f>
        <v>4639.333333333333</v>
      </c>
      <c r="D40" s="408">
        <f t="shared" si="34"/>
        <v>4639.333333333333</v>
      </c>
      <c r="E40" s="408">
        <f t="shared" si="34"/>
        <v>4639.333333333333</v>
      </c>
      <c r="F40" s="408">
        <f t="shared" si="34"/>
        <v>4639.333333333333</v>
      </c>
      <c r="G40" s="408">
        <f t="shared" si="34"/>
        <v>4639.333333333333</v>
      </c>
      <c r="H40" s="408">
        <f t="shared" si="34"/>
        <v>4639.333333333333</v>
      </c>
      <c r="I40" s="408">
        <f t="shared" si="34"/>
        <v>4639.333333333333</v>
      </c>
      <c r="J40" s="408">
        <f t="shared" si="34"/>
        <v>4639.333333333333</v>
      </c>
      <c r="K40" s="408">
        <f t="shared" si="34"/>
        <v>4639.333333333333</v>
      </c>
      <c r="L40" s="408">
        <f t="shared" si="34"/>
        <v>4639.333333333333</v>
      </c>
      <c r="M40" s="408">
        <f t="shared" si="34"/>
        <v>4639.333333333333</v>
      </c>
      <c r="N40" s="408">
        <f t="shared" si="34"/>
        <v>4639.333333333333</v>
      </c>
      <c r="O40" s="399">
        <f>4520+11470+938+38744</f>
        <v>55672</v>
      </c>
      <c r="P40" s="396">
        <f t="shared" si="27"/>
        <v>55672.00000000001</v>
      </c>
      <c r="R40" s="409"/>
    </row>
    <row r="41" spans="1:18" ht="12.75">
      <c r="A41" s="393"/>
      <c r="B41" s="191" t="s">
        <v>375</v>
      </c>
      <c r="C41" s="408">
        <f aca="true" t="shared" si="35" ref="C41:N41">$O$41/12</f>
        <v>913.25</v>
      </c>
      <c r="D41" s="408">
        <f t="shared" si="35"/>
        <v>913.25</v>
      </c>
      <c r="E41" s="408">
        <f t="shared" si="35"/>
        <v>913.25</v>
      </c>
      <c r="F41" s="408">
        <f t="shared" si="35"/>
        <v>913.25</v>
      </c>
      <c r="G41" s="408">
        <f t="shared" si="35"/>
        <v>913.25</v>
      </c>
      <c r="H41" s="408">
        <f t="shared" si="35"/>
        <v>913.25</v>
      </c>
      <c r="I41" s="408">
        <f t="shared" si="35"/>
        <v>913.25</v>
      </c>
      <c r="J41" s="408">
        <f t="shared" si="35"/>
        <v>913.25</v>
      </c>
      <c r="K41" s="408">
        <f t="shared" si="35"/>
        <v>913.25</v>
      </c>
      <c r="L41" s="408">
        <f t="shared" si="35"/>
        <v>913.25</v>
      </c>
      <c r="M41" s="408">
        <f t="shared" si="35"/>
        <v>913.25</v>
      </c>
      <c r="N41" s="408">
        <f t="shared" si="35"/>
        <v>913.25</v>
      </c>
      <c r="O41" s="399">
        <f>7623+934+2237+165</f>
        <v>10959</v>
      </c>
      <c r="P41" s="396">
        <f t="shared" si="27"/>
        <v>10959</v>
      </c>
      <c r="R41" s="409"/>
    </row>
    <row r="42" spans="1:18" ht="12.75">
      <c r="A42" s="393"/>
      <c r="B42" s="191" t="s">
        <v>376</v>
      </c>
      <c r="C42" s="408">
        <f aca="true" t="shared" si="36" ref="C42:N42">$O$42/12</f>
        <v>25753.166666666668</v>
      </c>
      <c r="D42" s="408">
        <f t="shared" si="36"/>
        <v>25753.166666666668</v>
      </c>
      <c r="E42" s="408">
        <f t="shared" si="36"/>
        <v>25753.166666666668</v>
      </c>
      <c r="F42" s="408">
        <f t="shared" si="36"/>
        <v>25753.166666666668</v>
      </c>
      <c r="G42" s="408">
        <f t="shared" si="36"/>
        <v>25753.166666666668</v>
      </c>
      <c r="H42" s="408">
        <f t="shared" si="36"/>
        <v>25753.166666666668</v>
      </c>
      <c r="I42" s="408">
        <f t="shared" si="36"/>
        <v>25753.166666666668</v>
      </c>
      <c r="J42" s="408">
        <f t="shared" si="36"/>
        <v>25753.166666666668</v>
      </c>
      <c r="K42" s="408">
        <f t="shared" si="36"/>
        <v>25753.166666666668</v>
      </c>
      <c r="L42" s="408">
        <f t="shared" si="36"/>
        <v>25753.166666666668</v>
      </c>
      <c r="M42" s="408">
        <f t="shared" si="36"/>
        <v>25753.166666666668</v>
      </c>
      <c r="N42" s="408">
        <f t="shared" si="36"/>
        <v>25753.166666666668</v>
      </c>
      <c r="O42" s="410">
        <f>98347+3500+3000+795+3212+2249+672+3028+170312+23210+713</f>
        <v>309038</v>
      </c>
      <c r="P42" s="396">
        <f t="shared" si="27"/>
        <v>309038</v>
      </c>
      <c r="R42" s="409"/>
    </row>
    <row r="43" spans="1:16" ht="15">
      <c r="A43" s="393"/>
      <c r="B43" s="394" t="s">
        <v>250</v>
      </c>
      <c r="C43" s="398">
        <f aca="true" t="shared" si="37" ref="C43:O43">SUM(C40:C42)</f>
        <v>31305.75</v>
      </c>
      <c r="D43" s="398">
        <f t="shared" si="37"/>
        <v>31305.75</v>
      </c>
      <c r="E43" s="398">
        <f t="shared" si="37"/>
        <v>31305.75</v>
      </c>
      <c r="F43" s="398">
        <f t="shared" si="37"/>
        <v>31305.75</v>
      </c>
      <c r="G43" s="398">
        <f t="shared" si="37"/>
        <v>31305.75</v>
      </c>
      <c r="H43" s="398">
        <f t="shared" si="37"/>
        <v>31305.75</v>
      </c>
      <c r="I43" s="398">
        <f t="shared" si="37"/>
        <v>31305.75</v>
      </c>
      <c r="J43" s="398">
        <f t="shared" si="37"/>
        <v>31305.75</v>
      </c>
      <c r="K43" s="398">
        <f t="shared" si="37"/>
        <v>31305.75</v>
      </c>
      <c r="L43" s="398">
        <f t="shared" si="37"/>
        <v>31305.75</v>
      </c>
      <c r="M43" s="398">
        <f t="shared" si="37"/>
        <v>31305.75</v>
      </c>
      <c r="N43" s="398">
        <f t="shared" si="37"/>
        <v>31305.75</v>
      </c>
      <c r="O43" s="398">
        <f t="shared" si="37"/>
        <v>375669</v>
      </c>
      <c r="P43" s="398">
        <f t="shared" si="27"/>
        <v>375669</v>
      </c>
    </row>
    <row r="44" spans="1:16" ht="12.75">
      <c r="A44" s="393" t="s">
        <v>387</v>
      </c>
      <c r="B44" s="191" t="s">
        <v>374</v>
      </c>
      <c r="C44" s="397">
        <f aca="true" t="shared" si="38" ref="C44:N44">$O$44/12</f>
        <v>1098.75</v>
      </c>
      <c r="D44" s="397">
        <f t="shared" si="38"/>
        <v>1098.75</v>
      </c>
      <c r="E44" s="397">
        <f t="shared" si="38"/>
        <v>1098.75</v>
      </c>
      <c r="F44" s="397">
        <f t="shared" si="38"/>
        <v>1098.75</v>
      </c>
      <c r="G44" s="397">
        <f t="shared" si="38"/>
        <v>1098.75</v>
      </c>
      <c r="H44" s="397">
        <f t="shared" si="38"/>
        <v>1098.75</v>
      </c>
      <c r="I44" s="397">
        <f t="shared" si="38"/>
        <v>1098.75</v>
      </c>
      <c r="J44" s="397">
        <f t="shared" si="38"/>
        <v>1098.75</v>
      </c>
      <c r="K44" s="397">
        <f t="shared" si="38"/>
        <v>1098.75</v>
      </c>
      <c r="L44" s="397">
        <f t="shared" si="38"/>
        <v>1098.75</v>
      </c>
      <c r="M44" s="397">
        <f t="shared" si="38"/>
        <v>1098.75</v>
      </c>
      <c r="N44" s="397">
        <f t="shared" si="38"/>
        <v>1098.75</v>
      </c>
      <c r="O44" s="399">
        <v>13185</v>
      </c>
      <c r="P44" s="396">
        <f t="shared" si="27"/>
        <v>13185</v>
      </c>
    </row>
    <row r="45" spans="1:16" ht="12.75">
      <c r="A45" s="393"/>
      <c r="B45" s="191" t="s">
        <v>375</v>
      </c>
      <c r="C45" s="397">
        <f aca="true" t="shared" si="39" ref="C45:N45">$O$45/12</f>
        <v>189.5</v>
      </c>
      <c r="D45" s="397">
        <f t="shared" si="39"/>
        <v>189.5</v>
      </c>
      <c r="E45" s="397">
        <f t="shared" si="39"/>
        <v>189.5</v>
      </c>
      <c r="F45" s="397">
        <f t="shared" si="39"/>
        <v>189.5</v>
      </c>
      <c r="G45" s="397">
        <f t="shared" si="39"/>
        <v>189.5</v>
      </c>
      <c r="H45" s="397">
        <f t="shared" si="39"/>
        <v>189.5</v>
      </c>
      <c r="I45" s="397">
        <f t="shared" si="39"/>
        <v>189.5</v>
      </c>
      <c r="J45" s="397">
        <f t="shared" si="39"/>
        <v>189.5</v>
      </c>
      <c r="K45" s="397">
        <f t="shared" si="39"/>
        <v>189.5</v>
      </c>
      <c r="L45" s="397">
        <f t="shared" si="39"/>
        <v>189.5</v>
      </c>
      <c r="M45" s="397">
        <f t="shared" si="39"/>
        <v>189.5</v>
      </c>
      <c r="N45" s="397">
        <f t="shared" si="39"/>
        <v>189.5</v>
      </c>
      <c r="O45" s="399">
        <v>2274</v>
      </c>
      <c r="P45" s="396">
        <f t="shared" si="27"/>
        <v>2274</v>
      </c>
    </row>
    <row r="46" spans="1:16" ht="12.75">
      <c r="A46" s="393"/>
      <c r="B46" s="191" t="s">
        <v>376</v>
      </c>
      <c r="C46" s="397">
        <f aca="true" t="shared" si="40" ref="C46:N46">$O$46/12</f>
        <v>352.1666666666667</v>
      </c>
      <c r="D46" s="397">
        <f t="shared" si="40"/>
        <v>352.1666666666667</v>
      </c>
      <c r="E46" s="397">
        <f t="shared" si="40"/>
        <v>352.1666666666667</v>
      </c>
      <c r="F46" s="397">
        <f t="shared" si="40"/>
        <v>352.1666666666667</v>
      </c>
      <c r="G46" s="397">
        <f t="shared" si="40"/>
        <v>352.1666666666667</v>
      </c>
      <c r="H46" s="397">
        <f t="shared" si="40"/>
        <v>352.1666666666667</v>
      </c>
      <c r="I46" s="397">
        <f t="shared" si="40"/>
        <v>352.1666666666667</v>
      </c>
      <c r="J46" s="397">
        <f t="shared" si="40"/>
        <v>352.1666666666667</v>
      </c>
      <c r="K46" s="397">
        <f t="shared" si="40"/>
        <v>352.1666666666667</v>
      </c>
      <c r="L46" s="397">
        <f t="shared" si="40"/>
        <v>352.1666666666667</v>
      </c>
      <c r="M46" s="397">
        <f t="shared" si="40"/>
        <v>352.1666666666667</v>
      </c>
      <c r="N46" s="397">
        <f t="shared" si="40"/>
        <v>352.1666666666667</v>
      </c>
      <c r="O46" s="399">
        <v>4226</v>
      </c>
      <c r="P46" s="396">
        <f t="shared" si="27"/>
        <v>4225.999999999999</v>
      </c>
    </row>
    <row r="47" spans="1:16" s="391" customFormat="1" ht="15">
      <c r="A47" s="393"/>
      <c r="B47" s="394" t="s">
        <v>250</v>
      </c>
      <c r="C47" s="398">
        <f aca="true" t="shared" si="41" ref="C47:O47">SUM(C44:C46)</f>
        <v>1640.4166666666667</v>
      </c>
      <c r="D47" s="398">
        <f t="shared" si="41"/>
        <v>1640.4166666666667</v>
      </c>
      <c r="E47" s="398">
        <f t="shared" si="41"/>
        <v>1640.4166666666667</v>
      </c>
      <c r="F47" s="398">
        <f t="shared" si="41"/>
        <v>1640.4166666666667</v>
      </c>
      <c r="G47" s="398">
        <f t="shared" si="41"/>
        <v>1640.4166666666667</v>
      </c>
      <c r="H47" s="398">
        <f t="shared" si="41"/>
        <v>1640.4166666666667</v>
      </c>
      <c r="I47" s="398">
        <f t="shared" si="41"/>
        <v>1640.4166666666667</v>
      </c>
      <c r="J47" s="398">
        <f t="shared" si="41"/>
        <v>1640.4166666666667</v>
      </c>
      <c r="K47" s="398">
        <f t="shared" si="41"/>
        <v>1640.4166666666667</v>
      </c>
      <c r="L47" s="398">
        <f t="shared" si="41"/>
        <v>1640.4166666666667</v>
      </c>
      <c r="M47" s="398">
        <f t="shared" si="41"/>
        <v>1640.4166666666667</v>
      </c>
      <c r="N47" s="398">
        <f t="shared" si="41"/>
        <v>1640.4166666666667</v>
      </c>
      <c r="O47" s="411">
        <f t="shared" si="41"/>
        <v>19685</v>
      </c>
      <c r="P47" s="398">
        <f t="shared" si="27"/>
        <v>19685</v>
      </c>
    </row>
    <row r="48" spans="1:16" ht="12.75">
      <c r="A48" s="393" t="s">
        <v>246</v>
      </c>
      <c r="B48" s="191" t="s">
        <v>374</v>
      </c>
      <c r="C48" s="397">
        <f aca="true" t="shared" si="42" ref="C48:N48">$O$48/12</f>
        <v>1589.9166666666667</v>
      </c>
      <c r="D48" s="397">
        <f t="shared" si="42"/>
        <v>1589.9166666666667</v>
      </c>
      <c r="E48" s="397">
        <f t="shared" si="42"/>
        <v>1589.9166666666667</v>
      </c>
      <c r="F48" s="397">
        <f t="shared" si="42"/>
        <v>1589.9166666666667</v>
      </c>
      <c r="G48" s="397">
        <f t="shared" si="42"/>
        <v>1589.9166666666667</v>
      </c>
      <c r="H48" s="397">
        <f t="shared" si="42"/>
        <v>1589.9166666666667</v>
      </c>
      <c r="I48" s="397">
        <f t="shared" si="42"/>
        <v>1589.9166666666667</v>
      </c>
      <c r="J48" s="397">
        <f t="shared" si="42"/>
        <v>1589.9166666666667</v>
      </c>
      <c r="K48" s="397">
        <f t="shared" si="42"/>
        <v>1589.9166666666667</v>
      </c>
      <c r="L48" s="397">
        <f t="shared" si="42"/>
        <v>1589.9166666666667</v>
      </c>
      <c r="M48" s="397">
        <f t="shared" si="42"/>
        <v>1589.9166666666667</v>
      </c>
      <c r="N48" s="397">
        <f t="shared" si="42"/>
        <v>1589.9166666666667</v>
      </c>
      <c r="O48" s="399">
        <f>15796+3283</f>
        <v>19079</v>
      </c>
      <c r="P48" s="396">
        <f t="shared" si="27"/>
        <v>19079</v>
      </c>
    </row>
    <row r="49" spans="1:16" ht="12.75">
      <c r="A49" s="191"/>
      <c r="B49" s="191" t="s">
        <v>375</v>
      </c>
      <c r="C49" s="397">
        <f aca="true" t="shared" si="43" ref="C49:N49">$O$49/12</f>
        <v>320.9166666666667</v>
      </c>
      <c r="D49" s="397">
        <f t="shared" si="43"/>
        <v>320.9166666666667</v>
      </c>
      <c r="E49" s="397">
        <f t="shared" si="43"/>
        <v>320.9166666666667</v>
      </c>
      <c r="F49" s="397">
        <f t="shared" si="43"/>
        <v>320.9166666666667</v>
      </c>
      <c r="G49" s="397">
        <f t="shared" si="43"/>
        <v>320.9166666666667</v>
      </c>
      <c r="H49" s="397">
        <f t="shared" si="43"/>
        <v>320.9166666666667</v>
      </c>
      <c r="I49" s="397">
        <f t="shared" si="43"/>
        <v>320.9166666666667</v>
      </c>
      <c r="J49" s="397">
        <f t="shared" si="43"/>
        <v>320.9166666666667</v>
      </c>
      <c r="K49" s="397">
        <f t="shared" si="43"/>
        <v>320.9166666666667</v>
      </c>
      <c r="L49" s="397">
        <f t="shared" si="43"/>
        <v>320.9166666666667</v>
      </c>
      <c r="M49" s="397">
        <f t="shared" si="43"/>
        <v>320.9166666666667</v>
      </c>
      <c r="N49" s="397">
        <f t="shared" si="43"/>
        <v>320.9166666666667</v>
      </c>
      <c r="O49" s="399">
        <f>3185+666</f>
        <v>3851</v>
      </c>
      <c r="P49" s="396">
        <f t="shared" si="27"/>
        <v>3850.9999999999995</v>
      </c>
    </row>
    <row r="50" spans="1:16" ht="12.75">
      <c r="A50" s="191"/>
      <c r="B50" s="191" t="s">
        <v>376</v>
      </c>
      <c r="C50" s="397">
        <f aca="true" t="shared" si="44" ref="C50:N50">$O$50/12</f>
        <v>228.83333333333334</v>
      </c>
      <c r="D50" s="397">
        <f t="shared" si="44"/>
        <v>228.83333333333334</v>
      </c>
      <c r="E50" s="397">
        <f t="shared" si="44"/>
        <v>228.83333333333334</v>
      </c>
      <c r="F50" s="397">
        <f t="shared" si="44"/>
        <v>228.83333333333334</v>
      </c>
      <c r="G50" s="397">
        <f t="shared" si="44"/>
        <v>228.83333333333334</v>
      </c>
      <c r="H50" s="397">
        <f t="shared" si="44"/>
        <v>228.83333333333334</v>
      </c>
      <c r="I50" s="397">
        <f t="shared" si="44"/>
        <v>228.83333333333334</v>
      </c>
      <c r="J50" s="397">
        <f t="shared" si="44"/>
        <v>228.83333333333334</v>
      </c>
      <c r="K50" s="397">
        <f t="shared" si="44"/>
        <v>228.83333333333334</v>
      </c>
      <c r="L50" s="397">
        <f t="shared" si="44"/>
        <v>228.83333333333334</v>
      </c>
      <c r="M50" s="397">
        <f t="shared" si="44"/>
        <v>228.83333333333334</v>
      </c>
      <c r="N50" s="397">
        <f t="shared" si="44"/>
        <v>228.83333333333334</v>
      </c>
      <c r="O50">
        <f>1330+1416</f>
        <v>2746</v>
      </c>
      <c r="P50" s="396">
        <f t="shared" si="27"/>
        <v>2746.0000000000005</v>
      </c>
    </row>
    <row r="51" spans="1:16" ht="15">
      <c r="A51" s="393"/>
      <c r="B51" s="394" t="s">
        <v>250</v>
      </c>
      <c r="C51" s="398">
        <f aca="true" t="shared" si="45" ref="C51:O51">SUM(C48:C50)</f>
        <v>2139.666666666667</v>
      </c>
      <c r="D51" s="398">
        <f t="shared" si="45"/>
        <v>2139.666666666667</v>
      </c>
      <c r="E51" s="398">
        <f t="shared" si="45"/>
        <v>2139.666666666667</v>
      </c>
      <c r="F51" s="398">
        <f t="shared" si="45"/>
        <v>2139.666666666667</v>
      </c>
      <c r="G51" s="398">
        <f t="shared" si="45"/>
        <v>2139.666666666667</v>
      </c>
      <c r="H51" s="398">
        <f t="shared" si="45"/>
        <v>2139.666666666667</v>
      </c>
      <c r="I51" s="398">
        <f t="shared" si="45"/>
        <v>2139.666666666667</v>
      </c>
      <c r="J51" s="398">
        <f t="shared" si="45"/>
        <v>2139.666666666667</v>
      </c>
      <c r="K51" s="398">
        <f t="shared" si="45"/>
        <v>2139.666666666667</v>
      </c>
      <c r="L51" s="398">
        <f t="shared" si="45"/>
        <v>2139.666666666667</v>
      </c>
      <c r="M51" s="398">
        <f t="shared" si="45"/>
        <v>2139.666666666667</v>
      </c>
      <c r="N51" s="398">
        <f t="shared" si="45"/>
        <v>2139.666666666667</v>
      </c>
      <c r="O51" s="398">
        <f t="shared" si="45"/>
        <v>25676</v>
      </c>
      <c r="P51" s="398">
        <f t="shared" si="27"/>
        <v>25676.00000000001</v>
      </c>
    </row>
    <row r="52" spans="1:16" ht="12.75">
      <c r="A52" s="412" t="s">
        <v>388</v>
      </c>
      <c r="B52" s="191" t="s">
        <v>375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399"/>
      <c r="P52" s="396">
        <f t="shared" si="27"/>
        <v>0</v>
      </c>
    </row>
    <row r="53" spans="1:16" ht="12.75">
      <c r="A53" s="191"/>
      <c r="B53" s="191" t="s">
        <v>378</v>
      </c>
      <c r="C53" s="397">
        <f aca="true" t="shared" si="46" ref="C53:N53">$O$53/12</f>
        <v>1731.6666666666667</v>
      </c>
      <c r="D53" s="397">
        <f t="shared" si="46"/>
        <v>1731.6666666666667</v>
      </c>
      <c r="E53" s="397">
        <f t="shared" si="46"/>
        <v>1731.6666666666667</v>
      </c>
      <c r="F53" s="397">
        <f t="shared" si="46"/>
        <v>1731.6666666666667</v>
      </c>
      <c r="G53" s="397">
        <f t="shared" si="46"/>
        <v>1731.6666666666667</v>
      </c>
      <c r="H53" s="397">
        <f t="shared" si="46"/>
        <v>1731.6666666666667</v>
      </c>
      <c r="I53" s="397">
        <f t="shared" si="46"/>
        <v>1731.6666666666667</v>
      </c>
      <c r="J53" s="397">
        <f t="shared" si="46"/>
        <v>1731.6666666666667</v>
      </c>
      <c r="K53" s="397">
        <f t="shared" si="46"/>
        <v>1731.6666666666667</v>
      </c>
      <c r="L53" s="397">
        <f t="shared" si="46"/>
        <v>1731.6666666666667</v>
      </c>
      <c r="M53" s="397">
        <f t="shared" si="46"/>
        <v>1731.6666666666667</v>
      </c>
      <c r="N53" s="397">
        <f t="shared" si="46"/>
        <v>1731.6666666666667</v>
      </c>
      <c r="O53" s="393">
        <v>20780</v>
      </c>
      <c r="P53" s="396">
        <f t="shared" si="27"/>
        <v>20780</v>
      </c>
    </row>
    <row r="54" spans="1:16" ht="15">
      <c r="A54" s="393"/>
      <c r="B54" s="394" t="s">
        <v>250</v>
      </c>
      <c r="C54" s="398">
        <f>SUM(C53:C53)</f>
        <v>1731.6666666666667</v>
      </c>
      <c r="D54" s="398">
        <f aca="true" t="shared" si="47" ref="D54:O54">SUM(D52:D53)</f>
        <v>1731.6666666666667</v>
      </c>
      <c r="E54" s="398">
        <f t="shared" si="47"/>
        <v>1731.6666666666667</v>
      </c>
      <c r="F54" s="398">
        <f t="shared" si="47"/>
        <v>1731.6666666666667</v>
      </c>
      <c r="G54" s="398">
        <f t="shared" si="47"/>
        <v>1731.6666666666667</v>
      </c>
      <c r="H54" s="398">
        <f t="shared" si="47"/>
        <v>1731.6666666666667</v>
      </c>
      <c r="I54" s="398">
        <f t="shared" si="47"/>
        <v>1731.6666666666667</v>
      </c>
      <c r="J54" s="398">
        <f t="shared" si="47"/>
        <v>1731.6666666666667</v>
      </c>
      <c r="K54" s="398">
        <f t="shared" si="47"/>
        <v>1731.6666666666667</v>
      </c>
      <c r="L54" s="398">
        <f t="shared" si="47"/>
        <v>1731.6666666666667</v>
      </c>
      <c r="M54" s="398">
        <f t="shared" si="47"/>
        <v>1731.6666666666667</v>
      </c>
      <c r="N54" s="398">
        <f t="shared" si="47"/>
        <v>1731.6666666666667</v>
      </c>
      <c r="O54" s="411">
        <f t="shared" si="47"/>
        <v>20780</v>
      </c>
      <c r="P54" s="398">
        <f t="shared" si="27"/>
        <v>20780</v>
      </c>
    </row>
    <row r="55" spans="1:16" ht="12.75">
      <c r="A55" s="393" t="s">
        <v>389</v>
      </c>
      <c r="B55" s="191" t="s">
        <v>374</v>
      </c>
      <c r="C55" s="408">
        <f aca="true" t="shared" si="48" ref="C55:N55">$O$55/12</f>
        <v>146.58333333333334</v>
      </c>
      <c r="D55" s="408">
        <f t="shared" si="48"/>
        <v>146.58333333333334</v>
      </c>
      <c r="E55" s="408">
        <f t="shared" si="48"/>
        <v>146.58333333333334</v>
      </c>
      <c r="F55" s="408">
        <f t="shared" si="48"/>
        <v>146.58333333333334</v>
      </c>
      <c r="G55" s="408">
        <f t="shared" si="48"/>
        <v>146.58333333333334</v>
      </c>
      <c r="H55" s="408">
        <f t="shared" si="48"/>
        <v>146.58333333333334</v>
      </c>
      <c r="I55" s="408">
        <f t="shared" si="48"/>
        <v>146.58333333333334</v>
      </c>
      <c r="J55" s="408">
        <f t="shared" si="48"/>
        <v>146.58333333333334</v>
      </c>
      <c r="K55" s="408">
        <f t="shared" si="48"/>
        <v>146.58333333333334</v>
      </c>
      <c r="L55" s="408">
        <f t="shared" si="48"/>
        <v>146.58333333333334</v>
      </c>
      <c r="M55" s="408">
        <f t="shared" si="48"/>
        <v>146.58333333333334</v>
      </c>
      <c r="N55" s="408">
        <f t="shared" si="48"/>
        <v>146.58333333333334</v>
      </c>
      <c r="O55" s="399">
        <v>1759</v>
      </c>
      <c r="P55" s="396">
        <f t="shared" si="27"/>
        <v>1758.9999999999998</v>
      </c>
    </row>
    <row r="56" spans="1:16" ht="12.75">
      <c r="A56" s="393"/>
      <c r="B56" s="191" t="s">
        <v>375</v>
      </c>
      <c r="C56" s="408">
        <f aca="true" t="shared" si="49" ref="C56:N56">$O$56/12</f>
        <v>0</v>
      </c>
      <c r="D56" s="408">
        <f t="shared" si="49"/>
        <v>0</v>
      </c>
      <c r="E56" s="408">
        <f t="shared" si="49"/>
        <v>0</v>
      </c>
      <c r="F56" s="408">
        <f t="shared" si="49"/>
        <v>0</v>
      </c>
      <c r="G56" s="408">
        <f t="shared" si="49"/>
        <v>0</v>
      </c>
      <c r="H56" s="408">
        <f t="shared" si="49"/>
        <v>0</v>
      </c>
      <c r="I56" s="408">
        <f t="shared" si="49"/>
        <v>0</v>
      </c>
      <c r="J56" s="408">
        <f t="shared" si="49"/>
        <v>0</v>
      </c>
      <c r="K56" s="408">
        <f t="shared" si="49"/>
        <v>0</v>
      </c>
      <c r="L56" s="408">
        <f t="shared" si="49"/>
        <v>0</v>
      </c>
      <c r="M56" s="408">
        <f t="shared" si="49"/>
        <v>0</v>
      </c>
      <c r="N56" s="408">
        <f t="shared" si="49"/>
        <v>0</v>
      </c>
      <c r="O56" s="399"/>
      <c r="P56" s="396">
        <f t="shared" si="27"/>
        <v>0</v>
      </c>
    </row>
    <row r="57" spans="1:16" ht="12.75">
      <c r="A57" s="393"/>
      <c r="B57" s="191" t="s">
        <v>376</v>
      </c>
      <c r="C57" s="408">
        <f aca="true" t="shared" si="50" ref="C57:N57">$O$57/12</f>
        <v>0</v>
      </c>
      <c r="D57" s="408">
        <f t="shared" si="50"/>
        <v>0</v>
      </c>
      <c r="E57" s="408">
        <f t="shared" si="50"/>
        <v>0</v>
      </c>
      <c r="F57" s="408">
        <f t="shared" si="50"/>
        <v>0</v>
      </c>
      <c r="G57" s="408">
        <f t="shared" si="50"/>
        <v>0</v>
      </c>
      <c r="H57" s="408">
        <f t="shared" si="50"/>
        <v>0</v>
      </c>
      <c r="I57" s="408">
        <f t="shared" si="50"/>
        <v>0</v>
      </c>
      <c r="J57" s="408">
        <f t="shared" si="50"/>
        <v>0</v>
      </c>
      <c r="K57" s="408">
        <f t="shared" si="50"/>
        <v>0</v>
      </c>
      <c r="L57" s="408">
        <f t="shared" si="50"/>
        <v>0</v>
      </c>
      <c r="M57" s="408">
        <f t="shared" si="50"/>
        <v>0</v>
      </c>
      <c r="N57" s="408">
        <f t="shared" si="50"/>
        <v>0</v>
      </c>
      <c r="O57" s="393"/>
      <c r="P57" s="396">
        <f t="shared" si="27"/>
        <v>0</v>
      </c>
    </row>
    <row r="58" spans="1:16" ht="15">
      <c r="A58" s="393"/>
      <c r="B58" s="394" t="s">
        <v>250</v>
      </c>
      <c r="C58" s="413">
        <f aca="true" t="shared" si="51" ref="C58:P58">SUM(C55:C57)</f>
        <v>146.58333333333334</v>
      </c>
      <c r="D58" s="413">
        <f t="shared" si="51"/>
        <v>146.58333333333334</v>
      </c>
      <c r="E58" s="413">
        <f t="shared" si="51"/>
        <v>146.58333333333334</v>
      </c>
      <c r="F58" s="413">
        <f t="shared" si="51"/>
        <v>146.58333333333334</v>
      </c>
      <c r="G58" s="413">
        <f t="shared" si="51"/>
        <v>146.58333333333334</v>
      </c>
      <c r="H58" s="413">
        <f t="shared" si="51"/>
        <v>146.58333333333334</v>
      </c>
      <c r="I58" s="413">
        <f t="shared" si="51"/>
        <v>146.58333333333334</v>
      </c>
      <c r="J58" s="413">
        <f t="shared" si="51"/>
        <v>146.58333333333334</v>
      </c>
      <c r="K58" s="413">
        <f t="shared" si="51"/>
        <v>146.58333333333334</v>
      </c>
      <c r="L58" s="413">
        <f t="shared" si="51"/>
        <v>146.58333333333334</v>
      </c>
      <c r="M58" s="413">
        <f t="shared" si="51"/>
        <v>146.58333333333334</v>
      </c>
      <c r="N58" s="413">
        <f t="shared" si="51"/>
        <v>146.58333333333334</v>
      </c>
      <c r="O58" s="413">
        <f t="shared" si="51"/>
        <v>1759</v>
      </c>
      <c r="P58" s="394">
        <f t="shared" si="51"/>
        <v>1758.9999999999998</v>
      </c>
    </row>
    <row r="59" spans="1:16" ht="15">
      <c r="A59" s="393" t="s">
        <v>338</v>
      </c>
      <c r="B59" s="414" t="s">
        <v>376</v>
      </c>
      <c r="C59" s="398">
        <f aca="true" t="shared" si="52" ref="C59:N59">$O$59/12</f>
        <v>1218.3333333333333</v>
      </c>
      <c r="D59" s="398">
        <f t="shared" si="52"/>
        <v>1218.3333333333333</v>
      </c>
      <c r="E59" s="398">
        <f t="shared" si="52"/>
        <v>1218.3333333333333</v>
      </c>
      <c r="F59" s="398">
        <f t="shared" si="52"/>
        <v>1218.3333333333333</v>
      </c>
      <c r="G59" s="398">
        <f t="shared" si="52"/>
        <v>1218.3333333333333</v>
      </c>
      <c r="H59" s="398">
        <f t="shared" si="52"/>
        <v>1218.3333333333333</v>
      </c>
      <c r="I59" s="398">
        <f t="shared" si="52"/>
        <v>1218.3333333333333</v>
      </c>
      <c r="J59" s="398">
        <f t="shared" si="52"/>
        <v>1218.3333333333333</v>
      </c>
      <c r="K59" s="398">
        <f t="shared" si="52"/>
        <v>1218.3333333333333</v>
      </c>
      <c r="L59" s="398">
        <f t="shared" si="52"/>
        <v>1218.3333333333333</v>
      </c>
      <c r="M59" s="398">
        <f t="shared" si="52"/>
        <v>1218.3333333333333</v>
      </c>
      <c r="N59" s="398">
        <f t="shared" si="52"/>
        <v>1218.3333333333333</v>
      </c>
      <c r="O59" s="411">
        <v>14620</v>
      </c>
      <c r="P59" s="398">
        <f aca="true" t="shared" si="53" ref="P59:P65">SUM(C59:N59)</f>
        <v>14620.000000000002</v>
      </c>
    </row>
    <row r="60" spans="1:16" ht="26.25">
      <c r="A60" s="412" t="s">
        <v>390</v>
      </c>
      <c r="B60" s="394"/>
      <c r="C60" s="398">
        <f aca="true" t="shared" si="54" ref="C60:N60">$O$60/12</f>
        <v>49177.5</v>
      </c>
      <c r="D60" s="398">
        <f t="shared" si="54"/>
        <v>49177.5</v>
      </c>
      <c r="E60" s="398">
        <f t="shared" si="54"/>
        <v>49177.5</v>
      </c>
      <c r="F60" s="398">
        <f t="shared" si="54"/>
        <v>49177.5</v>
      </c>
      <c r="G60" s="398">
        <f t="shared" si="54"/>
        <v>49177.5</v>
      </c>
      <c r="H60" s="398">
        <f t="shared" si="54"/>
        <v>49177.5</v>
      </c>
      <c r="I60" s="398">
        <f t="shared" si="54"/>
        <v>49177.5</v>
      </c>
      <c r="J60" s="398">
        <f t="shared" si="54"/>
        <v>49177.5</v>
      </c>
      <c r="K60" s="398">
        <f t="shared" si="54"/>
        <v>49177.5</v>
      </c>
      <c r="L60" s="398">
        <f t="shared" si="54"/>
        <v>49177.5</v>
      </c>
      <c r="M60" s="398">
        <f t="shared" si="54"/>
        <v>49177.5</v>
      </c>
      <c r="N60" s="398">
        <f t="shared" si="54"/>
        <v>49177.5</v>
      </c>
      <c r="O60" s="415">
        <f>'8. melléklet Önkormányzat'!C77</f>
        <v>590130</v>
      </c>
      <c r="P60" s="398">
        <f t="shared" si="53"/>
        <v>590130</v>
      </c>
    </row>
    <row r="61" spans="1:16" ht="15">
      <c r="A61" s="393" t="s">
        <v>391</v>
      </c>
      <c r="B61" s="394"/>
      <c r="C61" s="398">
        <f aca="true" t="shared" si="55" ref="C61:N61">$O$61/12</f>
        <v>2719.8333333333335</v>
      </c>
      <c r="D61" s="398">
        <f t="shared" si="55"/>
        <v>2719.8333333333335</v>
      </c>
      <c r="E61" s="398">
        <f t="shared" si="55"/>
        <v>2719.8333333333335</v>
      </c>
      <c r="F61" s="398">
        <f t="shared" si="55"/>
        <v>2719.8333333333335</v>
      </c>
      <c r="G61" s="398">
        <f t="shared" si="55"/>
        <v>2719.8333333333335</v>
      </c>
      <c r="H61" s="398">
        <f t="shared" si="55"/>
        <v>2719.8333333333335</v>
      </c>
      <c r="I61" s="398">
        <f t="shared" si="55"/>
        <v>2719.8333333333335</v>
      </c>
      <c r="J61" s="398">
        <f t="shared" si="55"/>
        <v>2719.8333333333335</v>
      </c>
      <c r="K61" s="398">
        <f t="shared" si="55"/>
        <v>2719.8333333333335</v>
      </c>
      <c r="L61" s="398">
        <f t="shared" si="55"/>
        <v>2719.8333333333335</v>
      </c>
      <c r="M61" s="398">
        <f t="shared" si="55"/>
        <v>2719.8333333333335</v>
      </c>
      <c r="N61" s="398">
        <f t="shared" si="55"/>
        <v>2719.8333333333335</v>
      </c>
      <c r="O61" s="411">
        <f>'8. melléklet Önkormányzat'!C61</f>
        <v>32638</v>
      </c>
      <c r="P61" s="398">
        <f t="shared" si="53"/>
        <v>32637.999999999996</v>
      </c>
    </row>
    <row r="62" spans="1:16" ht="15">
      <c r="A62" s="393" t="s">
        <v>392</v>
      </c>
      <c r="B62" s="394"/>
      <c r="C62" s="398">
        <f aca="true" t="shared" si="56" ref="C62:N62">$O$62/12</f>
        <v>3003.8333333333335</v>
      </c>
      <c r="D62" s="398">
        <f t="shared" si="56"/>
        <v>3003.8333333333335</v>
      </c>
      <c r="E62" s="398">
        <f t="shared" si="56"/>
        <v>3003.8333333333335</v>
      </c>
      <c r="F62" s="398">
        <f t="shared" si="56"/>
        <v>3003.8333333333335</v>
      </c>
      <c r="G62" s="398">
        <f t="shared" si="56"/>
        <v>3003.8333333333335</v>
      </c>
      <c r="H62" s="398">
        <f t="shared" si="56"/>
        <v>3003.8333333333335</v>
      </c>
      <c r="I62" s="398">
        <f t="shared" si="56"/>
        <v>3003.8333333333335</v>
      </c>
      <c r="J62" s="398">
        <f t="shared" si="56"/>
        <v>3003.8333333333335</v>
      </c>
      <c r="K62" s="398">
        <f t="shared" si="56"/>
        <v>3003.8333333333335</v>
      </c>
      <c r="L62" s="398">
        <f t="shared" si="56"/>
        <v>3003.8333333333335</v>
      </c>
      <c r="M62" s="398">
        <f t="shared" si="56"/>
        <v>3003.8333333333335</v>
      </c>
      <c r="N62" s="398">
        <f t="shared" si="56"/>
        <v>3003.8333333333335</v>
      </c>
      <c r="O62" s="416">
        <f>'1.melléklet'!C58</f>
        <v>36046</v>
      </c>
      <c r="P62" s="398">
        <f t="shared" si="53"/>
        <v>36046</v>
      </c>
    </row>
    <row r="63" spans="1:16" ht="12.75">
      <c r="A63" s="191" t="s">
        <v>393</v>
      </c>
      <c r="B63" s="191"/>
      <c r="C63" s="408">
        <v>23712</v>
      </c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3">
        <v>23712</v>
      </c>
      <c r="P63" s="396">
        <f t="shared" si="53"/>
        <v>23712</v>
      </c>
    </row>
    <row r="64" spans="1:16" ht="12.75">
      <c r="A64" s="191"/>
      <c r="B64" s="191"/>
      <c r="C64" s="408">
        <f>$O$64/5</f>
        <v>0</v>
      </c>
      <c r="D64" s="408">
        <f>$O$64/5</f>
        <v>0</v>
      </c>
      <c r="E64" s="408">
        <f>$O$64/5</f>
        <v>0</v>
      </c>
      <c r="F64" s="408">
        <f>$O$64/5</f>
        <v>0</v>
      </c>
      <c r="G64" s="408">
        <f>$O$64/5</f>
        <v>0</v>
      </c>
      <c r="H64" s="408"/>
      <c r="I64" s="408"/>
      <c r="J64" s="408"/>
      <c r="K64" s="408"/>
      <c r="L64" s="408"/>
      <c r="M64" s="408"/>
      <c r="N64" s="408"/>
      <c r="O64" s="393"/>
      <c r="P64" s="396">
        <f t="shared" si="53"/>
        <v>0</v>
      </c>
    </row>
    <row r="65" spans="1:16" ht="12.75">
      <c r="A65" s="191"/>
      <c r="B65" s="393" t="s">
        <v>250</v>
      </c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>
        <f t="shared" si="53"/>
        <v>0</v>
      </c>
    </row>
    <row r="66" spans="1:16" ht="15.75">
      <c r="A66" s="402" t="s">
        <v>394</v>
      </c>
      <c r="B66" s="402"/>
      <c r="C66" s="403">
        <f aca="true" t="shared" si="57" ref="C66:P66">C43+C47+C51+C54+C58+C59+C60+C61+C62+C63</f>
        <v>116795.58333333331</v>
      </c>
      <c r="D66" s="403">
        <f t="shared" si="57"/>
        <v>93083.58333333331</v>
      </c>
      <c r="E66" s="403">
        <f t="shared" si="57"/>
        <v>93083.58333333331</v>
      </c>
      <c r="F66" s="403">
        <f t="shared" si="57"/>
        <v>93083.58333333331</v>
      </c>
      <c r="G66" s="403">
        <f t="shared" si="57"/>
        <v>93083.58333333331</v>
      </c>
      <c r="H66" s="403">
        <f t="shared" si="57"/>
        <v>93083.58333333331</v>
      </c>
      <c r="I66" s="403">
        <f t="shared" si="57"/>
        <v>93083.58333333331</v>
      </c>
      <c r="J66" s="403">
        <f t="shared" si="57"/>
        <v>93083.58333333331</v>
      </c>
      <c r="K66" s="403">
        <f t="shared" si="57"/>
        <v>93083.58333333331</v>
      </c>
      <c r="L66" s="403">
        <f t="shared" si="57"/>
        <v>93083.58333333331</v>
      </c>
      <c r="M66" s="403">
        <f t="shared" si="57"/>
        <v>93083.58333333331</v>
      </c>
      <c r="N66" s="403">
        <f t="shared" si="57"/>
        <v>93083.58333333331</v>
      </c>
      <c r="O66" s="403">
        <f t="shared" si="57"/>
        <v>1140715</v>
      </c>
      <c r="P66" s="403">
        <f t="shared" si="57"/>
        <v>1140715</v>
      </c>
    </row>
    <row r="67" spans="1:16" ht="12.75">
      <c r="A67" s="393" t="s">
        <v>395</v>
      </c>
      <c r="B67" s="191"/>
      <c r="C67" s="399"/>
      <c r="D67" s="399"/>
      <c r="E67" s="399"/>
      <c r="F67" s="399"/>
      <c r="G67" s="399"/>
      <c r="H67" s="399"/>
      <c r="I67" s="408"/>
      <c r="J67" s="408"/>
      <c r="K67" s="408"/>
      <c r="L67" s="408"/>
      <c r="M67" s="408"/>
      <c r="N67" s="408"/>
      <c r="O67" s="393">
        <f>O66-O60</f>
        <v>550585</v>
      </c>
      <c r="P67" s="393">
        <f>P66-P60</f>
        <v>550585</v>
      </c>
    </row>
    <row r="68" spans="1:16" ht="15.75">
      <c r="A68" s="417" t="s">
        <v>396</v>
      </c>
      <c r="B68" s="418"/>
      <c r="C68" s="419">
        <f aca="true" t="shared" si="58" ref="C68:P68">C30+C38+C66</f>
        <v>167101.99999999997</v>
      </c>
      <c r="D68" s="419">
        <f t="shared" si="58"/>
        <v>143389.99999999997</v>
      </c>
      <c r="E68" s="419">
        <f t="shared" si="58"/>
        <v>143389.99999999997</v>
      </c>
      <c r="F68" s="419">
        <f t="shared" si="58"/>
        <v>143389.99999999997</v>
      </c>
      <c r="G68" s="419">
        <f t="shared" si="58"/>
        <v>143389.99999999997</v>
      </c>
      <c r="H68" s="419">
        <f t="shared" si="58"/>
        <v>143389.99999999997</v>
      </c>
      <c r="I68" s="419">
        <f t="shared" si="58"/>
        <v>143389.99999999997</v>
      </c>
      <c r="J68" s="419">
        <f t="shared" si="58"/>
        <v>143389.99999999997</v>
      </c>
      <c r="K68" s="419">
        <f t="shared" si="58"/>
        <v>143389.99999999997</v>
      </c>
      <c r="L68" s="419">
        <f t="shared" si="58"/>
        <v>143389.99999999997</v>
      </c>
      <c r="M68" s="419">
        <f t="shared" si="58"/>
        <v>143389.99999999997</v>
      </c>
      <c r="N68" s="419">
        <f t="shared" si="58"/>
        <v>143389.99999999997</v>
      </c>
      <c r="O68" s="419">
        <f t="shared" si="58"/>
        <v>1744392</v>
      </c>
      <c r="P68" s="419">
        <f t="shared" si="58"/>
        <v>1744392</v>
      </c>
    </row>
    <row r="69" spans="1:16" ht="12.75">
      <c r="A69" s="393" t="s">
        <v>397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>
        <f>O68-O60</f>
        <v>1154262</v>
      </c>
      <c r="P69" s="191">
        <f>P68-P60</f>
        <v>1154262</v>
      </c>
    </row>
    <row r="70" spans="1:16" ht="12.75">
      <c r="A70" s="393" t="s">
        <v>398</v>
      </c>
      <c r="B70" s="393" t="s">
        <v>385</v>
      </c>
      <c r="C70" s="393" t="s">
        <v>362</v>
      </c>
      <c r="D70" s="393" t="s">
        <v>363</v>
      </c>
      <c r="E70" s="393" t="s">
        <v>364</v>
      </c>
      <c r="F70" s="393" t="s">
        <v>365</v>
      </c>
      <c r="G70" s="393" t="s">
        <v>366</v>
      </c>
      <c r="H70" s="393" t="s">
        <v>367</v>
      </c>
      <c r="I70" s="393" t="s">
        <v>368</v>
      </c>
      <c r="J70" s="393" t="s">
        <v>369</v>
      </c>
      <c r="K70" s="393" t="s">
        <v>370</v>
      </c>
      <c r="L70" s="393" t="s">
        <v>371</v>
      </c>
      <c r="M70" s="393" t="s">
        <v>372</v>
      </c>
      <c r="N70" s="393" t="s">
        <v>373</v>
      </c>
      <c r="O70" s="393" t="s">
        <v>250</v>
      </c>
      <c r="P70" s="396">
        <f>SUM(C70:N70)</f>
        <v>0</v>
      </c>
    </row>
    <row r="71" spans="1:16" ht="12.75">
      <c r="A71" s="191"/>
      <c r="B71" s="399" t="s">
        <v>81</v>
      </c>
      <c r="C71" s="408"/>
      <c r="D71" s="408"/>
      <c r="E71" s="408"/>
      <c r="F71" s="408"/>
      <c r="G71" s="408"/>
      <c r="H71" s="408">
        <f>O71/3</f>
        <v>16638.333333333332</v>
      </c>
      <c r="I71" s="408">
        <f>O71/3</f>
        <v>16638.333333333332</v>
      </c>
      <c r="J71" s="408">
        <f>O71/3</f>
        <v>16638.333333333332</v>
      </c>
      <c r="K71" s="408"/>
      <c r="L71" s="408"/>
      <c r="M71" s="408"/>
      <c r="N71" s="408"/>
      <c r="O71" s="420">
        <f>'8. melléklet Önkormányzat'!C67</f>
        <v>49915</v>
      </c>
      <c r="P71" s="396">
        <f>SUM(C71:N71)</f>
        <v>49915</v>
      </c>
    </row>
    <row r="72" spans="1:16" ht="12.75">
      <c r="A72" s="191"/>
      <c r="B72" s="399" t="s">
        <v>399</v>
      </c>
      <c r="C72" s="408"/>
      <c r="D72" s="408"/>
      <c r="E72" s="408">
        <v>50000</v>
      </c>
      <c r="F72" s="408">
        <v>50000</v>
      </c>
      <c r="G72" s="408">
        <v>50000</v>
      </c>
      <c r="H72" s="408">
        <v>50000</v>
      </c>
      <c r="I72" s="408"/>
      <c r="J72" s="408">
        <v>50000</v>
      </c>
      <c r="K72" s="408">
        <v>50374</v>
      </c>
      <c r="L72" s="408">
        <v>50000</v>
      </c>
      <c r="M72" s="408">
        <v>255090</v>
      </c>
      <c r="N72" s="408"/>
      <c r="O72" s="420">
        <f>'8. melléklet Önkormányzat'!C64</f>
        <v>605464</v>
      </c>
      <c r="P72" s="396">
        <f>SUM(C72:N72)</f>
        <v>605464</v>
      </c>
    </row>
    <row r="73" spans="1:16" ht="12.75">
      <c r="A73" s="191"/>
      <c r="B73" s="399" t="s">
        <v>400</v>
      </c>
      <c r="C73" s="408">
        <f>O73/12</f>
        <v>0</v>
      </c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20">
        <f>'8. melléklet Önkormányzat'!C68</f>
        <v>0</v>
      </c>
      <c r="P73" s="396"/>
    </row>
    <row r="74" spans="1:16" ht="12.75">
      <c r="A74" s="191" t="s">
        <v>401</v>
      </c>
      <c r="B74" s="399" t="s">
        <v>402</v>
      </c>
      <c r="C74" s="408">
        <f aca="true" t="shared" si="59" ref="C74:N74">$O$74/12</f>
        <v>4523.75</v>
      </c>
      <c r="D74" s="408">
        <f t="shared" si="59"/>
        <v>4523.75</v>
      </c>
      <c r="E74" s="408">
        <f t="shared" si="59"/>
        <v>4523.75</v>
      </c>
      <c r="F74" s="408">
        <f t="shared" si="59"/>
        <v>4523.75</v>
      </c>
      <c r="G74" s="408">
        <f t="shared" si="59"/>
        <v>4523.75</v>
      </c>
      <c r="H74" s="408">
        <f t="shared" si="59"/>
        <v>4523.75</v>
      </c>
      <c r="I74" s="408">
        <f t="shared" si="59"/>
        <v>4523.75</v>
      </c>
      <c r="J74" s="408">
        <f t="shared" si="59"/>
        <v>4523.75</v>
      </c>
      <c r="K74" s="408">
        <f t="shared" si="59"/>
        <v>4523.75</v>
      </c>
      <c r="L74" s="408">
        <f t="shared" si="59"/>
        <v>4523.75</v>
      </c>
      <c r="M74" s="408">
        <f t="shared" si="59"/>
        <v>4523.75</v>
      </c>
      <c r="N74" s="408">
        <f t="shared" si="59"/>
        <v>4523.75</v>
      </c>
      <c r="O74" s="420">
        <f>'8. melléklet Önkormányzat'!C71</f>
        <v>54285</v>
      </c>
      <c r="P74" s="396">
        <f>SUM(C74:N74)</f>
        <v>54285</v>
      </c>
    </row>
    <row r="75" spans="1:16" ht="12.75">
      <c r="A75" s="191" t="s">
        <v>403</v>
      </c>
      <c r="B75" s="399" t="s">
        <v>118</v>
      </c>
      <c r="C75" s="408">
        <f aca="true" t="shared" si="60" ref="C75:N75">$O$75/12</f>
        <v>70.83333333333333</v>
      </c>
      <c r="D75" s="408">
        <f t="shared" si="60"/>
        <v>70.83333333333333</v>
      </c>
      <c r="E75" s="408">
        <f t="shared" si="60"/>
        <v>70.83333333333333</v>
      </c>
      <c r="F75" s="408">
        <f t="shared" si="60"/>
        <v>70.83333333333333</v>
      </c>
      <c r="G75" s="408">
        <f t="shared" si="60"/>
        <v>70.83333333333333</v>
      </c>
      <c r="H75" s="408">
        <f t="shared" si="60"/>
        <v>70.83333333333333</v>
      </c>
      <c r="I75" s="408">
        <f t="shared" si="60"/>
        <v>70.83333333333333</v>
      </c>
      <c r="J75" s="408">
        <f t="shared" si="60"/>
        <v>70.83333333333333</v>
      </c>
      <c r="K75" s="408">
        <f t="shared" si="60"/>
        <v>70.83333333333333</v>
      </c>
      <c r="L75" s="408">
        <f t="shared" si="60"/>
        <v>70.83333333333333</v>
      </c>
      <c r="M75" s="408">
        <f t="shared" si="60"/>
        <v>70.83333333333333</v>
      </c>
      <c r="N75" s="408">
        <f t="shared" si="60"/>
        <v>70.83333333333333</v>
      </c>
      <c r="O75" s="420">
        <v>850</v>
      </c>
      <c r="P75" s="396">
        <f>SUM(C75:N75)</f>
        <v>850.0000000000001</v>
      </c>
    </row>
    <row r="76" spans="1:16" ht="12.75">
      <c r="A76" s="393"/>
      <c r="B76" s="399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397">
        <f>'15.melléklet IVÜSZ'!C63</f>
        <v>0</v>
      </c>
      <c r="P76" s="396">
        <f>SUM(C76:N76)</f>
        <v>0</v>
      </c>
    </row>
    <row r="77" spans="1:16" ht="15.75">
      <c r="A77" s="417" t="s">
        <v>404</v>
      </c>
      <c r="B77" s="421"/>
      <c r="C77" s="419">
        <f aca="true" t="shared" si="61" ref="C77:P77">SUM(C71:C76)</f>
        <v>4594.583333333333</v>
      </c>
      <c r="D77" s="419">
        <f t="shared" si="61"/>
        <v>4594.583333333333</v>
      </c>
      <c r="E77" s="419">
        <f t="shared" si="61"/>
        <v>54594.583333333336</v>
      </c>
      <c r="F77" s="419">
        <f t="shared" si="61"/>
        <v>54594.583333333336</v>
      </c>
      <c r="G77" s="419">
        <f t="shared" si="61"/>
        <v>54594.583333333336</v>
      </c>
      <c r="H77" s="419">
        <f t="shared" si="61"/>
        <v>71232.91666666666</v>
      </c>
      <c r="I77" s="419">
        <f t="shared" si="61"/>
        <v>21232.916666666664</v>
      </c>
      <c r="J77" s="419">
        <f t="shared" si="61"/>
        <v>71232.91666666666</v>
      </c>
      <c r="K77" s="419">
        <f t="shared" si="61"/>
        <v>54968.583333333336</v>
      </c>
      <c r="L77" s="419">
        <f t="shared" si="61"/>
        <v>54594.583333333336</v>
      </c>
      <c r="M77" s="419">
        <f t="shared" si="61"/>
        <v>259684.58333333334</v>
      </c>
      <c r="N77" s="419">
        <f t="shared" si="61"/>
        <v>4594.583333333333</v>
      </c>
      <c r="O77" s="419">
        <f t="shared" si="61"/>
        <v>710514</v>
      </c>
      <c r="P77" s="419">
        <f t="shared" si="61"/>
        <v>710514</v>
      </c>
    </row>
    <row r="78" spans="1:27" ht="18">
      <c r="A78" s="422" t="s">
        <v>405</v>
      </c>
      <c r="B78" s="422"/>
      <c r="C78" s="423">
        <f aca="true" t="shared" si="62" ref="C78:P78">C68+C77</f>
        <v>171696.5833333333</v>
      </c>
      <c r="D78" s="423">
        <f t="shared" si="62"/>
        <v>147984.5833333333</v>
      </c>
      <c r="E78" s="423">
        <f t="shared" si="62"/>
        <v>197984.5833333333</v>
      </c>
      <c r="F78" s="423">
        <f t="shared" si="62"/>
        <v>197984.5833333333</v>
      </c>
      <c r="G78" s="423">
        <f t="shared" si="62"/>
        <v>197984.5833333333</v>
      </c>
      <c r="H78" s="423">
        <f t="shared" si="62"/>
        <v>214622.91666666663</v>
      </c>
      <c r="I78" s="423">
        <f t="shared" si="62"/>
        <v>164622.91666666663</v>
      </c>
      <c r="J78" s="423">
        <f t="shared" si="62"/>
        <v>214622.91666666663</v>
      </c>
      <c r="K78" s="423">
        <f t="shared" si="62"/>
        <v>198358.5833333333</v>
      </c>
      <c r="L78" s="423">
        <f t="shared" si="62"/>
        <v>197984.5833333333</v>
      </c>
      <c r="M78" s="423">
        <f t="shared" si="62"/>
        <v>403074.5833333333</v>
      </c>
      <c r="N78" s="423">
        <f t="shared" si="62"/>
        <v>147984.5833333333</v>
      </c>
      <c r="O78" s="423">
        <f t="shared" si="62"/>
        <v>2454906</v>
      </c>
      <c r="P78" s="423">
        <f t="shared" si="62"/>
        <v>2454906</v>
      </c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</row>
    <row r="79" spans="1:27" ht="54">
      <c r="A79" s="212" t="s">
        <v>390</v>
      </c>
      <c r="B79" s="422"/>
      <c r="C79" s="423">
        <f aca="true" t="shared" si="63" ref="C79:N79">$O$79/12</f>
        <v>49177.5</v>
      </c>
      <c r="D79" s="423">
        <f t="shared" si="63"/>
        <v>49177.5</v>
      </c>
      <c r="E79" s="423">
        <f t="shared" si="63"/>
        <v>49177.5</v>
      </c>
      <c r="F79" s="423">
        <f t="shared" si="63"/>
        <v>49177.5</v>
      </c>
      <c r="G79" s="423">
        <f t="shared" si="63"/>
        <v>49177.5</v>
      </c>
      <c r="H79" s="423">
        <f t="shared" si="63"/>
        <v>49177.5</v>
      </c>
      <c r="I79" s="423">
        <f t="shared" si="63"/>
        <v>49177.5</v>
      </c>
      <c r="J79" s="423">
        <f t="shared" si="63"/>
        <v>49177.5</v>
      </c>
      <c r="K79" s="423">
        <f t="shared" si="63"/>
        <v>49177.5</v>
      </c>
      <c r="L79" s="423">
        <f t="shared" si="63"/>
        <v>49177.5</v>
      </c>
      <c r="M79" s="423">
        <f t="shared" si="63"/>
        <v>49177.5</v>
      </c>
      <c r="N79" s="423">
        <f t="shared" si="63"/>
        <v>49177.5</v>
      </c>
      <c r="O79" s="423">
        <f>'1.melléklet'!C45</f>
        <v>590130</v>
      </c>
      <c r="P79" s="423">
        <f>SUM(C79:N79)</f>
        <v>590130</v>
      </c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</row>
    <row r="80" spans="1:27" ht="18">
      <c r="A80" s="422" t="s">
        <v>406</v>
      </c>
      <c r="B80" s="422"/>
      <c r="C80" s="423">
        <f aca="true" t="shared" si="64" ref="C80:P80">C78-C79</f>
        <v>122519.08333333331</v>
      </c>
      <c r="D80" s="423">
        <f t="shared" si="64"/>
        <v>98807.08333333331</v>
      </c>
      <c r="E80" s="423">
        <f t="shared" si="64"/>
        <v>148807.0833333333</v>
      </c>
      <c r="F80" s="423">
        <f t="shared" si="64"/>
        <v>148807.0833333333</v>
      </c>
      <c r="G80" s="423">
        <f t="shared" si="64"/>
        <v>148807.0833333333</v>
      </c>
      <c r="H80" s="423">
        <f t="shared" si="64"/>
        <v>165445.41666666663</v>
      </c>
      <c r="I80" s="423">
        <f t="shared" si="64"/>
        <v>115445.41666666663</v>
      </c>
      <c r="J80" s="423">
        <f t="shared" si="64"/>
        <v>165445.41666666663</v>
      </c>
      <c r="K80" s="423">
        <f t="shared" si="64"/>
        <v>149181.0833333333</v>
      </c>
      <c r="L80" s="423">
        <f t="shared" si="64"/>
        <v>148807.0833333333</v>
      </c>
      <c r="M80" s="423">
        <f t="shared" si="64"/>
        <v>353897.0833333333</v>
      </c>
      <c r="N80" s="423">
        <f t="shared" si="64"/>
        <v>98807.08333333331</v>
      </c>
      <c r="O80" s="423">
        <f t="shared" si="64"/>
        <v>1864776</v>
      </c>
      <c r="P80" s="423">
        <f t="shared" si="64"/>
        <v>1864776</v>
      </c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</row>
    <row r="81" spans="1:27" s="336" customFormat="1" ht="15" customHeight="1">
      <c r="A81" s="392"/>
      <c r="B81" s="392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</row>
    <row r="82" spans="1:27" s="336" customFormat="1" ht="21" customHeight="1">
      <c r="A82" s="392" t="s">
        <v>407</v>
      </c>
      <c r="B82" s="392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</row>
    <row r="83" spans="1:27" s="336" customFormat="1" ht="15" customHeight="1">
      <c r="A83" s="394" t="s">
        <v>360</v>
      </c>
      <c r="B83" s="393" t="s">
        <v>408</v>
      </c>
      <c r="C83" s="393" t="s">
        <v>362</v>
      </c>
      <c r="D83" s="393" t="s">
        <v>363</v>
      </c>
      <c r="E83" s="393" t="s">
        <v>364</v>
      </c>
      <c r="F83" s="393" t="s">
        <v>365</v>
      </c>
      <c r="G83" s="393" t="s">
        <v>366</v>
      </c>
      <c r="H83" s="393" t="s">
        <v>367</v>
      </c>
      <c r="I83" s="393" t="s">
        <v>368</v>
      </c>
      <c r="J83" s="393" t="s">
        <v>369</v>
      </c>
      <c r="K83" s="393" t="s">
        <v>370</v>
      </c>
      <c r="L83" s="393" t="s">
        <v>371</v>
      </c>
      <c r="M83" s="393" t="s">
        <v>372</v>
      </c>
      <c r="N83" s="393" t="s">
        <v>373</v>
      </c>
      <c r="O83" s="393" t="s">
        <v>250</v>
      </c>
      <c r="P83" s="39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</row>
    <row r="84" spans="1:27" s="336" customFormat="1" ht="15" customHeight="1">
      <c r="A84" s="393" t="s">
        <v>267</v>
      </c>
      <c r="B84" s="191" t="s">
        <v>409</v>
      </c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425">
        <f>'10. melléklet Isaszegi Héts'!C41</f>
        <v>0</v>
      </c>
      <c r="P84" s="425">
        <f aca="true" t="shared" si="65" ref="P84:P96">SUM(C84:N84)</f>
        <v>0</v>
      </c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</row>
    <row r="85" spans="1:27" s="336" customFormat="1" ht="15" customHeight="1">
      <c r="A85" s="392"/>
      <c r="B85" s="191" t="s">
        <v>410</v>
      </c>
      <c r="C85" s="397">
        <f aca="true" t="shared" si="66" ref="C85:N85">$O$85/12</f>
        <v>10546.25</v>
      </c>
      <c r="D85" s="397">
        <f t="shared" si="66"/>
        <v>10546.25</v>
      </c>
      <c r="E85" s="397">
        <f t="shared" si="66"/>
        <v>10546.25</v>
      </c>
      <c r="F85" s="397">
        <f t="shared" si="66"/>
        <v>10546.25</v>
      </c>
      <c r="G85" s="397">
        <f t="shared" si="66"/>
        <v>10546.25</v>
      </c>
      <c r="H85" s="397">
        <f t="shared" si="66"/>
        <v>10546.25</v>
      </c>
      <c r="I85" s="397">
        <f t="shared" si="66"/>
        <v>10546.25</v>
      </c>
      <c r="J85" s="397">
        <f t="shared" si="66"/>
        <v>10546.25</v>
      </c>
      <c r="K85" s="397">
        <f t="shared" si="66"/>
        <v>10546.25</v>
      </c>
      <c r="L85" s="397">
        <f t="shared" si="66"/>
        <v>10546.25</v>
      </c>
      <c r="M85" s="397">
        <f t="shared" si="66"/>
        <v>10546.25</v>
      </c>
      <c r="N85" s="397">
        <f t="shared" si="66"/>
        <v>10546.25</v>
      </c>
      <c r="O85" s="397">
        <f>'10. melléklet Isaszegi Héts'!C42</f>
        <v>126555</v>
      </c>
      <c r="P85" s="425">
        <f t="shared" si="65"/>
        <v>126555</v>
      </c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</row>
    <row r="86" spans="1:27" s="336" customFormat="1" ht="15" customHeight="1">
      <c r="A86" s="392"/>
      <c r="B86" s="393" t="s">
        <v>250</v>
      </c>
      <c r="C86" s="396">
        <f aca="true" t="shared" si="67" ref="C86:O86">SUM(C84:C85)</f>
        <v>10546.25</v>
      </c>
      <c r="D86" s="396">
        <f t="shared" si="67"/>
        <v>10546.25</v>
      </c>
      <c r="E86" s="396">
        <f t="shared" si="67"/>
        <v>10546.25</v>
      </c>
      <c r="F86" s="396">
        <f t="shared" si="67"/>
        <v>10546.25</v>
      </c>
      <c r="G86" s="396">
        <f t="shared" si="67"/>
        <v>10546.25</v>
      </c>
      <c r="H86" s="396">
        <f t="shared" si="67"/>
        <v>10546.25</v>
      </c>
      <c r="I86" s="396">
        <f t="shared" si="67"/>
        <v>10546.25</v>
      </c>
      <c r="J86" s="396">
        <f t="shared" si="67"/>
        <v>10546.25</v>
      </c>
      <c r="K86" s="396">
        <f t="shared" si="67"/>
        <v>10546.25</v>
      </c>
      <c r="L86" s="396">
        <f t="shared" si="67"/>
        <v>10546.25</v>
      </c>
      <c r="M86" s="396">
        <f t="shared" si="67"/>
        <v>10546.25</v>
      </c>
      <c r="N86" s="396">
        <f t="shared" si="67"/>
        <v>10546.25</v>
      </c>
      <c r="O86" s="396">
        <f t="shared" si="67"/>
        <v>126555</v>
      </c>
      <c r="P86" s="396">
        <f t="shared" si="65"/>
        <v>126555</v>
      </c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</row>
    <row r="87" spans="1:27" s="336" customFormat="1" ht="15" customHeight="1">
      <c r="A87" s="393" t="s">
        <v>271</v>
      </c>
      <c r="B87" s="191" t="s">
        <v>409</v>
      </c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397">
        <f>'11.  melléklet Isaszegi Bóbi'!C41</f>
        <v>0</v>
      </c>
      <c r="P87" s="396">
        <f t="shared" si="65"/>
        <v>0</v>
      </c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</row>
    <row r="88" spans="1:27" s="336" customFormat="1" ht="15" customHeight="1">
      <c r="A88" s="392"/>
      <c r="B88" s="191" t="s">
        <v>410</v>
      </c>
      <c r="C88" s="397">
        <f aca="true" t="shared" si="68" ref="C88:N88">$O$88/12</f>
        <v>6058.583333333333</v>
      </c>
      <c r="D88" s="397">
        <f t="shared" si="68"/>
        <v>6058.583333333333</v>
      </c>
      <c r="E88" s="397">
        <f t="shared" si="68"/>
        <v>6058.583333333333</v>
      </c>
      <c r="F88" s="397">
        <f t="shared" si="68"/>
        <v>6058.583333333333</v>
      </c>
      <c r="G88" s="397">
        <f t="shared" si="68"/>
        <v>6058.583333333333</v>
      </c>
      <c r="H88" s="397">
        <f t="shared" si="68"/>
        <v>6058.583333333333</v>
      </c>
      <c r="I88" s="397">
        <f t="shared" si="68"/>
        <v>6058.583333333333</v>
      </c>
      <c r="J88" s="397">
        <f t="shared" si="68"/>
        <v>6058.583333333333</v>
      </c>
      <c r="K88" s="397">
        <f t="shared" si="68"/>
        <v>6058.583333333333</v>
      </c>
      <c r="L88" s="397">
        <f t="shared" si="68"/>
        <v>6058.583333333333</v>
      </c>
      <c r="M88" s="397">
        <f t="shared" si="68"/>
        <v>6058.583333333333</v>
      </c>
      <c r="N88" s="397">
        <f t="shared" si="68"/>
        <v>6058.583333333333</v>
      </c>
      <c r="O88" s="397">
        <f>'11.  melléklet Isaszegi Bóbi'!C42</f>
        <v>72703</v>
      </c>
      <c r="P88" s="396">
        <f t="shared" si="65"/>
        <v>72703</v>
      </c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</row>
    <row r="89" spans="1:27" s="336" customFormat="1" ht="24" customHeight="1">
      <c r="A89" s="392"/>
      <c r="B89" s="393" t="s">
        <v>250</v>
      </c>
      <c r="C89" s="396">
        <f aca="true" t="shared" si="69" ref="C89:O89">SUM(C87:C88)</f>
        <v>6058.583333333333</v>
      </c>
      <c r="D89" s="396">
        <f t="shared" si="69"/>
        <v>6058.583333333333</v>
      </c>
      <c r="E89" s="396">
        <f t="shared" si="69"/>
        <v>6058.583333333333</v>
      </c>
      <c r="F89" s="396">
        <f t="shared" si="69"/>
        <v>6058.583333333333</v>
      </c>
      <c r="G89" s="396">
        <f t="shared" si="69"/>
        <v>6058.583333333333</v>
      </c>
      <c r="H89" s="396">
        <f t="shared" si="69"/>
        <v>6058.583333333333</v>
      </c>
      <c r="I89" s="396">
        <f t="shared" si="69"/>
        <v>6058.583333333333</v>
      </c>
      <c r="J89" s="396">
        <f t="shared" si="69"/>
        <v>6058.583333333333</v>
      </c>
      <c r="K89" s="396">
        <f t="shared" si="69"/>
        <v>6058.583333333333</v>
      </c>
      <c r="L89" s="396">
        <f t="shared" si="69"/>
        <v>6058.583333333333</v>
      </c>
      <c r="M89" s="396">
        <f t="shared" si="69"/>
        <v>6058.583333333333</v>
      </c>
      <c r="N89" s="396">
        <f t="shared" si="69"/>
        <v>6058.583333333333</v>
      </c>
      <c r="O89" s="396">
        <f t="shared" si="69"/>
        <v>72703</v>
      </c>
      <c r="P89" s="396">
        <f t="shared" si="65"/>
        <v>72703</v>
      </c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</row>
    <row r="90" spans="1:27" s="336" customFormat="1" ht="15" customHeight="1">
      <c r="A90" s="393" t="s">
        <v>274</v>
      </c>
      <c r="B90" s="191" t="s">
        <v>409</v>
      </c>
      <c r="C90" s="397">
        <f aca="true" t="shared" si="70" ref="C90:N90">$O$90/12</f>
        <v>81.91666666666667</v>
      </c>
      <c r="D90" s="397">
        <f t="shared" si="70"/>
        <v>81.91666666666667</v>
      </c>
      <c r="E90" s="397">
        <f t="shared" si="70"/>
        <v>81.91666666666667</v>
      </c>
      <c r="F90" s="397">
        <f t="shared" si="70"/>
        <v>81.91666666666667</v>
      </c>
      <c r="G90" s="397">
        <f t="shared" si="70"/>
        <v>81.91666666666667</v>
      </c>
      <c r="H90" s="397">
        <f t="shared" si="70"/>
        <v>81.91666666666667</v>
      </c>
      <c r="I90" s="397">
        <f t="shared" si="70"/>
        <v>81.91666666666667</v>
      </c>
      <c r="J90" s="397">
        <f t="shared" si="70"/>
        <v>81.91666666666667</v>
      </c>
      <c r="K90" s="397">
        <f t="shared" si="70"/>
        <v>81.91666666666667</v>
      </c>
      <c r="L90" s="397">
        <f t="shared" si="70"/>
        <v>81.91666666666667</v>
      </c>
      <c r="M90" s="397">
        <f t="shared" si="70"/>
        <v>81.91666666666667</v>
      </c>
      <c r="N90" s="397">
        <f t="shared" si="70"/>
        <v>81.91666666666667</v>
      </c>
      <c r="O90" s="397">
        <f>'12. mell. Isaszegi Humánszol'!C27</f>
        <v>983</v>
      </c>
      <c r="P90" s="396">
        <f t="shared" si="65"/>
        <v>982.9999999999999</v>
      </c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</row>
    <row r="91" spans="1:27" s="336" customFormat="1" ht="15" customHeight="1">
      <c r="A91" s="392"/>
      <c r="B91" s="191" t="s">
        <v>410</v>
      </c>
      <c r="C91" s="397">
        <f aca="true" t="shared" si="71" ref="C91:N91">$O$91/12</f>
        <v>4447.083333333333</v>
      </c>
      <c r="D91" s="397">
        <f t="shared" si="71"/>
        <v>4447.083333333333</v>
      </c>
      <c r="E91" s="397">
        <f t="shared" si="71"/>
        <v>4447.083333333333</v>
      </c>
      <c r="F91" s="397">
        <f t="shared" si="71"/>
        <v>4447.083333333333</v>
      </c>
      <c r="G91" s="397">
        <f t="shared" si="71"/>
        <v>4447.083333333333</v>
      </c>
      <c r="H91" s="397">
        <f t="shared" si="71"/>
        <v>4447.083333333333</v>
      </c>
      <c r="I91" s="397">
        <f t="shared" si="71"/>
        <v>4447.083333333333</v>
      </c>
      <c r="J91" s="397">
        <f t="shared" si="71"/>
        <v>4447.083333333333</v>
      </c>
      <c r="K91" s="397">
        <f t="shared" si="71"/>
        <v>4447.083333333333</v>
      </c>
      <c r="L91" s="397">
        <f t="shared" si="71"/>
        <v>4447.083333333333</v>
      </c>
      <c r="M91" s="397">
        <f t="shared" si="71"/>
        <v>4447.083333333333</v>
      </c>
      <c r="N91" s="397">
        <f t="shared" si="71"/>
        <v>4447.083333333333</v>
      </c>
      <c r="O91" s="397">
        <f>'12. mell. Isaszegi Humánszol'!C42</f>
        <v>53365</v>
      </c>
      <c r="P91" s="396">
        <f t="shared" si="65"/>
        <v>53365.00000000001</v>
      </c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</row>
    <row r="92" spans="1:27" s="336" customFormat="1" ht="15" customHeight="1">
      <c r="A92" s="392"/>
      <c r="B92" s="393" t="s">
        <v>250</v>
      </c>
      <c r="C92" s="396">
        <f aca="true" t="shared" si="72" ref="C92:O92">SUM(C90:C91)</f>
        <v>4529</v>
      </c>
      <c r="D92" s="396">
        <f t="shared" si="72"/>
        <v>4529</v>
      </c>
      <c r="E92" s="396">
        <f t="shared" si="72"/>
        <v>4529</v>
      </c>
      <c r="F92" s="396">
        <f t="shared" si="72"/>
        <v>4529</v>
      </c>
      <c r="G92" s="396">
        <f t="shared" si="72"/>
        <v>4529</v>
      </c>
      <c r="H92" s="396">
        <f t="shared" si="72"/>
        <v>4529</v>
      </c>
      <c r="I92" s="396">
        <f t="shared" si="72"/>
        <v>4529</v>
      </c>
      <c r="J92" s="396">
        <f t="shared" si="72"/>
        <v>4529</v>
      </c>
      <c r="K92" s="396">
        <f t="shared" si="72"/>
        <v>4529</v>
      </c>
      <c r="L92" s="396">
        <f t="shared" si="72"/>
        <v>4529</v>
      </c>
      <c r="M92" s="396">
        <f t="shared" si="72"/>
        <v>4529</v>
      </c>
      <c r="N92" s="396">
        <f t="shared" si="72"/>
        <v>4529</v>
      </c>
      <c r="O92" s="396">
        <f t="shared" si="72"/>
        <v>54348</v>
      </c>
      <c r="P92" s="396">
        <f t="shared" si="65"/>
        <v>54348</v>
      </c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</row>
    <row r="93" spans="1:27" s="336" customFormat="1" ht="15" customHeight="1">
      <c r="A93" s="393" t="s">
        <v>377</v>
      </c>
      <c r="B93" s="191" t="s">
        <v>409</v>
      </c>
      <c r="C93" s="397">
        <f aca="true" t="shared" si="73" ref="C93:N93">$O$93/12</f>
        <v>291.6666666666667</v>
      </c>
      <c r="D93" s="397">
        <f t="shared" si="73"/>
        <v>291.6666666666667</v>
      </c>
      <c r="E93" s="397">
        <f t="shared" si="73"/>
        <v>291.6666666666667</v>
      </c>
      <c r="F93" s="397">
        <f t="shared" si="73"/>
        <v>291.6666666666667</v>
      </c>
      <c r="G93" s="397">
        <f t="shared" si="73"/>
        <v>291.6666666666667</v>
      </c>
      <c r="H93" s="397">
        <f t="shared" si="73"/>
        <v>291.6666666666667</v>
      </c>
      <c r="I93" s="397">
        <f t="shared" si="73"/>
        <v>291.6666666666667</v>
      </c>
      <c r="J93" s="397">
        <f t="shared" si="73"/>
        <v>291.6666666666667</v>
      </c>
      <c r="K93" s="397">
        <f t="shared" si="73"/>
        <v>291.6666666666667</v>
      </c>
      <c r="L93" s="397">
        <f t="shared" si="73"/>
        <v>291.6666666666667</v>
      </c>
      <c r="M93" s="397">
        <f t="shared" si="73"/>
        <v>291.6666666666667</v>
      </c>
      <c r="N93" s="397">
        <f t="shared" si="73"/>
        <v>291.6666666666667</v>
      </c>
      <c r="O93" s="397">
        <f>'13.  mellékletMűvelődési ház'!C27</f>
        <v>3500</v>
      </c>
      <c r="P93" s="396">
        <f t="shared" si="65"/>
        <v>3499.9999999999995</v>
      </c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</row>
    <row r="94" spans="1:27" s="336" customFormat="1" ht="15" customHeight="1">
      <c r="A94" s="392"/>
      <c r="B94" s="191" t="s">
        <v>410</v>
      </c>
      <c r="C94" s="397">
        <f aca="true" t="shared" si="74" ref="C94:N94">$O$94/12</f>
        <v>3641.1666666666665</v>
      </c>
      <c r="D94" s="397">
        <f t="shared" si="74"/>
        <v>3641.1666666666665</v>
      </c>
      <c r="E94" s="397">
        <f t="shared" si="74"/>
        <v>3641.1666666666665</v>
      </c>
      <c r="F94" s="397">
        <f t="shared" si="74"/>
        <v>3641.1666666666665</v>
      </c>
      <c r="G94" s="397">
        <f t="shared" si="74"/>
        <v>3641.1666666666665</v>
      </c>
      <c r="H94" s="397">
        <f t="shared" si="74"/>
        <v>3641.1666666666665</v>
      </c>
      <c r="I94" s="397">
        <f t="shared" si="74"/>
        <v>3641.1666666666665</v>
      </c>
      <c r="J94" s="397">
        <f t="shared" si="74"/>
        <v>3641.1666666666665</v>
      </c>
      <c r="K94" s="397">
        <f t="shared" si="74"/>
        <v>3641.1666666666665</v>
      </c>
      <c r="L94" s="397">
        <f t="shared" si="74"/>
        <v>3641.1666666666665</v>
      </c>
      <c r="M94" s="397">
        <f t="shared" si="74"/>
        <v>3641.1666666666665</v>
      </c>
      <c r="N94" s="397">
        <f t="shared" si="74"/>
        <v>3641.1666666666665</v>
      </c>
      <c r="O94" s="397">
        <f>'13.  mellékletMűvelődési ház'!C42</f>
        <v>43694</v>
      </c>
      <c r="P94" s="396">
        <f t="shared" si="65"/>
        <v>43693.99999999999</v>
      </c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</row>
    <row r="95" spans="1:27" s="336" customFormat="1" ht="15" customHeight="1">
      <c r="A95" s="392"/>
      <c r="B95" s="393" t="s">
        <v>250</v>
      </c>
      <c r="C95" s="396">
        <f aca="true" t="shared" si="75" ref="C95:O95">SUM(C93:C94)</f>
        <v>3932.833333333333</v>
      </c>
      <c r="D95" s="396">
        <f t="shared" si="75"/>
        <v>3932.833333333333</v>
      </c>
      <c r="E95" s="396">
        <f t="shared" si="75"/>
        <v>3932.833333333333</v>
      </c>
      <c r="F95" s="396">
        <f t="shared" si="75"/>
        <v>3932.833333333333</v>
      </c>
      <c r="G95" s="396">
        <f t="shared" si="75"/>
        <v>3932.833333333333</v>
      </c>
      <c r="H95" s="396">
        <f t="shared" si="75"/>
        <v>3932.833333333333</v>
      </c>
      <c r="I95" s="396">
        <f t="shared" si="75"/>
        <v>3932.833333333333</v>
      </c>
      <c r="J95" s="396">
        <f t="shared" si="75"/>
        <v>3932.833333333333</v>
      </c>
      <c r="K95" s="396">
        <f t="shared" si="75"/>
        <v>3932.833333333333</v>
      </c>
      <c r="L95" s="396">
        <f t="shared" si="75"/>
        <v>3932.833333333333</v>
      </c>
      <c r="M95" s="396">
        <f t="shared" si="75"/>
        <v>3932.833333333333</v>
      </c>
      <c r="N95" s="396">
        <f t="shared" si="75"/>
        <v>3932.833333333333</v>
      </c>
      <c r="O95" s="396">
        <f t="shared" si="75"/>
        <v>47194</v>
      </c>
      <c r="P95" s="396">
        <f t="shared" si="65"/>
        <v>47194</v>
      </c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</row>
    <row r="96" spans="1:27" s="336" customFormat="1" ht="15" customHeight="1">
      <c r="A96" s="393" t="s">
        <v>379</v>
      </c>
      <c r="B96" s="191" t="s">
        <v>409</v>
      </c>
      <c r="C96" s="397">
        <f aca="true" t="shared" si="76" ref="C96:N96">$O$96/12</f>
        <v>33.333333333333336</v>
      </c>
      <c r="D96" s="397">
        <f t="shared" si="76"/>
        <v>33.333333333333336</v>
      </c>
      <c r="E96" s="397">
        <f t="shared" si="76"/>
        <v>33.333333333333336</v>
      </c>
      <c r="F96" s="397">
        <f t="shared" si="76"/>
        <v>33.333333333333336</v>
      </c>
      <c r="G96" s="397">
        <f t="shared" si="76"/>
        <v>33.333333333333336</v>
      </c>
      <c r="H96" s="397">
        <f t="shared" si="76"/>
        <v>33.333333333333336</v>
      </c>
      <c r="I96" s="397">
        <f t="shared" si="76"/>
        <v>33.333333333333336</v>
      </c>
      <c r="J96" s="397">
        <f t="shared" si="76"/>
        <v>33.333333333333336</v>
      </c>
      <c r="K96" s="397">
        <f t="shared" si="76"/>
        <v>33.333333333333336</v>
      </c>
      <c r="L96" s="397">
        <f t="shared" si="76"/>
        <v>33.333333333333336</v>
      </c>
      <c r="M96" s="397">
        <f t="shared" si="76"/>
        <v>33.333333333333336</v>
      </c>
      <c r="N96" s="397">
        <f t="shared" si="76"/>
        <v>33.333333333333336</v>
      </c>
      <c r="O96" s="397">
        <f>'14. melléklet Könyvtár'!C27</f>
        <v>400</v>
      </c>
      <c r="P96" s="396">
        <f t="shared" si="65"/>
        <v>399.99999999999994</v>
      </c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</row>
    <row r="97" spans="1:27" s="336" customFormat="1" ht="15" customHeight="1">
      <c r="A97" s="393"/>
      <c r="B97" s="191" t="s">
        <v>45</v>
      </c>
      <c r="C97" s="397">
        <v>1800</v>
      </c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>
        <f>'14. melléklet Könyvtár'!C40</f>
        <v>0</v>
      </c>
      <c r="P97" s="396">
        <v>0</v>
      </c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</row>
    <row r="98" spans="1:27" s="336" customFormat="1" ht="15" customHeight="1">
      <c r="A98" s="392"/>
      <c r="B98" s="191" t="s">
        <v>410</v>
      </c>
      <c r="C98" s="397">
        <f aca="true" t="shared" si="77" ref="C98:N98">$O$98/12</f>
        <v>1296.1666666666667</v>
      </c>
      <c r="D98" s="397">
        <f t="shared" si="77"/>
        <v>1296.1666666666667</v>
      </c>
      <c r="E98" s="397">
        <f t="shared" si="77"/>
        <v>1296.1666666666667</v>
      </c>
      <c r="F98" s="397">
        <f t="shared" si="77"/>
        <v>1296.1666666666667</v>
      </c>
      <c r="G98" s="397">
        <f t="shared" si="77"/>
        <v>1296.1666666666667</v>
      </c>
      <c r="H98" s="397">
        <f t="shared" si="77"/>
        <v>1296.1666666666667</v>
      </c>
      <c r="I98" s="397">
        <f t="shared" si="77"/>
        <v>1296.1666666666667</v>
      </c>
      <c r="J98" s="397">
        <f t="shared" si="77"/>
        <v>1296.1666666666667</v>
      </c>
      <c r="K98" s="397">
        <f t="shared" si="77"/>
        <v>1296.1666666666667</v>
      </c>
      <c r="L98" s="397">
        <f t="shared" si="77"/>
        <v>1296.1666666666667</v>
      </c>
      <c r="M98" s="397">
        <f t="shared" si="77"/>
        <v>1296.1666666666667</v>
      </c>
      <c r="N98" s="397">
        <f t="shared" si="77"/>
        <v>1296.1666666666667</v>
      </c>
      <c r="O98" s="397">
        <f>'14. melléklet Könyvtár'!C42</f>
        <v>15554</v>
      </c>
      <c r="P98" s="396">
        <f>SUM(C98:N98)</f>
        <v>15553.999999999998</v>
      </c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</row>
    <row r="99" spans="1:27" s="336" customFormat="1" ht="15" customHeight="1">
      <c r="A99" s="392"/>
      <c r="B99" s="393" t="s">
        <v>250</v>
      </c>
      <c r="C99" s="396">
        <f aca="true" t="shared" si="78" ref="C99:P99">SUM(C96:C98)</f>
        <v>3129.5</v>
      </c>
      <c r="D99" s="396">
        <f t="shared" si="78"/>
        <v>1329.5</v>
      </c>
      <c r="E99" s="396">
        <f t="shared" si="78"/>
        <v>1329.5</v>
      </c>
      <c r="F99" s="396">
        <f t="shared" si="78"/>
        <v>1329.5</v>
      </c>
      <c r="G99" s="396">
        <f t="shared" si="78"/>
        <v>1329.5</v>
      </c>
      <c r="H99" s="396">
        <f t="shared" si="78"/>
        <v>1329.5</v>
      </c>
      <c r="I99" s="396">
        <f t="shared" si="78"/>
        <v>1329.5</v>
      </c>
      <c r="J99" s="396">
        <f t="shared" si="78"/>
        <v>1329.5</v>
      </c>
      <c r="K99" s="396">
        <f t="shared" si="78"/>
        <v>1329.5</v>
      </c>
      <c r="L99" s="396">
        <f t="shared" si="78"/>
        <v>1329.5</v>
      </c>
      <c r="M99" s="396">
        <f t="shared" si="78"/>
        <v>1329.5</v>
      </c>
      <c r="N99" s="396">
        <f t="shared" si="78"/>
        <v>1329.5</v>
      </c>
      <c r="O99" s="396">
        <f t="shared" si="78"/>
        <v>15954</v>
      </c>
      <c r="P99" s="396">
        <f t="shared" si="78"/>
        <v>15953.999999999998</v>
      </c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</row>
    <row r="100" spans="1:27" s="336" customFormat="1" ht="15" customHeight="1">
      <c r="A100" s="393" t="s">
        <v>344</v>
      </c>
      <c r="B100" s="191" t="s">
        <v>409</v>
      </c>
      <c r="C100" s="397">
        <f aca="true" t="shared" si="79" ref="C100:N100">$O$100/12</f>
        <v>673.6666666666666</v>
      </c>
      <c r="D100" s="397">
        <f t="shared" si="79"/>
        <v>673.6666666666666</v>
      </c>
      <c r="E100" s="397">
        <f t="shared" si="79"/>
        <v>673.6666666666666</v>
      </c>
      <c r="F100" s="397">
        <f t="shared" si="79"/>
        <v>673.6666666666666</v>
      </c>
      <c r="G100" s="397">
        <f t="shared" si="79"/>
        <v>673.6666666666666</v>
      </c>
      <c r="H100" s="397">
        <f t="shared" si="79"/>
        <v>673.6666666666666</v>
      </c>
      <c r="I100" s="397">
        <f t="shared" si="79"/>
        <v>673.6666666666666</v>
      </c>
      <c r="J100" s="397">
        <f t="shared" si="79"/>
        <v>673.6666666666666</v>
      </c>
      <c r="K100" s="397">
        <f t="shared" si="79"/>
        <v>673.6666666666666</v>
      </c>
      <c r="L100" s="397">
        <f t="shared" si="79"/>
        <v>673.6666666666666</v>
      </c>
      <c r="M100" s="397">
        <f t="shared" si="79"/>
        <v>673.6666666666666</v>
      </c>
      <c r="N100" s="397">
        <f t="shared" si="79"/>
        <v>673.6666666666666</v>
      </c>
      <c r="O100" s="397">
        <f>'15.melléklet IVÜSZ'!C27</f>
        <v>8084</v>
      </c>
      <c r="P100" s="396">
        <f>SUM(C100:N100)</f>
        <v>8084.000000000001</v>
      </c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</row>
    <row r="101" spans="1:27" s="336" customFormat="1" ht="15" customHeight="1">
      <c r="A101" s="392"/>
      <c r="B101" s="191" t="s">
        <v>410</v>
      </c>
      <c r="C101" s="397">
        <f aca="true" t="shared" si="80" ref="C101:N101">$O$101/12</f>
        <v>10591.416666666666</v>
      </c>
      <c r="D101" s="397">
        <f t="shared" si="80"/>
        <v>10591.416666666666</v>
      </c>
      <c r="E101" s="397">
        <f t="shared" si="80"/>
        <v>10591.416666666666</v>
      </c>
      <c r="F101" s="397">
        <f t="shared" si="80"/>
        <v>10591.416666666666</v>
      </c>
      <c r="G101" s="397">
        <f t="shared" si="80"/>
        <v>10591.416666666666</v>
      </c>
      <c r="H101" s="397">
        <f t="shared" si="80"/>
        <v>10591.416666666666</v>
      </c>
      <c r="I101" s="397">
        <f t="shared" si="80"/>
        <v>10591.416666666666</v>
      </c>
      <c r="J101" s="397">
        <f t="shared" si="80"/>
        <v>10591.416666666666</v>
      </c>
      <c r="K101" s="397">
        <f t="shared" si="80"/>
        <v>10591.416666666666</v>
      </c>
      <c r="L101" s="397">
        <f t="shared" si="80"/>
        <v>10591.416666666666</v>
      </c>
      <c r="M101" s="397">
        <f t="shared" si="80"/>
        <v>10591.416666666666</v>
      </c>
      <c r="N101" s="397">
        <f t="shared" si="80"/>
        <v>10591.416666666666</v>
      </c>
      <c r="O101" s="397">
        <f>'15.melléklet IVÜSZ'!C42</f>
        <v>127097</v>
      </c>
      <c r="P101" s="396">
        <f>SUM(C101:N101)</f>
        <v>127097.00000000001</v>
      </c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</row>
    <row r="102" spans="1:27" s="336" customFormat="1" ht="15" customHeight="1">
      <c r="A102" s="392"/>
      <c r="B102" s="393" t="s">
        <v>250</v>
      </c>
      <c r="C102" s="396">
        <f aca="true" t="shared" si="81" ref="C102:O102">SUM(C100:C101)</f>
        <v>11265.083333333332</v>
      </c>
      <c r="D102" s="396">
        <f t="shared" si="81"/>
        <v>11265.083333333332</v>
      </c>
      <c r="E102" s="396">
        <f t="shared" si="81"/>
        <v>11265.083333333332</v>
      </c>
      <c r="F102" s="396">
        <f t="shared" si="81"/>
        <v>11265.083333333332</v>
      </c>
      <c r="G102" s="396">
        <f t="shared" si="81"/>
        <v>11265.083333333332</v>
      </c>
      <c r="H102" s="396">
        <f t="shared" si="81"/>
        <v>11265.083333333332</v>
      </c>
      <c r="I102" s="396">
        <f t="shared" si="81"/>
        <v>11265.083333333332</v>
      </c>
      <c r="J102" s="396">
        <f t="shared" si="81"/>
        <v>11265.083333333332</v>
      </c>
      <c r="K102" s="396">
        <f t="shared" si="81"/>
        <v>11265.083333333332</v>
      </c>
      <c r="L102" s="396">
        <f t="shared" si="81"/>
        <v>11265.083333333332</v>
      </c>
      <c r="M102" s="396">
        <f t="shared" si="81"/>
        <v>11265.083333333332</v>
      </c>
      <c r="N102" s="396">
        <f t="shared" si="81"/>
        <v>11265.083333333332</v>
      </c>
      <c r="O102" s="396">
        <f t="shared" si="81"/>
        <v>135181</v>
      </c>
      <c r="P102" s="396">
        <f>SUM(C102:N102)</f>
        <v>135180.99999999997</v>
      </c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</row>
    <row r="103" spans="1:27" s="336" customFormat="1" ht="15" customHeight="1">
      <c r="A103" s="402" t="s">
        <v>381</v>
      </c>
      <c r="B103" s="426"/>
      <c r="C103" s="427">
        <f aca="true" t="shared" si="82" ref="C103:P103">C86+C89+C92+C95+C102+C99</f>
        <v>39461.25</v>
      </c>
      <c r="D103" s="427">
        <f t="shared" si="82"/>
        <v>37661.25</v>
      </c>
      <c r="E103" s="427">
        <f t="shared" si="82"/>
        <v>37661.25</v>
      </c>
      <c r="F103" s="427">
        <f t="shared" si="82"/>
        <v>37661.25</v>
      </c>
      <c r="G103" s="427">
        <f t="shared" si="82"/>
        <v>37661.25</v>
      </c>
      <c r="H103" s="427">
        <f t="shared" si="82"/>
        <v>37661.25</v>
      </c>
      <c r="I103" s="427">
        <f t="shared" si="82"/>
        <v>37661.25</v>
      </c>
      <c r="J103" s="427">
        <f t="shared" si="82"/>
        <v>37661.25</v>
      </c>
      <c r="K103" s="427">
        <f t="shared" si="82"/>
        <v>37661.25</v>
      </c>
      <c r="L103" s="427">
        <f t="shared" si="82"/>
        <v>37661.25</v>
      </c>
      <c r="M103" s="427">
        <f t="shared" si="82"/>
        <v>37661.25</v>
      </c>
      <c r="N103" s="427">
        <f t="shared" si="82"/>
        <v>37661.25</v>
      </c>
      <c r="O103" s="403">
        <f t="shared" si="82"/>
        <v>451935</v>
      </c>
      <c r="P103" s="403">
        <f t="shared" si="82"/>
        <v>451935</v>
      </c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</row>
    <row r="104" spans="1:27" s="336" customFormat="1" ht="15" customHeight="1">
      <c r="A104" s="393" t="s">
        <v>411</v>
      </c>
      <c r="B104" s="191" t="s">
        <v>409</v>
      </c>
      <c r="C104" s="397">
        <f aca="true" t="shared" si="83" ref="C104:N104">$O$104/12</f>
        <v>48.333333333333336</v>
      </c>
      <c r="D104" s="397">
        <f t="shared" si="83"/>
        <v>48.333333333333336</v>
      </c>
      <c r="E104" s="397">
        <f t="shared" si="83"/>
        <v>48.333333333333336</v>
      </c>
      <c r="F104" s="397">
        <f t="shared" si="83"/>
        <v>48.333333333333336</v>
      </c>
      <c r="G104" s="397">
        <f t="shared" si="83"/>
        <v>48.333333333333336</v>
      </c>
      <c r="H104" s="397">
        <f t="shared" si="83"/>
        <v>48.333333333333336</v>
      </c>
      <c r="I104" s="397">
        <f t="shared" si="83"/>
        <v>48.333333333333336</v>
      </c>
      <c r="J104" s="397">
        <f t="shared" si="83"/>
        <v>48.333333333333336</v>
      </c>
      <c r="K104" s="397">
        <f t="shared" si="83"/>
        <v>48.333333333333336</v>
      </c>
      <c r="L104" s="397">
        <f t="shared" si="83"/>
        <v>48.333333333333336</v>
      </c>
      <c r="M104" s="397">
        <f t="shared" si="83"/>
        <v>48.333333333333336</v>
      </c>
      <c r="N104" s="397">
        <f t="shared" si="83"/>
        <v>48.333333333333336</v>
      </c>
      <c r="O104" s="397">
        <f>'9.  melléklet Hivatal'!C27</f>
        <v>580</v>
      </c>
      <c r="P104" s="396">
        <f aca="true" t="shared" si="84" ref="P104:P118">SUM(C104:N104)</f>
        <v>580</v>
      </c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</row>
    <row r="105" spans="1:27" s="336" customFormat="1" ht="15" customHeight="1">
      <c r="A105" s="392"/>
      <c r="B105" s="191" t="s">
        <v>410</v>
      </c>
      <c r="C105" s="397">
        <f aca="true" t="shared" si="85" ref="C105:N105">$O$105/12</f>
        <v>12596.833333333334</v>
      </c>
      <c r="D105" s="397">
        <f t="shared" si="85"/>
        <v>12596.833333333334</v>
      </c>
      <c r="E105" s="397">
        <f t="shared" si="85"/>
        <v>12596.833333333334</v>
      </c>
      <c r="F105" s="397">
        <f t="shared" si="85"/>
        <v>12596.833333333334</v>
      </c>
      <c r="G105" s="397">
        <f t="shared" si="85"/>
        <v>12596.833333333334</v>
      </c>
      <c r="H105" s="397">
        <f t="shared" si="85"/>
        <v>12596.833333333334</v>
      </c>
      <c r="I105" s="397">
        <f t="shared" si="85"/>
        <v>12596.833333333334</v>
      </c>
      <c r="J105" s="397">
        <f t="shared" si="85"/>
        <v>12596.833333333334</v>
      </c>
      <c r="K105" s="397">
        <f t="shared" si="85"/>
        <v>12596.833333333334</v>
      </c>
      <c r="L105" s="397">
        <f t="shared" si="85"/>
        <v>12596.833333333334</v>
      </c>
      <c r="M105" s="397">
        <f t="shared" si="85"/>
        <v>12596.833333333334</v>
      </c>
      <c r="N105" s="397">
        <f t="shared" si="85"/>
        <v>12596.833333333334</v>
      </c>
      <c r="O105" s="397">
        <f>'9.  melléklet Hivatal'!C42</f>
        <v>151162</v>
      </c>
      <c r="P105" s="396">
        <f t="shared" si="84"/>
        <v>151162</v>
      </c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</row>
    <row r="106" spans="1:27" s="336" customFormat="1" ht="15" customHeight="1">
      <c r="A106" s="402" t="s">
        <v>412</v>
      </c>
      <c r="B106" s="426" t="s">
        <v>250</v>
      </c>
      <c r="C106" s="427">
        <f aca="true" t="shared" si="86" ref="C106:O106">SUM(C104:C105)</f>
        <v>12645.166666666668</v>
      </c>
      <c r="D106" s="427">
        <f t="shared" si="86"/>
        <v>12645.166666666668</v>
      </c>
      <c r="E106" s="427">
        <f t="shared" si="86"/>
        <v>12645.166666666668</v>
      </c>
      <c r="F106" s="427">
        <f t="shared" si="86"/>
        <v>12645.166666666668</v>
      </c>
      <c r="G106" s="427">
        <f t="shared" si="86"/>
        <v>12645.166666666668</v>
      </c>
      <c r="H106" s="427">
        <f t="shared" si="86"/>
        <v>12645.166666666668</v>
      </c>
      <c r="I106" s="427">
        <f t="shared" si="86"/>
        <v>12645.166666666668</v>
      </c>
      <c r="J106" s="427">
        <f t="shared" si="86"/>
        <v>12645.166666666668</v>
      </c>
      <c r="K106" s="427">
        <f t="shared" si="86"/>
        <v>12645.166666666668</v>
      </c>
      <c r="L106" s="427">
        <f t="shared" si="86"/>
        <v>12645.166666666668</v>
      </c>
      <c r="M106" s="427">
        <f t="shared" si="86"/>
        <v>12645.166666666668</v>
      </c>
      <c r="N106" s="427">
        <f t="shared" si="86"/>
        <v>12645.166666666668</v>
      </c>
      <c r="O106" s="403">
        <f t="shared" si="86"/>
        <v>151742</v>
      </c>
      <c r="P106" s="403">
        <f t="shared" si="84"/>
        <v>151742.00000000003</v>
      </c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</row>
    <row r="107" spans="1:16" ht="12.75">
      <c r="A107" s="393"/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6">
        <f t="shared" si="84"/>
        <v>0</v>
      </c>
    </row>
    <row r="108" spans="1:27" ht="12.75">
      <c r="A108" s="393" t="s">
        <v>413</v>
      </c>
      <c r="B108" s="393" t="s">
        <v>408</v>
      </c>
      <c r="C108" s="393" t="s">
        <v>362</v>
      </c>
      <c r="D108" s="393" t="s">
        <v>363</v>
      </c>
      <c r="E108" s="393" t="s">
        <v>364</v>
      </c>
      <c r="F108" s="393" t="s">
        <v>365</v>
      </c>
      <c r="G108" s="393" t="s">
        <v>366</v>
      </c>
      <c r="H108" s="393" t="s">
        <v>367</v>
      </c>
      <c r="I108" s="393" t="s">
        <v>368</v>
      </c>
      <c r="J108" s="393" t="s">
        <v>369</v>
      </c>
      <c r="K108" s="393" t="s">
        <v>370</v>
      </c>
      <c r="L108" s="393" t="s">
        <v>371</v>
      </c>
      <c r="M108" s="393" t="s">
        <v>372</v>
      </c>
      <c r="N108" s="393" t="s">
        <v>373</v>
      </c>
      <c r="O108" s="393" t="s">
        <v>250</v>
      </c>
      <c r="P108" s="396">
        <f t="shared" si="84"/>
        <v>0</v>
      </c>
      <c r="Q108" s="391"/>
      <c r="R108" s="391"/>
      <c r="S108" s="391"/>
      <c r="T108" s="391"/>
      <c r="U108" s="391"/>
      <c r="V108" s="391"/>
      <c r="W108" s="391"/>
      <c r="X108" s="391"/>
      <c r="Y108" s="391"/>
      <c r="Z108" s="391"/>
      <c r="AA108" s="391"/>
    </row>
    <row r="109" spans="1:16" ht="12.75">
      <c r="A109" s="191"/>
      <c r="B109" s="428" t="s">
        <v>414</v>
      </c>
      <c r="C109" s="397">
        <f aca="true" t="shared" si="87" ref="C109:N109">$O$109/12</f>
        <v>54546</v>
      </c>
      <c r="D109" s="397">
        <f t="shared" si="87"/>
        <v>54546</v>
      </c>
      <c r="E109" s="397">
        <f t="shared" si="87"/>
        <v>54546</v>
      </c>
      <c r="F109" s="397">
        <f t="shared" si="87"/>
        <v>54546</v>
      </c>
      <c r="G109" s="397">
        <f t="shared" si="87"/>
        <v>54546</v>
      </c>
      <c r="H109" s="397">
        <f t="shared" si="87"/>
        <v>54546</v>
      </c>
      <c r="I109" s="397">
        <f t="shared" si="87"/>
        <v>54546</v>
      </c>
      <c r="J109" s="397">
        <f t="shared" si="87"/>
        <v>54546</v>
      </c>
      <c r="K109" s="397">
        <f t="shared" si="87"/>
        <v>54546</v>
      </c>
      <c r="L109" s="397">
        <f t="shared" si="87"/>
        <v>54546</v>
      </c>
      <c r="M109" s="397">
        <f t="shared" si="87"/>
        <v>54546</v>
      </c>
      <c r="N109" s="397">
        <f t="shared" si="87"/>
        <v>54546</v>
      </c>
      <c r="O109" s="393">
        <f>'8. melléklet Önkormányzat'!C9</f>
        <v>654552</v>
      </c>
      <c r="P109" s="396">
        <f t="shared" si="84"/>
        <v>654552</v>
      </c>
    </row>
    <row r="110" spans="1:16" ht="25.5">
      <c r="A110" s="191"/>
      <c r="B110" s="428" t="s">
        <v>415</v>
      </c>
      <c r="C110" s="397">
        <f aca="true" t="shared" si="88" ref="C110:N110">$O$110/12</f>
        <v>5161.666666666667</v>
      </c>
      <c r="D110" s="397">
        <f t="shared" si="88"/>
        <v>5161.666666666667</v>
      </c>
      <c r="E110" s="397">
        <f t="shared" si="88"/>
        <v>5161.666666666667</v>
      </c>
      <c r="F110" s="397">
        <f t="shared" si="88"/>
        <v>5161.666666666667</v>
      </c>
      <c r="G110" s="397">
        <f t="shared" si="88"/>
        <v>5161.666666666667</v>
      </c>
      <c r="H110" s="397">
        <f t="shared" si="88"/>
        <v>5161.666666666667</v>
      </c>
      <c r="I110" s="397">
        <f t="shared" si="88"/>
        <v>5161.666666666667</v>
      </c>
      <c r="J110" s="397">
        <f t="shared" si="88"/>
        <v>5161.666666666667</v>
      </c>
      <c r="K110" s="397">
        <f t="shared" si="88"/>
        <v>5161.666666666667</v>
      </c>
      <c r="L110" s="397">
        <f t="shared" si="88"/>
        <v>5161.666666666667</v>
      </c>
      <c r="M110" s="397">
        <f t="shared" si="88"/>
        <v>5161.666666666667</v>
      </c>
      <c r="N110" s="397">
        <f t="shared" si="88"/>
        <v>5161.666666666667</v>
      </c>
      <c r="O110" s="393">
        <f>'8. melléklet Önkormányzat'!C16</f>
        <v>61940</v>
      </c>
      <c r="P110" s="396">
        <f t="shared" si="84"/>
        <v>61939.99999999999</v>
      </c>
    </row>
    <row r="111" spans="1:16" ht="12.75">
      <c r="A111" s="191"/>
      <c r="B111" s="428" t="s">
        <v>32</v>
      </c>
      <c r="C111" s="397">
        <f aca="true" t="shared" si="89" ref="C111:N111">$O$111/12</f>
        <v>16434.166666666668</v>
      </c>
      <c r="D111" s="397">
        <f t="shared" si="89"/>
        <v>16434.166666666668</v>
      </c>
      <c r="E111" s="397">
        <f t="shared" si="89"/>
        <v>16434.166666666668</v>
      </c>
      <c r="F111" s="397">
        <f t="shared" si="89"/>
        <v>16434.166666666668</v>
      </c>
      <c r="G111" s="397">
        <f t="shared" si="89"/>
        <v>16434.166666666668</v>
      </c>
      <c r="H111" s="397">
        <f t="shared" si="89"/>
        <v>16434.166666666668</v>
      </c>
      <c r="I111" s="397">
        <f t="shared" si="89"/>
        <v>16434.166666666668</v>
      </c>
      <c r="J111" s="397">
        <f t="shared" si="89"/>
        <v>16434.166666666668</v>
      </c>
      <c r="K111" s="397">
        <f t="shared" si="89"/>
        <v>16434.166666666668</v>
      </c>
      <c r="L111" s="397">
        <f t="shared" si="89"/>
        <v>16434.166666666668</v>
      </c>
      <c r="M111" s="397">
        <f t="shared" si="89"/>
        <v>16434.166666666668</v>
      </c>
      <c r="N111" s="397">
        <f t="shared" si="89"/>
        <v>16434.166666666668</v>
      </c>
      <c r="O111" s="393">
        <f>'8. melléklet Önkormányzat'!C23-57000</f>
        <v>197210</v>
      </c>
      <c r="P111" s="396">
        <f t="shared" si="84"/>
        <v>197209.99999999997</v>
      </c>
    </row>
    <row r="112" spans="1:16" ht="25.5">
      <c r="A112" s="191"/>
      <c r="B112" s="428" t="s">
        <v>416</v>
      </c>
      <c r="C112" s="397">
        <f aca="true" t="shared" si="90" ref="C112:N112">$O$112/12</f>
        <v>0</v>
      </c>
      <c r="D112" s="397">
        <f t="shared" si="90"/>
        <v>0</v>
      </c>
      <c r="E112" s="397">
        <f t="shared" si="90"/>
        <v>0</v>
      </c>
      <c r="F112" s="397">
        <f t="shared" si="90"/>
        <v>0</v>
      </c>
      <c r="G112" s="397">
        <f t="shared" si="90"/>
        <v>0</v>
      </c>
      <c r="H112" s="397">
        <f t="shared" si="90"/>
        <v>0</v>
      </c>
      <c r="I112" s="397">
        <f t="shared" si="90"/>
        <v>0</v>
      </c>
      <c r="J112" s="397">
        <f t="shared" si="90"/>
        <v>0</v>
      </c>
      <c r="K112" s="397">
        <f t="shared" si="90"/>
        <v>0</v>
      </c>
      <c r="L112" s="397">
        <f t="shared" si="90"/>
        <v>0</v>
      </c>
      <c r="M112" s="397">
        <f t="shared" si="90"/>
        <v>0</v>
      </c>
      <c r="N112" s="397">
        <f t="shared" si="90"/>
        <v>0</v>
      </c>
      <c r="O112" s="393">
        <f>'8. melléklet Önkormányzat'!C37</f>
        <v>0</v>
      </c>
      <c r="P112" s="396">
        <f t="shared" si="84"/>
        <v>0</v>
      </c>
    </row>
    <row r="113" spans="1:16" ht="25.5">
      <c r="A113" s="191"/>
      <c r="B113" s="428" t="s">
        <v>58</v>
      </c>
      <c r="C113" s="397">
        <f aca="true" t="shared" si="91" ref="C113:N113">$O$113/12</f>
        <v>5563</v>
      </c>
      <c r="D113" s="397">
        <f t="shared" si="91"/>
        <v>5563</v>
      </c>
      <c r="E113" s="397">
        <f t="shared" si="91"/>
        <v>5563</v>
      </c>
      <c r="F113" s="397">
        <f t="shared" si="91"/>
        <v>5563</v>
      </c>
      <c r="G113" s="397">
        <f t="shared" si="91"/>
        <v>5563</v>
      </c>
      <c r="H113" s="397">
        <f t="shared" si="91"/>
        <v>5563</v>
      </c>
      <c r="I113" s="397">
        <f t="shared" si="91"/>
        <v>5563</v>
      </c>
      <c r="J113" s="397">
        <f t="shared" si="91"/>
        <v>5563</v>
      </c>
      <c r="K113" s="397">
        <f t="shared" si="91"/>
        <v>5563</v>
      </c>
      <c r="L113" s="397">
        <f t="shared" si="91"/>
        <v>5563</v>
      </c>
      <c r="M113" s="397">
        <f t="shared" si="91"/>
        <v>5563</v>
      </c>
      <c r="N113" s="397">
        <f t="shared" si="91"/>
        <v>5563</v>
      </c>
      <c r="O113" s="393">
        <f>'8. melléklet Önkormányzat'!C44</f>
        <v>66756</v>
      </c>
      <c r="P113" s="396">
        <f t="shared" si="84"/>
        <v>66756</v>
      </c>
    </row>
    <row r="114" spans="1:16" ht="12.75">
      <c r="A114" s="191"/>
      <c r="B114" s="399" t="s">
        <v>417</v>
      </c>
      <c r="C114" s="397">
        <f aca="true" t="shared" si="92" ref="C114:N114">$O$114/12</f>
        <v>5240.416666666667</v>
      </c>
      <c r="D114" s="397">
        <f t="shared" si="92"/>
        <v>5240.416666666667</v>
      </c>
      <c r="E114" s="397">
        <f t="shared" si="92"/>
        <v>5240.416666666667</v>
      </c>
      <c r="F114" s="397">
        <f t="shared" si="92"/>
        <v>5240.416666666667</v>
      </c>
      <c r="G114" s="397">
        <f t="shared" si="92"/>
        <v>5240.416666666667</v>
      </c>
      <c r="H114" s="397">
        <f t="shared" si="92"/>
        <v>5240.416666666667</v>
      </c>
      <c r="I114" s="397">
        <f t="shared" si="92"/>
        <v>5240.416666666667</v>
      </c>
      <c r="J114" s="397">
        <f t="shared" si="92"/>
        <v>5240.416666666667</v>
      </c>
      <c r="K114" s="397">
        <f t="shared" si="92"/>
        <v>5240.416666666667</v>
      </c>
      <c r="L114" s="397">
        <f t="shared" si="92"/>
        <v>5240.416666666667</v>
      </c>
      <c r="M114" s="397">
        <f t="shared" si="92"/>
        <v>5240.416666666667</v>
      </c>
      <c r="N114" s="397">
        <f t="shared" si="92"/>
        <v>5240.416666666667</v>
      </c>
      <c r="O114" s="429">
        <v>62885</v>
      </c>
      <c r="P114" s="396">
        <f t="shared" si="84"/>
        <v>62884.99999999999</v>
      </c>
    </row>
    <row r="115" spans="1:16" ht="12.75">
      <c r="A115" s="393"/>
      <c r="B115" s="191" t="s">
        <v>418</v>
      </c>
      <c r="C115" s="397"/>
      <c r="D115" s="397"/>
      <c r="E115" s="397"/>
      <c r="F115" s="397"/>
      <c r="G115" s="397"/>
      <c r="H115" s="397"/>
      <c r="I115" s="397"/>
      <c r="J115" s="397"/>
      <c r="K115" s="397"/>
      <c r="L115" s="397"/>
      <c r="M115" s="397">
        <v>23712</v>
      </c>
      <c r="N115" s="397"/>
      <c r="O115" s="393">
        <v>23712</v>
      </c>
      <c r="P115" s="396">
        <f t="shared" si="84"/>
        <v>23712</v>
      </c>
    </row>
    <row r="116" spans="1:16" ht="12.75">
      <c r="A116" s="393"/>
      <c r="B116" s="191" t="s">
        <v>419</v>
      </c>
      <c r="C116" s="397"/>
      <c r="D116" s="397"/>
      <c r="E116" s="397"/>
      <c r="F116" s="397"/>
      <c r="G116" s="397"/>
      <c r="H116" s="397">
        <v>50000</v>
      </c>
      <c r="I116" s="397"/>
      <c r="J116" s="397"/>
      <c r="K116" s="397"/>
      <c r="L116" s="397"/>
      <c r="M116" s="397">
        <v>23660</v>
      </c>
      <c r="N116" s="397"/>
      <c r="O116" s="393">
        <v>73660</v>
      </c>
      <c r="P116" s="396">
        <f t="shared" si="84"/>
        <v>73660</v>
      </c>
    </row>
    <row r="117" spans="1:16" ht="12.75">
      <c r="A117" s="191"/>
      <c r="B117" s="191"/>
      <c r="C117" s="397"/>
      <c r="D117" s="397"/>
      <c r="E117" s="397"/>
      <c r="F117" s="191"/>
      <c r="G117" s="191"/>
      <c r="H117" s="191"/>
      <c r="I117" s="191"/>
      <c r="J117" s="191"/>
      <c r="K117" s="191"/>
      <c r="L117" s="191"/>
      <c r="M117" s="191"/>
      <c r="N117" s="191"/>
      <c r="O117" s="393"/>
      <c r="P117" s="396">
        <f t="shared" si="84"/>
        <v>0</v>
      </c>
    </row>
    <row r="118" spans="1:46" s="431" customFormat="1" ht="15.75">
      <c r="A118" s="402" t="s">
        <v>420</v>
      </c>
      <c r="B118" s="402"/>
      <c r="C118" s="403">
        <f aca="true" t="shared" si="93" ref="C118:N118">SUM(C109:C117)</f>
        <v>86945.25</v>
      </c>
      <c r="D118" s="403">
        <f t="shared" si="93"/>
        <v>86945.25</v>
      </c>
      <c r="E118" s="403">
        <f t="shared" si="93"/>
        <v>86945.25</v>
      </c>
      <c r="F118" s="403">
        <f t="shared" si="93"/>
        <v>86945.25</v>
      </c>
      <c r="G118" s="403">
        <f t="shared" si="93"/>
        <v>86945.25</v>
      </c>
      <c r="H118" s="403">
        <f t="shared" si="93"/>
        <v>136945.25</v>
      </c>
      <c r="I118" s="403">
        <f t="shared" si="93"/>
        <v>86945.25</v>
      </c>
      <c r="J118" s="403">
        <f t="shared" si="93"/>
        <v>86945.25</v>
      </c>
      <c r="K118" s="403">
        <f t="shared" si="93"/>
        <v>86945.25</v>
      </c>
      <c r="L118" s="403">
        <f t="shared" si="93"/>
        <v>86945.25</v>
      </c>
      <c r="M118" s="403">
        <f t="shared" si="93"/>
        <v>134317.25</v>
      </c>
      <c r="N118" s="403">
        <f t="shared" si="93"/>
        <v>86945.25</v>
      </c>
      <c r="O118" s="402">
        <f>SUM(O109:O116)</f>
        <v>1140715</v>
      </c>
      <c r="P118" s="403">
        <f t="shared" si="84"/>
        <v>1140715</v>
      </c>
      <c r="Q118" s="430"/>
      <c r="R118" s="430"/>
      <c r="S118" s="430"/>
      <c r="T118" s="430"/>
      <c r="U118" s="430"/>
      <c r="V118" s="430"/>
      <c r="W118" s="430"/>
      <c r="X118" s="430"/>
      <c r="Y118" s="430"/>
      <c r="Z118" s="430"/>
      <c r="AA118" s="430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  <c r="AQ118" s="336"/>
      <c r="AR118" s="336"/>
      <c r="AS118" s="336"/>
      <c r="AT118" s="336"/>
    </row>
    <row r="119" spans="1:46" s="431" customFormat="1" ht="15.75">
      <c r="A119" s="417" t="s">
        <v>421</v>
      </c>
      <c r="B119" s="417"/>
      <c r="C119" s="419">
        <f aca="true" t="shared" si="94" ref="C119:P119">C103+C106+C118</f>
        <v>139051.6666666667</v>
      </c>
      <c r="D119" s="419">
        <f t="shared" si="94"/>
        <v>137251.6666666667</v>
      </c>
      <c r="E119" s="419">
        <f t="shared" si="94"/>
        <v>137251.6666666667</v>
      </c>
      <c r="F119" s="419">
        <f t="shared" si="94"/>
        <v>137251.6666666667</v>
      </c>
      <c r="G119" s="419">
        <f t="shared" si="94"/>
        <v>137251.6666666667</v>
      </c>
      <c r="H119" s="419">
        <f t="shared" si="94"/>
        <v>187251.6666666667</v>
      </c>
      <c r="I119" s="419">
        <f t="shared" si="94"/>
        <v>137251.6666666667</v>
      </c>
      <c r="J119" s="419">
        <f t="shared" si="94"/>
        <v>137251.6666666667</v>
      </c>
      <c r="K119" s="419">
        <f t="shared" si="94"/>
        <v>137251.6666666667</v>
      </c>
      <c r="L119" s="419">
        <f t="shared" si="94"/>
        <v>137251.6666666667</v>
      </c>
      <c r="M119" s="419">
        <f t="shared" si="94"/>
        <v>184623.6666666667</v>
      </c>
      <c r="N119" s="419">
        <f t="shared" si="94"/>
        <v>137251.6666666667</v>
      </c>
      <c r="O119" s="419">
        <f t="shared" si="94"/>
        <v>1744392</v>
      </c>
      <c r="P119" s="419">
        <f t="shared" si="94"/>
        <v>1744392</v>
      </c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6"/>
      <c r="AP119" s="336"/>
      <c r="AQ119" s="336"/>
      <c r="AR119" s="336"/>
      <c r="AS119" s="336"/>
      <c r="AT119" s="336"/>
    </row>
    <row r="120" spans="1:27" ht="15">
      <c r="A120" s="393" t="s">
        <v>422</v>
      </c>
      <c r="B120" s="393" t="s">
        <v>408</v>
      </c>
      <c r="C120" s="393" t="s">
        <v>362</v>
      </c>
      <c r="D120" s="393" t="s">
        <v>363</v>
      </c>
      <c r="E120" s="393" t="s">
        <v>364</v>
      </c>
      <c r="F120" s="393" t="s">
        <v>365</v>
      </c>
      <c r="G120" s="393" t="s">
        <v>366</v>
      </c>
      <c r="H120" s="393" t="s">
        <v>367</v>
      </c>
      <c r="I120" s="393" t="s">
        <v>368</v>
      </c>
      <c r="J120" s="393" t="s">
        <v>369</v>
      </c>
      <c r="K120" s="393" t="s">
        <v>370</v>
      </c>
      <c r="L120" s="393" t="s">
        <v>371</v>
      </c>
      <c r="M120" s="393" t="s">
        <v>372</v>
      </c>
      <c r="N120" s="393" t="s">
        <v>373</v>
      </c>
      <c r="O120" s="393" t="s">
        <v>250</v>
      </c>
      <c r="P120" s="396">
        <f aca="true" t="shared" si="95" ref="P120:P129">SUM(C120:N120)</f>
        <v>0</v>
      </c>
      <c r="Q120" s="432"/>
      <c r="R120" s="432"/>
      <c r="S120" s="432"/>
      <c r="T120" s="432"/>
      <c r="U120" s="432"/>
      <c r="V120" s="432"/>
      <c r="W120" s="432"/>
      <c r="X120" s="432"/>
      <c r="Y120" s="432"/>
      <c r="Z120" s="432"/>
      <c r="AA120" s="432"/>
    </row>
    <row r="121" spans="1:16" ht="12.75">
      <c r="A121" s="393"/>
      <c r="B121" s="191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6"/>
      <c r="P121" s="396">
        <f t="shared" si="95"/>
        <v>0</v>
      </c>
    </row>
    <row r="122" spans="1:16" ht="42" customHeight="1">
      <c r="A122" s="191"/>
      <c r="B122" s="428" t="s">
        <v>29</v>
      </c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6">
        <f>'8. melléklet Önkormányzat'!C21</f>
        <v>0</v>
      </c>
      <c r="P122" s="396">
        <f t="shared" si="95"/>
        <v>0</v>
      </c>
    </row>
    <row r="123" spans="1:16" ht="12.75">
      <c r="A123" s="191"/>
      <c r="B123" s="428" t="s">
        <v>423</v>
      </c>
      <c r="C123" s="397">
        <f aca="true" t="shared" si="96" ref="C123:N123">$O$123/12</f>
        <v>4750</v>
      </c>
      <c r="D123" s="397">
        <f t="shared" si="96"/>
        <v>4750</v>
      </c>
      <c r="E123" s="397">
        <f t="shared" si="96"/>
        <v>4750</v>
      </c>
      <c r="F123" s="397">
        <f t="shared" si="96"/>
        <v>4750</v>
      </c>
      <c r="G123" s="397">
        <f t="shared" si="96"/>
        <v>4750</v>
      </c>
      <c r="H123" s="397">
        <f t="shared" si="96"/>
        <v>4750</v>
      </c>
      <c r="I123" s="397">
        <f t="shared" si="96"/>
        <v>4750</v>
      </c>
      <c r="J123" s="397">
        <f t="shared" si="96"/>
        <v>4750</v>
      </c>
      <c r="K123" s="397">
        <f t="shared" si="96"/>
        <v>4750</v>
      </c>
      <c r="L123" s="397">
        <f t="shared" si="96"/>
        <v>4750</v>
      </c>
      <c r="M123" s="397">
        <f t="shared" si="96"/>
        <v>4750</v>
      </c>
      <c r="N123" s="397">
        <f t="shared" si="96"/>
        <v>4750</v>
      </c>
      <c r="O123" s="396">
        <v>57000</v>
      </c>
      <c r="P123" s="396">
        <f t="shared" si="95"/>
        <v>57000</v>
      </c>
    </row>
    <row r="124" spans="1:17" ht="39" customHeight="1">
      <c r="A124" s="191"/>
      <c r="B124" s="428" t="s">
        <v>51</v>
      </c>
      <c r="C124" s="397"/>
      <c r="D124" s="397"/>
      <c r="E124" s="397">
        <v>12000</v>
      </c>
      <c r="F124" s="397"/>
      <c r="G124" s="397">
        <v>12000</v>
      </c>
      <c r="H124" s="397"/>
      <c r="I124" s="397"/>
      <c r="J124" s="397">
        <v>203889</v>
      </c>
      <c r="K124" s="397"/>
      <c r="L124" s="397"/>
      <c r="M124" s="397">
        <v>0</v>
      </c>
      <c r="N124" s="397"/>
      <c r="O124" s="396">
        <f>1_B_MELLÉKLET!C12+1_B_MELLÉKLET!C13</f>
        <v>227889</v>
      </c>
      <c r="P124" s="396">
        <f t="shared" si="95"/>
        <v>227889</v>
      </c>
      <c r="Q124">
        <f>O124-P124</f>
        <v>0</v>
      </c>
    </row>
    <row r="125" spans="1:16" ht="25.5">
      <c r="A125" s="191"/>
      <c r="B125" s="428" t="s">
        <v>424</v>
      </c>
      <c r="C125" s="397"/>
      <c r="D125" s="397"/>
      <c r="E125" s="397"/>
      <c r="F125" s="397"/>
      <c r="G125" s="397"/>
      <c r="H125" s="397"/>
      <c r="I125" s="397"/>
      <c r="J125" s="397"/>
      <c r="K125" s="397"/>
      <c r="L125" s="397"/>
      <c r="M125" s="397"/>
      <c r="N125" s="397"/>
      <c r="O125" s="396"/>
      <c r="P125" s="396">
        <f t="shared" si="95"/>
        <v>0</v>
      </c>
    </row>
    <row r="126" spans="1:16" ht="33" customHeight="1">
      <c r="A126" s="191"/>
      <c r="B126" s="428" t="s">
        <v>425</v>
      </c>
      <c r="C126" s="397">
        <f aca="true" t="shared" si="97" ref="C126:N126">$O$126/12</f>
        <v>35468.75</v>
      </c>
      <c r="D126" s="397">
        <f t="shared" si="97"/>
        <v>35468.75</v>
      </c>
      <c r="E126" s="397">
        <f t="shared" si="97"/>
        <v>35468.75</v>
      </c>
      <c r="F126" s="397">
        <f t="shared" si="97"/>
        <v>35468.75</v>
      </c>
      <c r="G126" s="397">
        <f t="shared" si="97"/>
        <v>35468.75</v>
      </c>
      <c r="H126" s="397">
        <f t="shared" si="97"/>
        <v>35468.75</v>
      </c>
      <c r="I126" s="397">
        <f t="shared" si="97"/>
        <v>35468.75</v>
      </c>
      <c r="J126" s="397">
        <f t="shared" si="97"/>
        <v>35468.75</v>
      </c>
      <c r="K126" s="397">
        <f t="shared" si="97"/>
        <v>35468.75</v>
      </c>
      <c r="L126" s="397">
        <f t="shared" si="97"/>
        <v>35468.75</v>
      </c>
      <c r="M126" s="397">
        <f t="shared" si="97"/>
        <v>35468.75</v>
      </c>
      <c r="N126" s="397">
        <f t="shared" si="97"/>
        <v>35468.75</v>
      </c>
      <c r="O126" s="396">
        <f>1_B_MELLÉKLET!C17</f>
        <v>425625</v>
      </c>
      <c r="P126" s="396">
        <f t="shared" si="95"/>
        <v>425625</v>
      </c>
    </row>
    <row r="127" spans="1:16" ht="12.75">
      <c r="A127" s="393"/>
      <c r="B127" s="191"/>
      <c r="C127" s="397"/>
      <c r="D127" s="397"/>
      <c r="E127" s="397"/>
      <c r="F127" s="397"/>
      <c r="G127" s="397"/>
      <c r="H127" s="397"/>
      <c r="I127" s="397"/>
      <c r="J127" s="397"/>
      <c r="K127" s="397"/>
      <c r="L127" s="397"/>
      <c r="M127" s="397"/>
      <c r="N127" s="397"/>
      <c r="O127" s="396"/>
      <c r="P127" s="396">
        <f t="shared" si="95"/>
        <v>0</v>
      </c>
    </row>
    <row r="128" spans="1:16" ht="12.75">
      <c r="A128" s="191"/>
      <c r="B128" s="191"/>
      <c r="C128" s="397">
        <f aca="true" t="shared" si="98" ref="C128:N128">$O$128/12</f>
        <v>0</v>
      </c>
      <c r="D128" s="397">
        <f t="shared" si="98"/>
        <v>0</v>
      </c>
      <c r="E128" s="397">
        <f t="shared" si="98"/>
        <v>0</v>
      </c>
      <c r="F128" s="397">
        <f t="shared" si="98"/>
        <v>0</v>
      </c>
      <c r="G128" s="397">
        <f t="shared" si="98"/>
        <v>0</v>
      </c>
      <c r="H128" s="397">
        <f t="shared" si="98"/>
        <v>0</v>
      </c>
      <c r="I128" s="397">
        <f t="shared" si="98"/>
        <v>0</v>
      </c>
      <c r="J128" s="397">
        <f t="shared" si="98"/>
        <v>0</v>
      </c>
      <c r="K128" s="397">
        <f t="shared" si="98"/>
        <v>0</v>
      </c>
      <c r="L128" s="397">
        <f t="shared" si="98"/>
        <v>0</v>
      </c>
      <c r="M128" s="397">
        <f t="shared" si="98"/>
        <v>0</v>
      </c>
      <c r="N128" s="397">
        <f t="shared" si="98"/>
        <v>0</v>
      </c>
      <c r="O128" s="396"/>
      <c r="P128" s="396">
        <f t="shared" si="95"/>
        <v>0</v>
      </c>
    </row>
    <row r="129" spans="1:16" ht="12.75">
      <c r="A129" s="191"/>
      <c r="B129" s="191"/>
      <c r="C129" s="397">
        <f aca="true" t="shared" si="99" ref="C129:N129">$O$129/12</f>
        <v>0</v>
      </c>
      <c r="D129" s="397">
        <f t="shared" si="99"/>
        <v>0</v>
      </c>
      <c r="E129" s="397">
        <f t="shared" si="99"/>
        <v>0</v>
      </c>
      <c r="F129" s="397">
        <f t="shared" si="99"/>
        <v>0</v>
      </c>
      <c r="G129" s="397">
        <f t="shared" si="99"/>
        <v>0</v>
      </c>
      <c r="H129" s="397">
        <f t="shared" si="99"/>
        <v>0</v>
      </c>
      <c r="I129" s="397">
        <f t="shared" si="99"/>
        <v>0</v>
      </c>
      <c r="J129" s="397">
        <f t="shared" si="99"/>
        <v>0</v>
      </c>
      <c r="K129" s="397">
        <f t="shared" si="99"/>
        <v>0</v>
      </c>
      <c r="L129" s="397">
        <f t="shared" si="99"/>
        <v>0</v>
      </c>
      <c r="M129" s="397">
        <f t="shared" si="99"/>
        <v>0</v>
      </c>
      <c r="N129" s="397">
        <f t="shared" si="99"/>
        <v>0</v>
      </c>
      <c r="O129" s="396">
        <v>0</v>
      </c>
      <c r="P129" s="396">
        <f t="shared" si="95"/>
        <v>0</v>
      </c>
    </row>
    <row r="130" spans="1:35" s="431" customFormat="1" ht="15.75">
      <c r="A130" s="417" t="s">
        <v>426</v>
      </c>
      <c r="B130" s="417">
        <f aca="true" t="shared" si="100" ref="B130:P130">SUM(B121:B129)</f>
        <v>0</v>
      </c>
      <c r="C130" s="419">
        <f t="shared" si="100"/>
        <v>40218.75</v>
      </c>
      <c r="D130" s="419">
        <f t="shared" si="100"/>
        <v>40218.75</v>
      </c>
      <c r="E130" s="419">
        <f t="shared" si="100"/>
        <v>52218.75</v>
      </c>
      <c r="F130" s="419">
        <f t="shared" si="100"/>
        <v>40218.75</v>
      </c>
      <c r="G130" s="419">
        <f t="shared" si="100"/>
        <v>52218.75</v>
      </c>
      <c r="H130" s="419">
        <f t="shared" si="100"/>
        <v>40218.75</v>
      </c>
      <c r="I130" s="419">
        <f t="shared" si="100"/>
        <v>40218.75</v>
      </c>
      <c r="J130" s="419">
        <f t="shared" si="100"/>
        <v>244107.75</v>
      </c>
      <c r="K130" s="419">
        <f t="shared" si="100"/>
        <v>40218.75</v>
      </c>
      <c r="L130" s="419">
        <f t="shared" si="100"/>
        <v>40218.75</v>
      </c>
      <c r="M130" s="419">
        <f t="shared" si="100"/>
        <v>40218.75</v>
      </c>
      <c r="N130" s="419">
        <f t="shared" si="100"/>
        <v>40218.75</v>
      </c>
      <c r="O130" s="419">
        <f t="shared" si="100"/>
        <v>710514</v>
      </c>
      <c r="P130" s="419">
        <f t="shared" si="100"/>
        <v>710514</v>
      </c>
      <c r="Q130" s="433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</row>
    <row r="131" spans="1:30" s="435" customFormat="1" ht="18">
      <c r="A131" s="422" t="s">
        <v>427</v>
      </c>
      <c r="B131" s="211"/>
      <c r="C131" s="434">
        <f aca="true" t="shared" si="101" ref="C131:N131">SUM(C119+C130)</f>
        <v>179270.4166666667</v>
      </c>
      <c r="D131" s="434">
        <f t="shared" si="101"/>
        <v>177470.4166666667</v>
      </c>
      <c r="E131" s="434">
        <f t="shared" si="101"/>
        <v>189470.4166666667</v>
      </c>
      <c r="F131" s="434">
        <f t="shared" si="101"/>
        <v>177470.4166666667</v>
      </c>
      <c r="G131" s="434">
        <f t="shared" si="101"/>
        <v>189470.4166666667</v>
      </c>
      <c r="H131" s="434">
        <f t="shared" si="101"/>
        <v>227470.4166666667</v>
      </c>
      <c r="I131" s="434">
        <f t="shared" si="101"/>
        <v>177470.4166666667</v>
      </c>
      <c r="J131" s="434">
        <f t="shared" si="101"/>
        <v>381359.4166666667</v>
      </c>
      <c r="K131" s="434">
        <f t="shared" si="101"/>
        <v>177470.4166666667</v>
      </c>
      <c r="L131" s="434">
        <f t="shared" si="101"/>
        <v>177470.4166666667</v>
      </c>
      <c r="M131" s="434">
        <f t="shared" si="101"/>
        <v>224842.4166666667</v>
      </c>
      <c r="N131" s="434">
        <f t="shared" si="101"/>
        <v>177470.4166666667</v>
      </c>
      <c r="O131" s="423">
        <f>O119+O130</f>
        <v>2454906</v>
      </c>
      <c r="P131" s="423">
        <f>P119+P130</f>
        <v>2454906</v>
      </c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</row>
    <row r="132" spans="1:30" s="435" customFormat="1" ht="36">
      <c r="A132" s="212" t="s">
        <v>428</v>
      </c>
      <c r="B132" s="211"/>
      <c r="C132" s="434">
        <f aca="true" t="shared" si="102" ref="C132:N132">C85+C88+C91+C94+C98+C101+C105</f>
        <v>49177.5</v>
      </c>
      <c r="D132" s="434">
        <f t="shared" si="102"/>
        <v>49177.5</v>
      </c>
      <c r="E132" s="434">
        <f t="shared" si="102"/>
        <v>49177.5</v>
      </c>
      <c r="F132" s="434">
        <f t="shared" si="102"/>
        <v>49177.5</v>
      </c>
      <c r="G132" s="434">
        <f t="shared" si="102"/>
        <v>49177.5</v>
      </c>
      <c r="H132" s="434">
        <f t="shared" si="102"/>
        <v>49177.5</v>
      </c>
      <c r="I132" s="434">
        <f t="shared" si="102"/>
        <v>49177.5</v>
      </c>
      <c r="J132" s="434">
        <f t="shared" si="102"/>
        <v>49177.5</v>
      </c>
      <c r="K132" s="434">
        <f t="shared" si="102"/>
        <v>49177.5</v>
      </c>
      <c r="L132" s="434">
        <f t="shared" si="102"/>
        <v>49177.5</v>
      </c>
      <c r="M132" s="434">
        <f t="shared" si="102"/>
        <v>49177.5</v>
      </c>
      <c r="N132" s="434">
        <f t="shared" si="102"/>
        <v>49177.5</v>
      </c>
      <c r="O132" s="423">
        <f>'1.melléklet'!C76</f>
        <v>590130</v>
      </c>
      <c r="P132" s="423">
        <f>SUM(C132:N132)</f>
        <v>590130</v>
      </c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</row>
    <row r="133" spans="1:30" s="435" customFormat="1" ht="18">
      <c r="A133" s="422" t="s">
        <v>406</v>
      </c>
      <c r="B133" s="211"/>
      <c r="C133" s="434">
        <f aca="true" t="shared" si="103" ref="C133:P133">C131-C132</f>
        <v>130092.91666666669</v>
      </c>
      <c r="D133" s="434">
        <f t="shared" si="103"/>
        <v>128292.91666666669</v>
      </c>
      <c r="E133" s="434">
        <f t="shared" si="103"/>
        <v>140292.9166666667</v>
      </c>
      <c r="F133" s="434">
        <f t="shared" si="103"/>
        <v>128292.91666666669</v>
      </c>
      <c r="G133" s="434">
        <f t="shared" si="103"/>
        <v>140292.9166666667</v>
      </c>
      <c r="H133" s="434">
        <f t="shared" si="103"/>
        <v>178292.9166666667</v>
      </c>
      <c r="I133" s="434">
        <f t="shared" si="103"/>
        <v>128292.91666666669</v>
      </c>
      <c r="J133" s="434">
        <f t="shared" si="103"/>
        <v>332181.9166666667</v>
      </c>
      <c r="K133" s="434">
        <f t="shared" si="103"/>
        <v>128292.91666666669</v>
      </c>
      <c r="L133" s="434">
        <f t="shared" si="103"/>
        <v>128292.91666666669</v>
      </c>
      <c r="M133" s="434">
        <f t="shared" si="103"/>
        <v>175664.9166666667</v>
      </c>
      <c r="N133" s="434">
        <f t="shared" si="103"/>
        <v>128292.91666666669</v>
      </c>
      <c r="O133" s="423">
        <f t="shared" si="103"/>
        <v>1864776</v>
      </c>
      <c r="P133" s="423">
        <f t="shared" si="103"/>
        <v>1864776</v>
      </c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</row>
    <row r="134" ht="24" customHeight="1"/>
    <row r="135" ht="13.5" customHeight="1"/>
  </sheetData>
  <sheetProtection selectLockedCells="1" selectUnlockedCells="1"/>
  <printOptions gridLines="1"/>
  <pageMargins left="0.75" right="0.75" top="1" bottom="1" header="0.5" footer="0.5118055555555555"/>
  <pageSetup horizontalDpi="300" verticalDpi="300" orientation="landscape" paperSize="9" scale="49" r:id="rId1"/>
  <headerFooter alignWithMargins="0">
    <oddHeader>&amp;CLikvid terv 2018.&amp;R20.melléklet a 
3/2018. (II.21.) önk.rendelethez</oddHeader>
  </headerFooter>
  <rowBreaks count="2" manualBreakCount="2">
    <brk id="38" max="255" man="1"/>
    <brk id="8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="65" zoomScaleNormal="65" zoomScaleSheetLayoutView="50" zoomScalePageLayoutView="0" workbookViewId="0" topLeftCell="A1">
      <selection activeCell="I1" sqref="I1"/>
    </sheetView>
  </sheetViews>
  <sheetFormatPr defaultColWidth="9.140625" defaultRowHeight="12.75"/>
  <cols>
    <col min="4" max="4" width="14.57421875" style="0" customWidth="1"/>
  </cols>
  <sheetData>
    <row r="1" ht="12.75">
      <c r="I1" t="s">
        <v>429</v>
      </c>
    </row>
    <row r="2" ht="12.75">
      <c r="A2" t="s">
        <v>430</v>
      </c>
    </row>
    <row r="3" ht="12.75">
      <c r="J3" t="s">
        <v>2</v>
      </c>
    </row>
    <row r="5" spans="1:5" ht="12.75">
      <c r="A5" t="s">
        <v>431</v>
      </c>
      <c r="E5">
        <v>21200</v>
      </c>
    </row>
    <row r="6" spans="1:5" ht="12.75">
      <c r="A6" t="s">
        <v>432</v>
      </c>
      <c r="E6">
        <v>400</v>
      </c>
    </row>
    <row r="7" spans="1:5" ht="12.75">
      <c r="A7" t="s">
        <v>433</v>
      </c>
      <c r="E7">
        <v>180</v>
      </c>
    </row>
    <row r="8" spans="1:5" ht="12.75">
      <c r="A8" t="s">
        <v>434</v>
      </c>
      <c r="E8">
        <v>600</v>
      </c>
    </row>
    <row r="9" spans="1:5" ht="12.75">
      <c r="A9" t="s">
        <v>435</v>
      </c>
      <c r="E9">
        <v>110</v>
      </c>
    </row>
    <row r="10" spans="1:5" ht="12.75">
      <c r="A10" t="s">
        <v>436</v>
      </c>
      <c r="E10">
        <v>2000</v>
      </c>
    </row>
    <row r="11" spans="1:5" ht="12.75">
      <c r="A11" t="s">
        <v>437</v>
      </c>
      <c r="E11">
        <v>2200</v>
      </c>
    </row>
    <row r="12" spans="1:5" ht="12.75">
      <c r="A12" t="s">
        <v>438</v>
      </c>
      <c r="E12">
        <v>1200</v>
      </c>
    </row>
    <row r="13" spans="1:5" ht="12.75">
      <c r="A13" t="s">
        <v>439</v>
      </c>
      <c r="E13">
        <v>800</v>
      </c>
    </row>
    <row r="14" spans="1:5" ht="12.75">
      <c r="A14" t="s">
        <v>440</v>
      </c>
      <c r="E14">
        <v>33254</v>
      </c>
    </row>
    <row r="16" ht="12.75">
      <c r="A16" s="391" t="s">
        <v>441</v>
      </c>
    </row>
    <row r="18" spans="1:5" ht="12.75">
      <c r="A18" t="s">
        <v>442</v>
      </c>
      <c r="E18">
        <v>571</v>
      </c>
    </row>
    <row r="19" spans="1:5" ht="24" customHeight="1">
      <c r="A19" s="458" t="s">
        <v>443</v>
      </c>
      <c r="B19" s="458"/>
      <c r="C19" s="458"/>
      <c r="D19" s="458"/>
      <c r="E19">
        <v>6790</v>
      </c>
    </row>
    <row r="20" spans="1:5" ht="12.75">
      <c r="A20" t="s">
        <v>444</v>
      </c>
      <c r="E20">
        <v>1004</v>
      </c>
    </row>
    <row r="21" spans="1:5" ht="24" customHeight="1">
      <c r="A21" s="458" t="s">
        <v>445</v>
      </c>
      <c r="B21" s="458"/>
      <c r="C21" s="458"/>
      <c r="D21" s="458"/>
      <c r="E21">
        <v>4485</v>
      </c>
    </row>
    <row r="22" spans="1:5" ht="12.75">
      <c r="A22" t="s">
        <v>446</v>
      </c>
      <c r="E22">
        <v>750</v>
      </c>
    </row>
    <row r="23" spans="1:5" ht="12.75">
      <c r="A23" t="s">
        <v>447</v>
      </c>
      <c r="E23">
        <v>150</v>
      </c>
    </row>
    <row r="24" spans="1:5" ht="12.75">
      <c r="A24" t="s">
        <v>448</v>
      </c>
      <c r="E24">
        <v>441</v>
      </c>
    </row>
    <row r="25" spans="1:5" ht="12.75">
      <c r="A25" t="s">
        <v>449</v>
      </c>
      <c r="E25">
        <v>380</v>
      </c>
    </row>
    <row r="26" spans="1:5" ht="12.75">
      <c r="A26" t="s">
        <v>450</v>
      </c>
      <c r="E26">
        <v>1093</v>
      </c>
    </row>
    <row r="27" spans="1:5" ht="12.75">
      <c r="A27" t="s">
        <v>451</v>
      </c>
      <c r="E27">
        <v>68</v>
      </c>
    </row>
    <row r="28" spans="1:5" ht="38.25" customHeight="1">
      <c r="A28" s="458" t="s">
        <v>452</v>
      </c>
      <c r="B28" s="458"/>
      <c r="C28" s="458"/>
      <c r="D28" s="458"/>
      <c r="E28">
        <v>5000</v>
      </c>
    </row>
    <row r="29" spans="1:5" ht="12.75">
      <c r="A29" t="s">
        <v>453</v>
      </c>
      <c r="E29">
        <v>319</v>
      </c>
    </row>
    <row r="30" spans="1:5" ht="12.75">
      <c r="A30" t="s">
        <v>454</v>
      </c>
      <c r="E30">
        <v>20</v>
      </c>
    </row>
    <row r="31" spans="1:5" ht="12.75">
      <c r="A31" t="s">
        <v>455</v>
      </c>
      <c r="E31">
        <v>319</v>
      </c>
    </row>
    <row r="32" spans="1:5" ht="12.75">
      <c r="A32" t="s">
        <v>456</v>
      </c>
      <c r="E32">
        <v>500</v>
      </c>
    </row>
    <row r="33" spans="1:5" ht="12.75">
      <c r="A33" t="s">
        <v>457</v>
      </c>
      <c r="E33">
        <v>75</v>
      </c>
    </row>
    <row r="34" spans="1:5" ht="12.75">
      <c r="A34" t="s">
        <v>458</v>
      </c>
      <c r="E34">
        <v>400</v>
      </c>
    </row>
    <row r="35" spans="1:5" ht="12.75">
      <c r="A35" t="s">
        <v>459</v>
      </c>
      <c r="E35">
        <v>30</v>
      </c>
    </row>
    <row r="36" spans="1:5" ht="12.75">
      <c r="A36" t="s">
        <v>460</v>
      </c>
      <c r="E36">
        <v>1300</v>
      </c>
    </row>
    <row r="37" spans="1:5" ht="12.75">
      <c r="A37" t="s">
        <v>461</v>
      </c>
      <c r="E37">
        <v>6689</v>
      </c>
    </row>
    <row r="38" spans="1:5" ht="12.75">
      <c r="A38" t="s">
        <v>462</v>
      </c>
      <c r="E38">
        <v>2600</v>
      </c>
    </row>
    <row r="39" spans="1:5" ht="12.75">
      <c r="A39" t="s">
        <v>463</v>
      </c>
      <c r="E39">
        <v>120</v>
      </c>
    </row>
    <row r="40" spans="1:5" ht="12.75">
      <c r="A40" t="s">
        <v>464</v>
      </c>
      <c r="E40">
        <v>150</v>
      </c>
    </row>
    <row r="41" ht="12.75">
      <c r="E41">
        <f>SUM(E18:E40)</f>
        <v>33254</v>
      </c>
    </row>
  </sheetData>
  <sheetProtection selectLockedCells="1" selectUnlockedCells="1"/>
  <mergeCells count="3">
    <mergeCell ref="A19:D19"/>
    <mergeCell ref="A21:D21"/>
    <mergeCell ref="A28:D28"/>
  </mergeCells>
  <printOptions/>
  <pageMargins left="0.75" right="0.75" top="1" bottom="1" header="0.5118055555555555" footer="0.5118055555555555"/>
  <pageSetup horizontalDpi="300" verticalDpi="300" orientation="landscape" paperSize="9" scale="71" r:id="rId1"/>
  <rowBreaks count="1" manualBreakCount="1">
    <brk id="8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65" zoomScaleNormal="65" zoomScaleSheetLayoutView="5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465</v>
      </c>
    </row>
    <row r="3" ht="12.75">
      <c r="A3" s="391"/>
    </row>
    <row r="5" spans="1:5" ht="12.75">
      <c r="A5" t="s">
        <v>466</v>
      </c>
      <c r="E5">
        <v>370</v>
      </c>
    </row>
    <row r="6" spans="1:5" ht="12.75">
      <c r="A6" t="s">
        <v>442</v>
      </c>
      <c r="E6">
        <v>5000</v>
      </c>
    </row>
    <row r="7" spans="1:5" ht="26.25" customHeight="1">
      <c r="A7" s="458" t="s">
        <v>445</v>
      </c>
      <c r="B7" s="458"/>
      <c r="C7" s="458"/>
      <c r="D7" s="458"/>
      <c r="E7">
        <v>416</v>
      </c>
    </row>
    <row r="8" spans="1:5" ht="12.75">
      <c r="A8" t="s">
        <v>446</v>
      </c>
      <c r="E8">
        <v>331</v>
      </c>
    </row>
    <row r="9" spans="1:5" ht="12.75">
      <c r="A9" t="s">
        <v>447</v>
      </c>
      <c r="E9">
        <v>788</v>
      </c>
    </row>
    <row r="10" spans="1:5" ht="12.75">
      <c r="A10" t="s">
        <v>467</v>
      </c>
      <c r="E10">
        <v>736</v>
      </c>
    </row>
    <row r="11" spans="1:5" ht="12.75">
      <c r="A11" t="s">
        <v>448</v>
      </c>
      <c r="E11">
        <v>1756</v>
      </c>
    </row>
    <row r="12" spans="1:5" ht="12.75">
      <c r="A12" t="s">
        <v>449</v>
      </c>
      <c r="E12">
        <v>624</v>
      </c>
    </row>
    <row r="13" spans="1:5" ht="12.75">
      <c r="A13" t="s">
        <v>450</v>
      </c>
      <c r="E13">
        <v>2369</v>
      </c>
    </row>
    <row r="14" spans="1:5" ht="12.75">
      <c r="A14" t="s">
        <v>451</v>
      </c>
      <c r="E14">
        <v>131</v>
      </c>
    </row>
    <row r="15" spans="1:5" ht="12.75">
      <c r="A15" t="s">
        <v>454</v>
      </c>
      <c r="E15">
        <v>1348</v>
      </c>
    </row>
    <row r="16" spans="1:5" ht="12.75">
      <c r="A16" t="s">
        <v>456</v>
      </c>
      <c r="E16">
        <v>100</v>
      </c>
    </row>
    <row r="17" spans="1:5" ht="12.75">
      <c r="A17" t="s">
        <v>468</v>
      </c>
      <c r="E17">
        <v>100</v>
      </c>
    </row>
    <row r="18" spans="1:5" ht="12.75">
      <c r="A18" t="s">
        <v>458</v>
      </c>
      <c r="E18">
        <v>4004</v>
      </c>
    </row>
    <row r="19" spans="1:5" ht="12.75">
      <c r="A19" t="s">
        <v>459</v>
      </c>
      <c r="E19">
        <v>59</v>
      </c>
    </row>
    <row r="20" spans="1:5" ht="12.75">
      <c r="A20" t="s">
        <v>460</v>
      </c>
      <c r="E20">
        <v>742</v>
      </c>
    </row>
    <row r="21" spans="1:5" ht="12.75">
      <c r="A21" t="s">
        <v>461</v>
      </c>
      <c r="E21">
        <v>4893</v>
      </c>
    </row>
    <row r="22" spans="1:5" ht="12.75">
      <c r="A22" t="s">
        <v>469</v>
      </c>
      <c r="E22">
        <v>135</v>
      </c>
    </row>
    <row r="23" spans="1:5" ht="12.75">
      <c r="A23" t="s">
        <v>464</v>
      </c>
      <c r="E23">
        <v>62</v>
      </c>
    </row>
    <row r="24" spans="1:5" ht="12.75">
      <c r="A24" s="391" t="s">
        <v>220</v>
      </c>
      <c r="E24" s="391">
        <f>SUM(E5:E23)</f>
        <v>23964</v>
      </c>
    </row>
  </sheetData>
  <sheetProtection selectLockedCells="1" selectUnlockedCells="1"/>
  <mergeCells count="1">
    <mergeCell ref="A7:D7"/>
  </mergeCells>
  <printOptions/>
  <pageMargins left="0.7875" right="0.7875" top="1.0527777777777778" bottom="1.0527777777777778" header="0.7875" footer="0.7875"/>
  <pageSetup horizontalDpi="300" verticalDpi="300" orientation="portrait" paperSize="9" scale="73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27"/>
  <sheetViews>
    <sheetView zoomScale="65" zoomScaleNormal="65" zoomScaleSheetLayoutView="50" zoomScalePageLayoutView="0" workbookViewId="0" topLeftCell="A1">
      <selection activeCell="L11" sqref="L11"/>
    </sheetView>
  </sheetViews>
  <sheetFormatPr defaultColWidth="9.140625" defaultRowHeight="12.75"/>
  <sheetData>
    <row r="1" ht="12.75">
      <c r="A1" t="s">
        <v>470</v>
      </c>
    </row>
    <row r="3" ht="12.75">
      <c r="A3" s="391"/>
    </row>
    <row r="5" spans="1:5" ht="12.75">
      <c r="A5" t="s">
        <v>466</v>
      </c>
      <c r="E5">
        <v>1700</v>
      </c>
    </row>
    <row r="6" spans="1:5" ht="12.75">
      <c r="A6" t="s">
        <v>442</v>
      </c>
      <c r="E6">
        <v>57</v>
      </c>
    </row>
    <row r="7" spans="1:5" ht="12.75">
      <c r="A7" t="s">
        <v>471</v>
      </c>
      <c r="E7">
        <v>180</v>
      </c>
    </row>
    <row r="8" spans="1:5" ht="12.75">
      <c r="A8" t="s">
        <v>446</v>
      </c>
      <c r="E8">
        <v>62</v>
      </c>
    </row>
    <row r="9" spans="1:5" ht="12.75">
      <c r="A9" t="s">
        <v>472</v>
      </c>
      <c r="E9">
        <v>671</v>
      </c>
    </row>
    <row r="10" spans="1:5" ht="12.75">
      <c r="A10" t="s">
        <v>447</v>
      </c>
      <c r="E10">
        <v>445</v>
      </c>
    </row>
    <row r="11" spans="1:5" ht="12.75">
      <c r="A11" t="s">
        <v>467</v>
      </c>
      <c r="E11">
        <v>102</v>
      </c>
    </row>
    <row r="12" spans="1:5" ht="12.75">
      <c r="A12" t="s">
        <v>449</v>
      </c>
      <c r="E12">
        <v>277</v>
      </c>
    </row>
    <row r="13" spans="1:5" ht="12.75">
      <c r="A13" t="s">
        <v>450</v>
      </c>
      <c r="E13">
        <v>1137</v>
      </c>
    </row>
    <row r="14" spans="1:5" ht="12.75">
      <c r="A14" t="s">
        <v>451</v>
      </c>
      <c r="E14">
        <v>10</v>
      </c>
    </row>
    <row r="15" spans="1:5" ht="12.75">
      <c r="A15" t="s">
        <v>473</v>
      </c>
      <c r="E15">
        <v>53</v>
      </c>
    </row>
    <row r="16" spans="1:5" ht="12.75">
      <c r="A16" t="s">
        <v>454</v>
      </c>
      <c r="E16">
        <v>9</v>
      </c>
    </row>
    <row r="17" spans="1:5" ht="12.75">
      <c r="A17" t="s">
        <v>456</v>
      </c>
      <c r="E17">
        <v>32</v>
      </c>
    </row>
    <row r="18" spans="1:5" ht="12.75">
      <c r="A18" t="s">
        <v>468</v>
      </c>
      <c r="E18">
        <v>68</v>
      </c>
    </row>
    <row r="19" spans="1:5" ht="12.75">
      <c r="A19" t="s">
        <v>458</v>
      </c>
      <c r="E19">
        <v>478</v>
      </c>
    </row>
    <row r="20" spans="1:5" ht="12.75">
      <c r="A20" t="s">
        <v>459</v>
      </c>
      <c r="E20">
        <v>3</v>
      </c>
    </row>
    <row r="21" spans="1:5" ht="12.75">
      <c r="A21" t="s">
        <v>460</v>
      </c>
      <c r="E21">
        <v>31</v>
      </c>
    </row>
    <row r="22" spans="1:5" ht="12.75">
      <c r="A22" t="s">
        <v>474</v>
      </c>
      <c r="E22">
        <v>12</v>
      </c>
    </row>
    <row r="23" spans="1:5" ht="12.75">
      <c r="A23" t="s">
        <v>461</v>
      </c>
      <c r="E23">
        <v>600</v>
      </c>
    </row>
    <row r="24" spans="1:5" ht="12.75">
      <c r="A24" t="s">
        <v>475</v>
      </c>
      <c r="E24">
        <v>300</v>
      </c>
    </row>
    <row r="25" spans="1:5" ht="12.75">
      <c r="A25" t="s">
        <v>469</v>
      </c>
      <c r="E25">
        <v>30</v>
      </c>
    </row>
    <row r="26" spans="1:5" ht="12.75">
      <c r="A26" t="s">
        <v>464</v>
      </c>
      <c r="E26">
        <v>16</v>
      </c>
    </row>
    <row r="27" spans="1:5" ht="12.75">
      <c r="A27" s="391" t="s">
        <v>220</v>
      </c>
      <c r="E27" s="391">
        <f>SUM(E5:E26)</f>
        <v>6273</v>
      </c>
    </row>
  </sheetData>
  <sheetProtection selectLockedCells="1" selectUnlockedCells="1"/>
  <printOptions/>
  <pageMargins left="0.7875" right="0.7875" top="1.0527777777777778" bottom="0.8861111111111111" header="0.7875" footer="0.7875"/>
  <pageSetup horizontalDpi="300" verticalDpi="300" orientation="portrait" paperSize="9" scale="57" r:id="rId1"/>
  <headerFooter alignWithMargins="0">
    <oddHeader>&amp;C&amp;"Times New Roman,Normál"&amp;12&amp;A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="65" zoomScaleNormal="65" zoomScaleSheetLayoutView="50" zoomScalePageLayoutView="0" workbookViewId="0" topLeftCell="A1">
      <selection activeCell="A1" sqref="A1"/>
    </sheetView>
  </sheetViews>
  <sheetFormatPr defaultColWidth="9.140625" defaultRowHeight="12.75"/>
  <cols>
    <col min="4" max="4" width="14.57421875" style="0" customWidth="1"/>
  </cols>
  <sheetData>
    <row r="1" ht="12.75">
      <c r="A1" t="s">
        <v>476</v>
      </c>
    </row>
    <row r="2" ht="12.75">
      <c r="J2" t="s">
        <v>2</v>
      </c>
    </row>
    <row r="4" spans="1:5" ht="12.75">
      <c r="A4" t="s">
        <v>466</v>
      </c>
      <c r="E4">
        <v>4</v>
      </c>
    </row>
    <row r="5" spans="1:5" ht="12.75">
      <c r="A5" t="s">
        <v>477</v>
      </c>
      <c r="E5">
        <v>277</v>
      </c>
    </row>
    <row r="6" spans="1:5" ht="12.75">
      <c r="A6" t="s">
        <v>442</v>
      </c>
      <c r="E6">
        <v>715</v>
      </c>
    </row>
    <row r="7" spans="1:5" ht="12.75">
      <c r="A7" t="s">
        <v>471</v>
      </c>
      <c r="E7">
        <v>200</v>
      </c>
    </row>
    <row r="8" spans="1:5" ht="12.75">
      <c r="A8" t="s">
        <v>446</v>
      </c>
      <c r="E8">
        <v>182</v>
      </c>
    </row>
    <row r="9" spans="1:5" ht="12.75">
      <c r="A9" t="s">
        <v>472</v>
      </c>
      <c r="E9">
        <v>425</v>
      </c>
    </row>
    <row r="10" spans="1:5" ht="12.75">
      <c r="A10" t="s">
        <v>447</v>
      </c>
      <c r="E10">
        <v>83</v>
      </c>
    </row>
    <row r="11" spans="1:5" ht="12.75">
      <c r="A11" t="s">
        <v>467</v>
      </c>
      <c r="E11">
        <v>275</v>
      </c>
    </row>
    <row r="12" spans="1:5" ht="12.75">
      <c r="A12" t="s">
        <v>448</v>
      </c>
      <c r="E12">
        <v>251</v>
      </c>
    </row>
    <row r="13" spans="1:5" ht="12.75">
      <c r="A13" t="s">
        <v>449</v>
      </c>
      <c r="E13">
        <v>506</v>
      </c>
    </row>
    <row r="14" spans="1:5" ht="12.75">
      <c r="A14" t="s">
        <v>450</v>
      </c>
      <c r="E14">
        <v>2539</v>
      </c>
    </row>
    <row r="15" spans="1:5" ht="12.75">
      <c r="A15" t="s">
        <v>451</v>
      </c>
      <c r="E15">
        <v>187</v>
      </c>
    </row>
    <row r="16" spans="1:5" ht="12.75">
      <c r="A16" t="s">
        <v>473</v>
      </c>
      <c r="E16">
        <v>16</v>
      </c>
    </row>
    <row r="17" spans="1:5" ht="12.75">
      <c r="A17" t="s">
        <v>453</v>
      </c>
      <c r="E17">
        <v>1305</v>
      </c>
    </row>
    <row r="18" spans="1:5" ht="12.75">
      <c r="A18" t="s">
        <v>454</v>
      </c>
      <c r="E18">
        <v>156</v>
      </c>
    </row>
    <row r="19" spans="1:5" ht="12.75">
      <c r="A19" t="s">
        <v>478</v>
      </c>
      <c r="E19">
        <v>1100</v>
      </c>
    </row>
    <row r="20" spans="1:5" ht="12.75">
      <c r="A20" t="s">
        <v>479</v>
      </c>
      <c r="E20">
        <v>138</v>
      </c>
    </row>
    <row r="21" spans="1:5" ht="12.75">
      <c r="A21" t="s">
        <v>456</v>
      </c>
      <c r="E21">
        <v>64</v>
      </c>
    </row>
    <row r="22" spans="1:5" ht="12.75">
      <c r="A22" t="s">
        <v>468</v>
      </c>
      <c r="E22">
        <v>854</v>
      </c>
    </row>
    <row r="23" spans="1:5" ht="24" customHeight="1">
      <c r="A23" t="s">
        <v>458</v>
      </c>
      <c r="E23">
        <v>2250</v>
      </c>
    </row>
    <row r="24" spans="1:5" ht="12.75">
      <c r="A24" t="s">
        <v>459</v>
      </c>
      <c r="E24">
        <v>6</v>
      </c>
    </row>
    <row r="25" spans="1:5" ht="24" customHeight="1">
      <c r="A25" t="s">
        <v>460</v>
      </c>
      <c r="E25">
        <v>310</v>
      </c>
    </row>
    <row r="26" spans="1:5" ht="12.75">
      <c r="A26" t="s">
        <v>474</v>
      </c>
      <c r="E26">
        <v>130</v>
      </c>
    </row>
    <row r="27" spans="1:5" ht="12.75">
      <c r="A27" t="s">
        <v>461</v>
      </c>
      <c r="E27">
        <v>3112</v>
      </c>
    </row>
    <row r="28" spans="1:5" ht="12.75">
      <c r="A28" t="s">
        <v>475</v>
      </c>
      <c r="E28">
        <v>3898</v>
      </c>
    </row>
    <row r="29" spans="1:5" ht="12.75">
      <c r="A29" t="s">
        <v>469</v>
      </c>
      <c r="E29">
        <v>95</v>
      </c>
    </row>
    <row r="30" spans="1:5" ht="12.75">
      <c r="A30" t="s">
        <v>464</v>
      </c>
      <c r="E30">
        <v>1600</v>
      </c>
    </row>
    <row r="31" spans="1:5" ht="12.75">
      <c r="A31" s="391" t="s">
        <v>220</v>
      </c>
      <c r="E31" s="391">
        <f>SUM(E4:E30)</f>
        <v>20678</v>
      </c>
    </row>
    <row r="32" ht="38.25" customHeight="1"/>
  </sheetData>
  <sheetProtection selectLockedCells="1" selectUnlockedCells="1"/>
  <printOptions/>
  <pageMargins left="0.7875" right="0.7875" top="1.0527777777777778" bottom="0.8861111111111111" header="0.7875" footer="0.7875"/>
  <pageSetup horizontalDpi="300" verticalDpi="300" orientation="portrait" paperSize="9" scale="57" r:id="rId1"/>
  <headerFooter alignWithMargins="0">
    <oddHeader>&amp;C&amp;"Times New Roman,Normál"&amp;12&amp;A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26"/>
  <sheetViews>
    <sheetView zoomScale="65" zoomScaleNormal="65" zoomScaleSheetLayoutView="50" zoomScalePageLayoutView="0" workbookViewId="0" topLeftCell="A1">
      <selection activeCell="A1" sqref="A1"/>
    </sheetView>
  </sheetViews>
  <sheetFormatPr defaultColWidth="9.140625" defaultRowHeight="12.75"/>
  <cols>
    <col min="4" max="4" width="14.57421875" style="0" customWidth="1"/>
  </cols>
  <sheetData>
    <row r="1" ht="12.75">
      <c r="A1" t="s">
        <v>480</v>
      </c>
    </row>
    <row r="2" ht="12.75">
      <c r="J2" t="s">
        <v>2</v>
      </c>
    </row>
    <row r="4" spans="1:5" ht="12.75">
      <c r="A4" t="s">
        <v>466</v>
      </c>
      <c r="E4">
        <v>260</v>
      </c>
    </row>
    <row r="5" spans="1:5" ht="12.75">
      <c r="A5" t="s">
        <v>481</v>
      </c>
      <c r="E5">
        <v>3</v>
      </c>
    </row>
    <row r="6" spans="1:5" ht="12.75">
      <c r="A6" t="s">
        <v>477</v>
      </c>
      <c r="E6">
        <v>235</v>
      </c>
    </row>
    <row r="7" spans="1:5" ht="12.75">
      <c r="A7" t="s">
        <v>442</v>
      </c>
      <c r="E7">
        <v>194</v>
      </c>
    </row>
    <row r="8" spans="1:5" ht="12.75">
      <c r="A8" t="s">
        <v>471</v>
      </c>
      <c r="E8">
        <v>200</v>
      </c>
    </row>
    <row r="9" spans="1:5" ht="12.75">
      <c r="A9" t="s">
        <v>446</v>
      </c>
      <c r="E9">
        <v>200</v>
      </c>
    </row>
    <row r="10" spans="1:5" ht="12.75">
      <c r="A10" t="s">
        <v>447</v>
      </c>
      <c r="E10">
        <v>70</v>
      </c>
    </row>
    <row r="11" spans="1:5" ht="12.75">
      <c r="A11" t="s">
        <v>467</v>
      </c>
      <c r="E11">
        <v>116</v>
      </c>
    </row>
    <row r="12" spans="1:5" ht="12.75">
      <c r="A12" t="s">
        <v>448</v>
      </c>
      <c r="E12">
        <v>10</v>
      </c>
    </row>
    <row r="13" spans="1:5" ht="12.75">
      <c r="A13" t="s">
        <v>449</v>
      </c>
      <c r="E13">
        <v>377</v>
      </c>
    </row>
    <row r="14" spans="1:5" ht="12.75">
      <c r="A14" t="s">
        <v>450</v>
      </c>
      <c r="E14">
        <v>1123</v>
      </c>
    </row>
    <row r="15" spans="1:5" ht="12.75">
      <c r="A15" t="s">
        <v>451</v>
      </c>
      <c r="E15">
        <v>289</v>
      </c>
    </row>
    <row r="16" spans="1:5" ht="12.75">
      <c r="A16" t="s">
        <v>482</v>
      </c>
      <c r="E16">
        <v>46</v>
      </c>
    </row>
    <row r="17" spans="1:5" ht="12.75">
      <c r="A17" t="s">
        <v>454</v>
      </c>
      <c r="E17">
        <v>230</v>
      </c>
    </row>
    <row r="18" spans="1:5" ht="12.75">
      <c r="A18" t="s">
        <v>478</v>
      </c>
      <c r="E18">
        <v>82</v>
      </c>
    </row>
    <row r="19" spans="1:5" ht="12.75">
      <c r="A19" t="s">
        <v>456</v>
      </c>
      <c r="E19">
        <v>32</v>
      </c>
    </row>
    <row r="20" spans="1:5" ht="12.75">
      <c r="A20" t="s">
        <v>468</v>
      </c>
      <c r="E20">
        <v>170</v>
      </c>
    </row>
    <row r="21" spans="1:5" ht="24" customHeight="1">
      <c r="A21" t="s">
        <v>458</v>
      </c>
      <c r="E21">
        <v>63</v>
      </c>
    </row>
    <row r="22" spans="1:5" ht="12.75">
      <c r="A22" t="s">
        <v>459</v>
      </c>
      <c r="E22">
        <v>16</v>
      </c>
    </row>
    <row r="23" spans="1:5" ht="12.75">
      <c r="A23" t="s">
        <v>461</v>
      </c>
      <c r="E23">
        <v>845</v>
      </c>
    </row>
    <row r="24" spans="1:5" ht="12.75">
      <c r="A24" t="s">
        <v>483</v>
      </c>
      <c r="E24">
        <v>3</v>
      </c>
    </row>
    <row r="25" spans="1:5" ht="12.75">
      <c r="A25" t="s">
        <v>464</v>
      </c>
      <c r="E25">
        <v>653</v>
      </c>
    </row>
    <row r="26" spans="1:5" ht="12.75">
      <c r="A26" s="391" t="s">
        <v>220</v>
      </c>
      <c r="E26" s="391">
        <f>SUM(E4:E25)</f>
        <v>5217</v>
      </c>
    </row>
    <row r="27" ht="38.25" customHeight="1"/>
  </sheetData>
  <sheetProtection selectLockedCells="1" selectUnlockedCells="1"/>
  <printOptions/>
  <pageMargins left="0.7875" right="0.7875" top="1.0527777777777778" bottom="0.8861111111111111" header="0.7875" footer="0.7875"/>
  <pageSetup horizontalDpi="300" verticalDpi="300" orientation="portrait" paperSize="9" scale="57" r:id="rId1"/>
  <headerFooter alignWithMargins="0">
    <oddHeader>&amp;C&amp;"Times New Roman,Normál"&amp;12&amp;A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7"/>
  <sheetViews>
    <sheetView zoomScale="65" zoomScaleNormal="65" zoomScaleSheetLayoutView="50" zoomScalePageLayoutView="0" workbookViewId="0" topLeftCell="A1">
      <selection activeCell="A1" sqref="A1"/>
    </sheetView>
  </sheetViews>
  <sheetFormatPr defaultColWidth="9.140625" defaultRowHeight="12.75"/>
  <cols>
    <col min="4" max="4" width="14.57421875" style="0" customWidth="1"/>
  </cols>
  <sheetData>
    <row r="1" ht="12.75">
      <c r="A1" t="s">
        <v>484</v>
      </c>
    </row>
    <row r="2" ht="12.75">
      <c r="J2" t="s">
        <v>2</v>
      </c>
    </row>
    <row r="4" spans="1:5" ht="12.75">
      <c r="A4" t="s">
        <v>466</v>
      </c>
      <c r="E4">
        <v>250</v>
      </c>
    </row>
    <row r="5" spans="1:5" ht="12.75">
      <c r="A5" t="s">
        <v>481</v>
      </c>
      <c r="E5">
        <v>14</v>
      </c>
    </row>
    <row r="6" spans="1:5" ht="12.75">
      <c r="A6" t="s">
        <v>477</v>
      </c>
      <c r="E6">
        <v>270</v>
      </c>
    </row>
    <row r="7" spans="1:5" ht="12.75">
      <c r="A7" t="s">
        <v>442</v>
      </c>
      <c r="E7">
        <v>450</v>
      </c>
    </row>
    <row r="8" spans="1:5" ht="12.75">
      <c r="A8" t="s">
        <v>471</v>
      </c>
      <c r="E8">
        <v>350</v>
      </c>
    </row>
    <row r="9" spans="1:5" ht="12.75">
      <c r="A9" t="s">
        <v>446</v>
      </c>
      <c r="E9">
        <v>390</v>
      </c>
    </row>
    <row r="10" spans="1:5" ht="12.75">
      <c r="A10" t="s">
        <v>447</v>
      </c>
      <c r="E10">
        <v>66</v>
      </c>
    </row>
    <row r="11" spans="1:5" ht="12.75">
      <c r="A11" t="s">
        <v>467</v>
      </c>
      <c r="E11">
        <v>129</v>
      </c>
    </row>
    <row r="12" ht="12.75">
      <c r="A12" t="s">
        <v>448</v>
      </c>
    </row>
    <row r="13" spans="1:5" ht="12.75">
      <c r="A13" t="s">
        <v>449</v>
      </c>
      <c r="E13">
        <v>482</v>
      </c>
    </row>
    <row r="14" spans="1:5" ht="12.75">
      <c r="A14" t="s">
        <v>450</v>
      </c>
      <c r="E14">
        <v>2263</v>
      </c>
    </row>
    <row r="15" spans="1:5" ht="12.75">
      <c r="A15" t="s">
        <v>451</v>
      </c>
      <c r="E15">
        <v>450</v>
      </c>
    </row>
    <row r="16" ht="12.75">
      <c r="A16" t="s">
        <v>482</v>
      </c>
    </row>
    <row r="17" spans="1:5" ht="12.75">
      <c r="A17" t="s">
        <v>454</v>
      </c>
      <c r="E17">
        <v>345</v>
      </c>
    </row>
    <row r="18" spans="1:5" ht="12.75">
      <c r="A18" t="s">
        <v>478</v>
      </c>
      <c r="E18">
        <v>130</v>
      </c>
    </row>
    <row r="19" spans="1:5" ht="12.75">
      <c r="A19" t="s">
        <v>456</v>
      </c>
      <c r="E19">
        <v>53</v>
      </c>
    </row>
    <row r="20" spans="1:5" ht="12.75">
      <c r="A20" t="s">
        <v>468</v>
      </c>
      <c r="E20">
        <v>350</v>
      </c>
    </row>
    <row r="21" spans="1:5" ht="24" customHeight="1">
      <c r="A21" t="s">
        <v>458</v>
      </c>
      <c r="E21">
        <v>840</v>
      </c>
    </row>
    <row r="22" spans="1:5" ht="12.75">
      <c r="A22" t="s">
        <v>459</v>
      </c>
      <c r="E22">
        <v>29</v>
      </c>
    </row>
    <row r="23" spans="1:5" ht="12.75">
      <c r="A23" t="s">
        <v>460</v>
      </c>
      <c r="E23">
        <v>10</v>
      </c>
    </row>
    <row r="24" spans="1:5" ht="12.75">
      <c r="A24" t="s">
        <v>461</v>
      </c>
      <c r="E24">
        <v>1475</v>
      </c>
    </row>
    <row r="25" ht="12.75">
      <c r="A25" t="s">
        <v>483</v>
      </c>
    </row>
    <row r="26" spans="1:5" ht="12.75">
      <c r="A26" t="s">
        <v>464</v>
      </c>
      <c r="E26">
        <v>536</v>
      </c>
    </row>
    <row r="27" spans="1:5" ht="12.75">
      <c r="A27" s="391" t="s">
        <v>220</v>
      </c>
      <c r="E27" s="391">
        <f>SUM(E4:E26)</f>
        <v>8882</v>
      </c>
    </row>
    <row r="28" ht="38.25" customHeight="1"/>
  </sheetData>
  <sheetProtection selectLockedCells="1" selectUnlockedCells="1"/>
  <printOptions/>
  <pageMargins left="0.7875" right="0.7875" top="1.0527777777777778" bottom="0.8861111111111111" header="0.7875" footer="0.7875"/>
  <pageSetup horizontalDpi="300" verticalDpi="300" orientation="portrait" paperSize="9" scale="57" r:id="rId1"/>
  <headerFooter alignWithMargins="0">
    <oddHeader>&amp;C&amp;"Times New Roman,Normál"&amp;12&amp;A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27"/>
  <sheetViews>
    <sheetView zoomScale="65" zoomScaleNormal="65" zoomScaleSheetLayoutView="50" zoomScalePageLayoutView="0" workbookViewId="0" topLeftCell="A1">
      <selection activeCell="A1" sqref="A1"/>
    </sheetView>
  </sheetViews>
  <sheetFormatPr defaultColWidth="9.140625" defaultRowHeight="12.75"/>
  <cols>
    <col min="4" max="4" width="14.57421875" style="0" customWidth="1"/>
  </cols>
  <sheetData>
    <row r="1" ht="12.75">
      <c r="A1" t="s">
        <v>485</v>
      </c>
    </row>
    <row r="2" ht="12.75">
      <c r="J2" t="s">
        <v>2</v>
      </c>
    </row>
    <row r="4" spans="1:5" ht="12.75">
      <c r="A4" t="s">
        <v>466</v>
      </c>
      <c r="E4">
        <v>42</v>
      </c>
    </row>
    <row r="5" ht="12.75">
      <c r="A5" t="s">
        <v>481</v>
      </c>
    </row>
    <row r="6" spans="1:5" ht="12.75">
      <c r="A6" t="s">
        <v>477</v>
      </c>
      <c r="E6">
        <v>63</v>
      </c>
    </row>
    <row r="7" spans="1:5" ht="12.75">
      <c r="A7" t="s">
        <v>442</v>
      </c>
      <c r="E7">
        <v>232</v>
      </c>
    </row>
    <row r="8" spans="1:5" ht="12.75">
      <c r="A8" t="s">
        <v>471</v>
      </c>
      <c r="E8">
        <v>383</v>
      </c>
    </row>
    <row r="9" spans="1:5" ht="12.75">
      <c r="A9" t="s">
        <v>446</v>
      </c>
      <c r="E9">
        <v>214</v>
      </c>
    </row>
    <row r="10" spans="1:5" ht="12.75">
      <c r="A10" t="s">
        <v>447</v>
      </c>
      <c r="E10">
        <v>103</v>
      </c>
    </row>
    <row r="11" spans="1:5" ht="12.75">
      <c r="A11" t="s">
        <v>467</v>
      </c>
      <c r="E11">
        <v>165</v>
      </c>
    </row>
    <row r="12" spans="1:5" ht="12.75">
      <c r="A12" t="s">
        <v>448</v>
      </c>
      <c r="E12">
        <v>20</v>
      </c>
    </row>
    <row r="13" spans="1:5" ht="12.75">
      <c r="A13" t="s">
        <v>449</v>
      </c>
      <c r="E13">
        <v>287</v>
      </c>
    </row>
    <row r="14" spans="1:5" ht="12.75">
      <c r="A14" t="s">
        <v>450</v>
      </c>
      <c r="E14">
        <v>1897</v>
      </c>
    </row>
    <row r="15" spans="1:5" ht="12.75">
      <c r="A15" t="s">
        <v>451</v>
      </c>
      <c r="E15">
        <v>146</v>
      </c>
    </row>
    <row r="16" spans="1:5" ht="12.75">
      <c r="A16" t="s">
        <v>482</v>
      </c>
      <c r="E16">
        <v>864</v>
      </c>
    </row>
    <row r="17" spans="1:5" ht="12.75">
      <c r="A17" t="s">
        <v>454</v>
      </c>
      <c r="E17">
        <v>142</v>
      </c>
    </row>
    <row r="18" spans="1:5" ht="12.75">
      <c r="A18" t="s">
        <v>478</v>
      </c>
      <c r="E18">
        <v>947</v>
      </c>
    </row>
    <row r="19" spans="1:5" ht="12.75">
      <c r="A19" t="s">
        <v>456</v>
      </c>
      <c r="E19">
        <v>37</v>
      </c>
    </row>
    <row r="20" spans="1:5" ht="12.75">
      <c r="A20" t="s">
        <v>468</v>
      </c>
      <c r="E20">
        <v>86</v>
      </c>
    </row>
    <row r="21" spans="1:5" ht="24" customHeight="1">
      <c r="A21" t="s">
        <v>458</v>
      </c>
      <c r="E21">
        <v>166</v>
      </c>
    </row>
    <row r="22" ht="12.75">
      <c r="A22" t="s">
        <v>459</v>
      </c>
    </row>
    <row r="23" spans="1:5" ht="12.75">
      <c r="A23" t="s">
        <v>460</v>
      </c>
      <c r="E23">
        <v>17</v>
      </c>
    </row>
    <row r="24" spans="1:5" ht="12.75">
      <c r="A24" t="s">
        <v>461</v>
      </c>
      <c r="E24">
        <v>1084</v>
      </c>
    </row>
    <row r="25" ht="12.75">
      <c r="A25" t="s">
        <v>483</v>
      </c>
    </row>
    <row r="26" spans="1:5" ht="12.75">
      <c r="A26" t="s">
        <v>464</v>
      </c>
      <c r="E26">
        <v>683</v>
      </c>
    </row>
    <row r="27" spans="1:5" ht="12.75">
      <c r="A27" s="391" t="s">
        <v>220</v>
      </c>
      <c r="E27" s="391">
        <f>SUM(E4:E26)</f>
        <v>7578</v>
      </c>
    </row>
    <row r="28" ht="38.25" customHeight="1"/>
  </sheetData>
  <sheetProtection selectLockedCells="1" selectUnlockedCells="1"/>
  <printOptions/>
  <pageMargins left="0.7875" right="0.7875" top="1.0527777777777778" bottom="0.8861111111111111" header="0.7875" footer="0.7875"/>
  <pageSetup horizontalDpi="300" verticalDpi="300" orientation="portrait" paperSize="9" scale="57" r:id="rId1"/>
  <headerFooter alignWithMargins="0">
    <oddHeader>&amp;C&amp;"Times New Roman,Normál"&amp;12&amp;A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1"/>
  <sheetViews>
    <sheetView view="pageLayout" zoomScaleNormal="65" zoomScaleSheetLayoutView="50" workbookViewId="0" topLeftCell="C1">
      <selection activeCell="G6" sqref="G6"/>
    </sheetView>
  </sheetViews>
  <sheetFormatPr defaultColWidth="9.00390625" defaultRowHeight="12.75"/>
  <cols>
    <col min="1" max="1" width="13.7109375" style="60" customWidth="1"/>
    <col min="2" max="2" width="124.7109375" style="60" customWidth="1"/>
    <col min="3" max="3" width="23.00390625" style="61" customWidth="1"/>
    <col min="4" max="4" width="11.57421875" style="60" customWidth="1"/>
    <col min="5" max="5" width="13.57421875" style="60" customWidth="1"/>
    <col min="6" max="6" width="11.57421875" style="60" customWidth="1"/>
    <col min="7" max="7" width="12.8515625" style="60" customWidth="1"/>
    <col min="8" max="8" width="11.00390625" style="60" customWidth="1"/>
    <col min="9" max="16384" width="9.00390625" style="60" customWidth="1"/>
  </cols>
  <sheetData>
    <row r="1" spans="1:6" s="64" customFormat="1" ht="18">
      <c r="A1" s="62"/>
      <c r="B1" s="439" t="s">
        <v>0</v>
      </c>
      <c r="C1" s="439"/>
      <c r="D1" s="62"/>
      <c r="E1" s="62"/>
      <c r="F1" s="62"/>
    </row>
    <row r="2" spans="1:6" s="64" customFormat="1" ht="18">
      <c r="A2" s="63"/>
      <c r="B2" s="439" t="s">
        <v>1</v>
      </c>
      <c r="C2" s="439"/>
      <c r="D2" s="62"/>
      <c r="E2" s="62"/>
      <c r="F2" s="62"/>
    </row>
    <row r="3" s="64" customFormat="1" ht="18">
      <c r="C3" s="65" t="s">
        <v>2</v>
      </c>
    </row>
    <row r="4" spans="1:252" s="64" customFormat="1" ht="39" customHeight="1">
      <c r="A4" s="66" t="s">
        <v>3</v>
      </c>
      <c r="B4" s="66" t="s">
        <v>4</v>
      </c>
      <c r="C4" s="8" t="s">
        <v>5</v>
      </c>
      <c r="D4" s="437" t="s">
        <v>6</v>
      </c>
      <c r="E4" s="437"/>
      <c r="F4" s="437"/>
      <c r="IR4" s="60"/>
    </row>
    <row r="5" spans="1:252" s="64" customFormat="1" ht="66" customHeight="1">
      <c r="A5" s="67"/>
      <c r="B5" s="68" t="s">
        <v>7</v>
      </c>
      <c r="C5" s="69"/>
      <c r="D5" s="12" t="s">
        <v>8</v>
      </c>
      <c r="E5" s="12" t="s">
        <v>9</v>
      </c>
      <c r="F5" s="12" t="s">
        <v>10</v>
      </c>
      <c r="IR5" s="60"/>
    </row>
    <row r="6" spans="1:252" s="64" customFormat="1" ht="20.25">
      <c r="A6" s="70" t="s">
        <v>14</v>
      </c>
      <c r="B6" s="22" t="s">
        <v>32</v>
      </c>
      <c r="C6" s="15">
        <f>SUM(C7)</f>
        <v>57000</v>
      </c>
      <c r="D6" s="15">
        <f>SUM(D7)</f>
        <v>0</v>
      </c>
      <c r="E6" s="15">
        <f>SUM(E7)</f>
        <v>57000</v>
      </c>
      <c r="F6" s="15">
        <f>SUM(F7)</f>
        <v>0</v>
      </c>
      <c r="IR6" s="60"/>
    </row>
    <row r="7" spans="1:252" s="64" customFormat="1" ht="20.25">
      <c r="A7" s="71"/>
      <c r="B7" s="26" t="s">
        <v>102</v>
      </c>
      <c r="C7" s="18">
        <v>57000</v>
      </c>
      <c r="D7" s="19">
        <f>'1.melléklet'!D19</f>
        <v>0</v>
      </c>
      <c r="E7" s="18">
        <v>57000</v>
      </c>
      <c r="F7" s="19">
        <f>'1.melléklet'!F19</f>
        <v>0</v>
      </c>
      <c r="IR7" s="60"/>
    </row>
    <row r="8" spans="1:252" s="64" customFormat="1" ht="20.25">
      <c r="A8" s="70" t="s">
        <v>22</v>
      </c>
      <c r="B8" s="22" t="s">
        <v>45</v>
      </c>
      <c r="C8" s="15">
        <f>'1.melléklet'!C31</f>
        <v>0</v>
      </c>
      <c r="D8" s="15">
        <f>'1.melléklet'!D31</f>
        <v>0</v>
      </c>
      <c r="E8" s="15">
        <f>'1.melléklet'!E31</f>
        <v>0</v>
      </c>
      <c r="F8" s="15">
        <f>'1.melléklet'!F31</f>
        <v>0</v>
      </c>
      <c r="IR8" s="60"/>
    </row>
    <row r="9" spans="1:252" s="64" customFormat="1" ht="20.25">
      <c r="A9" s="72"/>
      <c r="B9" s="24"/>
      <c r="C9" s="18">
        <f>'1.melléklet'!C32</f>
        <v>0</v>
      </c>
      <c r="D9" s="18"/>
      <c r="E9" s="18"/>
      <c r="F9" s="19">
        <f>'1.melléklet'!F32</f>
        <v>0</v>
      </c>
      <c r="IR9" s="60"/>
    </row>
    <row r="10" spans="1:252" s="64" customFormat="1" ht="20.25">
      <c r="A10" s="73"/>
      <c r="B10" s="26"/>
      <c r="C10" s="18"/>
      <c r="D10" s="18">
        <f>'1.melléklet'!D33</f>
        <v>0</v>
      </c>
      <c r="E10" s="18">
        <f>'1.melléklet'!E33</f>
        <v>0</v>
      </c>
      <c r="F10" s="19">
        <f>'1.melléklet'!F33</f>
        <v>0</v>
      </c>
      <c r="IR10" s="60"/>
    </row>
    <row r="11" spans="1:252" s="64" customFormat="1" ht="20.25">
      <c r="A11" s="74" t="s">
        <v>28</v>
      </c>
      <c r="B11" s="22" t="s">
        <v>51</v>
      </c>
      <c r="C11" s="15">
        <f>'1.melléklet'!C36</f>
        <v>227889</v>
      </c>
      <c r="D11" s="15">
        <f>'1.melléklet'!D36</f>
        <v>0</v>
      </c>
      <c r="E11" s="15">
        <f>'1.melléklet'!E36</f>
        <v>227889</v>
      </c>
      <c r="F11" s="15">
        <f>'1.melléklet'!F36</f>
        <v>0</v>
      </c>
      <c r="IR11" s="60"/>
    </row>
    <row r="12" spans="1:252" s="64" customFormat="1" ht="60.75" customHeight="1">
      <c r="A12" s="75"/>
      <c r="B12" s="26" t="s">
        <v>103</v>
      </c>
      <c r="C12" s="18">
        <f>'1.melléklet'!C37</f>
        <v>24000</v>
      </c>
      <c r="D12" s="18">
        <f>'1.melléklet'!D37</f>
        <v>0</v>
      </c>
      <c r="E12" s="18">
        <f>'1.melléklet'!E37</f>
        <v>24000</v>
      </c>
      <c r="F12" s="19">
        <f>'1.melléklet'!F37</f>
        <v>0</v>
      </c>
      <c r="IR12" s="60"/>
    </row>
    <row r="13" spans="1:252" s="64" customFormat="1" ht="20.25">
      <c r="A13" s="75"/>
      <c r="B13" s="26" t="s">
        <v>53</v>
      </c>
      <c r="C13" s="18">
        <f>'1.melléklet'!C38</f>
        <v>203889</v>
      </c>
      <c r="D13" s="18">
        <f>'1.melléklet'!D38</f>
        <v>0</v>
      </c>
      <c r="E13" s="18">
        <f>'1.melléklet'!E38</f>
        <v>203889</v>
      </c>
      <c r="F13" s="19">
        <f>'1.melléklet'!F38</f>
        <v>0</v>
      </c>
      <c r="IR13" s="60"/>
    </row>
    <row r="14" spans="1:252" s="64" customFormat="1" ht="20.25">
      <c r="A14" s="75"/>
      <c r="B14" s="28" t="s">
        <v>104</v>
      </c>
      <c r="C14" s="18">
        <f>C6+C8+C11</f>
        <v>284889</v>
      </c>
      <c r="D14" s="18">
        <f>D6+D8+D11</f>
        <v>0</v>
      </c>
      <c r="E14" s="18">
        <f>E6+E8+E11</f>
        <v>284889</v>
      </c>
      <c r="F14" s="19">
        <f>F6+F8+F11</f>
        <v>0</v>
      </c>
      <c r="IR14" s="60"/>
    </row>
    <row r="15" spans="1:252" s="64" customFormat="1" ht="20.25">
      <c r="A15" s="74" t="s">
        <v>31</v>
      </c>
      <c r="B15" s="22" t="s">
        <v>56</v>
      </c>
      <c r="C15" s="15">
        <v>73660</v>
      </c>
      <c r="D15" s="15"/>
      <c r="E15" s="15">
        <v>73660</v>
      </c>
      <c r="F15" s="15"/>
      <c r="IR15" s="60"/>
    </row>
    <row r="16" spans="1:252" s="64" customFormat="1" ht="20.25">
      <c r="A16" s="74" t="s">
        <v>37</v>
      </c>
      <c r="B16" s="22" t="s">
        <v>60</v>
      </c>
      <c r="C16" s="15">
        <v>351965</v>
      </c>
      <c r="D16" s="15">
        <f>'1.melléklet'!D42</f>
        <v>0</v>
      </c>
      <c r="E16" s="15">
        <v>351965</v>
      </c>
      <c r="F16" s="15">
        <f>'1.melléklet'!F42</f>
        <v>0</v>
      </c>
      <c r="IR16" s="60"/>
    </row>
    <row r="17" spans="1:252" s="64" customFormat="1" ht="20.25">
      <c r="A17" s="75"/>
      <c r="B17" s="28" t="s">
        <v>105</v>
      </c>
      <c r="C17" s="18">
        <f>SUM(C15:C16)</f>
        <v>425625</v>
      </c>
      <c r="D17" s="18">
        <f>SUM(D15:D16)</f>
        <v>0</v>
      </c>
      <c r="E17" s="18">
        <f>SUM(E15:E16)</f>
        <v>425625</v>
      </c>
      <c r="F17" s="19">
        <f>F15+F16</f>
        <v>0</v>
      </c>
      <c r="IR17" s="60"/>
    </row>
    <row r="18" spans="1:252" s="64" customFormat="1" ht="20.25">
      <c r="A18" s="75"/>
      <c r="B18" s="51" t="s">
        <v>64</v>
      </c>
      <c r="C18" s="19">
        <f>C14+C17</f>
        <v>710514</v>
      </c>
      <c r="D18" s="19">
        <f>D14+D17</f>
        <v>0</v>
      </c>
      <c r="E18" s="19">
        <f>E14+E17</f>
        <v>710514</v>
      </c>
      <c r="F18" s="19">
        <f>F14+F17</f>
        <v>0</v>
      </c>
      <c r="IR18" s="60"/>
    </row>
    <row r="19" spans="1:252" s="64" customFormat="1" ht="18">
      <c r="A19" s="60"/>
      <c r="B19" s="60"/>
      <c r="C19" s="76"/>
      <c r="D19" s="77"/>
      <c r="E19" s="60"/>
      <c r="F19" s="60"/>
      <c r="IR19" s="60"/>
    </row>
    <row r="20" spans="1:252" s="64" customFormat="1" ht="18">
      <c r="A20" s="60"/>
      <c r="B20" s="60"/>
      <c r="C20" s="76"/>
      <c r="D20" s="77"/>
      <c r="E20" s="60"/>
      <c r="F20" s="60"/>
      <c r="IR20" s="60"/>
    </row>
    <row r="21" spans="2:4" s="64" customFormat="1" ht="18">
      <c r="B21" s="60"/>
      <c r="C21" s="76"/>
      <c r="D21" s="77"/>
    </row>
    <row r="22" spans="1:252" s="64" customFormat="1" ht="39" customHeight="1">
      <c r="A22" s="66" t="s">
        <v>3</v>
      </c>
      <c r="B22" s="66" t="s">
        <v>4</v>
      </c>
      <c r="C22" s="8" t="s">
        <v>5</v>
      </c>
      <c r="D22" s="437" t="s">
        <v>6</v>
      </c>
      <c r="E22" s="437"/>
      <c r="F22" s="437"/>
      <c r="IR22" s="60"/>
    </row>
    <row r="23" spans="1:252" s="64" customFormat="1" ht="57.75">
      <c r="A23" s="66"/>
      <c r="B23" s="68" t="s">
        <v>65</v>
      </c>
      <c r="C23" s="78"/>
      <c r="D23" s="12" t="s">
        <v>97</v>
      </c>
      <c r="E23" s="12" t="s">
        <v>98</v>
      </c>
      <c r="F23" s="12" t="s">
        <v>99</v>
      </c>
      <c r="IR23" s="60"/>
    </row>
    <row r="24" spans="1:252" s="64" customFormat="1" ht="20.25">
      <c r="A24" s="79" t="s">
        <v>14</v>
      </c>
      <c r="B24" s="80" t="s">
        <v>77</v>
      </c>
      <c r="C24" s="81">
        <f>C25+C28+C29+C32</f>
        <v>709664</v>
      </c>
      <c r="D24" s="81">
        <f>D25+D28+D29+D32</f>
        <v>0</v>
      </c>
      <c r="E24" s="81">
        <f>E25+E28+E29+E32</f>
        <v>715379</v>
      </c>
      <c r="F24" s="82">
        <f>'1.melléklet'!F62</f>
        <v>0</v>
      </c>
      <c r="IR24" s="60"/>
    </row>
    <row r="25" spans="1:6" s="64" customFormat="1" ht="20.25">
      <c r="A25" s="83"/>
      <c r="B25" s="38" t="s">
        <v>78</v>
      </c>
      <c r="C25" s="39">
        <f>'1.melléklet'!C63</f>
        <v>605464</v>
      </c>
      <c r="D25" s="39">
        <f>'1.melléklet'!D63</f>
        <v>0</v>
      </c>
      <c r="E25" s="39">
        <f>'1.melléklet'!E63</f>
        <v>605464</v>
      </c>
      <c r="F25" s="39">
        <f>'1.melléklet'!F63</f>
        <v>0</v>
      </c>
    </row>
    <row r="26" spans="1:6" s="64" customFormat="1" ht="40.5">
      <c r="A26" s="83"/>
      <c r="B26" s="84" t="s">
        <v>79</v>
      </c>
      <c r="C26" s="39">
        <f>'1.melléklet'!C64</f>
        <v>0</v>
      </c>
      <c r="D26" s="39">
        <f>'1.melléklet'!D64</f>
        <v>0</v>
      </c>
      <c r="E26" s="39">
        <f>'1.melléklet'!E64</f>
        <v>0</v>
      </c>
      <c r="F26" s="39">
        <f>'1.melléklet'!F64</f>
        <v>0</v>
      </c>
    </row>
    <row r="27" spans="1:6" s="64" customFormat="1" ht="40.5">
      <c r="A27" s="83"/>
      <c r="B27" s="84" t="s">
        <v>80</v>
      </c>
      <c r="C27" s="39">
        <f>'1.melléklet'!C65</f>
        <v>0</v>
      </c>
      <c r="D27" s="39">
        <f>'1.melléklet'!D65</f>
        <v>0</v>
      </c>
      <c r="E27" s="39">
        <f>'1.melléklet'!E65</f>
        <v>0</v>
      </c>
      <c r="F27" s="39">
        <f>'1.melléklet'!F65</f>
        <v>0</v>
      </c>
    </row>
    <row r="28" spans="1:7" ht="20.25">
      <c r="A28" s="75"/>
      <c r="B28" s="85" t="s">
        <v>81</v>
      </c>
      <c r="C28" s="39">
        <f>'1.melléklet'!C66</f>
        <v>49915</v>
      </c>
      <c r="D28" s="39">
        <f>'1.melléklet'!D66</f>
        <v>0</v>
      </c>
      <c r="E28" s="39">
        <f>'1.melléklet'!E66</f>
        <v>49915</v>
      </c>
      <c r="F28" s="39">
        <f>'1.melléklet'!F66</f>
        <v>0</v>
      </c>
      <c r="G28" s="64"/>
    </row>
    <row r="29" spans="1:7" ht="20.25">
      <c r="A29" s="75"/>
      <c r="B29" s="85" t="s">
        <v>106</v>
      </c>
      <c r="C29" s="39">
        <f>'1.melléklet'!C67</f>
        <v>0</v>
      </c>
      <c r="D29" s="39">
        <f>'1.melléklet'!D67</f>
        <v>0</v>
      </c>
      <c r="E29" s="39">
        <f>'1.melléklet'!E67</f>
        <v>0</v>
      </c>
      <c r="F29" s="39">
        <f>'1.melléklet'!F67</f>
        <v>0</v>
      </c>
      <c r="G29" s="64"/>
    </row>
    <row r="30" spans="1:7" ht="20.25">
      <c r="A30" s="75"/>
      <c r="B30" s="84" t="s">
        <v>83</v>
      </c>
      <c r="C30" s="39">
        <f>'1.melléklet'!C68</f>
        <v>0</v>
      </c>
      <c r="D30" s="39">
        <f>'1.melléklet'!D68</f>
        <v>0</v>
      </c>
      <c r="E30" s="39">
        <f>'1.melléklet'!E68</f>
        <v>0</v>
      </c>
      <c r="F30" s="39">
        <f>'1.melléklet'!F68</f>
        <v>0</v>
      </c>
      <c r="G30" s="64"/>
    </row>
    <row r="31" spans="1:7" ht="20.25">
      <c r="A31" s="75"/>
      <c r="B31" s="84" t="s">
        <v>84</v>
      </c>
      <c r="C31" s="39">
        <f>'1.melléklet'!C69</f>
        <v>0</v>
      </c>
      <c r="D31" s="39">
        <f>'1.melléklet'!D69</f>
        <v>0</v>
      </c>
      <c r="E31" s="39">
        <f>'1.melléklet'!E69</f>
        <v>0</v>
      </c>
      <c r="F31" s="39">
        <f>'1.melléklet'!F69</f>
        <v>0</v>
      </c>
      <c r="G31" s="64"/>
    </row>
    <row r="32" spans="1:7" ht="20.25">
      <c r="A32" s="75"/>
      <c r="B32" s="85" t="s">
        <v>85</v>
      </c>
      <c r="C32" s="39">
        <f>'1.melléklet'!C70</f>
        <v>54285</v>
      </c>
      <c r="D32" s="39">
        <f>'1.melléklet'!D70</f>
        <v>0</v>
      </c>
      <c r="E32" s="39">
        <v>60000</v>
      </c>
      <c r="F32" s="39">
        <f>'1.melléklet'!F70</f>
        <v>0</v>
      </c>
      <c r="G32" s="64"/>
    </row>
    <row r="33" spans="1:7" ht="20.25">
      <c r="A33" s="73"/>
      <c r="B33" s="86"/>
      <c r="C33" s="39">
        <f>'10. melléklet Isaszegi Héts'!C73+'11.  melléklet Isaszegi Bóbi'!C73+'12. mell. Isaszegi Humánszol'!C73+'13.  mellékletMűvelődési ház'!C73+'14. melléklet Könyvtár'!C73+'15.melléklet IVÜSZ'!C73+'16. melléklet'!C78+'17. melléklet'!C73</f>
        <v>0</v>
      </c>
      <c r="D33" s="39">
        <f>'10. melléklet Isaszegi Héts'!D73+'11.  melléklet Isaszegi Bóbi'!D73+'12. mell. Isaszegi Humánszol'!D73+'13.  mellékletMűvelődési ház'!D73+'14. melléklet Könyvtár'!D73+'15.melléklet IVÜSZ'!D73+'16. melléklet'!D78+'17. melléklet'!D73</f>
        <v>0</v>
      </c>
      <c r="E33" s="39">
        <f>'10. melléklet Isaszegi Héts'!E73+'11.  melléklet Isaszegi Bóbi'!E73+'12. mell. Isaszegi Humánszol'!E73+'13.  mellékletMűvelődési ház'!E73+'14. melléklet Könyvtár'!E73+'15.melléklet IVÜSZ'!E73+'16. melléklet'!E78+'17. melléklet'!E73</f>
        <v>0</v>
      </c>
      <c r="F33" s="39">
        <f>'10. melléklet Isaszegi Héts'!F73+'11.  melléklet Isaszegi Bóbi'!F73+'12. mell. Isaszegi Humánszol'!F73+'13.  mellékletMűvelődési ház'!F73+'14. melléklet Könyvtár'!F73+'15.melléklet IVÜSZ'!F73+'16. melléklet'!F78+'17. melléklet'!F73</f>
        <v>0</v>
      </c>
      <c r="G33" s="64"/>
    </row>
    <row r="34" spans="1:7" ht="20.25">
      <c r="A34" s="79" t="s">
        <v>22</v>
      </c>
      <c r="B34" s="80" t="s">
        <v>87</v>
      </c>
      <c r="C34" s="82">
        <f>SUM(C35:C36)</f>
        <v>850</v>
      </c>
      <c r="D34" s="82">
        <f>SUM(D35:D36)</f>
        <v>0</v>
      </c>
      <c r="E34" s="82">
        <f>SUM(E35:E36)</f>
        <v>850</v>
      </c>
      <c r="F34" s="82">
        <f>SUM(F35:F36)</f>
        <v>0</v>
      </c>
      <c r="G34" s="64"/>
    </row>
    <row r="35" spans="1:7" ht="20.25">
      <c r="A35" s="83"/>
      <c r="B35" s="87" t="s">
        <v>107</v>
      </c>
      <c r="C35" s="39">
        <v>850</v>
      </c>
      <c r="D35" s="39"/>
      <c r="E35" s="39">
        <v>850</v>
      </c>
      <c r="F35" s="39"/>
      <c r="G35" s="64"/>
    </row>
    <row r="36" spans="1:7" ht="20.25">
      <c r="A36" s="75"/>
      <c r="B36" s="87"/>
      <c r="C36" s="39"/>
      <c r="D36" s="39"/>
      <c r="E36" s="39"/>
      <c r="F36" s="39"/>
      <c r="G36" s="64"/>
    </row>
    <row r="37" spans="1:7" ht="20.25">
      <c r="A37" s="88"/>
      <c r="B37" s="89" t="s">
        <v>100</v>
      </c>
      <c r="C37" s="48">
        <f>C24+C34</f>
        <v>710514</v>
      </c>
      <c r="D37" s="48">
        <f>D24+D34</f>
        <v>0</v>
      </c>
      <c r="E37" s="48">
        <f>E24+E34</f>
        <v>716229</v>
      </c>
      <c r="F37" s="48">
        <f>F24+F34</f>
        <v>0</v>
      </c>
      <c r="G37" s="64"/>
    </row>
    <row r="38" spans="1:7" ht="20.25">
      <c r="A38" s="90"/>
      <c r="B38" s="91"/>
      <c r="C38" s="39">
        <f>'10. melléklet Isaszegi Héts'!C78+'11.  melléklet Isaszegi Bóbi'!C78+'12. mell. Isaszegi Humánszol'!C78+'13.  mellékletMűvelődési ház'!C78+'14. melléklet Könyvtár'!C78+'15.melléklet IVÜSZ'!C78+'16. melléklet'!C83+'17. melléklet'!C78</f>
        <v>0</v>
      </c>
      <c r="D38" s="35"/>
      <c r="E38" s="35"/>
      <c r="F38" s="35"/>
      <c r="G38" s="64"/>
    </row>
    <row r="39" spans="1:7" ht="20.25">
      <c r="A39" s="92"/>
      <c r="B39" s="93" t="s">
        <v>91</v>
      </c>
      <c r="C39" s="39"/>
      <c r="D39" s="35"/>
      <c r="E39" s="35"/>
      <c r="F39" s="35"/>
      <c r="G39" s="64"/>
    </row>
    <row r="40" spans="1:7" ht="20.25">
      <c r="A40" s="92"/>
      <c r="B40" s="93" t="s">
        <v>92</v>
      </c>
      <c r="C40" s="39">
        <f>'10. melléklet Isaszegi Héts'!C80+'11.  melléklet Isaszegi Bóbi'!C80+'12. mell. Isaszegi Humánszol'!C80+'13.  mellékletMűvelődési ház'!C80+'14. melléklet Könyvtár'!C80+'15.melléklet IVÜSZ'!C80+'16. melléklet'!C85+'17. melléklet'!C80</f>
        <v>0</v>
      </c>
      <c r="D40" s="35"/>
      <c r="E40" s="35"/>
      <c r="F40" s="35"/>
      <c r="G40" s="64"/>
    </row>
    <row r="41" spans="2:7" ht="18">
      <c r="B41" s="60" t="s">
        <v>108</v>
      </c>
      <c r="C41" s="61">
        <f>C18-C37</f>
        <v>0</v>
      </c>
      <c r="D41" s="61"/>
      <c r="E41" s="61"/>
      <c r="F41" s="61"/>
      <c r="G41" s="64"/>
    </row>
  </sheetData>
  <sheetProtection selectLockedCells="1" selectUnlockedCells="1"/>
  <mergeCells count="4">
    <mergeCell ref="B1:C1"/>
    <mergeCell ref="B2:C2"/>
    <mergeCell ref="D4:F4"/>
    <mergeCell ref="D22:F22"/>
  </mergeCells>
  <printOptions horizontalCentered="1"/>
  <pageMargins left="0.7875" right="0.7875" top="0.9840277777777777" bottom="0.9840277777777777" header="0.5" footer="0.5118055555555555"/>
  <pageSetup fitToHeight="1" fitToWidth="1" horizontalDpi="300" verticalDpi="300" orientation="portrait" paperSize="9" scale="43" r:id="rId1"/>
  <headerFooter alignWithMargins="0">
    <oddHeader>&amp;R 1-B melléklet a 3 /2018.(II.21.) 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59"/>
  <sheetViews>
    <sheetView zoomScale="65" zoomScaleNormal="65" zoomScaleSheetLayoutView="50" zoomScalePageLayoutView="0" workbookViewId="0" topLeftCell="A1">
      <selection activeCell="O20" sqref="O20"/>
    </sheetView>
  </sheetViews>
  <sheetFormatPr defaultColWidth="9.140625" defaultRowHeight="12.75"/>
  <cols>
    <col min="4" max="4" width="14.57421875" style="0" customWidth="1"/>
  </cols>
  <sheetData>
    <row r="1" ht="12.75">
      <c r="J1" t="s">
        <v>486</v>
      </c>
    </row>
    <row r="2" ht="12.75">
      <c r="A2" t="s">
        <v>487</v>
      </c>
    </row>
    <row r="3" ht="12.75">
      <c r="J3" t="s">
        <v>2</v>
      </c>
    </row>
    <row r="5" spans="1:4" ht="38.25" customHeight="1">
      <c r="A5" s="458" t="s">
        <v>488</v>
      </c>
      <c r="B5" s="458"/>
      <c r="C5" s="458"/>
      <c r="D5" s="458"/>
    </row>
    <row r="6" spans="1:7" ht="12.75">
      <c r="A6" t="s">
        <v>489</v>
      </c>
      <c r="G6">
        <v>98347</v>
      </c>
    </row>
    <row r="7" spans="1:7" ht="12.75">
      <c r="A7" t="s">
        <v>490</v>
      </c>
      <c r="G7">
        <v>3500</v>
      </c>
    </row>
    <row r="8" spans="1:7" ht="12.75">
      <c r="A8" t="s">
        <v>491</v>
      </c>
      <c r="G8">
        <v>3000</v>
      </c>
    </row>
    <row r="9" spans="1:7" ht="12.75">
      <c r="A9" t="s">
        <v>492</v>
      </c>
      <c r="G9">
        <v>14620</v>
      </c>
    </row>
    <row r="10" spans="1:7" ht="12.75">
      <c r="A10" t="s">
        <v>493</v>
      </c>
      <c r="G10">
        <v>4226</v>
      </c>
    </row>
    <row r="11" spans="1:7" ht="12.75">
      <c r="A11" t="s">
        <v>494</v>
      </c>
      <c r="G11">
        <v>2746</v>
      </c>
    </row>
    <row r="12" spans="1:7" ht="12.75">
      <c r="A12" t="s">
        <v>495</v>
      </c>
      <c r="G12">
        <v>795</v>
      </c>
    </row>
    <row r="13" spans="1:7" ht="12.75">
      <c r="A13" t="s">
        <v>496</v>
      </c>
      <c r="G13">
        <v>3212</v>
      </c>
    </row>
    <row r="14" spans="1:7" ht="12.75">
      <c r="A14" t="s">
        <v>497</v>
      </c>
      <c r="G14">
        <v>2249</v>
      </c>
    </row>
    <row r="15" spans="1:7" ht="12.75">
      <c r="A15" t="s">
        <v>293</v>
      </c>
      <c r="G15">
        <v>1759</v>
      </c>
    </row>
    <row r="16" spans="1:7" ht="12.75">
      <c r="A16" t="s">
        <v>498</v>
      </c>
      <c r="G16">
        <v>672</v>
      </c>
    </row>
    <row r="17" spans="1:7" ht="12.75">
      <c r="A17" t="s">
        <v>499</v>
      </c>
      <c r="G17">
        <v>3028</v>
      </c>
    </row>
    <row r="18" spans="1:7" ht="12.75">
      <c r="A18" t="s">
        <v>500</v>
      </c>
      <c r="G18">
        <v>170312</v>
      </c>
    </row>
    <row r="19" spans="1:7" ht="12.75">
      <c r="A19" t="s">
        <v>501</v>
      </c>
      <c r="G19">
        <v>607</v>
      </c>
    </row>
    <row r="20" spans="1:7" ht="12.75">
      <c r="A20" t="s">
        <v>502</v>
      </c>
      <c r="G20">
        <v>23210</v>
      </c>
    </row>
    <row r="21" spans="1:7" ht="12.75">
      <c r="A21" t="s">
        <v>503</v>
      </c>
      <c r="G21">
        <v>713</v>
      </c>
    </row>
    <row r="23" spans="1:7" ht="12.75">
      <c r="A23" s="391" t="s">
        <v>504</v>
      </c>
      <c r="G23" s="391">
        <f>SUM(G6:G22)</f>
        <v>332996</v>
      </c>
    </row>
    <row r="26" spans="1:7" ht="12.75">
      <c r="A26" t="s">
        <v>481</v>
      </c>
      <c r="G26">
        <v>2378</v>
      </c>
    </row>
    <row r="27" spans="1:7" ht="12.75">
      <c r="A27" t="s">
        <v>477</v>
      </c>
      <c r="G27">
        <v>454</v>
      </c>
    </row>
    <row r="28" spans="1:7" ht="12.75">
      <c r="A28" t="s">
        <v>442</v>
      </c>
      <c r="G28">
        <v>465</v>
      </c>
    </row>
    <row r="29" spans="1:7" ht="12.75">
      <c r="A29" t="s">
        <v>505</v>
      </c>
      <c r="G29">
        <v>700</v>
      </c>
    </row>
    <row r="30" spans="1:7" ht="12.75">
      <c r="A30" t="s">
        <v>471</v>
      </c>
      <c r="G30">
        <v>882</v>
      </c>
    </row>
    <row r="31" spans="1:7" ht="12.75">
      <c r="A31" t="s">
        <v>446</v>
      </c>
      <c r="G31">
        <v>648</v>
      </c>
    </row>
    <row r="32" spans="1:7" ht="12.75">
      <c r="A32" t="s">
        <v>447</v>
      </c>
      <c r="G32">
        <v>857</v>
      </c>
    </row>
    <row r="33" spans="1:7" ht="12.75">
      <c r="A33" t="s">
        <v>467</v>
      </c>
      <c r="G33">
        <v>536</v>
      </c>
    </row>
    <row r="34" spans="1:7" ht="12.75">
      <c r="A34" t="s">
        <v>448</v>
      </c>
      <c r="G34">
        <v>2040</v>
      </c>
    </row>
    <row r="35" spans="1:7" ht="12.75">
      <c r="A35" t="s">
        <v>449</v>
      </c>
      <c r="G35">
        <v>11952</v>
      </c>
    </row>
    <row r="36" spans="1:7" ht="12.75">
      <c r="A36" t="s">
        <v>450</v>
      </c>
      <c r="G36">
        <v>13171</v>
      </c>
    </row>
    <row r="37" spans="1:7" ht="12.75">
      <c r="A37" t="s">
        <v>451</v>
      </c>
      <c r="G37">
        <v>797</v>
      </c>
    </row>
    <row r="38" spans="1:7" ht="12.75">
      <c r="A38" t="s">
        <v>473</v>
      </c>
      <c r="G38">
        <v>2352</v>
      </c>
    </row>
    <row r="39" spans="1:7" ht="12.75">
      <c r="A39" t="s">
        <v>506</v>
      </c>
      <c r="G39">
        <v>119644</v>
      </c>
    </row>
    <row r="40" spans="1:7" ht="12.75">
      <c r="A40" t="s">
        <v>453</v>
      </c>
      <c r="G40">
        <v>2732</v>
      </c>
    </row>
    <row r="41" spans="1:7" ht="12.75">
      <c r="A41" t="s">
        <v>507</v>
      </c>
      <c r="G41">
        <v>64</v>
      </c>
    </row>
    <row r="42" spans="1:7" ht="12.75">
      <c r="A42" t="s">
        <v>478</v>
      </c>
      <c r="G42">
        <v>21617</v>
      </c>
    </row>
    <row r="43" spans="1:7" ht="12.75">
      <c r="A43" t="s">
        <v>508</v>
      </c>
      <c r="G43">
        <v>81</v>
      </c>
    </row>
    <row r="44" spans="1:7" ht="12.75">
      <c r="A44" t="s">
        <v>509</v>
      </c>
      <c r="G44">
        <v>3581</v>
      </c>
    </row>
    <row r="45" spans="1:7" ht="12.75">
      <c r="A45" t="s">
        <v>479</v>
      </c>
      <c r="G45">
        <v>2215</v>
      </c>
    </row>
    <row r="46" spans="1:7" ht="12.75">
      <c r="A46" t="s">
        <v>456</v>
      </c>
      <c r="G46">
        <v>3017</v>
      </c>
    </row>
    <row r="47" spans="1:7" ht="12.75">
      <c r="A47" t="s">
        <v>468</v>
      </c>
      <c r="G47">
        <v>8647</v>
      </c>
    </row>
    <row r="48" spans="1:7" ht="24" customHeight="1">
      <c r="A48" t="s">
        <v>458</v>
      </c>
      <c r="G48">
        <f>7157+6304</f>
        <v>13461</v>
      </c>
    </row>
    <row r="49" spans="1:7" ht="12.75">
      <c r="A49" t="s">
        <v>459</v>
      </c>
      <c r="G49">
        <v>24</v>
      </c>
    </row>
    <row r="50" spans="1:7" ht="12.75">
      <c r="A50" t="s">
        <v>460</v>
      </c>
      <c r="G50">
        <v>904</v>
      </c>
    </row>
    <row r="51" spans="1:7" ht="12.75">
      <c r="A51" t="s">
        <v>510</v>
      </c>
      <c r="G51">
        <v>3071</v>
      </c>
    </row>
    <row r="52" spans="1:7" ht="12.75">
      <c r="A52" t="s">
        <v>511</v>
      </c>
      <c r="G52">
        <v>16115</v>
      </c>
    </row>
    <row r="53" spans="1:7" ht="12.75">
      <c r="A53" t="s">
        <v>512</v>
      </c>
      <c r="G53">
        <v>39514</v>
      </c>
    </row>
    <row r="54" spans="1:7" ht="12.75">
      <c r="A54" t="s">
        <v>513</v>
      </c>
      <c r="G54">
        <v>32608</v>
      </c>
    </row>
    <row r="55" spans="1:7" ht="12.75">
      <c r="A55" t="s">
        <v>469</v>
      </c>
      <c r="G55">
        <v>1790</v>
      </c>
    </row>
    <row r="56" spans="1:7" ht="12.75">
      <c r="A56" t="s">
        <v>514</v>
      </c>
      <c r="G56">
        <v>21672</v>
      </c>
    </row>
    <row r="57" spans="1:7" ht="12.75">
      <c r="A57" t="s">
        <v>475</v>
      </c>
      <c r="G57">
        <v>2260</v>
      </c>
    </row>
    <row r="58" spans="1:7" ht="12.75">
      <c r="A58" t="s">
        <v>464</v>
      </c>
      <c r="G58">
        <v>2747</v>
      </c>
    </row>
    <row r="59" spans="1:7" ht="12.75">
      <c r="A59" s="391" t="s">
        <v>220</v>
      </c>
      <c r="E59" s="391"/>
      <c r="G59" s="391">
        <f>SUM(G26:G58)</f>
        <v>332996</v>
      </c>
    </row>
  </sheetData>
  <sheetProtection selectLockedCells="1" selectUnlockedCells="1"/>
  <mergeCells count="1">
    <mergeCell ref="A5:D5"/>
  </mergeCells>
  <printOptions/>
  <pageMargins left="0.7875" right="0.7875" top="1.0527777777777778" bottom="0.8861111111111111" header="0.7875" footer="0.7875"/>
  <pageSetup horizontalDpi="300" verticalDpi="300" orientation="portrait" paperSize="9" scale="57" r:id="rId1"/>
  <headerFooter alignWithMargins="0">
    <oddHeader>&amp;C&amp;"Times New Roman,Normál"&amp;12&amp;A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SheetLayoutView="5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Roman,Normál"&amp;12&amp;A</oddHeader>
    <oddFooter>&amp;C&amp;"Times New Roman,Normál"&amp;12Oldal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SheetLayoutView="5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view="pageLayout" zoomScaleNormal="65" zoomScaleSheetLayoutView="50" workbookViewId="0" topLeftCell="A1">
      <selection activeCell="B19" sqref="B19"/>
    </sheetView>
  </sheetViews>
  <sheetFormatPr defaultColWidth="9.00390625" defaultRowHeight="12.75"/>
  <cols>
    <col min="1" max="1" width="6.28125" style="94" customWidth="1"/>
    <col min="2" max="2" width="78.8515625" style="94" customWidth="1"/>
    <col min="3" max="3" width="15.140625" style="94" customWidth="1"/>
    <col min="4" max="4" width="5.00390625" style="94" customWidth="1"/>
    <col min="5" max="5" width="52.7109375" style="94" customWidth="1"/>
    <col min="6" max="6" width="20.00390625" style="94" customWidth="1"/>
    <col min="7" max="16384" width="9.00390625" style="94" customWidth="1"/>
  </cols>
  <sheetData>
    <row r="1" spans="1:6" ht="18">
      <c r="A1" s="440" t="s">
        <v>109</v>
      </c>
      <c r="B1" s="440"/>
      <c r="C1" s="440"/>
      <c r="D1" s="440"/>
      <c r="E1" s="440"/>
      <c r="F1" s="440"/>
    </row>
    <row r="2" spans="1:6" ht="18">
      <c r="A2" s="60"/>
      <c r="B2" s="60"/>
      <c r="C2" s="60"/>
      <c r="D2" s="60"/>
      <c r="E2" s="60"/>
      <c r="F2" s="60"/>
    </row>
    <row r="3" spans="1:6" ht="18">
      <c r="A3" s="440" t="s">
        <v>110</v>
      </c>
      <c r="B3" s="440"/>
      <c r="C3" s="440"/>
      <c r="D3" s="440"/>
      <c r="E3" s="440"/>
      <c r="F3" s="440"/>
    </row>
    <row r="4" spans="1:6" ht="18">
      <c r="A4" s="441" t="s">
        <v>111</v>
      </c>
      <c r="B4" s="441"/>
      <c r="C4" s="441"/>
      <c r="D4" s="441"/>
      <c r="E4" s="441"/>
      <c r="F4" s="441"/>
    </row>
    <row r="5" spans="1:6" ht="19.5" customHeight="1">
      <c r="A5" s="60"/>
      <c r="B5" s="95" t="s">
        <v>112</v>
      </c>
      <c r="C5" s="96" t="s">
        <v>113</v>
      </c>
      <c r="D5" s="442" t="s">
        <v>114</v>
      </c>
      <c r="E5" s="442"/>
      <c r="F5" s="96" t="s">
        <v>113</v>
      </c>
    </row>
    <row r="6" spans="1:6" ht="23.25" customHeight="1">
      <c r="A6" s="97" t="s">
        <v>14</v>
      </c>
      <c r="B6" s="98" t="s">
        <v>15</v>
      </c>
      <c r="C6" s="99">
        <f>C7+C8+C9+C10+C11+C12</f>
        <v>654552</v>
      </c>
      <c r="D6" s="100" t="s">
        <v>14</v>
      </c>
      <c r="E6" s="101" t="s">
        <v>66</v>
      </c>
      <c r="F6" s="99">
        <f>F7+F8+F9+F12+F13</f>
        <v>1130550</v>
      </c>
    </row>
    <row r="7" spans="1:6" ht="18.75">
      <c r="A7" s="102"/>
      <c r="B7" s="103" t="s">
        <v>16</v>
      </c>
      <c r="C7" s="104">
        <f>'1_A melléklet'!C7</f>
        <v>258888</v>
      </c>
      <c r="D7" s="105"/>
      <c r="E7" s="106" t="s">
        <v>67</v>
      </c>
      <c r="F7" s="104">
        <f>'1_A melléklet'!C41</f>
        <v>474319</v>
      </c>
    </row>
    <row r="8" spans="1:6" ht="36">
      <c r="A8" s="107"/>
      <c r="B8" s="103" t="s">
        <v>17</v>
      </c>
      <c r="C8" s="104">
        <f>'1_A melléklet'!C8</f>
        <v>189021</v>
      </c>
      <c r="D8" s="108"/>
      <c r="E8" s="109" t="s">
        <v>68</v>
      </c>
      <c r="F8" s="104">
        <f>'1_A melléklet'!C42</f>
        <v>100205</v>
      </c>
    </row>
    <row r="9" spans="1:6" ht="36">
      <c r="A9" s="107"/>
      <c r="B9" s="110" t="s">
        <v>18</v>
      </c>
      <c r="C9" s="104">
        <f>'1_A melléklet'!C9</f>
        <v>192784</v>
      </c>
      <c r="D9" s="108"/>
      <c r="E9" s="109" t="s">
        <v>69</v>
      </c>
      <c r="F9" s="104">
        <f>'1_A melléklet'!C43</f>
        <v>468062</v>
      </c>
    </row>
    <row r="10" spans="1:6" ht="54">
      <c r="A10" s="107"/>
      <c r="B10" s="103" t="s">
        <v>19</v>
      </c>
      <c r="C10" s="104">
        <f>'1_A melléklet'!C10</f>
        <v>13859</v>
      </c>
      <c r="D10" s="108"/>
      <c r="E10" s="109" t="s">
        <v>70</v>
      </c>
      <c r="F10" s="104">
        <f>'1_A melléklet'!C44</f>
        <v>0</v>
      </c>
    </row>
    <row r="11" spans="1:6" ht="18" customHeight="1">
      <c r="A11" s="107"/>
      <c r="B11" s="103" t="s">
        <v>20</v>
      </c>
      <c r="C11" s="104">
        <f>'1_A melléklet'!C11</f>
        <v>0</v>
      </c>
      <c r="D11" s="108"/>
      <c r="E11" s="109" t="s">
        <v>71</v>
      </c>
      <c r="F11" s="104">
        <f>'1_A melléklet'!C45</f>
        <v>0</v>
      </c>
    </row>
    <row r="12" spans="1:6" ht="18">
      <c r="A12" s="107"/>
      <c r="B12" s="103" t="s">
        <v>21</v>
      </c>
      <c r="C12" s="111">
        <f>'1_A melléklet'!C12</f>
        <v>0</v>
      </c>
      <c r="D12" s="108"/>
      <c r="E12" s="109" t="s">
        <v>72</v>
      </c>
      <c r="F12" s="104">
        <f>'1_A melléklet'!C46</f>
        <v>19280</v>
      </c>
    </row>
    <row r="13" spans="1:6" ht="28.5" customHeight="1">
      <c r="A13" s="112" t="s">
        <v>22</v>
      </c>
      <c r="B13" s="98" t="s">
        <v>23</v>
      </c>
      <c r="C13" s="99">
        <f>C14+C15+C16+C17</f>
        <v>61940</v>
      </c>
      <c r="D13" s="108"/>
      <c r="E13" s="109" t="s">
        <v>73</v>
      </c>
      <c r="F13" s="104">
        <f>F14+F15+F16</f>
        <v>68684</v>
      </c>
    </row>
    <row r="14" spans="1:6" ht="36">
      <c r="A14" s="102"/>
      <c r="B14" s="103" t="s">
        <v>24</v>
      </c>
      <c r="C14" s="104">
        <f>'1_A melléklet'!C14</f>
        <v>2160</v>
      </c>
      <c r="D14" s="108"/>
      <c r="E14" s="109" t="s">
        <v>74</v>
      </c>
      <c r="F14" s="104">
        <f>'1_A melléklet'!C48</f>
        <v>36046</v>
      </c>
    </row>
    <row r="15" spans="1:6" ht="36">
      <c r="A15" s="107"/>
      <c r="B15" s="103" t="s">
        <v>115</v>
      </c>
      <c r="C15" s="104">
        <f>'1_A melléklet'!C15</f>
        <v>0</v>
      </c>
      <c r="D15" s="108"/>
      <c r="E15" s="109" t="s">
        <v>75</v>
      </c>
      <c r="F15" s="104">
        <f>'1_A melléklet'!C49</f>
        <v>0</v>
      </c>
    </row>
    <row r="16" spans="1:6" ht="36">
      <c r="A16" s="107"/>
      <c r="B16" s="103" t="s">
        <v>26</v>
      </c>
      <c r="C16" s="104">
        <f>'1_A melléklet'!C16</f>
        <v>47682</v>
      </c>
      <c r="D16" s="108"/>
      <c r="E16" s="109" t="s">
        <v>76</v>
      </c>
      <c r="F16" s="104">
        <f>'1_A melléklet'!C50</f>
        <v>32638</v>
      </c>
    </row>
    <row r="17" spans="1:6" ht="36">
      <c r="A17" s="107"/>
      <c r="B17" s="103" t="s">
        <v>27</v>
      </c>
      <c r="C17" s="104">
        <f>'1_A melléklet'!C17</f>
        <v>12098</v>
      </c>
      <c r="D17" s="100" t="s">
        <v>22</v>
      </c>
      <c r="E17" s="101" t="s">
        <v>87</v>
      </c>
      <c r="F17" s="99">
        <f>F18</f>
        <v>23712</v>
      </c>
    </row>
    <row r="18" spans="1:6" ht="18">
      <c r="A18" s="112" t="s">
        <v>28</v>
      </c>
      <c r="B18" s="100" t="s">
        <v>32</v>
      </c>
      <c r="C18" s="99">
        <f>C19+C20+C21+C22</f>
        <v>197210</v>
      </c>
      <c r="D18" s="105"/>
      <c r="E18" s="109" t="s">
        <v>95</v>
      </c>
      <c r="F18" s="104">
        <f>'1_A melléklet'!C53</f>
        <v>23712</v>
      </c>
    </row>
    <row r="19" spans="1:6" ht="40.5">
      <c r="A19" s="113"/>
      <c r="B19" s="17" t="s">
        <v>33</v>
      </c>
      <c r="C19" s="104">
        <f>'1_A melléklet'!C19</f>
        <v>164700</v>
      </c>
      <c r="D19" s="108"/>
      <c r="E19" s="106"/>
      <c r="F19" s="114">
        <f>'1_A melléklet'!C54</f>
        <v>0</v>
      </c>
    </row>
    <row r="20" spans="1:6" ht="18">
      <c r="A20" s="115"/>
      <c r="B20" s="109" t="s">
        <v>34</v>
      </c>
      <c r="C20" s="104">
        <f>'1_A melléklet'!C20</f>
        <v>26000</v>
      </c>
      <c r="D20" s="116"/>
      <c r="E20" s="116"/>
      <c r="F20" s="116"/>
    </row>
    <row r="21" spans="1:6" ht="18">
      <c r="A21" s="113"/>
      <c r="B21" s="109" t="s">
        <v>35</v>
      </c>
      <c r="C21" s="104">
        <f>'1_A melléklet'!C21</f>
        <v>3000</v>
      </c>
      <c r="D21" s="116"/>
      <c r="E21" s="116"/>
      <c r="F21" s="116"/>
    </row>
    <row r="22" spans="1:6" ht="72">
      <c r="A22" s="102"/>
      <c r="B22" s="109" t="s">
        <v>36</v>
      </c>
      <c r="C22" s="104">
        <f>'1_A melléklet'!C22</f>
        <v>3510</v>
      </c>
      <c r="D22" s="116"/>
      <c r="E22" s="116"/>
      <c r="F22" s="116"/>
    </row>
    <row r="23" spans="1:6" ht="18.75" customHeight="1">
      <c r="A23" s="112" t="s">
        <v>31</v>
      </c>
      <c r="B23" s="117" t="s">
        <v>38</v>
      </c>
      <c r="C23" s="99">
        <f>C24+C25+C26+C27+C28</f>
        <v>150092</v>
      </c>
      <c r="D23" s="118"/>
      <c r="E23" s="116"/>
      <c r="F23" s="116"/>
    </row>
    <row r="24" spans="1:6" ht="54">
      <c r="A24" s="113"/>
      <c r="B24" s="109" t="s">
        <v>39</v>
      </c>
      <c r="C24" s="104">
        <f>'1_A melléklet'!C24</f>
        <v>133724</v>
      </c>
      <c r="D24" s="116"/>
      <c r="E24" s="116"/>
      <c r="F24" s="119"/>
    </row>
    <row r="25" spans="1:6" ht="26.25" customHeight="1">
      <c r="A25" s="113"/>
      <c r="B25" s="109" t="s">
        <v>40</v>
      </c>
      <c r="C25" s="104">
        <f>'1_A melléklet'!C25</f>
        <v>15412</v>
      </c>
      <c r="D25" s="116"/>
      <c r="E25" s="116"/>
      <c r="F25" s="119"/>
    </row>
    <row r="26" spans="1:6" ht="23.25" customHeight="1">
      <c r="A26" s="113"/>
      <c r="B26" s="109" t="s">
        <v>41</v>
      </c>
      <c r="C26" s="104">
        <f>'1_A melléklet'!C26</f>
        <v>0</v>
      </c>
      <c r="D26" s="116"/>
      <c r="E26" s="116"/>
      <c r="F26" s="119"/>
    </row>
    <row r="27" spans="1:6" ht="18">
      <c r="A27" s="113"/>
      <c r="B27" s="109" t="s">
        <v>42</v>
      </c>
      <c r="C27" s="104">
        <f>'1_A melléklet'!C27</f>
        <v>700</v>
      </c>
      <c r="D27" s="116"/>
      <c r="E27" s="116"/>
      <c r="F27" s="119"/>
    </row>
    <row r="28" spans="1:6" ht="18">
      <c r="A28" s="113"/>
      <c r="B28" s="109" t="s">
        <v>43</v>
      </c>
      <c r="C28" s="111">
        <f>'1_A melléklet'!C28</f>
        <v>256</v>
      </c>
      <c r="D28" s="116"/>
      <c r="E28" s="116"/>
      <c r="F28" s="119"/>
    </row>
    <row r="29" spans="1:6" ht="18">
      <c r="A29" s="120" t="s">
        <v>37</v>
      </c>
      <c r="B29" s="101" t="s">
        <v>48</v>
      </c>
      <c r="C29" s="99">
        <f>'1_A melléklet'!C29</f>
        <v>0</v>
      </c>
      <c r="D29" s="116"/>
      <c r="E29" s="116"/>
      <c r="F29" s="119"/>
    </row>
    <row r="30" spans="1:6" ht="18">
      <c r="A30" s="108"/>
      <c r="B30" s="121" t="s">
        <v>94</v>
      </c>
      <c r="C30" s="111">
        <f>C6+C13+C18+C23</f>
        <v>1063794</v>
      </c>
      <c r="D30" s="116"/>
      <c r="E30" s="116"/>
      <c r="F30" s="119"/>
    </row>
    <row r="31" spans="1:6" ht="20.25">
      <c r="A31" s="120" t="s">
        <v>44</v>
      </c>
      <c r="B31" s="80" t="s">
        <v>95</v>
      </c>
      <c r="C31" s="99">
        <f>'1_A melléklet'!C31</f>
        <v>23712</v>
      </c>
      <c r="D31" s="66"/>
      <c r="E31" s="68"/>
      <c r="F31" s="122"/>
    </row>
    <row r="32" spans="1:6" ht="36">
      <c r="A32" s="120" t="s">
        <v>47</v>
      </c>
      <c r="B32" s="101" t="s">
        <v>58</v>
      </c>
      <c r="C32" s="99">
        <f>'1_A melléklet'!C32</f>
        <v>66756</v>
      </c>
      <c r="D32" s="66"/>
      <c r="E32" s="68"/>
      <c r="F32" s="122"/>
    </row>
    <row r="33" spans="1:6" ht="18">
      <c r="A33" s="108"/>
      <c r="B33" s="121" t="s">
        <v>96</v>
      </c>
      <c r="C33" s="111">
        <f>C31+C32</f>
        <v>90468</v>
      </c>
      <c r="D33" s="66"/>
      <c r="E33" s="68"/>
      <c r="F33" s="122"/>
    </row>
    <row r="34" spans="1:6" ht="18">
      <c r="A34" s="108"/>
      <c r="B34" s="123" t="s">
        <v>64</v>
      </c>
      <c r="C34" s="111">
        <f>C30+C33</f>
        <v>1154262</v>
      </c>
      <c r="D34" s="66"/>
      <c r="E34" s="123" t="s">
        <v>100</v>
      </c>
      <c r="F34" s="111">
        <f>F6+F17</f>
        <v>1154262</v>
      </c>
    </row>
    <row r="35" spans="1:6" ht="18">
      <c r="A35" s="124"/>
      <c r="B35" s="68"/>
      <c r="C35" s="122"/>
      <c r="D35" s="66"/>
      <c r="E35" s="68"/>
      <c r="F35" s="68"/>
    </row>
    <row r="36" spans="1:6" ht="18">
      <c r="A36" s="124"/>
      <c r="B36" s="125"/>
      <c r="C36" s="76"/>
      <c r="D36" s="124"/>
      <c r="E36" s="125"/>
      <c r="F36" s="126">
        <f>C34-F34</f>
        <v>0</v>
      </c>
    </row>
    <row r="37" spans="1:6" ht="32.25" customHeight="1">
      <c r="A37" s="440" t="s">
        <v>116</v>
      </c>
      <c r="B37" s="440"/>
      <c r="C37" s="440"/>
      <c r="D37" s="440"/>
      <c r="E37" s="440"/>
      <c r="F37" s="440"/>
    </row>
    <row r="38" spans="1:6" ht="18">
      <c r="A38" s="95"/>
      <c r="B38" s="68" t="s">
        <v>7</v>
      </c>
      <c r="C38" s="96" t="s">
        <v>113</v>
      </c>
      <c r="D38" s="96"/>
      <c r="E38" s="68" t="s">
        <v>65</v>
      </c>
      <c r="F38" s="127" t="s">
        <v>113</v>
      </c>
    </row>
    <row r="39" spans="1:6" ht="20.25">
      <c r="A39" s="128" t="s">
        <v>14</v>
      </c>
      <c r="B39" s="22" t="s">
        <v>32</v>
      </c>
      <c r="C39" s="129">
        <f>1_B_MELLÉKLET!C6</f>
        <v>57000</v>
      </c>
      <c r="D39" s="100" t="s">
        <v>14</v>
      </c>
      <c r="E39" s="130" t="s">
        <v>77</v>
      </c>
      <c r="F39" s="99">
        <f>F40+F43+F44</f>
        <v>655379</v>
      </c>
    </row>
    <row r="40" spans="1:6" ht="20.25">
      <c r="A40" s="131"/>
      <c r="B40" s="26" t="s">
        <v>102</v>
      </c>
      <c r="C40" s="67">
        <f>1_B_MELLÉKLET!C7</f>
        <v>57000</v>
      </c>
      <c r="D40" s="105"/>
      <c r="E40" s="132" t="s">
        <v>78</v>
      </c>
      <c r="F40" s="104">
        <f>1_B_MELLÉKLET!C25</f>
        <v>605464</v>
      </c>
    </row>
    <row r="41" spans="1:6" ht="54">
      <c r="A41" s="128" t="s">
        <v>22</v>
      </c>
      <c r="B41" s="101" t="s">
        <v>45</v>
      </c>
      <c r="C41" s="99">
        <f>C42+C43</f>
        <v>0</v>
      </c>
      <c r="D41" s="105"/>
      <c r="E41" s="133" t="s">
        <v>79</v>
      </c>
      <c r="F41" s="104">
        <f>1_B_MELLÉKLET!C26</f>
        <v>0</v>
      </c>
    </row>
    <row r="42" spans="1:6" ht="68.25" customHeight="1">
      <c r="A42" s="134"/>
      <c r="B42" s="109" t="s">
        <v>46</v>
      </c>
      <c r="C42" s="104">
        <f>1_B_MELLÉKLET!C9</f>
        <v>0</v>
      </c>
      <c r="D42" s="105"/>
      <c r="E42" s="133" t="s">
        <v>80</v>
      </c>
      <c r="F42" s="67">
        <f>1_B_MELLÉKLET!C27</f>
        <v>0</v>
      </c>
    </row>
    <row r="43" spans="1:6" ht="26.25" customHeight="1">
      <c r="A43" s="134"/>
      <c r="B43" s="109" t="s">
        <v>117</v>
      </c>
      <c r="C43" s="67">
        <f>1_B_MELLÉKLET!C10</f>
        <v>0</v>
      </c>
      <c r="D43" s="108"/>
      <c r="E43" s="133" t="s">
        <v>81</v>
      </c>
      <c r="F43" s="104">
        <f>1_B_MELLÉKLET!C28</f>
        <v>49915</v>
      </c>
    </row>
    <row r="44" spans="1:6" ht="26.25" customHeight="1">
      <c r="A44" s="135" t="s">
        <v>28</v>
      </c>
      <c r="B44" s="101" t="s">
        <v>51</v>
      </c>
      <c r="C44" s="99">
        <f>C45+C46</f>
        <v>227889</v>
      </c>
      <c r="D44" s="108"/>
      <c r="E44" s="133" t="s">
        <v>106</v>
      </c>
      <c r="F44" s="104">
        <f>1_B_MELLÉKLET!C29</f>
        <v>0</v>
      </c>
    </row>
    <row r="45" spans="1:6" ht="39.75" customHeight="1">
      <c r="A45" s="131"/>
      <c r="B45" s="109" t="s">
        <v>103</v>
      </c>
      <c r="C45" s="67">
        <f>1_B_MELLÉKLET!C12</f>
        <v>24000</v>
      </c>
      <c r="D45" s="108"/>
      <c r="E45" s="133" t="s">
        <v>83</v>
      </c>
      <c r="F45" s="67">
        <f>1_B_MELLÉKLET!C30</f>
        <v>0</v>
      </c>
    </row>
    <row r="46" spans="1:6" ht="43.5" customHeight="1">
      <c r="A46" s="131"/>
      <c r="B46" s="109" t="s">
        <v>53</v>
      </c>
      <c r="C46" s="104">
        <f>1_B_MELLÉKLET!C13</f>
        <v>203889</v>
      </c>
      <c r="D46" s="108"/>
      <c r="E46" s="133" t="s">
        <v>84</v>
      </c>
      <c r="F46" s="67">
        <f>1_B_MELLÉKLET!C31</f>
        <v>0</v>
      </c>
    </row>
    <row r="47" spans="1:6" ht="18">
      <c r="A47" s="128" t="s">
        <v>31</v>
      </c>
      <c r="B47" s="101" t="s">
        <v>104</v>
      </c>
      <c r="C47" s="99">
        <f>C39+C41+C44</f>
        <v>284889</v>
      </c>
      <c r="D47" s="108"/>
      <c r="E47" s="133" t="s">
        <v>85</v>
      </c>
      <c r="F47" s="104">
        <f>1_B_MELLÉKLET!C32</f>
        <v>54285</v>
      </c>
    </row>
    <row r="48" spans="1:6" ht="36">
      <c r="A48" s="128" t="s">
        <v>37</v>
      </c>
      <c r="B48" s="80" t="s">
        <v>95</v>
      </c>
      <c r="C48" s="129">
        <f>1_B_MELLÉKLET!C15</f>
        <v>73660</v>
      </c>
      <c r="D48" s="100" t="s">
        <v>22</v>
      </c>
      <c r="E48" s="130" t="s">
        <v>87</v>
      </c>
      <c r="F48" s="136">
        <f>1_B_MELLÉKLET!C34</f>
        <v>850</v>
      </c>
    </row>
    <row r="49" spans="1:6" ht="36">
      <c r="A49" s="128" t="s">
        <v>44</v>
      </c>
      <c r="B49" s="101" t="s">
        <v>60</v>
      </c>
      <c r="C49" s="99">
        <f>1_B_MELLÉKLET!C16</f>
        <v>351965</v>
      </c>
      <c r="D49" s="116"/>
      <c r="E49" s="133" t="s">
        <v>118</v>
      </c>
      <c r="F49" s="67">
        <f>1_B_MELLÉKLET!C35</f>
        <v>850</v>
      </c>
    </row>
    <row r="50" spans="1:6" ht="18">
      <c r="A50" s="134"/>
      <c r="B50" s="121" t="s">
        <v>105</v>
      </c>
      <c r="C50" s="111">
        <f>C49</f>
        <v>351965</v>
      </c>
      <c r="D50" s="116"/>
      <c r="E50" s="133"/>
      <c r="F50" s="67">
        <f>1_B_MELLÉKLET!C36</f>
        <v>0</v>
      </c>
    </row>
    <row r="51" spans="1:36" s="138" customFormat="1" ht="18">
      <c r="A51" s="66"/>
      <c r="B51" s="123" t="s">
        <v>64</v>
      </c>
      <c r="C51" s="111">
        <f>1_B_MELLÉKLET!C18</f>
        <v>710514</v>
      </c>
      <c r="D51" s="116"/>
      <c r="E51" s="137" t="s">
        <v>100</v>
      </c>
      <c r="F51" s="111">
        <f>1_B_MELLÉKLET!C37</f>
        <v>710514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s="138" customFormat="1" ht="18">
      <c r="A52" s="139"/>
      <c r="B52" s="139"/>
      <c r="C52" s="139"/>
      <c r="D52" s="94"/>
      <c r="E52" s="140"/>
      <c r="F52" s="141">
        <f>C51-F51</f>
        <v>0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s="138" customFormat="1" ht="18">
      <c r="A53" s="139"/>
      <c r="B53" s="139"/>
      <c r="C53" s="139"/>
      <c r="D53" s="94"/>
      <c r="E53" s="140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s="138" customFormat="1" ht="18">
      <c r="A54" s="139"/>
      <c r="B54" s="139"/>
      <c r="C54" s="139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rintOptions/>
  <pageMargins left="0.75" right="0.75" top="1" bottom="1" header="0.5" footer="0.5118055555555555"/>
  <pageSetup horizontalDpi="300" verticalDpi="300" orientation="portrait" paperSize="9" scale="44" r:id="rId1"/>
  <headerFooter alignWithMargins="0">
    <oddHeader>&amp;R2. melléklet a 3/2018.(II.21.)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view="pageLayout" zoomScaleNormal="65" zoomScaleSheetLayoutView="50" workbookViewId="0" topLeftCell="A1">
      <selection activeCell="E7" sqref="E7"/>
    </sheetView>
  </sheetViews>
  <sheetFormatPr defaultColWidth="8.421875" defaultRowHeight="12.75"/>
  <cols>
    <col min="1" max="1" width="9.00390625" style="142" customWidth="1"/>
    <col min="2" max="2" width="40.140625" style="142" customWidth="1"/>
    <col min="3" max="5" width="12.57421875" style="142" customWidth="1"/>
    <col min="6" max="6" width="14.28125" style="142" customWidth="1"/>
    <col min="7" max="16384" width="8.421875" style="142" customWidth="1"/>
  </cols>
  <sheetData>
    <row r="1" spans="1:6" ht="33" customHeight="1">
      <c r="A1" s="443" t="s">
        <v>119</v>
      </c>
      <c r="B1" s="443"/>
      <c r="C1" s="443"/>
      <c r="D1" s="443"/>
      <c r="E1" s="443"/>
      <c r="F1" s="443"/>
    </row>
    <row r="2" spans="1:7" ht="15.75" customHeight="1">
      <c r="A2" s="143"/>
      <c r="B2" s="143"/>
      <c r="C2" s="444"/>
      <c r="D2" s="444"/>
      <c r="E2" s="444" t="s">
        <v>120</v>
      </c>
      <c r="F2" s="444"/>
      <c r="G2" s="145"/>
    </row>
    <row r="3" spans="1:6" ht="63" customHeight="1">
      <c r="A3" s="445" t="s">
        <v>121</v>
      </c>
      <c r="B3" s="446" t="s">
        <v>122</v>
      </c>
      <c r="C3" s="447" t="s">
        <v>123</v>
      </c>
      <c r="D3" s="447"/>
      <c r="E3" s="447"/>
      <c r="F3" s="448" t="s">
        <v>124</v>
      </c>
    </row>
    <row r="4" spans="1:6" ht="72">
      <c r="A4" s="445"/>
      <c r="B4" s="446"/>
      <c r="C4" s="146" t="s">
        <v>125</v>
      </c>
      <c r="D4" s="146" t="s">
        <v>126</v>
      </c>
      <c r="E4" s="146" t="s">
        <v>127</v>
      </c>
      <c r="F4" s="448"/>
    </row>
    <row r="5" spans="1:6" ht="18">
      <c r="A5" s="147"/>
      <c r="B5" s="148" t="s">
        <v>128</v>
      </c>
      <c r="C5" s="148" t="s">
        <v>129</v>
      </c>
      <c r="D5" s="148" t="s">
        <v>130</v>
      </c>
      <c r="E5" s="148" t="s">
        <v>131</v>
      </c>
      <c r="F5" s="149" t="s">
        <v>132</v>
      </c>
    </row>
    <row r="6" spans="1:6" ht="29.25" customHeight="1">
      <c r="A6" s="150" t="s">
        <v>133</v>
      </c>
      <c r="B6" s="151" t="s">
        <v>134</v>
      </c>
      <c r="C6" s="152">
        <v>836</v>
      </c>
      <c r="D6" s="152">
        <v>850</v>
      </c>
      <c r="E6" s="152">
        <v>2456</v>
      </c>
      <c r="F6" s="153">
        <f>SUM(C6:E6)</f>
        <v>4142</v>
      </c>
    </row>
    <row r="7" spans="1:6" ht="18">
      <c r="A7" s="154" t="s">
        <v>135</v>
      </c>
      <c r="B7" s="155"/>
      <c r="C7" s="156"/>
      <c r="D7" s="156"/>
      <c r="E7" s="156"/>
      <c r="F7" s="157"/>
    </row>
    <row r="8" spans="1:6" ht="18">
      <c r="A8" s="154" t="s">
        <v>136</v>
      </c>
      <c r="B8" s="155"/>
      <c r="C8" s="156"/>
      <c r="D8" s="156"/>
      <c r="E8" s="156"/>
      <c r="F8" s="157"/>
    </row>
    <row r="9" spans="1:6" ht="18">
      <c r="A9" s="154" t="s">
        <v>137</v>
      </c>
      <c r="B9" s="155"/>
      <c r="C9" s="156"/>
      <c r="D9" s="156"/>
      <c r="E9" s="156"/>
      <c r="F9" s="157"/>
    </row>
    <row r="10" spans="1:6" ht="18">
      <c r="A10" s="158" t="s">
        <v>138</v>
      </c>
      <c r="B10" s="159"/>
      <c r="C10" s="160"/>
      <c r="D10" s="160"/>
      <c r="E10" s="160"/>
      <c r="F10" s="157"/>
    </row>
    <row r="11" spans="1:6" s="165" customFormat="1" ht="18">
      <c r="A11" s="161" t="s">
        <v>139</v>
      </c>
      <c r="B11" s="162" t="s">
        <v>140</v>
      </c>
      <c r="C11" s="163">
        <f>SUM(C6:C10)</f>
        <v>836</v>
      </c>
      <c r="D11" s="163">
        <f>SUM(D6:D10)</f>
        <v>850</v>
      </c>
      <c r="E11" s="163">
        <f>SUM(E6:E10)</f>
        <v>2456</v>
      </c>
      <c r="F11" s="164">
        <f>SUM(F6:F10)</f>
        <v>4142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/>
  <pageMargins left="0.7875" right="0.7875" top="1.0527777777777778" bottom="0.8861111111111111" header="0.7875" footer="0.7875"/>
  <pageSetup horizontalDpi="300" verticalDpi="300" orientation="portrait" paperSize="9" scale="57" r:id="rId1"/>
  <headerFooter alignWithMargins="0">
    <oddHeader>&amp;R&amp;"Times New Roman,Normál"&amp;12 3.  melléklet a 3/2018.(II.21.) sz.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59"/>
  <sheetViews>
    <sheetView view="pageLayout" zoomScaleNormal="65" zoomScaleSheetLayoutView="50" workbookViewId="0" topLeftCell="C1">
      <selection activeCell="J1" sqref="J1"/>
    </sheetView>
  </sheetViews>
  <sheetFormatPr defaultColWidth="9.140625" defaultRowHeight="12.75"/>
  <cols>
    <col min="1" max="1" width="21.28125" style="94" customWidth="1"/>
    <col min="2" max="2" width="78.7109375" style="94" customWidth="1"/>
    <col min="3" max="3" width="21.140625" style="94" customWidth="1"/>
    <col min="4" max="4" width="16.8515625" style="94" customWidth="1"/>
    <col min="5" max="5" width="25.140625" style="94" customWidth="1"/>
    <col min="6" max="6" width="21.421875" style="94" customWidth="1"/>
    <col min="7" max="7" width="20.57421875" style="94" customWidth="1"/>
    <col min="8" max="8" width="27.28125" style="94" customWidth="1"/>
    <col min="9" max="9" width="16.7109375" style="94" customWidth="1"/>
    <col min="10" max="10" width="11.57421875" style="94" customWidth="1"/>
    <col min="11" max="11" width="14.421875" style="94" customWidth="1"/>
    <col min="12" max="12" width="19.140625" style="94" customWidth="1"/>
    <col min="13" max="13" width="26.140625" style="94" customWidth="1"/>
    <col min="14" max="14" width="13.8515625" style="94" customWidth="1"/>
    <col min="15" max="15" width="13.28125" style="94" customWidth="1"/>
    <col min="16" max="253" width="9.00390625" style="94" customWidth="1"/>
  </cols>
  <sheetData>
    <row r="1" spans="1:4" ht="18">
      <c r="A1" s="166" t="s">
        <v>141</v>
      </c>
      <c r="B1" s="167"/>
      <c r="C1" s="167"/>
      <c r="D1" s="167"/>
    </row>
    <row r="2" spans="1:12" ht="102.75" customHeight="1">
      <c r="A2" s="138" t="s">
        <v>3</v>
      </c>
      <c r="B2" s="138" t="s">
        <v>142</v>
      </c>
      <c r="C2" s="8" t="s">
        <v>5</v>
      </c>
      <c r="D2" s="168" t="s">
        <v>143</v>
      </c>
      <c r="E2" s="168" t="s">
        <v>144</v>
      </c>
      <c r="F2" s="169" t="s">
        <v>145</v>
      </c>
      <c r="G2" s="170" t="s">
        <v>146</v>
      </c>
      <c r="H2" s="169" t="s">
        <v>147</v>
      </c>
      <c r="I2" s="171"/>
      <c r="J2" s="171"/>
      <c r="K2" s="171"/>
      <c r="L2" s="171"/>
    </row>
    <row r="3" spans="1:15" ht="18">
      <c r="A3" s="172" t="s">
        <v>14</v>
      </c>
      <c r="B3" s="138"/>
      <c r="C3" s="173"/>
      <c r="D3" s="138"/>
      <c r="E3" s="173"/>
      <c r="F3" s="138"/>
      <c r="G3" s="174"/>
      <c r="H3" s="138"/>
      <c r="I3" s="171"/>
      <c r="J3" s="171"/>
      <c r="K3" s="171"/>
      <c r="L3" s="171"/>
      <c r="M3" s="171"/>
      <c r="N3" s="171"/>
      <c r="O3" s="171"/>
    </row>
    <row r="4" spans="1:15" ht="18">
      <c r="A4" s="138"/>
      <c r="B4" s="138" t="s">
        <v>515</v>
      </c>
      <c r="C4" s="173">
        <v>12000</v>
      </c>
      <c r="D4" s="173">
        <v>4000</v>
      </c>
      <c r="E4" s="175">
        <v>8000</v>
      </c>
      <c r="F4" s="173">
        <v>4000</v>
      </c>
      <c r="G4" s="174"/>
      <c r="H4" s="138"/>
      <c r="I4" s="171"/>
      <c r="J4" s="171"/>
      <c r="K4" s="171"/>
      <c r="L4" s="171"/>
      <c r="M4" s="171"/>
      <c r="N4" s="171"/>
      <c r="O4" s="171"/>
    </row>
    <row r="5" spans="1:15" ht="18">
      <c r="A5" s="138"/>
      <c r="B5" s="138" t="s">
        <v>148</v>
      </c>
      <c r="C5" s="173">
        <v>2500</v>
      </c>
      <c r="D5" s="173">
        <v>2500</v>
      </c>
      <c r="E5" s="173"/>
      <c r="F5" s="173">
        <v>2500</v>
      </c>
      <c r="G5" s="174"/>
      <c r="H5" s="138"/>
      <c r="I5" s="171"/>
      <c r="J5" s="171"/>
      <c r="K5" s="171"/>
      <c r="L5" s="171"/>
      <c r="M5" s="171"/>
      <c r="N5" s="171"/>
      <c r="O5" s="171"/>
    </row>
    <row r="6" spans="1:15" ht="18">
      <c r="A6" s="138"/>
      <c r="B6" s="138" t="s">
        <v>149</v>
      </c>
      <c r="C6" s="173">
        <v>15000</v>
      </c>
      <c r="D6" s="173">
        <v>15000</v>
      </c>
      <c r="E6" s="173"/>
      <c r="F6" s="173">
        <v>15000</v>
      </c>
      <c r="G6" s="138"/>
      <c r="H6" s="138"/>
      <c r="I6" s="171"/>
      <c r="J6" s="171"/>
      <c r="K6" s="171"/>
      <c r="L6" s="171"/>
      <c r="M6" s="171"/>
      <c r="N6" s="171"/>
      <c r="O6" s="171"/>
    </row>
    <row r="7" spans="1:15" ht="18">
      <c r="A7" s="176"/>
      <c r="B7" s="138" t="s">
        <v>150</v>
      </c>
      <c r="C7" s="173">
        <v>2700</v>
      </c>
      <c r="D7" s="173">
        <v>2700</v>
      </c>
      <c r="E7" s="173"/>
      <c r="F7" s="173">
        <v>2700</v>
      </c>
      <c r="G7" s="138"/>
      <c r="H7" s="138"/>
      <c r="I7" s="171"/>
      <c r="J7" s="171"/>
      <c r="K7" s="171"/>
      <c r="L7" s="171"/>
      <c r="M7" s="171"/>
      <c r="N7" s="171"/>
      <c r="O7" s="171"/>
    </row>
    <row r="8" spans="1:15" s="177" customFormat="1" ht="36">
      <c r="A8"/>
      <c r="B8" s="168" t="s">
        <v>151</v>
      </c>
      <c r="C8" s="173">
        <v>2000</v>
      </c>
      <c r="D8" s="173">
        <v>2000</v>
      </c>
      <c r="E8" s="173"/>
      <c r="F8" s="173">
        <v>2000</v>
      </c>
      <c r="G8" s="174"/>
      <c r="H8" s="138"/>
      <c r="I8" s="171"/>
      <c r="J8" s="171"/>
      <c r="K8" s="171"/>
      <c r="L8" s="171"/>
      <c r="M8" s="171"/>
      <c r="N8" s="171"/>
      <c r="O8" s="171"/>
    </row>
    <row r="9" spans="1:15" s="177" customFormat="1" ht="36">
      <c r="A9"/>
      <c r="B9" s="168" t="s">
        <v>152</v>
      </c>
      <c r="C9" s="173">
        <v>5000</v>
      </c>
      <c r="D9" s="173">
        <v>5000</v>
      </c>
      <c r="E9" s="173"/>
      <c r="F9" s="173">
        <v>5000</v>
      </c>
      <c r="G9" s="178"/>
      <c r="H9" s="179"/>
      <c r="I9" s="171"/>
      <c r="J9" s="171"/>
      <c r="K9" s="171"/>
      <c r="L9" s="171"/>
      <c r="M9" s="171"/>
      <c r="N9" s="171"/>
      <c r="O9" s="171"/>
    </row>
    <row r="10" spans="1:15" ht="18">
      <c r="A10" s="176"/>
      <c r="B10" s="168" t="s">
        <v>153</v>
      </c>
      <c r="C10" s="173">
        <v>5715</v>
      </c>
      <c r="D10" s="173">
        <v>5715</v>
      </c>
      <c r="E10" s="173"/>
      <c r="F10" s="180">
        <v>5715</v>
      </c>
      <c r="G10" s="174"/>
      <c r="H10" s="138"/>
      <c r="I10" s="171"/>
      <c r="J10" s="171"/>
      <c r="K10" s="171"/>
      <c r="L10" s="171"/>
      <c r="M10" s="171"/>
      <c r="N10" s="171"/>
      <c r="O10" s="171"/>
    </row>
    <row r="11" spans="1:15" s="183" customFormat="1" ht="18">
      <c r="A11"/>
      <c r="B11" s="168" t="s">
        <v>154</v>
      </c>
      <c r="C11" s="173">
        <v>5000</v>
      </c>
      <c r="D11" s="173">
        <v>5000</v>
      </c>
      <c r="E11" s="173"/>
      <c r="F11" s="180">
        <v>5000</v>
      </c>
      <c r="G11" s="181"/>
      <c r="H11" s="182"/>
      <c r="I11" s="171"/>
      <c r="J11" s="171"/>
      <c r="K11" s="171"/>
      <c r="L11" s="171"/>
      <c r="M11" s="171"/>
      <c r="N11" s="171"/>
      <c r="O11" s="171"/>
    </row>
    <row r="12" spans="1:15" ht="27.75" customHeight="1">
      <c r="A12" s="172" t="s">
        <v>22</v>
      </c>
      <c r="B12" s="184" t="s">
        <v>155</v>
      </c>
      <c r="C12" s="185">
        <f aca="true" t="shared" si="0" ref="C12:H12">SUM(C3:C11)</f>
        <v>49915</v>
      </c>
      <c r="D12" s="185">
        <f t="shared" si="0"/>
        <v>41915</v>
      </c>
      <c r="E12" s="185">
        <f t="shared" si="0"/>
        <v>8000</v>
      </c>
      <c r="F12" s="185">
        <f t="shared" si="0"/>
        <v>41915</v>
      </c>
      <c r="G12" s="185">
        <f t="shared" si="0"/>
        <v>0</v>
      </c>
      <c r="H12" s="185">
        <f t="shared" si="0"/>
        <v>0</v>
      </c>
      <c r="I12" s="171"/>
      <c r="J12" s="171"/>
      <c r="K12" s="171"/>
      <c r="L12" s="171"/>
      <c r="M12" s="171"/>
      <c r="N12" s="171"/>
      <c r="O12" s="171"/>
    </row>
    <row r="13" spans="1:15" s="183" customFormat="1" ht="33.75" customHeight="1">
      <c r="A13"/>
      <c r="B13" s="138" t="s">
        <v>156</v>
      </c>
      <c r="C13" s="173">
        <v>21000</v>
      </c>
      <c r="D13" s="173">
        <v>21000</v>
      </c>
      <c r="E13" s="173"/>
      <c r="F13" s="180">
        <v>21000</v>
      </c>
      <c r="G13" s="186"/>
      <c r="H13" s="187"/>
      <c r="I13" s="171"/>
      <c r="J13" s="171"/>
      <c r="K13" s="171"/>
      <c r="L13" s="171"/>
      <c r="M13" s="171"/>
      <c r="N13" s="171"/>
      <c r="O13" s="171"/>
    </row>
    <row r="14" spans="1:15" s="183" customFormat="1" ht="33.75" customHeight="1">
      <c r="A14" s="188" t="s">
        <v>157</v>
      </c>
      <c r="B14" s="189" t="s">
        <v>158</v>
      </c>
      <c r="C14" s="190">
        <f>SUM(C13:C13)</f>
        <v>21000</v>
      </c>
      <c r="D14" s="190">
        <f>SUM(D13:D13)</f>
        <v>21000</v>
      </c>
      <c r="E14" s="190">
        <f>SUM(E13:E13)</f>
        <v>0</v>
      </c>
      <c r="F14" s="187">
        <v>21000</v>
      </c>
      <c r="G14" s="186"/>
      <c r="H14" s="187"/>
      <c r="I14" s="171"/>
      <c r="J14" s="171"/>
      <c r="K14" s="171"/>
      <c r="L14" s="171"/>
      <c r="M14" s="171"/>
      <c r="N14" s="171"/>
      <c r="O14" s="171"/>
    </row>
    <row r="15" spans="1:26" s="177" customFormat="1" ht="18.75">
      <c r="A15" s="191"/>
      <c r="B15" s="168" t="s">
        <v>159</v>
      </c>
      <c r="C15" s="192">
        <v>15000</v>
      </c>
      <c r="D15" s="192">
        <v>15000</v>
      </c>
      <c r="E15" s="192">
        <v>0</v>
      </c>
      <c r="F15" s="180">
        <v>15000</v>
      </c>
      <c r="G15" s="192"/>
      <c r="H15" s="138"/>
      <c r="I15" s="171"/>
      <c r="J15" s="171"/>
      <c r="K15" s="171"/>
      <c r="L15" s="171"/>
      <c r="M15" s="171"/>
      <c r="N15" s="171"/>
      <c r="O15" s="171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</row>
    <row r="16" spans="1:15" s="183" customFormat="1" ht="33.75" customHeight="1">
      <c r="A16" s="194" t="s">
        <v>160</v>
      </c>
      <c r="B16" s="195" t="s">
        <v>161</v>
      </c>
      <c r="C16" s="187">
        <f>SUM(C15:C15)</f>
        <v>15000</v>
      </c>
      <c r="D16" s="187">
        <f>SUM(D15:D15)</f>
        <v>15000</v>
      </c>
      <c r="E16" s="187">
        <f>SUM(E15:E15)</f>
        <v>0</v>
      </c>
      <c r="F16" s="187">
        <f>SUM(F15:F15)</f>
        <v>15000</v>
      </c>
      <c r="G16" s="187"/>
      <c r="H16" s="187"/>
      <c r="I16" s="171"/>
      <c r="J16" s="171"/>
      <c r="K16" s="171"/>
      <c r="L16" s="171"/>
      <c r="M16" s="171"/>
      <c r="N16" s="171"/>
      <c r="O16" s="171"/>
    </row>
    <row r="17" spans="1:15" ht="18">
      <c r="A17" s="176"/>
      <c r="B17" s="138"/>
      <c r="C17" s="192"/>
      <c r="D17" s="138"/>
      <c r="E17" s="138"/>
      <c r="F17" s="196"/>
      <c r="G17" s="174"/>
      <c r="H17" s="196"/>
      <c r="I17" s="171"/>
      <c r="J17" s="171"/>
      <c r="K17" s="171"/>
      <c r="L17" s="171"/>
      <c r="M17" s="171"/>
      <c r="N17" s="171"/>
      <c r="O17" s="171"/>
    </row>
    <row r="18" spans="1:251" ht="18">
      <c r="A18"/>
      <c r="B18"/>
      <c r="C18"/>
      <c r="D18"/>
      <c r="E18"/>
      <c r="F18"/>
      <c r="G18"/>
      <c r="H18"/>
      <c r="I18" s="171"/>
      <c r="J18" s="171"/>
      <c r="K18" s="171"/>
      <c r="L18" s="171"/>
      <c r="M18" s="171"/>
      <c r="N18" s="171"/>
      <c r="O18" s="17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15" ht="26.25" customHeight="1">
      <c r="A19" s="197" t="s">
        <v>162</v>
      </c>
      <c r="B19" s="195" t="s">
        <v>163</v>
      </c>
      <c r="C19" s="187">
        <f>SUM(C17)</f>
        <v>0</v>
      </c>
      <c r="D19" s="187">
        <f>SUM(D17)</f>
        <v>0</v>
      </c>
      <c r="E19" s="187">
        <f>SUM(E17)</f>
        <v>0</v>
      </c>
      <c r="F19" s="196"/>
      <c r="G19" s="174"/>
      <c r="H19" s="138"/>
      <c r="I19" s="171"/>
      <c r="J19" s="171"/>
      <c r="K19" s="171"/>
      <c r="L19" s="171"/>
      <c r="M19" s="171"/>
      <c r="N19" s="171"/>
      <c r="O19" s="171"/>
    </row>
    <row r="20" spans="1:15" ht="26.25" customHeight="1">
      <c r="A20" s="176"/>
      <c r="B20"/>
      <c r="C20"/>
      <c r="D20"/>
      <c r="E20"/>
      <c r="F20"/>
      <c r="G20" s="174"/>
      <c r="H20" s="138"/>
      <c r="I20" s="171"/>
      <c r="J20" s="171"/>
      <c r="K20" s="171"/>
      <c r="L20" s="171"/>
      <c r="M20" s="171"/>
      <c r="N20" s="171"/>
      <c r="O20" s="171"/>
    </row>
    <row r="21" spans="1:15" ht="43.5" customHeight="1">
      <c r="A21" s="176"/>
      <c r="B21" s="168" t="s">
        <v>164</v>
      </c>
      <c r="C21" s="173">
        <v>110000</v>
      </c>
      <c r="D21" s="173">
        <v>110000</v>
      </c>
      <c r="E21" s="173"/>
      <c r="F21" s="180">
        <v>110000</v>
      </c>
      <c r="G21" s="174">
        <v>0</v>
      </c>
      <c r="H21" s="138"/>
      <c r="I21" s="171"/>
      <c r="J21" s="171"/>
      <c r="K21" s="171"/>
      <c r="L21" s="171"/>
      <c r="M21" s="171"/>
      <c r="N21" s="171"/>
      <c r="O21" s="171"/>
    </row>
    <row r="22" spans="1:15" s="193" customFormat="1" ht="57.75" customHeight="1">
      <c r="A22"/>
      <c r="B22" s="168" t="s">
        <v>165</v>
      </c>
      <c r="C22" s="173">
        <v>6000</v>
      </c>
      <c r="D22" s="173">
        <v>6000</v>
      </c>
      <c r="E22" s="173"/>
      <c r="F22" s="180">
        <v>6000</v>
      </c>
      <c r="G22" s="198"/>
      <c r="H22" s="199"/>
      <c r="I22" s="171"/>
      <c r="J22" s="171"/>
      <c r="K22" s="171"/>
      <c r="L22" s="171"/>
      <c r="M22" s="171"/>
      <c r="N22" s="171"/>
      <c r="O22" s="171"/>
    </row>
    <row r="23" spans="1:15" s="193" customFormat="1" ht="36.75" customHeight="1">
      <c r="A23" s="197"/>
      <c r="B23" s="168" t="s">
        <v>166</v>
      </c>
      <c r="C23" s="173">
        <v>1500</v>
      </c>
      <c r="D23" s="173">
        <v>1500</v>
      </c>
      <c r="E23" s="173"/>
      <c r="F23" s="180">
        <v>1500</v>
      </c>
      <c r="G23" s="198"/>
      <c r="H23" s="173"/>
      <c r="I23" s="171"/>
      <c r="J23" s="171"/>
      <c r="K23" s="171"/>
      <c r="L23" s="171"/>
      <c r="M23" s="171"/>
      <c r="N23" s="171"/>
      <c r="O23" s="171"/>
    </row>
    <row r="24" spans="1:15" ht="42.75" customHeight="1">
      <c r="A24" s="176"/>
      <c r="B24" s="168" t="s">
        <v>167</v>
      </c>
      <c r="C24" s="173">
        <v>15000</v>
      </c>
      <c r="D24" s="173">
        <v>15000</v>
      </c>
      <c r="E24" s="173"/>
      <c r="F24" s="180">
        <v>15000</v>
      </c>
      <c r="G24" s="174"/>
      <c r="H24" s="138"/>
      <c r="I24" s="171"/>
      <c r="J24" s="171"/>
      <c r="K24" s="171"/>
      <c r="L24" s="171"/>
      <c r="M24" s="171"/>
      <c r="N24" s="171"/>
      <c r="O24" s="171"/>
    </row>
    <row r="25" spans="1:15" s="193" customFormat="1" ht="24.75" customHeight="1">
      <c r="A25" s="197"/>
      <c r="B25" s="168" t="s">
        <v>168</v>
      </c>
      <c r="C25" s="173">
        <v>2000</v>
      </c>
      <c r="D25" s="173">
        <v>2000</v>
      </c>
      <c r="E25" s="173"/>
      <c r="F25" s="180">
        <v>2000</v>
      </c>
      <c r="G25" s="199"/>
      <c r="H25" s="199"/>
      <c r="I25" s="171"/>
      <c r="J25" s="171"/>
      <c r="K25" s="171"/>
      <c r="L25" s="171"/>
      <c r="M25" s="171"/>
      <c r="N25" s="171"/>
      <c r="O25" s="171"/>
    </row>
    <row r="26" spans="1:26" s="200" customFormat="1" ht="21.75" customHeight="1">
      <c r="A26"/>
      <c r="B26" s="168" t="s">
        <v>169</v>
      </c>
      <c r="C26" s="173">
        <v>450</v>
      </c>
      <c r="D26" s="173">
        <v>450</v>
      </c>
      <c r="E26" s="173"/>
      <c r="F26" s="180">
        <v>450</v>
      </c>
      <c r="G26" s="138"/>
      <c r="H26" s="138"/>
      <c r="I26" s="171"/>
      <c r="J26" s="171"/>
      <c r="K26" s="171"/>
      <c r="L26" s="171"/>
      <c r="M26" s="171"/>
      <c r="N26" s="171"/>
      <c r="O26" s="171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</row>
    <row r="27" spans="1:26" s="203" customFormat="1" ht="42.75" customHeight="1">
      <c r="A27" s="201"/>
      <c r="B27" s="168" t="s">
        <v>170</v>
      </c>
      <c r="C27" s="173">
        <v>1200</v>
      </c>
      <c r="D27" s="173">
        <v>1200</v>
      </c>
      <c r="E27" s="173"/>
      <c r="F27" s="180">
        <v>1200</v>
      </c>
      <c r="G27" s="202"/>
      <c r="H27" s="189"/>
      <c r="I27" s="171"/>
      <c r="J27" s="171"/>
      <c r="K27" s="171"/>
      <c r="L27" s="171"/>
      <c r="M27" s="171"/>
      <c r="N27" s="171"/>
      <c r="O27" s="171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</row>
    <row r="28" spans="1:26" s="177" customFormat="1" ht="30.75" customHeight="1">
      <c r="A28" s="191"/>
      <c r="B28" s="168" t="s">
        <v>171</v>
      </c>
      <c r="C28" s="173">
        <v>198300</v>
      </c>
      <c r="D28" s="173">
        <v>9520</v>
      </c>
      <c r="E28" s="173">
        <v>188780</v>
      </c>
      <c r="F28" s="180">
        <v>9520</v>
      </c>
      <c r="G28" s="202"/>
      <c r="H28" s="138"/>
      <c r="I28" s="171"/>
      <c r="J28" s="171"/>
      <c r="K28" s="171"/>
      <c r="L28" s="171"/>
      <c r="M28" s="171"/>
      <c r="N28" s="171"/>
      <c r="O28" s="171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</row>
    <row r="29" spans="1:15" ht="23.25" customHeight="1">
      <c r="A29" s="194"/>
      <c r="B29" s="168" t="s">
        <v>172</v>
      </c>
      <c r="C29" s="202">
        <v>200609</v>
      </c>
      <c r="D29" s="173">
        <v>193500</v>
      </c>
      <c r="E29" s="173">
        <v>7109</v>
      </c>
      <c r="F29" s="180">
        <v>193500</v>
      </c>
      <c r="G29" s="138"/>
      <c r="H29" s="138"/>
      <c r="I29" s="171"/>
      <c r="J29" s="171"/>
      <c r="K29" s="171"/>
      <c r="L29" s="171"/>
      <c r="M29" s="171"/>
      <c r="N29" s="171"/>
      <c r="O29" s="171"/>
    </row>
    <row r="30" spans="1:15" ht="39" customHeight="1">
      <c r="A30" s="138"/>
      <c r="B30" s="168" t="s">
        <v>173</v>
      </c>
      <c r="C30" s="173">
        <v>8500</v>
      </c>
      <c r="D30" s="173">
        <v>8500</v>
      </c>
      <c r="E30" s="173"/>
      <c r="F30" s="180">
        <v>8500</v>
      </c>
      <c r="G30" s="173"/>
      <c r="H30" s="204"/>
      <c r="I30" s="171"/>
      <c r="J30" s="171"/>
      <c r="K30" s="171"/>
      <c r="L30" s="171"/>
      <c r="M30" s="171"/>
      <c r="N30" s="171"/>
      <c r="O30" s="171"/>
    </row>
    <row r="31" spans="1:15" ht="35.25" customHeight="1">
      <c r="A31" s="194"/>
      <c r="B31" s="168" t="s">
        <v>174</v>
      </c>
      <c r="C31" s="173">
        <v>5000</v>
      </c>
      <c r="D31" s="173">
        <v>5000</v>
      </c>
      <c r="E31" s="173"/>
      <c r="F31" s="180">
        <v>5000</v>
      </c>
      <c r="G31" s="173"/>
      <c r="H31" s="204"/>
      <c r="I31" s="171"/>
      <c r="J31" s="171"/>
      <c r="K31" s="171"/>
      <c r="L31" s="171"/>
      <c r="M31" s="171"/>
      <c r="N31" s="171"/>
      <c r="O31" s="171"/>
    </row>
    <row r="32" spans="1:15" ht="35.25" customHeight="1">
      <c r="A32" s="194"/>
      <c r="B32" s="168" t="s">
        <v>175</v>
      </c>
      <c r="C32" s="173">
        <v>1600</v>
      </c>
      <c r="D32" s="173">
        <v>1600</v>
      </c>
      <c r="E32" s="173"/>
      <c r="F32" s="180">
        <v>1600</v>
      </c>
      <c r="G32" s="173"/>
      <c r="H32" s="204"/>
      <c r="I32" s="171"/>
      <c r="J32" s="171"/>
      <c r="K32" s="171"/>
      <c r="L32" s="171"/>
      <c r="M32" s="171"/>
      <c r="N32" s="171"/>
      <c r="O32" s="171"/>
    </row>
    <row r="33" spans="1:15" ht="35.25" customHeight="1">
      <c r="A33" s="194"/>
      <c r="B33" s="168" t="s">
        <v>176</v>
      </c>
      <c r="C33" s="173">
        <v>1000</v>
      </c>
      <c r="D33" s="173">
        <v>1000</v>
      </c>
      <c r="E33" s="173"/>
      <c r="F33" s="180">
        <v>1000</v>
      </c>
      <c r="G33" s="173"/>
      <c r="H33" s="204"/>
      <c r="I33" s="171"/>
      <c r="J33" s="171"/>
      <c r="K33" s="171"/>
      <c r="L33" s="171"/>
      <c r="M33" s="171"/>
      <c r="N33" s="171"/>
      <c r="O33" s="171"/>
    </row>
    <row r="34" spans="1:15" ht="35.25" customHeight="1">
      <c r="A34" s="194"/>
      <c r="B34"/>
      <c r="C34"/>
      <c r="D34"/>
      <c r="E34"/>
      <c r="F34"/>
      <c r="G34" s="173"/>
      <c r="H34" s="204"/>
      <c r="I34" s="171"/>
      <c r="J34" s="171"/>
      <c r="K34" s="171"/>
      <c r="L34" s="171"/>
      <c r="M34" s="171"/>
      <c r="N34" s="171"/>
      <c r="O34" s="171"/>
    </row>
    <row r="35" spans="1:15" ht="18">
      <c r="A35" s="194"/>
      <c r="B35" s="168"/>
      <c r="C35" s="173"/>
      <c r="D35" s="173"/>
      <c r="E35" s="173"/>
      <c r="F35" s="180"/>
      <c r="G35" s="173"/>
      <c r="H35" s="204"/>
      <c r="I35" s="171"/>
      <c r="J35" s="171"/>
      <c r="K35" s="171"/>
      <c r="L35" s="171"/>
      <c r="M35" s="171"/>
      <c r="N35" s="171"/>
      <c r="O35" s="171"/>
    </row>
    <row r="36" spans="1:15" ht="18.75">
      <c r="A36" s="194" t="s">
        <v>177</v>
      </c>
      <c r="B36" s="195" t="s">
        <v>178</v>
      </c>
      <c r="C36" s="199">
        <f aca="true" t="shared" si="1" ref="C36:H36">SUM(C20:C35)</f>
        <v>551159</v>
      </c>
      <c r="D36" s="199">
        <f t="shared" si="1"/>
        <v>355270</v>
      </c>
      <c r="E36" s="199">
        <f t="shared" si="1"/>
        <v>195889</v>
      </c>
      <c r="F36" s="180">
        <f t="shared" si="1"/>
        <v>355270</v>
      </c>
      <c r="G36" s="199">
        <f t="shared" si="1"/>
        <v>0</v>
      </c>
      <c r="H36" s="199">
        <f t="shared" si="1"/>
        <v>0</v>
      </c>
      <c r="I36" s="171"/>
      <c r="J36" s="171"/>
      <c r="K36" s="171"/>
      <c r="L36" s="171"/>
      <c r="M36" s="171"/>
      <c r="N36" s="171"/>
      <c r="O36" s="171"/>
    </row>
    <row r="37" spans="1:15" ht="24.75" customHeight="1">
      <c r="A37" s="194"/>
      <c r="B37" s="168" t="s">
        <v>179</v>
      </c>
      <c r="C37" s="173">
        <v>7000</v>
      </c>
      <c r="D37" s="173">
        <v>7000</v>
      </c>
      <c r="E37" s="168"/>
      <c r="F37" s="180">
        <v>7000</v>
      </c>
      <c r="G37" s="168"/>
      <c r="H37" s="168"/>
      <c r="I37" s="171"/>
      <c r="J37" s="171"/>
      <c r="K37" s="171"/>
      <c r="L37" s="171"/>
      <c r="M37" s="171"/>
      <c r="N37" s="171"/>
      <c r="O37" s="171"/>
    </row>
    <row r="38" spans="1:15" ht="55.5" customHeight="1">
      <c r="A38" s="194"/>
      <c r="B38" s="168" t="s">
        <v>180</v>
      </c>
      <c r="C38" s="173">
        <v>850</v>
      </c>
      <c r="D38" s="173">
        <v>850</v>
      </c>
      <c r="E38" s="168"/>
      <c r="F38" s="180">
        <v>850</v>
      </c>
      <c r="G38" s="168"/>
      <c r="H38" s="168"/>
      <c r="I38" s="171"/>
      <c r="J38" s="171"/>
      <c r="K38" s="171"/>
      <c r="L38" s="171"/>
      <c r="M38" s="171"/>
      <c r="N38" s="171"/>
      <c r="O38" s="171"/>
    </row>
    <row r="39" spans="1:15" ht="69.75" customHeight="1">
      <c r="A39" s="194"/>
      <c r="B39" s="168" t="s">
        <v>181</v>
      </c>
      <c r="C39" s="173">
        <v>3000</v>
      </c>
      <c r="D39" s="173">
        <v>3000</v>
      </c>
      <c r="E39" s="168"/>
      <c r="F39" s="180">
        <v>3000</v>
      </c>
      <c r="G39" s="168"/>
      <c r="H39" s="168"/>
      <c r="I39" s="171"/>
      <c r="J39" s="171"/>
      <c r="K39" s="171"/>
      <c r="L39" s="171"/>
      <c r="M39" s="171"/>
      <c r="N39" s="171"/>
      <c r="O39" s="171"/>
    </row>
    <row r="40" spans="1:15" ht="41.25" customHeight="1">
      <c r="A40" s="194"/>
      <c r="B40" s="168" t="s">
        <v>182</v>
      </c>
      <c r="C40" s="173">
        <v>3000</v>
      </c>
      <c r="D40" s="173">
        <v>3000</v>
      </c>
      <c r="E40" s="168"/>
      <c r="F40" s="180">
        <v>3000</v>
      </c>
      <c r="G40" s="168"/>
      <c r="H40" s="168"/>
      <c r="I40" s="171"/>
      <c r="J40" s="171"/>
      <c r="K40" s="171"/>
      <c r="L40" s="171"/>
      <c r="M40" s="171"/>
      <c r="N40" s="171"/>
      <c r="O40" s="171"/>
    </row>
    <row r="41" spans="1:15" ht="24.75" customHeight="1">
      <c r="A41" s="194"/>
      <c r="B41" s="168" t="s">
        <v>183</v>
      </c>
      <c r="C41" s="173">
        <v>3225</v>
      </c>
      <c r="D41" s="173">
        <v>3225</v>
      </c>
      <c r="E41" s="168"/>
      <c r="F41" s="180">
        <v>3225</v>
      </c>
      <c r="G41" s="168"/>
      <c r="H41" s="168"/>
      <c r="I41" s="171"/>
      <c r="J41" s="171"/>
      <c r="K41" s="171"/>
      <c r="L41" s="171"/>
      <c r="M41" s="171"/>
      <c r="N41" s="171"/>
      <c r="O41" s="171"/>
    </row>
    <row r="42" spans="1:15" ht="21.75" customHeight="1">
      <c r="A42" s="194"/>
      <c r="B42" s="168" t="s">
        <v>184</v>
      </c>
      <c r="C42" s="173">
        <v>1230</v>
      </c>
      <c r="D42" s="173">
        <v>1230</v>
      </c>
      <c r="E42" s="168"/>
      <c r="F42" s="180">
        <v>1230</v>
      </c>
      <c r="G42" s="168"/>
      <c r="H42" s="168"/>
      <c r="I42" s="171"/>
      <c r="J42" s="171"/>
      <c r="K42" s="171"/>
      <c r="L42" s="171"/>
      <c r="M42" s="171"/>
      <c r="N42" s="171"/>
      <c r="O42" s="171"/>
    </row>
    <row r="43" spans="1:15" ht="20.25" customHeight="1">
      <c r="A43" s="194"/>
      <c r="B43" s="168"/>
      <c r="C43" s="173"/>
      <c r="D43" s="173"/>
      <c r="E43" s="168"/>
      <c r="F43" s="168"/>
      <c r="G43" s="168"/>
      <c r="H43" s="168"/>
      <c r="I43" s="171"/>
      <c r="J43" s="171"/>
      <c r="K43" s="171"/>
      <c r="L43" s="171"/>
      <c r="M43" s="171"/>
      <c r="N43" s="171"/>
      <c r="O43" s="171"/>
    </row>
    <row r="44" spans="1:15" ht="18">
      <c r="A44" s="138"/>
      <c r="B44" s="138"/>
      <c r="C44" s="173"/>
      <c r="D44" s="173"/>
      <c r="E44" s="138"/>
      <c r="F44" s="138"/>
      <c r="G44" s="202"/>
      <c r="H44" s="138"/>
      <c r="I44" s="171"/>
      <c r="J44" s="171"/>
      <c r="K44" s="171"/>
      <c r="L44" s="171"/>
      <c r="M44" s="171"/>
      <c r="N44" s="171"/>
      <c r="O44" s="171"/>
    </row>
    <row r="45" spans="1:15" ht="18.75">
      <c r="A45" s="194" t="s">
        <v>185</v>
      </c>
      <c r="B45" s="189" t="s">
        <v>186</v>
      </c>
      <c r="C45" s="199">
        <f aca="true" t="shared" si="2" ref="C45:H45">SUM(C37:C44)</f>
        <v>18305</v>
      </c>
      <c r="D45" s="199">
        <f t="shared" si="2"/>
        <v>18305</v>
      </c>
      <c r="E45" s="199">
        <f t="shared" si="2"/>
        <v>0</v>
      </c>
      <c r="F45" s="199">
        <f t="shared" si="2"/>
        <v>18305</v>
      </c>
      <c r="G45" s="199">
        <f t="shared" si="2"/>
        <v>0</v>
      </c>
      <c r="H45" s="199">
        <f t="shared" si="2"/>
        <v>0</v>
      </c>
      <c r="I45" s="171"/>
      <c r="J45" s="171"/>
      <c r="K45" s="171"/>
      <c r="L45" s="171"/>
      <c r="M45" s="171"/>
      <c r="N45" s="171"/>
      <c r="O45" s="171"/>
    </row>
    <row r="46" spans="1:15" ht="18">
      <c r="A46" s="194"/>
      <c r="B46" s="168"/>
      <c r="C46" s="173"/>
      <c r="D46" s="173"/>
      <c r="E46" s="173"/>
      <c r="F46" s="173"/>
      <c r="G46" s="173"/>
      <c r="H46" s="204"/>
      <c r="I46" s="171"/>
      <c r="J46" s="171"/>
      <c r="K46" s="171"/>
      <c r="L46" s="171"/>
      <c r="M46" s="171"/>
      <c r="N46" s="171"/>
      <c r="O46" s="171"/>
    </row>
    <row r="47" spans="1:15" ht="18.75">
      <c r="A47" s="184" t="s">
        <v>28</v>
      </c>
      <c r="B47" s="184" t="s">
        <v>187</v>
      </c>
      <c r="C47" s="205">
        <f aca="true" t="shared" si="3" ref="C47:H47">SUM(C14+C16+C19+C36+C45)</f>
        <v>605464</v>
      </c>
      <c r="D47" s="205">
        <f t="shared" si="3"/>
        <v>409575</v>
      </c>
      <c r="E47" s="205">
        <f t="shared" si="3"/>
        <v>195889</v>
      </c>
      <c r="F47" s="205">
        <f t="shared" si="3"/>
        <v>409575</v>
      </c>
      <c r="G47" s="205">
        <f t="shared" si="3"/>
        <v>0</v>
      </c>
      <c r="H47" s="205">
        <f t="shared" si="3"/>
        <v>0</v>
      </c>
      <c r="I47" s="171"/>
      <c r="J47" s="171"/>
      <c r="K47" s="171"/>
      <c r="L47" s="171"/>
      <c r="M47" s="171"/>
      <c r="N47" s="171"/>
      <c r="O47" s="171"/>
    </row>
    <row r="48" spans="1:15" ht="18.75">
      <c r="A48" s="138"/>
      <c r="E48" s="189"/>
      <c r="F48" s="192"/>
      <c r="G48" s="138"/>
      <c r="H48" s="138"/>
      <c r="I48" s="171"/>
      <c r="J48" s="171"/>
      <c r="K48" s="171"/>
      <c r="L48" s="171"/>
      <c r="M48" s="171"/>
      <c r="N48" s="171"/>
      <c r="O48" s="171"/>
    </row>
    <row r="49" spans="1:15" ht="18">
      <c r="A49"/>
      <c r="B49" s="206" t="s">
        <v>188</v>
      </c>
      <c r="C49" s="185"/>
      <c r="D49" s="185"/>
      <c r="E49" s="185">
        <f>SUM(E48:E48)</f>
        <v>0</v>
      </c>
      <c r="F49" s="185">
        <f>SUM(F48:F48)</f>
        <v>0</v>
      </c>
      <c r="G49" s="185">
        <f>SUM(G48:G48)</f>
        <v>0</v>
      </c>
      <c r="H49" s="185">
        <f>SUM(H48:H48)</f>
        <v>0</v>
      </c>
      <c r="I49" s="171"/>
      <c r="J49" s="171"/>
      <c r="K49" s="171"/>
      <c r="L49" s="171"/>
      <c r="M49" s="171"/>
      <c r="N49" s="171"/>
      <c r="O49" s="171"/>
    </row>
    <row r="50" spans="1:15" ht="18">
      <c r="A50" s="138"/>
      <c r="B50" s="207" t="s">
        <v>189</v>
      </c>
      <c r="C50" s="208">
        <f aca="true" t="shared" si="4" ref="C50:H50">C12+C47+C49</f>
        <v>655379</v>
      </c>
      <c r="D50" s="208">
        <f t="shared" si="4"/>
        <v>451490</v>
      </c>
      <c r="E50" s="208">
        <f t="shared" si="4"/>
        <v>203889</v>
      </c>
      <c r="F50" s="208">
        <f t="shared" si="4"/>
        <v>451490</v>
      </c>
      <c r="G50" s="208">
        <f t="shared" si="4"/>
        <v>0</v>
      </c>
      <c r="H50" s="208">
        <f t="shared" si="4"/>
        <v>0</v>
      </c>
      <c r="I50" s="171"/>
      <c r="J50" s="171"/>
      <c r="K50" s="171"/>
      <c r="L50" s="171"/>
      <c r="M50" s="171"/>
      <c r="N50" s="171"/>
      <c r="O50" s="171"/>
    </row>
    <row r="51" spans="1:15" ht="18.75">
      <c r="A51" s="138"/>
      <c r="B51"/>
      <c r="C51"/>
      <c r="D51"/>
      <c r="E51" s="189"/>
      <c r="I51" s="171"/>
      <c r="J51" s="171"/>
      <c r="K51" s="171"/>
      <c r="L51" s="171"/>
      <c r="M51" s="171"/>
      <c r="N51" s="171"/>
      <c r="O51" s="171"/>
    </row>
    <row r="52" spans="1:15" ht="18.75">
      <c r="A52" s="138"/>
      <c r="B52" s="138"/>
      <c r="C52" s="209"/>
      <c r="D52" s="189"/>
      <c r="E52" s="189"/>
      <c r="F52" s="138"/>
      <c r="G52" s="138"/>
      <c r="H52" s="138"/>
      <c r="I52" s="171"/>
      <c r="J52" s="171"/>
      <c r="K52" s="171"/>
      <c r="L52" s="171"/>
      <c r="M52" s="171"/>
      <c r="N52" s="171"/>
      <c r="O52" s="171"/>
    </row>
    <row r="53" spans="1:15" ht="18.75">
      <c r="A53" s="138"/>
      <c r="B53" s="138"/>
      <c r="C53" s="209"/>
      <c r="D53" s="189"/>
      <c r="E53" s="189"/>
      <c r="F53" s="209"/>
      <c r="G53" s="209"/>
      <c r="H53" s="138"/>
      <c r="I53" s="171"/>
      <c r="J53" s="171"/>
      <c r="K53" s="171"/>
      <c r="L53" s="171"/>
      <c r="M53" s="171"/>
      <c r="N53" s="171"/>
      <c r="O53" s="171"/>
    </row>
    <row r="54" spans="1:15" ht="18.75">
      <c r="A54" s="138"/>
      <c r="B54" s="138"/>
      <c r="C54" s="209"/>
      <c r="D54" s="189"/>
      <c r="E54" s="189"/>
      <c r="F54" s="210"/>
      <c r="G54" s="210"/>
      <c r="H54" s="138"/>
      <c r="I54" s="171"/>
      <c r="J54" s="171"/>
      <c r="K54" s="171"/>
      <c r="L54" s="171"/>
      <c r="M54" s="171"/>
      <c r="N54" s="171"/>
      <c r="O54" s="171"/>
    </row>
    <row r="55" spans="1:15" ht="18">
      <c r="A55" s="211" t="s">
        <v>31</v>
      </c>
      <c r="B55" s="212" t="s">
        <v>190</v>
      </c>
      <c r="C55" s="213">
        <f aca="true" t="shared" si="5" ref="C55:H55">SUM(C50:C54)</f>
        <v>655379</v>
      </c>
      <c r="D55" s="213">
        <f t="shared" si="5"/>
        <v>451490</v>
      </c>
      <c r="E55" s="213">
        <f t="shared" si="5"/>
        <v>203889</v>
      </c>
      <c r="F55" s="213">
        <f t="shared" si="5"/>
        <v>451490</v>
      </c>
      <c r="G55" s="213">
        <f t="shared" si="5"/>
        <v>0</v>
      </c>
      <c r="H55" s="213">
        <f t="shared" si="5"/>
        <v>0</v>
      </c>
      <c r="I55" s="171"/>
      <c r="J55" s="171"/>
      <c r="K55" s="171"/>
      <c r="L55" s="171"/>
      <c r="M55" s="171"/>
      <c r="N55" s="171"/>
      <c r="O55" s="171"/>
    </row>
    <row r="56" spans="3:10" ht="24.75" customHeight="1">
      <c r="C56" s="94">
        <f>C55-E55</f>
        <v>451490</v>
      </c>
      <c r="E56" s="94">
        <f>SUM(D55:E55)</f>
        <v>655379</v>
      </c>
      <c r="H56" s="214"/>
      <c r="I56" s="171">
        <f>F50+G50+H50</f>
        <v>451490</v>
      </c>
      <c r="J56" s="171"/>
    </row>
    <row r="58" spans="3:6" ht="18">
      <c r="C58" s="94">
        <f>C4+C5+C6+C7+C8+C9+C15+C13+C21+C22+C23+C24+C25+C26+C27+C28+C29+C30+C31+C32+C11+C33+C37+C38+C39+C40+C41+C42+C10</f>
        <v>655379</v>
      </c>
      <c r="D58" s="94">
        <f>D4+D5+D6+D7+D8+D9+D15+D13+D21+D22+D23+D24+D25+D26+D27+D28+D29+D30+D31+D32+D11+D33+D37+D38+D39+D40+D41+D42+D10</f>
        <v>451490</v>
      </c>
      <c r="E58" s="94">
        <f>E4+E5+E6+E7+E8+E9+E15+E13+E21+E22+E23+E24+E25+E26+E27+E28+E29+E30+E31+E32+E11+E33+E37+E38+E39+E40+E41+E42</f>
        <v>203889</v>
      </c>
      <c r="F58" s="94">
        <f>F4+F5+F6+F7+F8+F9+F10+F15+F13+F21+F22+F23+F24+F25+F26+F27+F28+F29+F30+F31+F32+F11+F33+F37+F38+F39+F40+F41+F42</f>
        <v>451490</v>
      </c>
    </row>
    <row r="59" ht="18">
      <c r="C59" s="94">
        <f>C55-C58</f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29" r:id="rId1"/>
  <headerFooter alignWithMargins="0">
    <oddHeader>&amp;R 4. melléklet a 3/2018.(II.21.)önkormányzati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65" zoomScaleSheetLayoutView="50" workbookViewId="0" topLeftCell="A1">
      <selection activeCell="C10" sqref="C10"/>
    </sheetView>
  </sheetViews>
  <sheetFormatPr defaultColWidth="9.140625" defaultRowHeight="12.75"/>
  <cols>
    <col min="1" max="1" width="9.421875" style="215" customWidth="1"/>
    <col min="2" max="2" width="72.140625" style="215" customWidth="1"/>
    <col min="3" max="3" width="20.140625" style="215" customWidth="1"/>
    <col min="4" max="16384" width="9.140625" style="215" customWidth="1"/>
  </cols>
  <sheetData>
    <row r="1" spans="1:3" ht="56.25" customHeight="1">
      <c r="A1" s="443" t="s">
        <v>191</v>
      </c>
      <c r="B1" s="443"/>
      <c r="C1" s="443"/>
    </row>
    <row r="2" spans="1:4" ht="34.5" customHeight="1">
      <c r="A2" s="143"/>
      <c r="B2" s="143"/>
      <c r="C2" s="144" t="s">
        <v>120</v>
      </c>
      <c r="D2" s="216"/>
    </row>
    <row r="3" spans="1:3" ht="36.75" customHeight="1">
      <c r="A3" s="217" t="s">
        <v>121</v>
      </c>
      <c r="B3" s="218" t="s">
        <v>192</v>
      </c>
      <c r="C3" s="219" t="s">
        <v>193</v>
      </c>
    </row>
    <row r="4" spans="1:3" ht="18">
      <c r="A4" s="220"/>
      <c r="B4" s="221" t="s">
        <v>128</v>
      </c>
      <c r="C4" s="222" t="s">
        <v>129</v>
      </c>
    </row>
    <row r="5" spans="1:3" ht="41.25" customHeight="1">
      <c r="A5" s="223" t="s">
        <v>133</v>
      </c>
      <c r="B5" s="224" t="s">
        <v>194</v>
      </c>
      <c r="C5" s="225">
        <f>'1.melléklet'!C21</f>
        <v>221700</v>
      </c>
    </row>
    <row r="6" spans="1:3" ht="78.75" customHeight="1">
      <c r="A6" s="226" t="s">
        <v>135</v>
      </c>
      <c r="B6" s="227" t="s">
        <v>195</v>
      </c>
      <c r="C6" s="228">
        <v>70169</v>
      </c>
    </row>
    <row r="7" spans="1:3" ht="32.25" customHeight="1">
      <c r="A7" s="226" t="s">
        <v>136</v>
      </c>
      <c r="B7" s="229" t="s">
        <v>196</v>
      </c>
      <c r="C7" s="228"/>
    </row>
    <row r="8" spans="1:3" ht="71.25" customHeight="1">
      <c r="A8" s="226" t="s">
        <v>137</v>
      </c>
      <c r="B8" s="229" t="s">
        <v>197</v>
      </c>
      <c r="C8" s="228"/>
    </row>
    <row r="9" spans="1:3" ht="30.75" customHeight="1">
      <c r="A9" s="230" t="s">
        <v>138</v>
      </c>
      <c r="B9" s="229" t="s">
        <v>198</v>
      </c>
      <c r="C9" s="231">
        <f>'1.melléklet'!C24</f>
        <v>3510</v>
      </c>
    </row>
    <row r="10" spans="1:3" ht="53.25" customHeight="1">
      <c r="A10" s="226" t="s">
        <v>139</v>
      </c>
      <c r="B10" s="232" t="s">
        <v>199</v>
      </c>
      <c r="C10" s="228"/>
    </row>
    <row r="11" spans="1:3" ht="27.75" customHeight="1">
      <c r="A11" s="449" t="s">
        <v>200</v>
      </c>
      <c r="B11" s="449"/>
      <c r="C11" s="233">
        <f>SUM(C5:C10)</f>
        <v>295379</v>
      </c>
    </row>
    <row r="12" spans="1:3" ht="67.5" customHeight="1">
      <c r="A12" s="450" t="s">
        <v>201</v>
      </c>
      <c r="B12" s="450"/>
      <c r="C12" s="450"/>
    </row>
  </sheetData>
  <sheetProtection selectLockedCells="1" selectUnlockedCells="1"/>
  <mergeCells count="3">
    <mergeCell ref="A1:C1"/>
    <mergeCell ref="A11:B11"/>
    <mergeCell ref="A12:C12"/>
  </mergeCells>
  <printOptions/>
  <pageMargins left="0.75" right="0.75" top="1" bottom="1" header="0.5" footer="0.5118055555555555"/>
  <pageSetup horizontalDpi="300" verticalDpi="300" orientation="portrait" paperSize="9" scale="86" r:id="rId1"/>
  <headerFooter alignWithMargins="0">
    <oddHeader>&amp;R5. melléklet a 3/2018.(II.21.)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Layout" zoomScaleNormal="65" zoomScaleSheetLayoutView="50" workbookViewId="0" topLeftCell="A1">
      <selection activeCell="C11" sqref="C11"/>
    </sheetView>
  </sheetViews>
  <sheetFormatPr defaultColWidth="9.00390625" defaultRowHeight="12.75"/>
  <cols>
    <col min="1" max="1" width="16.7109375" style="94" customWidth="1"/>
    <col min="2" max="2" width="32.28125" style="94" customWidth="1"/>
    <col min="3" max="3" width="18.421875" style="94" customWidth="1"/>
    <col min="4" max="4" width="22.421875" style="94" customWidth="1"/>
    <col min="5" max="16384" width="9.00390625" style="94" customWidth="1"/>
  </cols>
  <sheetData>
    <row r="1" spans="1:5" s="235" customFormat="1" ht="18">
      <c r="A1" s="451" t="s">
        <v>0</v>
      </c>
      <c r="B1" s="451"/>
      <c r="C1" s="451"/>
      <c r="D1" s="451"/>
      <c r="E1" s="234"/>
    </row>
    <row r="2" spans="1:6" s="235" customFormat="1" ht="18">
      <c r="A2" s="451" t="s">
        <v>202</v>
      </c>
      <c r="B2" s="451"/>
      <c r="C2" s="451"/>
      <c r="D2" s="451"/>
      <c r="E2" s="236"/>
      <c r="F2" s="234"/>
    </row>
    <row r="3" s="235" customFormat="1" ht="18"/>
    <row r="4" s="235" customFormat="1" ht="18"/>
    <row r="5" s="235" customFormat="1" ht="18"/>
    <row r="6" s="235" customFormat="1" ht="18"/>
    <row r="7" spans="1:4" s="235" customFormat="1" ht="18">
      <c r="A7" s="237" t="s">
        <v>203</v>
      </c>
      <c r="B7" s="237"/>
      <c r="C7" s="237"/>
      <c r="D7" s="237"/>
    </row>
    <row r="8" spans="1:4" s="235" customFormat="1" ht="54.75" customHeight="1">
      <c r="A8" s="238" t="s">
        <v>3</v>
      </c>
      <c r="B8" s="238" t="s">
        <v>204</v>
      </c>
      <c r="C8" s="239" t="s">
        <v>193</v>
      </c>
      <c r="D8" s="239" t="s">
        <v>205</v>
      </c>
    </row>
    <row r="9" spans="1:4" s="235" customFormat="1" ht="24" customHeight="1">
      <c r="A9" s="240" t="s">
        <v>133</v>
      </c>
      <c r="B9" s="241" t="s">
        <v>206</v>
      </c>
      <c r="C9" s="242">
        <f>SUM(C11:C12)</f>
        <v>36046</v>
      </c>
      <c r="D9" s="243" t="s">
        <v>207</v>
      </c>
    </row>
    <row r="10" spans="1:4" ht="18">
      <c r="A10" s="244"/>
      <c r="B10" s="245"/>
      <c r="C10" s="246"/>
      <c r="D10" s="243"/>
    </row>
    <row r="11" spans="1:4" s="235" customFormat="1" ht="18">
      <c r="A11" s="240"/>
      <c r="B11" s="243" t="s">
        <v>208</v>
      </c>
      <c r="C11" s="247">
        <f>'8. melléklet Önkormányzat'!C59</f>
        <v>36046</v>
      </c>
      <c r="D11" s="243" t="s">
        <v>207</v>
      </c>
    </row>
    <row r="12" spans="1:4" s="235" customFormat="1" ht="26.25" customHeight="1">
      <c r="A12" s="240"/>
      <c r="B12"/>
      <c r="C12" s="240"/>
      <c r="D12" s="243"/>
    </row>
    <row r="13" spans="1:4" s="235" customFormat="1" ht="18">
      <c r="A13" s="240" t="s">
        <v>135</v>
      </c>
      <c r="B13" s="241" t="s">
        <v>85</v>
      </c>
      <c r="C13" s="248">
        <f>SUM(C14:C17)</f>
        <v>54285</v>
      </c>
      <c r="D13" s="243" t="s">
        <v>207</v>
      </c>
    </row>
    <row r="14" spans="1:4" s="235" customFormat="1" ht="27.75" customHeight="1">
      <c r="A14" s="240"/>
      <c r="B14" s="249"/>
      <c r="C14" s="250"/>
      <c r="D14" s="243"/>
    </row>
    <row r="15" spans="1:4" s="235" customFormat="1" ht="27.75" customHeight="1">
      <c r="A15" s="240"/>
      <c r="B15" s="249" t="s">
        <v>85</v>
      </c>
      <c r="C15" s="250">
        <v>27285</v>
      </c>
      <c r="D15" s="243" t="s">
        <v>207</v>
      </c>
    </row>
    <row r="16" spans="1:4" s="235" customFormat="1" ht="95.25" customHeight="1">
      <c r="A16" s="240"/>
      <c r="B16" s="251" t="s">
        <v>209</v>
      </c>
      <c r="C16" s="240">
        <v>8000</v>
      </c>
      <c r="D16" s="243" t="s">
        <v>207</v>
      </c>
    </row>
    <row r="17" spans="1:4" s="235" customFormat="1" ht="96.75" customHeight="1">
      <c r="A17" s="240"/>
      <c r="B17" s="251" t="s">
        <v>516</v>
      </c>
      <c r="C17" s="240">
        <v>19000</v>
      </c>
      <c r="D17" s="243" t="s">
        <v>207</v>
      </c>
    </row>
    <row r="18" spans="1:4" s="235" customFormat="1" ht="18">
      <c r="A18" s="243"/>
      <c r="B18" s="241" t="s">
        <v>210</v>
      </c>
      <c r="C18" s="252">
        <f>SUM(C9,C13)</f>
        <v>90331</v>
      </c>
      <c r="D18" s="24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5" right="0.7875" top="0.9840277777777777" bottom="0.9840277777777777" header="0.5" footer="0.5118055555555555"/>
  <pageSetup fitToHeight="1" fitToWidth="1" horizontalDpi="300" verticalDpi="300" orientation="landscape" paperSize="9" scale="84" r:id="rId1"/>
  <headerFooter alignWithMargins="0">
    <oddHeader>&amp;R 6.melléklet a 3/2018. (II.21.)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view="pageLayout" zoomScaleNormal="65" zoomScaleSheetLayoutView="50" workbookViewId="0" topLeftCell="K1">
      <selection activeCell="V20" sqref="V20"/>
    </sheetView>
  </sheetViews>
  <sheetFormatPr defaultColWidth="9.00390625" defaultRowHeight="19.5" customHeight="1"/>
  <cols>
    <col min="1" max="1" width="32.140625" style="94" customWidth="1"/>
    <col min="2" max="2" width="10.00390625" style="94" customWidth="1"/>
    <col min="3" max="3" width="7.57421875" style="94" customWidth="1"/>
    <col min="4" max="4" width="9.00390625" style="94" customWidth="1"/>
    <col min="5" max="5" width="14.140625" style="94" customWidth="1"/>
    <col min="6" max="16384" width="9.00390625" style="94" customWidth="1"/>
  </cols>
  <sheetData>
    <row r="1" spans="1:12" ht="36" customHeight="1">
      <c r="A1" s="452" t="s">
        <v>211</v>
      </c>
      <c r="B1" s="452"/>
      <c r="C1" s="452"/>
      <c r="D1" s="452"/>
      <c r="E1" s="452"/>
      <c r="F1" s="452"/>
      <c r="G1" s="452"/>
      <c r="H1" s="452"/>
      <c r="I1" s="452"/>
      <c r="J1" s="245"/>
      <c r="K1" s="245"/>
      <c r="L1" s="245"/>
    </row>
    <row r="2" spans="1:9" ht="12" customHeight="1">
      <c r="A2" s="245"/>
      <c r="B2" s="245"/>
      <c r="C2" s="245"/>
      <c r="D2" s="245"/>
      <c r="E2" s="245"/>
      <c r="F2" s="245"/>
      <c r="G2" s="245"/>
      <c r="H2" s="245"/>
      <c r="I2" s="245"/>
    </row>
    <row r="3" spans="1:9" ht="57" customHeight="1">
      <c r="A3" s="453" t="s">
        <v>212</v>
      </c>
      <c r="B3" s="453"/>
      <c r="C3" s="453"/>
      <c r="D3" s="453"/>
      <c r="E3" s="453"/>
      <c r="F3" s="453"/>
      <c r="G3" s="453"/>
      <c r="H3" s="453"/>
      <c r="I3" s="453"/>
    </row>
    <row r="4" spans="1:9" ht="19.5" customHeight="1">
      <c r="A4" s="245" t="s">
        <v>213</v>
      </c>
      <c r="B4" s="245"/>
      <c r="C4" s="245"/>
      <c r="D4" s="245"/>
      <c r="E4" s="245"/>
      <c r="F4" s="245"/>
      <c r="G4" s="245"/>
      <c r="H4" s="245"/>
      <c r="I4" s="245"/>
    </row>
    <row r="5" spans="1:9" ht="19.5" customHeight="1">
      <c r="A5" s="245" t="s">
        <v>214</v>
      </c>
      <c r="B5" s="245"/>
      <c r="C5" s="245"/>
      <c r="D5" s="245"/>
      <c r="E5" s="245"/>
      <c r="F5" s="245"/>
      <c r="G5" s="245"/>
      <c r="H5" s="245"/>
      <c r="I5" s="245"/>
    </row>
    <row r="6" spans="1:9" ht="19.5" customHeight="1">
      <c r="A6" s="245" t="s">
        <v>215</v>
      </c>
      <c r="B6" s="245"/>
      <c r="C6" s="245"/>
      <c r="D6" s="245"/>
      <c r="E6" s="245"/>
      <c r="F6" s="245"/>
      <c r="G6" s="245"/>
      <c r="H6" s="245"/>
      <c r="I6" s="245"/>
    </row>
    <row r="7" spans="1:9" ht="19.5" customHeight="1">
      <c r="A7" s="245" t="s">
        <v>216</v>
      </c>
      <c r="B7" s="245"/>
      <c r="C7" s="245"/>
      <c r="D7" s="245"/>
      <c r="E7" s="245"/>
      <c r="F7" s="245"/>
      <c r="G7" s="245"/>
      <c r="H7" s="245"/>
      <c r="I7" s="245"/>
    </row>
    <row r="8" spans="1:9" ht="19.5" customHeight="1">
      <c r="A8" s="245"/>
      <c r="B8" s="245"/>
      <c r="C8" s="245"/>
      <c r="D8" s="245"/>
      <c r="E8" s="245"/>
      <c r="F8" s="245"/>
      <c r="G8" s="245"/>
      <c r="H8" s="245"/>
      <c r="I8" s="245"/>
    </row>
    <row r="9" spans="1:9" ht="19.5" customHeight="1">
      <c r="A9" s="245"/>
      <c r="B9" s="245"/>
      <c r="C9" s="245"/>
      <c r="D9" s="245"/>
      <c r="E9" s="245"/>
      <c r="F9" s="245"/>
      <c r="G9" s="245"/>
      <c r="H9" s="245"/>
      <c r="I9" s="245"/>
    </row>
    <row r="10" spans="1:9" ht="19.5" customHeight="1">
      <c r="A10" s="454" t="s">
        <v>217</v>
      </c>
      <c r="B10" s="454"/>
      <c r="C10" s="454"/>
      <c r="D10" s="245"/>
      <c r="E10" s="245"/>
      <c r="F10" s="245"/>
      <c r="G10" s="245"/>
      <c r="H10" s="245"/>
      <c r="I10" s="245"/>
    </row>
    <row r="11" spans="1:9" ht="19.5" customHeight="1">
      <c r="A11" s="245" t="s">
        <v>218</v>
      </c>
      <c r="B11" s="245"/>
      <c r="C11" s="245"/>
      <c r="D11" s="245"/>
      <c r="E11" s="245"/>
      <c r="F11" s="245"/>
      <c r="G11" s="245"/>
      <c r="H11" s="245"/>
      <c r="I11" s="245"/>
    </row>
    <row r="12" spans="1:9" ht="19.5" customHeight="1">
      <c r="A12" s="245"/>
      <c r="B12" s="245"/>
      <c r="C12" s="245"/>
      <c r="D12" s="245"/>
      <c r="E12" s="245"/>
      <c r="F12" s="245"/>
      <c r="G12" s="245"/>
      <c r="H12" s="245"/>
      <c r="I12" s="245"/>
    </row>
    <row r="13" spans="1:9" ht="19.5" customHeight="1">
      <c r="A13" s="253" t="s">
        <v>219</v>
      </c>
      <c r="B13" s="245"/>
      <c r="C13" s="245"/>
      <c r="D13" s="245"/>
      <c r="E13" s="245"/>
      <c r="F13" s="245"/>
      <c r="G13" s="245"/>
      <c r="H13" s="245"/>
      <c r="I13" s="245"/>
    </row>
    <row r="14" spans="1:9" ht="19.5" customHeight="1">
      <c r="A14" s="245"/>
      <c r="B14" s="253"/>
      <c r="C14" s="253"/>
      <c r="D14" s="253" t="s">
        <v>125</v>
      </c>
      <c r="E14" s="253" t="s">
        <v>220</v>
      </c>
      <c r="F14" s="245"/>
      <c r="G14" s="245"/>
      <c r="H14" s="245"/>
      <c r="I14" s="245"/>
    </row>
    <row r="15" spans="1:9" ht="19.5" customHeight="1">
      <c r="A15" s="245" t="s">
        <v>221</v>
      </c>
      <c r="B15" s="245"/>
      <c r="C15" s="254"/>
      <c r="D15" s="254"/>
      <c r="E15" s="255">
        <f>SUM(C15:D15)</f>
        <v>0</v>
      </c>
      <c r="F15" s="245"/>
      <c r="G15" s="245"/>
      <c r="H15" s="245"/>
      <c r="I15" s="245"/>
    </row>
    <row r="16" spans="1:9" ht="19.5" customHeight="1">
      <c r="A16" s="245"/>
      <c r="B16" s="245"/>
      <c r="C16" s="254">
        <v>0</v>
      </c>
      <c r="D16" s="254">
        <v>0</v>
      </c>
      <c r="E16" s="254">
        <f>SUM(C16:D16)</f>
        <v>0</v>
      </c>
      <c r="F16" s="245"/>
      <c r="G16" s="245"/>
      <c r="H16" s="245"/>
      <c r="I16" s="245"/>
    </row>
    <row r="17" ht="19.5" customHeight="1">
      <c r="A17" s="183" t="s">
        <v>222</v>
      </c>
    </row>
  </sheetData>
  <sheetProtection selectLockedCells="1" selectUnlockedCells="1"/>
  <mergeCells count="3">
    <mergeCell ref="A1:I1"/>
    <mergeCell ref="A3:I3"/>
    <mergeCell ref="A10:C10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&amp;R7.melléklet a 3/2018.(II.21.)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Edit</cp:lastModifiedBy>
  <cp:lastPrinted>2018-02-08T12:18:26Z</cp:lastPrinted>
  <dcterms:created xsi:type="dcterms:W3CDTF">2018-02-08T12:05:38Z</dcterms:created>
  <dcterms:modified xsi:type="dcterms:W3CDTF">2018-02-22T07:37:49Z</dcterms:modified>
  <cp:category/>
  <cp:version/>
  <cp:contentType/>
  <cp:contentStatus/>
</cp:coreProperties>
</file>