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20\"/>
    </mc:Choice>
  </mc:AlternateContent>
  <xr:revisionPtr revIDLastSave="0" documentId="13_ncr:1_{CE5F63BF-CBE0-4D67-9D6C-281D0107C6C3}" xr6:coauthVersionLast="45" xr6:coauthVersionMax="45" xr10:uidLastSave="{00000000-0000-0000-0000-000000000000}"/>
  <bookViews>
    <workbookView xWindow="-120" yWindow="-120" windowWidth="19440" windowHeight="15000" tabRatio="847" firstSheet="4" xr2:uid="{00000000-000D-0000-FFFF-FFFF00000000}"/>
  </bookViews>
  <sheets>
    <sheet name="1.sz.melléklet" sheetId="19" r:id="rId1"/>
    <sheet name="2. sz.melléklet" sheetId="3" r:id="rId2"/>
    <sheet name="3.sz. melléklet" sheetId="20" r:id="rId3"/>
    <sheet name="4. sz. melléklet" sheetId="2" r:id="rId4"/>
    <sheet name="5. sz. melléklet" sheetId="18" r:id="rId5"/>
    <sheet name="6. sz.melléklet" sheetId="5" r:id="rId6"/>
    <sheet name="7.sz. melléklet" sheetId="21" r:id="rId7"/>
    <sheet name="8.sz. melléklet" sheetId="22" r:id="rId8"/>
    <sheet name="9.sz.melléklet" sheetId="23" r:id="rId9"/>
    <sheet name="10.sz.melléklet" sheetId="24" r:id="rId10"/>
    <sheet name="11.sz.melléklet" sheetId="25" r:id="rId11"/>
    <sheet name="12.sz.melléklet" sheetId="28" r:id="rId12"/>
  </sheets>
  <definedNames>
    <definedName name="_xlnm._FilterDatabase" localSheetId="0" hidden="1">'1.sz.melléklet'!$D$2:$D$126</definedName>
    <definedName name="_xlnm._FilterDatabase" localSheetId="2" hidden="1">'3.sz. melléklet'!$B$1:$B$160</definedName>
    <definedName name="_xlnm.Print_Area" localSheetId="0">'1.sz.melléklet'!$A$1:$E$92</definedName>
    <definedName name="_xlnm.Print_Area" localSheetId="9">'10.sz.melléklet'!$A$1:$N$44</definedName>
    <definedName name="_xlnm.Print_Area" localSheetId="2">'3.sz. melléklet'!$A$1:$P$160</definedName>
    <definedName name="_xlnm.Print_Area" localSheetId="4">'5. sz. melléklet'!$A$1:$B$16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2" i="24" l="1"/>
  <c r="D42" i="24"/>
  <c r="E42" i="24"/>
  <c r="F42" i="24"/>
  <c r="G42" i="24"/>
  <c r="H42" i="24"/>
  <c r="I42" i="24"/>
  <c r="J42" i="24"/>
  <c r="K42" i="24"/>
  <c r="L42" i="24"/>
  <c r="M42" i="24"/>
  <c r="C42" i="24"/>
  <c r="D22" i="24"/>
  <c r="E22" i="24"/>
  <c r="F22" i="24"/>
  <c r="G22" i="24"/>
  <c r="H22" i="24"/>
  <c r="I22" i="24"/>
  <c r="J22" i="24"/>
  <c r="K22" i="24"/>
  <c r="L22" i="24"/>
  <c r="M22" i="24"/>
  <c r="N22" i="24"/>
  <c r="D21" i="24"/>
  <c r="E21" i="24"/>
  <c r="F21" i="24"/>
  <c r="G21" i="24"/>
  <c r="H21" i="24"/>
  <c r="I21" i="24"/>
  <c r="J21" i="24"/>
  <c r="K21" i="24"/>
  <c r="L21" i="24"/>
  <c r="M21" i="24"/>
  <c r="C21" i="24"/>
  <c r="K23" i="24" l="1"/>
  <c r="G23" i="24"/>
  <c r="J23" i="24"/>
  <c r="F23" i="24"/>
  <c r="M23" i="24"/>
  <c r="I23" i="24"/>
  <c r="E23" i="24"/>
  <c r="H23" i="24"/>
  <c r="L23" i="24"/>
  <c r="D23" i="24"/>
  <c r="C19" i="23"/>
  <c r="C34" i="21"/>
  <c r="C24" i="21"/>
  <c r="C18" i="21"/>
  <c r="C25" i="21" s="1"/>
  <c r="C37" i="21" s="1"/>
  <c r="C33" i="21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66" i="20" l="1"/>
  <c r="Q67" i="20"/>
  <c r="Q68" i="20"/>
  <c r="Q69" i="20"/>
  <c r="Q70" i="20"/>
  <c r="Q71" i="20"/>
  <c r="Q72" i="20"/>
  <c r="Q73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7" i="20"/>
  <c r="B13" i="5"/>
  <c r="B13" i="18" l="1"/>
  <c r="B12" i="18"/>
  <c r="B11" i="18"/>
  <c r="B10" i="18"/>
  <c r="B16" i="18" s="1"/>
  <c r="B33" i="2"/>
  <c r="B28" i="2"/>
  <c r="B26" i="2"/>
  <c r="B25" i="2"/>
  <c r="B24" i="2"/>
  <c r="B23" i="2"/>
  <c r="B22" i="2"/>
  <c r="B21" i="2"/>
  <c r="B20" i="2"/>
  <c r="B19" i="2"/>
  <c r="B18" i="2"/>
  <c r="B31" i="2"/>
  <c r="B16" i="2"/>
  <c r="B14" i="2"/>
  <c r="B13" i="2"/>
  <c r="B12" i="2"/>
  <c r="B11" i="2"/>
  <c r="B9" i="2"/>
  <c r="G20" i="3"/>
  <c r="H22" i="3"/>
  <c r="G22" i="3"/>
  <c r="G15" i="3"/>
  <c r="G16" i="3"/>
  <c r="H14" i="3"/>
  <c r="G13" i="3"/>
  <c r="G12" i="3"/>
  <c r="H10" i="3"/>
  <c r="H9" i="3"/>
  <c r="B20" i="3"/>
  <c r="B25" i="3"/>
  <c r="C24" i="3"/>
  <c r="B24" i="3" s="1"/>
  <c r="C23" i="3"/>
  <c r="B23" i="3" s="1"/>
  <c r="C22" i="3"/>
  <c r="B22" i="3" s="1"/>
  <c r="C21" i="3"/>
  <c r="B21" i="3" s="1"/>
  <c r="C12" i="3"/>
  <c r="C63" i="23" l="1"/>
  <c r="B29" i="2" l="1"/>
  <c r="B27" i="2" l="1"/>
  <c r="H19" i="3" l="1"/>
  <c r="C14" i="3" l="1"/>
  <c r="C27" i="3" s="1"/>
  <c r="B27" i="3" s="1"/>
  <c r="G9" i="3" l="1"/>
  <c r="B8" i="2" l="1"/>
  <c r="C10" i="3"/>
  <c r="D19" i="3"/>
  <c r="B19" i="3" s="1"/>
  <c r="C52" i="23" s="1"/>
  <c r="G11" i="3"/>
  <c r="C18" i="3"/>
  <c r="B18" i="3" s="1"/>
  <c r="B32" i="2"/>
  <c r="B34" i="2" s="1"/>
  <c r="C11" i="3"/>
  <c r="D12" i="3"/>
  <c r="D17" i="3" s="1"/>
  <c r="G10" i="3"/>
  <c r="H12" i="3"/>
  <c r="C9" i="3"/>
  <c r="C17" i="3" s="1"/>
  <c r="B17" i="24" l="1"/>
  <c r="C54" i="23"/>
  <c r="B16" i="24" l="1"/>
  <c r="C55" i="23"/>
  <c r="D157" i="20" l="1"/>
  <c r="E157" i="20" l="1"/>
  <c r="K157" i="20"/>
  <c r="C22" i="24" l="1"/>
  <c r="C23" i="24" s="1"/>
  <c r="D43" i="24"/>
  <c r="E43" i="24"/>
  <c r="F43" i="24"/>
  <c r="G43" i="24"/>
  <c r="H43" i="24"/>
  <c r="I43" i="24"/>
  <c r="J43" i="24"/>
  <c r="K43" i="24"/>
  <c r="L43" i="24"/>
  <c r="M43" i="24"/>
  <c r="N43" i="24"/>
  <c r="C43" i="24"/>
  <c r="D20" i="23"/>
  <c r="E20" i="23"/>
  <c r="B10" i="2" l="1"/>
  <c r="N157" i="20"/>
  <c r="O157" i="20"/>
  <c r="E74" i="20" l="1"/>
  <c r="F74" i="20"/>
  <c r="G74" i="20"/>
  <c r="I74" i="20"/>
  <c r="J74" i="20"/>
  <c r="K74" i="20"/>
  <c r="L74" i="20"/>
  <c r="M74" i="20"/>
  <c r="N74" i="20"/>
  <c r="O74" i="20"/>
  <c r="P74" i="20"/>
  <c r="C60" i="23"/>
  <c r="B15" i="3"/>
  <c r="F22" i="3"/>
  <c r="F21" i="3"/>
  <c r="F20" i="3"/>
  <c r="C66" i="23" s="1"/>
  <c r="F14" i="3"/>
  <c r="F13" i="3"/>
  <c r="F12" i="3"/>
  <c r="B41" i="24" l="1"/>
  <c r="C75" i="23"/>
  <c r="B33" i="24"/>
  <c r="C27" i="23"/>
  <c r="C24" i="23"/>
  <c r="B34" i="24"/>
  <c r="B39" i="24"/>
  <c r="B18" i="24"/>
  <c r="C71" i="23"/>
  <c r="B40" i="24"/>
  <c r="B35" i="24"/>
  <c r="C25" i="23"/>
  <c r="H17" i="3"/>
  <c r="H26" i="3" s="1"/>
  <c r="H28" i="3" s="1"/>
  <c r="B12" i="3"/>
  <c r="C10" i="23" s="1"/>
  <c r="B13" i="3"/>
  <c r="B9" i="3"/>
  <c r="B11" i="24" l="1"/>
  <c r="C12" i="23"/>
  <c r="B11" i="3"/>
  <c r="D26" i="3"/>
  <c r="D28" i="3" s="1"/>
  <c r="C16" i="23"/>
  <c r="B13" i="24"/>
  <c r="B15" i="24"/>
  <c r="B10" i="3"/>
  <c r="B14" i="24" l="1"/>
  <c r="C11" i="23"/>
  <c r="B12" i="24"/>
  <c r="C13" i="23"/>
  <c r="C64" i="23"/>
  <c r="H74" i="20" l="1"/>
  <c r="B30" i="2"/>
  <c r="F19" i="3"/>
  <c r="C65" i="23" l="1"/>
  <c r="C76" i="23" s="1"/>
  <c r="B38" i="24"/>
  <c r="F11" i="3" l="1"/>
  <c r="F9" i="3"/>
  <c r="F10" i="3"/>
  <c r="B31" i="24" l="1"/>
  <c r="C22" i="23"/>
  <c r="D74" i="20"/>
  <c r="C21" i="23"/>
  <c r="B30" i="24"/>
  <c r="C23" i="23"/>
  <c r="B32" i="24"/>
  <c r="D76" i="20" l="1"/>
  <c r="E159" i="20" s="1"/>
  <c r="Q74" i="20"/>
  <c r="C26" i="3"/>
  <c r="B14" i="3"/>
  <c r="B17" i="3" s="1"/>
  <c r="B26" i="3" s="1"/>
  <c r="Q159" i="20"/>
  <c r="B20" i="24" l="1"/>
  <c r="N20" i="24" s="1"/>
  <c r="N21" i="24" s="1"/>
  <c r="N23" i="24" s="1"/>
  <c r="B28" i="3"/>
  <c r="C79" i="23"/>
  <c r="C14" i="23"/>
  <c r="B19" i="24"/>
  <c r="C28" i="3"/>
  <c r="J157" i="20"/>
  <c r="I157" i="20"/>
  <c r="M157" i="20"/>
  <c r="P157" i="20"/>
  <c r="B21" i="24" l="1"/>
  <c r="B23" i="24" s="1"/>
  <c r="C20" i="23"/>
  <c r="C77" i="23" s="1"/>
  <c r="F157" i="20"/>
  <c r="L157" i="20"/>
  <c r="G157" i="20" l="1"/>
  <c r="Q157" i="20" s="1"/>
  <c r="F15" i="3"/>
  <c r="G17" i="3"/>
  <c r="G26" i="3" s="1"/>
  <c r="G27" i="3"/>
  <c r="F27" i="3" s="1"/>
  <c r="B43" i="24" s="1"/>
  <c r="F16" i="3"/>
  <c r="H157" i="20"/>
  <c r="E158" i="20" l="1"/>
  <c r="F17" i="3"/>
  <c r="B36" i="24"/>
  <c r="C26" i="23"/>
  <c r="B37" i="24"/>
  <c r="C29" i="23"/>
  <c r="G28" i="3"/>
  <c r="F26" i="3" l="1"/>
  <c r="F28" i="3" s="1"/>
  <c r="C33" i="23"/>
  <c r="B17" i="2"/>
  <c r="B35" i="2" l="1"/>
  <c r="C157" i="20" l="1"/>
  <c r="D75" i="20"/>
  <c r="C74" i="20"/>
  <c r="C18" i="22"/>
  <c r="C20" i="22" s="1"/>
  <c r="Q158" i="20" l="1"/>
  <c r="Q75" i="20"/>
  <c r="D14" i="28"/>
  <c r="E14" i="28"/>
  <c r="C14" i="28"/>
  <c r="D6" i="28"/>
  <c r="E6" i="28"/>
  <c r="B42" i="24" l="1"/>
  <c r="C44" i="24" l="1"/>
  <c r="B44" i="24"/>
  <c r="D44" i="24"/>
  <c r="E44" i="24"/>
  <c r="F44" i="24"/>
  <c r="G44" i="24"/>
  <c r="H44" i="24"/>
  <c r="J44" i="24"/>
  <c r="K44" i="24"/>
  <c r="L44" i="24"/>
  <c r="N44" i="24"/>
  <c r="C16" i="25"/>
  <c r="E33" i="23"/>
  <c r="E76" i="23"/>
  <c r="D33" i="23"/>
  <c r="D76" i="23"/>
  <c r="E64" i="23"/>
  <c r="D64" i="23"/>
  <c r="M44" i="24" l="1"/>
  <c r="E77" i="23"/>
  <c r="I44" i="24"/>
  <c r="D78" i="23"/>
  <c r="D80" i="23" s="1"/>
  <c r="C78" i="23"/>
  <c r="C80" i="23" s="1"/>
  <c r="D77" i="23"/>
  <c r="D77" i="20"/>
  <c r="Q77" i="20" s="1"/>
  <c r="E160" i="20"/>
  <c r="E78" i="23"/>
  <c r="E80" i="23" s="1"/>
  <c r="Q160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<sst xmlns="http://schemas.openxmlformats.org/spreadsheetml/2006/main" count="795" uniqueCount="440">
  <si>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</si>
  <si>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</si>
  <si>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</si>
  <si>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</si>
  <si>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</si>
  <si>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</si>
  <si>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</si>
  <si>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</si>
  <si>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</si>
  <si>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</si>
  <si>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</si>
  <si>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</si>
  <si>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</si>
  <si>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</si>
  <si>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</si>
  <si>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</si>
  <si>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</si>
  <si>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</si>
  <si>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</si>
  <si>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</si>
  <si>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</si>
  <si>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</si>
  <si>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</si>
  <si>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</si>
  <si>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</si>
  <si>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</si>
  <si>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</si>
  <si>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</si>
  <si>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</si>
  <si>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</si>
  <si>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</si>
  <si>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</si>
  <si>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</si>
  <si>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</si>
  <si>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</si>
  <si>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</si>
  <si>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</si>
  <si>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</si>
  <si>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</si>
  <si>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</si>
  <si>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</si>
  <si>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</si>
  <si>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</si>
  <si>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</si>
  <si>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</si>
  <si>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</si>
  <si>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</si>
  <si>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</si>
  <si>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</si>
  <si>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</si>
  <si>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</si>
  <si>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</si>
  <si>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</si>
  <si>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</si>
  <si>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</si>
  <si>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</si>
  <si>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</si>
  <si>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</si>
  <si>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</si>
  <si>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</si>
  <si>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</si>
  <si>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</si>
  <si>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</si>
  <si>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</si>
  <si>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</si>
  <si>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</si>
  <si>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</si>
  <si>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</si>
  <si>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</si>
  <si>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</si>
  <si>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</si>
  <si>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</si>
  <si>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</si>
  <si>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</si>
  <si>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</si>
  <si>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</si>
  <si>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</si>
  <si>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</si>
  <si>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</si>
  <si>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</si>
  <si>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</si>
  <si>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</si>
  <si>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</si>
  <si>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</si>
  <si>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</si>
  <si>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</si>
  <si>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</si>
  <si>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</si>
  <si>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</si>
  <si>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</si>
  <si>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</si>
  <si>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</si>
  <si>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</si>
  <si>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</si>
  <si>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</si>
  <si>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</si>
  <si>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</si>
  <si>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</si>
  <si>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</si>
  <si>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</si>
  <si>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</si>
  <si>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</si>
  <si>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</si>
  <si>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</si>
  <si>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</si>
  <si>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</si>
  <si>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</si>
  <si>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</si>
  <si>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</si>
  <si>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</si>
  <si>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</si>
  <si>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</si>
  <si>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</si>
  <si>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</si>
  <si>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</si>
  <si>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</si>
  <si>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</si>
  <si>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</si>
  <si>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</si>
  <si>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</si>
  <si>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</si>
  <si>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</si>
  <si>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</si>
  <si>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</si>
  <si>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</si>
  <si>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</si>
  <si>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</si>
  <si>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</si>
  <si>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</si>
  <si>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</si>
  <si>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</si>
  <si>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</si>
  <si>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</si>
  <si>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</si>
  <si>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</si>
  <si>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</si>
  <si>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</si>
  <si>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</si>
  <si>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</si>
  <si>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</si>
  <si>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</si>
  <si>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</si>
  <si>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</si>
  <si>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</si>
  <si>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</si>
  <si>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</si>
  <si>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</si>
  <si>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</si>
  <si>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</si>
  <si>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</si>
  <si>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</si>
  <si>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</si>
  <si>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</si>
  <si>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</si>
  <si>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</si>
  <si>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</si>
  <si>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</si>
  <si>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</si>
  <si>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</si>
  <si>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</si>
  <si>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</si>
  <si>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</si>
  <si>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</si>
  <si>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</si>
  <si>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</si>
  <si>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</si>
  <si>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</si>
  <si>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</si>
  <si>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</si>
  <si>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</si>
  <si>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</si>
  <si>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</si>
  <si>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</si>
  <si>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</si>
  <si>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</si>
  <si>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</si>
  <si>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</si>
  <si>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</si>
  <si>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</si>
  <si>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</si>
  <si>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</si>
  <si>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</si>
  <si>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</si>
  <si>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</si>
  <si>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</si>
  <si>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</si>
  <si>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</si>
  <si>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</si>
  <si>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</si>
  <si>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</si>
  <si>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</si>
  <si>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</si>
  <si>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</si>
  <si>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</si>
  <si>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</si>
  <si>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</si>
  <si>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</si>
  <si>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</si>
  <si>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</si>
  <si>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</si>
  <si>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</si>
  <si>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</si>
  <si>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</si>
  <si>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</si>
  <si>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</si>
  <si>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</si>
  <si>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</si>
  <si>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</si>
  <si>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</si>
  <si>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</si>
  <si>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</si>
  <si>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</si>
  <si>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</si>
  <si>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</si>
  <si>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</si>
  <si>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</si>
  <si>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</si>
  <si>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</si>
  <si>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</si>
  <si>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</si>
  <si>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</si>
  <si>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</si>
  <si>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</si>
  <si>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</si>
  <si>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</si>
  <si>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</si>
  <si>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</si>
  <si>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</si>
  <si>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</si>
  <si>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</si>
  <si>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</si>
  <si>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</si>
  <si>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</si>
  <si>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</si>
  <si>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</si>
  <si>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</si>
  <si>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</si>
  <si>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</si>
  <si>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</si>
  <si>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</si>
  <si>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</si>
  <si>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</si>
  <si>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</si>
  <si>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</si>
  <si>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</si>
  <si>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</si>
  <si>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</si>
  <si>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</si>
  <si>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</si>
  <si>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</si>
  <si>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</si>
  <si>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</si>
  <si>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</si>
  <si>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</si>
  <si>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</si>
  <si>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</si>
  <si>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</si>
  <si>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</si>
  <si>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</si>
  <si>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</si>
  <si>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</si>
  <si>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</si>
  <si>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</si>
  <si>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</si>
  <si>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</si>
  <si>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</si>
  <si>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</si>
  <si>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</si>
  <si>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</si>
  <si>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</si>
  <si>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</si>
  <si>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</si>
  <si>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</si>
  <si>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</si>
  <si>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</si>
  <si>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</si>
  <si>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</si>
  <si>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</si>
  <si>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</si>
  <si>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</si>
  <si>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</si>
  <si>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</si>
  <si>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</si>
  <si>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</si>
  <si>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</si>
  <si>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</si>
  <si>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</si>
  <si>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</si>
  <si>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</si>
  <si>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</si>
  <si>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</si>
  <si>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</si>
  <si>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</si>
  <si>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</si>
  <si>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</si>
  <si>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</si>
  <si>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</si>
  <si>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</si>
  <si>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</si>
  <si>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</si>
  <si>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</si>
  <si>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</si>
  <si>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</si>
  <si>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</si>
  <si>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</si>
  <si>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</si>
  <si>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</si>
  <si>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</si>
  <si>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</si>
  <si>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</si>
  <si>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</si>
  <si>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</si>
  <si>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</si>
  <si>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</si>
  <si>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</si>
  <si>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</si>
  <si>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</si>
  <si>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</si>
  <si>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</si>
  <si>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</si>
  <si>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</si>
  <si>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</si>
  <si>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</si>
  <si>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</si>
  <si>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</si>
  <si>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</si>
  <si>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</si>
  <si>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</si>
  <si>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</si>
  <si>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</si>
  <si>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</si>
  <si>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</si>
  <si>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</si>
  <si>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</si>
  <si>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</si>
  <si>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</si>
  <si>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</si>
  <si>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</si>
  <si>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</si>
  <si>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</si>
  <si>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</si>
  <si>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</si>
  <si>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</si>
  <si>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</si>
  <si>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</si>
  <si>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</si>
  <si>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</si>
  <si>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</si>
  <si>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</si>
  <si>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</si>
  <si>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</si>
  <si>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</si>
  <si>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</si>
  <si>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</si>
  <si>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</si>
  <si>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</si>
  <si>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</si>
  <si>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</si>
  <si>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</si>
  <si>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</si>
  <si>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</si>
  <si>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</si>
  <si>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</si>
  <si>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</si>
  <si>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</si>
  <si>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</si>
  <si>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</si>
  <si>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Eszközbeszerzés (Művelődési Ház)</t>
  </si>
  <si>
    <t>Tisztítómű felújítása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</si>
  <si>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</si>
  <si>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</si>
  <si>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</si>
  <si>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Intézményen kívüli gyermekétkeztetés</t>
  </si>
  <si>
    <t>Egyéb tárgyi eszközök beszerzése</t>
  </si>
  <si>
    <t>Szennyvíz gyűjtése, tisztítása, elhelyezése</t>
  </si>
  <si>
    <t>Felhalmozási c. visszatérítendő tám. (K8)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</si>
  <si>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</si>
  <si>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</si>
  <si>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</si>
  <si>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</si>
  <si>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</si>
  <si>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</si>
  <si>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</si>
  <si>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</si>
  <si>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</si>
  <si>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</si>
  <si>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</si>
  <si>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</si>
  <si>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</si>
  <si>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</si>
  <si>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</si>
  <si>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</si>
  <si>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</si>
  <si>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</si>
  <si>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</si>
  <si>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</si>
  <si>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EU-s támog. Identitás pály.</t>
  </si>
  <si>
    <t>Felhalm-i c. visszatérítendő támog.</t>
  </si>
  <si>
    <t>Működési célú költségvetési támogatások és kiegészítő támogatások                  (Szoc.tüzifa kieg.támogatás)</t>
  </si>
  <si>
    <t>Óvoda fejlesztés - Magyar Falu Program keretében</t>
  </si>
  <si>
    <t>Településfejlesztési projektek és támogatásuk</t>
  </si>
  <si>
    <t>Gyermekétkeztetés köznevelési intézményben</t>
  </si>
  <si>
    <t>Gyermekek bölcsődében és mini bölcsődében történő ellátása</t>
  </si>
  <si>
    <t>Önkormányzatok funkcióira nem sorolható bevételei államháztartáson kívülről</t>
  </si>
  <si>
    <t>1. melléklet az 1/2020.(I.29.) önkormányzati rendelethez</t>
  </si>
  <si>
    <t>2. melléklet az 1/2020. (I.29.) önkormányzati rendelethez</t>
  </si>
  <si>
    <t>2020. évi mérleg</t>
  </si>
  <si>
    <t>3. melléklet az 1/2020.(I.29.) önkormányzati rendelethez</t>
  </si>
  <si>
    <t>4. melléklet az 1/2020.(I.29.) önkormányzati rendelethez</t>
  </si>
  <si>
    <t>2020. évi bevételek</t>
  </si>
  <si>
    <t>2020. évi költségvetés</t>
  </si>
  <si>
    <t>5. melléklet az 1/2020.(I.29.) önkormányzati rendelethez</t>
  </si>
  <si>
    <t>6. melléklet az 1/2020.(I.29.) önkormányzati rendelethez</t>
  </si>
  <si>
    <t>7. melléklet az 1/2020.(I.29.) önkormányzati rendelethez</t>
  </si>
  <si>
    <t>8. melléklet az 1/2020.(I.29.) önkormányzati rendelethez</t>
  </si>
  <si>
    <t>9. melléklet az 1/2020.(I.29.) önkormányzati rendelethez</t>
  </si>
  <si>
    <t>2020. évi várható bevételek havi forgalma</t>
  </si>
  <si>
    <t>2020. évi várható kiadások havi forgalma</t>
  </si>
  <si>
    <t>10. melléklet az 1/2020.(I.29.) önkormányzati rendelethez</t>
  </si>
  <si>
    <t>11. melléklet az 1/2020. (I.29.) önkormányzati rendelethez</t>
  </si>
  <si>
    <t>12. melléklet az 1/2020.(I.29.) önkormányzati rendelethez</t>
  </si>
  <si>
    <t>Felhalmozási célú önkormányzati tám. (B2)</t>
  </si>
  <si>
    <t>Tárgyévi működési bevételek</t>
  </si>
  <si>
    <t xml:space="preserve">EU-s programok és hazai társfin. </t>
  </si>
  <si>
    <t>Felhalmozási célú önkormányzati támogatások bevételei</t>
  </si>
  <si>
    <t xml:space="preserve">Működési célú költségvetési támogatások és kiegészítő támogatások               </t>
  </si>
  <si>
    <t>Egyéb, az önkormányzat rendeletében megállapított juttatás</t>
  </si>
  <si>
    <t>Gyermekétkeztetés bölcsődében, fogyatékosok nappali int-ben</t>
  </si>
  <si>
    <t>Egyéb önkormányzati eseti pénzbeli ellátások</t>
  </si>
  <si>
    <t>Közgyógyellátás</t>
  </si>
  <si>
    <t>Köztemetés</t>
  </si>
  <si>
    <t>Önkormányzatok funkcióira nem sorolható bev. Áht-on kívüről</t>
  </si>
  <si>
    <t>Gyermekétkeztetés bölcsődében, fogy. nappali int-ben</t>
  </si>
  <si>
    <t>Család- és gyermekjóléti szolgáltatások</t>
  </si>
  <si>
    <t>Ingatlan beszerzése, létesítése</t>
  </si>
  <si>
    <t>Visszmajor pályázat - partfal helyreállítás</t>
  </si>
  <si>
    <t>Közútnál felújítás</t>
  </si>
  <si>
    <t>Iskolai mosdó felújítása</t>
  </si>
  <si>
    <t>Lang teszt, szalagfüggöny védőnőhöz</t>
  </si>
  <si>
    <t>adatok: 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</si>
</sst>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</numFmts>
  <fonts count="7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sz val="12"/>
      <color rgb="FF33333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6" fontId="2" fillId="0" borderId="0"/>
    <xf numFmtId="0" fontId="58" fillId="0" borderId="0"/>
  </cellStyleXfs>
  <cellXfs count="64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6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3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1" xfId="0" applyFont="1" applyBorder="1"/>
    <xf numFmtId="3" fontId="62" fillId="0" borderId="20" xfId="0" applyNumberFormat="1" applyFont="1" applyBorder="1"/>
    <xf numFmtId="3" fontId="63" fillId="0" borderId="20" xfId="0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0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53" fillId="0" borderId="22" xfId="0" applyFont="1" applyBorder="1" applyAlignment="1">
      <alignment vertical="top" wrapText="1"/>
    </xf>
    <xf numFmtId="3" fontId="62" fillId="0" borderId="44" xfId="0" applyNumberFormat="1" applyFont="1" applyBorder="1"/>
    <xf numFmtId="0" fontId="44" fillId="0" borderId="0" xfId="0" applyFont="1" applyAlignment="1">
      <alignment horizontal="center"/>
    </xf>
    <xf numFmtId="1" fontId="0" fillId="0" borderId="0" xfId="0" applyNumberFormat="1"/>
    <xf numFmtId="0" fontId="30" fillId="3" borderId="18" xfId="0" applyFont="1" applyFill="1" applyBorder="1"/>
    <xf numFmtId="0" fontId="0" fillId="0" borderId="0" xfId="0" applyAlignment="1"/>
    <xf numFmtId="0" fontId="27" fillId="2" borderId="58" xfId="0" applyFont="1" applyFill="1" applyBorder="1" applyAlignment="1">
      <alignment horizontal="center" vertical="top" wrapText="1"/>
    </xf>
    <xf numFmtId="0" fontId="27" fillId="2" borderId="59" xfId="0" applyFont="1" applyFill="1" applyBorder="1" applyAlignment="1">
      <alignment horizontal="center" vertical="top" wrapText="1"/>
    </xf>
    <xf numFmtId="0" fontId="27" fillId="2" borderId="78" xfId="0" applyFont="1" applyFill="1" applyBorder="1" applyAlignment="1">
      <alignment horizontal="center" vertical="top" wrapText="1"/>
    </xf>
    <xf numFmtId="0" fontId="27" fillId="0" borderId="51" xfId="0" applyFont="1" applyBorder="1" applyAlignment="1">
      <alignment horizontal="center" vertical="top" wrapText="1"/>
    </xf>
    <xf numFmtId="0" fontId="27" fillId="0" borderId="52" xfId="0" applyFont="1" applyBorder="1" applyAlignment="1">
      <alignment horizontal="center" vertical="top" wrapText="1"/>
    </xf>
    <xf numFmtId="0" fontId="27" fillId="0" borderId="61" xfId="0" applyFont="1" applyBorder="1" applyAlignment="1">
      <alignment vertical="top" wrapText="1"/>
    </xf>
    <xf numFmtId="0" fontId="30" fillId="0" borderId="52" xfId="0" applyFont="1" applyBorder="1" applyAlignment="1">
      <alignment horizontal="center" vertical="top" wrapText="1"/>
    </xf>
    <xf numFmtId="0" fontId="30" fillId="3" borderId="61" xfId="0" applyFont="1" applyFill="1" applyBorder="1"/>
    <xf numFmtId="0" fontId="30" fillId="3" borderId="61" xfId="0" applyFont="1" applyFill="1" applyBorder="1" applyAlignment="1">
      <alignment vertical="top" wrapText="1"/>
    </xf>
    <xf numFmtId="0" fontId="30" fillId="3" borderId="61" xfId="0" applyFont="1" applyFill="1" applyBorder="1" applyAlignment="1">
      <alignment wrapText="1"/>
    </xf>
    <xf numFmtId="0" fontId="27" fillId="0" borderId="62" xfId="0" applyFont="1" applyBorder="1" applyAlignment="1">
      <alignment horizontal="center" vertical="top" wrapText="1"/>
    </xf>
    <xf numFmtId="0" fontId="30" fillId="3" borderId="73" xfId="0" applyFont="1" applyFill="1" applyBorder="1"/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3" xfId="0" applyFont="1" applyBorder="1"/>
    <xf numFmtId="1" fontId="61" fillId="0" borderId="13" xfId="3" applyNumberFormat="1" applyFont="1" applyBorder="1" applyAlignment="1">
      <alignment horizontal="center" vertical="center" wrapText="1"/>
    </xf>
    <xf numFmtId="3" fontId="62" fillId="0" borderId="82" xfId="0" applyNumberFormat="1" applyFont="1" applyBorder="1"/>
    <xf numFmtId="3" fontId="62" fillId="0" borderId="83" xfId="0" applyNumberFormat="1" applyFont="1" applyBorder="1"/>
    <xf numFmtId="3" fontId="64" fillId="0" borderId="68" xfId="0" applyNumberFormat="1" applyFont="1" applyBorder="1"/>
    <xf numFmtId="0" fontId="62" fillId="0" borderId="0" xfId="0" applyFont="1" applyBorder="1"/>
    <xf numFmtId="0" fontId="64" fillId="0" borderId="68" xfId="0" applyFont="1" applyBorder="1"/>
    <xf numFmtId="0" fontId="62" fillId="0" borderId="84" xfId="0" applyFont="1" applyBorder="1"/>
    <xf numFmtId="0" fontId="64" fillId="0" borderId="67" xfId="0" applyFont="1" applyBorder="1"/>
    <xf numFmtId="0" fontId="62" fillId="0" borderId="85" xfId="0" applyFont="1" applyBorder="1"/>
    <xf numFmtId="0" fontId="45" fillId="3" borderId="51" xfId="0" applyFont="1" applyFill="1" applyBorder="1" applyAlignment="1">
      <alignment horizontal="center" vertical="top" wrapText="1"/>
    </xf>
    <xf numFmtId="0" fontId="30" fillId="3" borderId="76" xfId="0" applyFont="1" applyFill="1" applyBorder="1"/>
    <xf numFmtId="0" fontId="30" fillId="0" borderId="51" xfId="0" applyFont="1" applyBorder="1" applyAlignment="1">
      <alignment horizontal="center"/>
    </xf>
    <xf numFmtId="0" fontId="30" fillId="3" borderId="76" xfId="0" applyFont="1" applyFill="1" applyBorder="1" applyAlignment="1">
      <alignment vertical="top" wrapText="1"/>
    </xf>
    <xf numFmtId="0" fontId="30" fillId="3" borderId="76" xfId="0" applyFont="1" applyFill="1" applyBorder="1" applyAlignment="1">
      <alignment wrapText="1"/>
    </xf>
    <xf numFmtId="0" fontId="30" fillId="0" borderId="51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90" xfId="0" applyFont="1" applyFill="1" applyBorder="1"/>
    <xf numFmtId="0" fontId="30" fillId="0" borderId="62" xfId="0" applyFont="1" applyBorder="1" applyAlignment="1">
      <alignment horizontal="center"/>
    </xf>
    <xf numFmtId="0" fontId="46" fillId="0" borderId="63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45" fillId="3" borderId="58" xfId="0" applyFont="1" applyFill="1" applyBorder="1" applyAlignment="1">
      <alignment horizontal="center" vertical="top" wrapText="1"/>
    </xf>
    <xf numFmtId="0" fontId="30" fillId="3" borderId="78" xfId="0" applyFont="1" applyFill="1" applyBorder="1"/>
    <xf numFmtId="0" fontId="30" fillId="0" borderId="71" xfId="0" applyFont="1" applyBorder="1" applyAlignment="1">
      <alignment horizontal="center"/>
    </xf>
    <xf numFmtId="0" fontId="30" fillId="0" borderId="82" xfId="0" applyFont="1" applyBorder="1" applyAlignment="1">
      <alignment horizontal="center"/>
    </xf>
    <xf numFmtId="0" fontId="30" fillId="0" borderId="82" xfId="0" applyFont="1" applyBorder="1" applyAlignment="1">
      <alignment horizontal="center" vertical="top" wrapText="1"/>
    </xf>
    <xf numFmtId="0" fontId="27" fillId="3" borderId="61" xfId="0" applyFont="1" applyFill="1" applyBorder="1"/>
    <xf numFmtId="0" fontId="30" fillId="0" borderId="83" xfId="0" applyFont="1" applyBorder="1" applyAlignment="1">
      <alignment horizontal="center"/>
    </xf>
    <xf numFmtId="0" fontId="30" fillId="0" borderId="87" xfId="0" applyFont="1" applyBorder="1" applyAlignment="1">
      <alignment horizontal="center"/>
    </xf>
    <xf numFmtId="0" fontId="50" fillId="0" borderId="45" xfId="0" applyFont="1" applyBorder="1" applyAlignment="1">
      <alignment horizontal="center" vertical="top" wrapText="1"/>
    </xf>
    <xf numFmtId="0" fontId="0" fillId="0" borderId="45" xfId="0" applyBorder="1"/>
    <xf numFmtId="0" fontId="45" fillId="0" borderId="51" xfId="0" applyFont="1" applyBorder="1" applyAlignment="1">
      <alignment horizontal="center" vertical="top" wrapText="1"/>
    </xf>
    <xf numFmtId="0" fontId="30" fillId="0" borderId="84" xfId="0" applyFont="1" applyBorder="1" applyAlignment="1">
      <alignment horizontal="center"/>
    </xf>
    <xf numFmtId="0" fontId="30" fillId="0" borderId="84" xfId="0" applyFont="1" applyBorder="1" applyAlignment="1">
      <alignment horizontal="center" vertical="top" wrapText="1"/>
    </xf>
    <xf numFmtId="0" fontId="45" fillId="0" borderId="58" xfId="0" applyFont="1" applyBorder="1" applyAlignment="1">
      <alignment horizontal="center" vertical="top" wrapText="1"/>
    </xf>
    <xf numFmtId="0" fontId="49" fillId="0" borderId="81" xfId="0" applyFont="1" applyBorder="1"/>
    <xf numFmtId="0" fontId="45" fillId="3" borderId="54" xfId="0" applyFont="1" applyFill="1" applyBorder="1" applyAlignment="1">
      <alignment horizontal="center" vertical="top" wrapText="1"/>
    </xf>
    <xf numFmtId="0" fontId="30" fillId="3" borderId="77" xfId="0" applyFont="1" applyFill="1" applyBorder="1"/>
    <xf numFmtId="3" fontId="47" fillId="0" borderId="67" xfId="0" applyNumberFormat="1" applyFont="1" applyBorder="1" applyAlignment="1">
      <alignment horizontal="center" vertical="top" wrapText="1"/>
    </xf>
    <xf numFmtId="3" fontId="45" fillId="0" borderId="59" xfId="0" applyNumberFormat="1" applyFont="1" applyBorder="1" applyAlignment="1">
      <alignment horizontal="right" vertical="top" wrapText="1"/>
    </xf>
    <xf numFmtId="3" fontId="45" fillId="0" borderId="52" xfId="0" applyNumberFormat="1" applyFont="1" applyBorder="1" applyAlignment="1">
      <alignment horizontal="right"/>
    </xf>
    <xf numFmtId="3" fontId="49" fillId="0" borderId="52" xfId="1" applyNumberFormat="1" applyFont="1" applyBorder="1" applyAlignment="1">
      <alignment horizontal="right"/>
    </xf>
    <xf numFmtId="3" fontId="49" fillId="0" borderId="76" xfId="1" applyNumberFormat="1" applyFont="1" applyBorder="1" applyAlignment="1">
      <alignment horizontal="right"/>
    </xf>
    <xf numFmtId="3" fontId="45" fillId="0" borderId="52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51" xfId="1" applyNumberFormat="1" applyFont="1" applyBorder="1" applyAlignment="1">
      <alignment horizontal="right"/>
    </xf>
    <xf numFmtId="3" fontId="49" fillId="0" borderId="61" xfId="1" applyNumberFormat="1" applyFont="1" applyBorder="1" applyAlignment="1">
      <alignment horizontal="right"/>
    </xf>
    <xf numFmtId="3" fontId="45" fillId="0" borderId="52" xfId="1" applyNumberFormat="1" applyFont="1" applyBorder="1" applyAlignment="1">
      <alignment horizontal="right" wrapText="1"/>
    </xf>
    <xf numFmtId="3" fontId="45" fillId="0" borderId="52" xfId="0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5" xfId="1" applyNumberFormat="1" applyFont="1" applyBorder="1" applyAlignment="1">
      <alignment horizontal="right"/>
    </xf>
    <xf numFmtId="0" fontId="56" fillId="0" borderId="62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50" xfId="0" applyNumberFormat="1" applyFont="1" applyBorder="1" applyAlignment="1">
      <alignment horizontal="right"/>
    </xf>
    <xf numFmtId="3" fontId="45" fillId="0" borderId="50" xfId="1" applyNumberFormat="1" applyFont="1" applyBorder="1" applyAlignment="1">
      <alignment horizontal="right" wrapText="1"/>
    </xf>
    <xf numFmtId="3" fontId="49" fillId="0" borderId="50" xfId="1" applyNumberFormat="1" applyFont="1" applyBorder="1" applyAlignment="1">
      <alignment horizontal="right"/>
    </xf>
    <xf numFmtId="3" fontId="49" fillId="0" borderId="90" xfId="1" applyNumberFormat="1" applyFont="1" applyBorder="1" applyAlignment="1">
      <alignment horizontal="right"/>
    </xf>
    <xf numFmtId="3" fontId="49" fillId="0" borderId="62" xfId="1" applyNumberFormat="1" applyFont="1" applyBorder="1" applyAlignment="1">
      <alignment horizontal="right"/>
    </xf>
    <xf numFmtId="3" fontId="49" fillId="0" borderId="73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89" xfId="0" applyNumberFormat="1" applyFont="1" applyBorder="1" applyAlignment="1">
      <alignment horizontal="right" vertical="top" wrapText="1"/>
    </xf>
    <xf numFmtId="0" fontId="49" fillId="0" borderId="59" xfId="0" applyFont="1" applyBorder="1" applyAlignment="1">
      <alignment horizontal="right"/>
    </xf>
    <xf numFmtId="0" fontId="49" fillId="0" borderId="78" xfId="0" applyFont="1" applyBorder="1" applyAlignment="1">
      <alignment horizontal="right"/>
    </xf>
    <xf numFmtId="0" fontId="49" fillId="0" borderId="58" xfId="0" applyFont="1" applyBorder="1" applyAlignment="1">
      <alignment horizontal="right"/>
    </xf>
    <xf numFmtId="0" fontId="45" fillId="0" borderId="52" xfId="0" applyFont="1" applyBorder="1" applyAlignment="1">
      <alignment horizontal="right"/>
    </xf>
    <xf numFmtId="3" fontId="45" fillId="0" borderId="55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right"/>
    </xf>
    <xf numFmtId="0" fontId="49" fillId="0" borderId="61" xfId="0" applyFont="1" applyBorder="1" applyAlignment="1">
      <alignment horizontal="right"/>
    </xf>
    <xf numFmtId="0" fontId="49" fillId="0" borderId="51" xfId="0" applyFont="1" applyBorder="1" applyAlignment="1">
      <alignment horizontal="right"/>
    </xf>
    <xf numFmtId="0" fontId="45" fillId="0" borderId="52" xfId="0" applyFont="1" applyBorder="1" applyAlignment="1">
      <alignment horizontal="right" vertical="top" wrapText="1"/>
    </xf>
    <xf numFmtId="3" fontId="53" fillId="0" borderId="55" xfId="0" applyNumberFormat="1" applyFont="1" applyBorder="1" applyAlignment="1">
      <alignment horizontal="right" vertical="top" wrapText="1"/>
    </xf>
    <xf numFmtId="0" fontId="45" fillId="0" borderId="55" xfId="0" applyFont="1" applyBorder="1" applyAlignment="1">
      <alignment horizontal="right" vertical="top" wrapText="1"/>
    </xf>
    <xf numFmtId="0" fontId="49" fillId="0" borderId="55" xfId="0" applyFont="1" applyBorder="1" applyAlignment="1">
      <alignment horizontal="right"/>
    </xf>
    <xf numFmtId="3" fontId="49" fillId="0" borderId="52" xfId="0" applyNumberFormat="1" applyFont="1" applyBorder="1" applyAlignment="1">
      <alignment horizontal="right"/>
    </xf>
    <xf numFmtId="3" fontId="53" fillId="0" borderId="67" xfId="0" applyNumberFormat="1" applyFont="1" applyBorder="1" applyAlignment="1">
      <alignment horizontal="right" vertical="top" wrapText="1"/>
    </xf>
    <xf numFmtId="3" fontId="45" fillId="0" borderId="55" xfId="1" applyNumberFormat="1" applyFont="1" applyBorder="1" applyAlignment="1">
      <alignment horizontal="right" wrapText="1"/>
    </xf>
    <xf numFmtId="3" fontId="45" fillId="3" borderId="55" xfId="1" applyNumberFormat="1" applyFont="1" applyFill="1" applyBorder="1" applyAlignment="1">
      <alignment horizontal="right" wrapText="1"/>
    </xf>
    <xf numFmtId="3" fontId="45" fillId="3" borderId="52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4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5" xfId="0" applyNumberFormat="1" applyFont="1" applyBorder="1" applyAlignment="1"/>
    <xf numFmtId="3" fontId="45" fillId="0" borderId="55" xfId="0" applyNumberFormat="1" applyFont="1" applyBorder="1" applyAlignment="1">
      <alignment horizontal="right" wrapText="1"/>
    </xf>
    <xf numFmtId="3" fontId="53" fillId="0" borderId="55" xfId="0" applyNumberFormat="1" applyFont="1" applyBorder="1" applyAlignment="1">
      <alignment horizontal="right" wrapText="1"/>
    </xf>
    <xf numFmtId="3" fontId="53" fillId="0" borderId="42" xfId="0" applyNumberFormat="1" applyFont="1" applyBorder="1" applyAlignment="1">
      <alignment horizontal="center" wrapText="1"/>
    </xf>
    <xf numFmtId="3" fontId="49" fillId="0" borderId="48" xfId="0" applyNumberFormat="1" applyFont="1" applyBorder="1" applyAlignment="1"/>
    <xf numFmtId="3" fontId="54" fillId="0" borderId="38" xfId="0" applyNumberFormat="1" applyFont="1" applyBorder="1" applyAlignment="1"/>
    <xf numFmtId="3" fontId="45" fillId="0" borderId="53" xfId="0" applyNumberFormat="1" applyFont="1" applyBorder="1" applyAlignment="1">
      <alignment horizontal="right"/>
    </xf>
    <xf numFmtId="3" fontId="49" fillId="0" borderId="76" xfId="0" applyNumberFormat="1" applyFont="1" applyBorder="1" applyAlignment="1">
      <alignment horizontal="right"/>
    </xf>
    <xf numFmtId="3" fontId="49" fillId="0" borderId="51" xfId="0" applyNumberFormat="1" applyFont="1" applyBorder="1" applyAlignment="1">
      <alignment horizontal="right"/>
    </xf>
    <xf numFmtId="3" fontId="49" fillId="0" borderId="61" xfId="0" applyNumberFormat="1" applyFont="1" applyBorder="1" applyAlignment="1">
      <alignment horizontal="right"/>
    </xf>
    <xf numFmtId="3" fontId="45" fillId="0" borderId="53" xfId="0" applyNumberFormat="1" applyFont="1" applyBorder="1" applyAlignment="1">
      <alignment horizontal="right" wrapText="1"/>
    </xf>
    <xf numFmtId="3" fontId="49" fillId="0" borderId="55" xfId="0" applyNumberFormat="1" applyFont="1" applyBorder="1" applyAlignment="1">
      <alignment horizontal="right"/>
    </xf>
    <xf numFmtId="3" fontId="45" fillId="0" borderId="57" xfId="0" applyNumberFormat="1" applyFont="1" applyBorder="1" applyAlignment="1">
      <alignment horizontal="right"/>
    </xf>
    <xf numFmtId="3" fontId="49" fillId="0" borderId="74" xfId="0" applyNumberFormat="1" applyFont="1" applyBorder="1" applyAlignment="1">
      <alignment horizontal="right"/>
    </xf>
    <xf numFmtId="3" fontId="49" fillId="0" borderId="56" xfId="0" applyNumberFormat="1" applyFont="1" applyBorder="1" applyAlignment="1">
      <alignment horizontal="right"/>
    </xf>
    <xf numFmtId="3" fontId="49" fillId="0" borderId="80" xfId="0" applyNumberFormat="1" applyFont="1" applyBorder="1" applyAlignment="1">
      <alignment horizontal="right"/>
    </xf>
    <xf numFmtId="3" fontId="49" fillId="0" borderId="54" xfId="0" applyNumberFormat="1" applyFont="1" applyBorder="1" applyAlignment="1">
      <alignment horizontal="right"/>
    </xf>
    <xf numFmtId="3" fontId="49" fillId="0" borderId="77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4" xfId="1" applyNumberFormat="1" applyFont="1" applyBorder="1" applyAlignment="1">
      <alignment horizontal="right" wrapText="1"/>
    </xf>
    <xf numFmtId="3" fontId="49" fillId="3" borderId="52" xfId="1" applyNumberFormat="1" applyFont="1" applyFill="1" applyBorder="1" applyAlignment="1">
      <alignment horizontal="right"/>
    </xf>
    <xf numFmtId="3" fontId="45" fillId="0" borderId="52" xfId="0" applyNumberFormat="1" applyFont="1" applyBorder="1" applyAlignment="1">
      <alignment horizontal="right" vertical="center"/>
    </xf>
    <xf numFmtId="3" fontId="49" fillId="0" borderId="61" xfId="0" applyNumberFormat="1" applyFont="1" applyBorder="1" applyAlignment="1">
      <alignment horizontal="right" vertical="center"/>
    </xf>
    <xf numFmtId="3" fontId="49" fillId="0" borderId="52" xfId="0" applyNumberFormat="1" applyFont="1" applyBorder="1" applyAlignment="1">
      <alignment horizontal="right" vertical="center"/>
    </xf>
    <xf numFmtId="0" fontId="45" fillId="0" borderId="54" xfId="0" applyFont="1" applyBorder="1" applyAlignment="1">
      <alignment horizontal="center" vertical="top" wrapText="1"/>
    </xf>
    <xf numFmtId="3" fontId="53" fillId="0" borderId="67" xfId="0" applyNumberFormat="1" applyFont="1" applyBorder="1" applyAlignment="1">
      <alignment horizontal="center" vertical="top" wrapText="1"/>
    </xf>
    <xf numFmtId="3" fontId="53" fillId="0" borderId="45" xfId="0" applyNumberFormat="1" applyFont="1" applyBorder="1" applyAlignment="1">
      <alignment horizontal="right" wrapText="1"/>
    </xf>
    <xf numFmtId="0" fontId="45" fillId="0" borderId="52" xfId="0" applyFont="1" applyBorder="1" applyAlignment="1">
      <alignment horizontal="center" vertical="top" wrapText="1"/>
    </xf>
    <xf numFmtId="0" fontId="30" fillId="0" borderId="85" xfId="0" applyFont="1" applyBorder="1" applyAlignment="1">
      <alignment horizontal="center"/>
    </xf>
    <xf numFmtId="3" fontId="45" fillId="0" borderId="74" xfId="1" applyNumberFormat="1" applyFont="1" applyBorder="1" applyAlignment="1">
      <alignment horizontal="right" wrapText="1"/>
    </xf>
    <xf numFmtId="3" fontId="45" fillId="0" borderId="56" xfId="1" applyNumberFormat="1" applyFont="1" applyBorder="1" applyAlignment="1">
      <alignment horizontal="right" wrapText="1"/>
    </xf>
    <xf numFmtId="3" fontId="49" fillId="0" borderId="56" xfId="1" applyNumberFormat="1" applyFont="1" applyBorder="1" applyAlignment="1">
      <alignment horizontal="right"/>
    </xf>
    <xf numFmtId="3" fontId="49" fillId="0" borderId="77" xfId="1" applyNumberFormat="1" applyFont="1" applyBorder="1" applyAlignment="1">
      <alignment horizontal="right"/>
    </xf>
    <xf numFmtId="3" fontId="49" fillId="0" borderId="54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44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79" xfId="0" applyFont="1" applyFill="1" applyBorder="1"/>
    <xf numFmtId="0" fontId="30" fillId="0" borderId="91" xfId="0" applyFont="1" applyBorder="1" applyAlignment="1">
      <alignment horizontal="center"/>
    </xf>
    <xf numFmtId="3" fontId="45" fillId="0" borderId="46" xfId="0" applyNumberFormat="1" applyFont="1" applyBorder="1" applyAlignment="1">
      <alignment horizontal="right"/>
    </xf>
    <xf numFmtId="3" fontId="45" fillId="0" borderId="92" xfId="1" applyNumberFormat="1" applyFont="1" applyBorder="1" applyAlignment="1">
      <alignment horizontal="right" wrapText="1"/>
    </xf>
    <xf numFmtId="3" fontId="45" fillId="0" borderId="66" xfId="1" applyNumberFormat="1" applyFont="1" applyBorder="1" applyAlignment="1">
      <alignment horizontal="right" wrapText="1"/>
    </xf>
    <xf numFmtId="3" fontId="49" fillId="0" borderId="66" xfId="1" applyNumberFormat="1" applyFont="1" applyBorder="1" applyAlignment="1">
      <alignment horizontal="right"/>
    </xf>
    <xf numFmtId="3" fontId="49" fillId="0" borderId="93" xfId="1" applyNumberFormat="1" applyFont="1" applyBorder="1" applyAlignment="1">
      <alignment horizontal="right"/>
    </xf>
    <xf numFmtId="3" fontId="49" fillId="0" borderId="65" xfId="1" applyNumberFormat="1" applyFont="1" applyBorder="1" applyAlignment="1">
      <alignment horizontal="right"/>
    </xf>
    <xf numFmtId="3" fontId="49" fillId="0" borderId="79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45" fillId="3" borderId="33" xfId="0" applyNumberFormat="1" applyFont="1" applyFill="1" applyBorder="1" applyAlignment="1">
      <alignment vertical="center" wrapText="1" shrinkToFit="1"/>
    </xf>
    <xf numFmtId="49" fontId="65" fillId="3" borderId="67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84" xfId="0" applyNumberFormat="1" applyFont="1" applyFill="1" applyBorder="1" applyAlignment="1">
      <alignment vertical="center" wrapText="1" shrinkToFit="1"/>
    </xf>
    <xf numFmtId="49" fontId="45" fillId="3" borderId="85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53" xfId="0" applyNumberFormat="1" applyFont="1" applyFill="1" applyBorder="1" applyAlignment="1">
      <alignment vertical="center" wrapText="1" shrinkToFit="1"/>
    </xf>
    <xf numFmtId="3" fontId="45" fillId="3" borderId="57" xfId="0" applyNumberFormat="1" applyFont="1" applyFill="1" applyBorder="1" applyAlignment="1">
      <alignment vertical="center" wrapText="1" shrinkToFit="1"/>
    </xf>
    <xf numFmtId="3" fontId="45" fillId="3" borderId="28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88" xfId="0" applyNumberFormat="1" applyFont="1" applyFill="1" applyBorder="1" applyAlignment="1">
      <alignment vertical="center" wrapText="1" shrinkToFit="1"/>
    </xf>
    <xf numFmtId="3" fontId="45" fillId="3" borderId="60" xfId="0" applyNumberFormat="1" applyFont="1" applyFill="1" applyBorder="1" applyAlignment="1">
      <alignment vertical="center" wrapText="1" shrinkToFit="1"/>
    </xf>
    <xf numFmtId="49" fontId="65" fillId="3" borderId="67" xfId="0" applyNumberFormat="1" applyFont="1" applyFill="1" applyBorder="1" applyAlignment="1">
      <alignment horizontal="left" vertical="center" wrapText="1" shrinkToFit="1"/>
    </xf>
    <xf numFmtId="0" fontId="59" fillId="3" borderId="67" xfId="0" applyFont="1" applyFill="1" applyBorder="1" applyAlignment="1">
      <alignment horizontal="left"/>
    </xf>
    <xf numFmtId="49" fontId="19" fillId="3" borderId="88" xfId="0" applyNumberFormat="1" applyFont="1" applyFill="1" applyBorder="1" applyAlignment="1">
      <alignment vertical="center" wrapText="1" shrinkToFit="1"/>
    </xf>
    <xf numFmtId="49" fontId="19" fillId="3" borderId="84" xfId="0" applyNumberFormat="1" applyFont="1" applyFill="1" applyBorder="1" applyAlignment="1">
      <alignment vertical="center" wrapText="1" shrinkToFit="1"/>
    </xf>
    <xf numFmtId="49" fontId="66" fillId="3" borderId="67" xfId="0" applyNumberFormat="1" applyFont="1" applyFill="1" applyBorder="1" applyAlignment="1">
      <alignment vertical="center" wrapText="1" shrinkToFit="1"/>
    </xf>
    <xf numFmtId="3" fontId="19" fillId="3" borderId="60" xfId="0" applyNumberFormat="1" applyFont="1" applyFill="1" applyBorder="1" applyAlignment="1">
      <alignment vertical="center" wrapText="1" shrinkToFit="1"/>
    </xf>
    <xf numFmtId="3" fontId="19" fillId="3" borderId="53" xfId="0" applyNumberFormat="1" applyFont="1" applyFill="1" applyBorder="1" applyAlignment="1">
      <alignment vertical="center" wrapText="1" shrinkToFit="1"/>
    </xf>
    <xf numFmtId="0" fontId="71" fillId="0" borderId="0" xfId="0" applyFont="1" applyAlignment="1">
      <alignment horizontal="right"/>
    </xf>
    <xf numFmtId="0" fontId="16" fillId="0" borderId="84" xfId="0" applyFont="1" applyBorder="1" applyAlignment="1">
      <alignment wrapText="1"/>
    </xf>
    <xf numFmtId="0" fontId="16" fillId="0" borderId="85" xfId="0" applyFont="1" applyBorder="1"/>
    <xf numFmtId="0" fontId="14" fillId="0" borderId="67" xfId="0" applyFont="1" applyBorder="1" applyAlignment="1">
      <alignment horizontal="left"/>
    </xf>
    <xf numFmtId="3" fontId="16" fillId="0" borderId="53" xfId="0" applyNumberFormat="1" applyFont="1" applyBorder="1" applyAlignment="1">
      <alignment horizontal="right"/>
    </xf>
    <xf numFmtId="3" fontId="16" fillId="0" borderId="57" xfId="0" applyNumberFormat="1" applyFont="1" applyBorder="1" applyAlignment="1">
      <alignment horizontal="right"/>
    </xf>
    <xf numFmtId="3" fontId="14" fillId="0" borderId="45" xfId="1" applyNumberFormat="1" applyFont="1" applyBorder="1" applyAlignment="1">
      <alignment horizontal="right"/>
    </xf>
    <xf numFmtId="0" fontId="14" fillId="0" borderId="67" xfId="0" applyFont="1" applyBorder="1"/>
    <xf numFmtId="0" fontId="14" fillId="0" borderId="45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3" fontId="14" fillId="0" borderId="45" xfId="0" applyNumberFormat="1" applyFont="1" applyBorder="1" applyAlignment="1">
      <alignment horizontal="right"/>
    </xf>
    <xf numFmtId="3" fontId="14" fillId="0" borderId="45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84" xfId="0" applyFont="1" applyBorder="1"/>
    <xf numFmtId="3" fontId="16" fillId="0" borderId="53" xfId="1" applyNumberFormat="1" applyFont="1" applyBorder="1" applyAlignment="1">
      <alignment horizontal="right"/>
    </xf>
    <xf numFmtId="3" fontId="16" fillId="0" borderId="57" xfId="1" applyNumberFormat="1" applyFont="1" applyBorder="1" applyAlignment="1">
      <alignment horizontal="right"/>
    </xf>
    <xf numFmtId="0" fontId="16" fillId="0" borderId="85" xfId="0" applyFont="1" applyBorder="1" applyAlignment="1">
      <alignment wrapText="1"/>
    </xf>
    <xf numFmtId="0" fontId="18" fillId="4" borderId="1" xfId="0" applyFont="1" applyFill="1" applyBorder="1"/>
    <xf numFmtId="3" fontId="18" fillId="4" borderId="5" xfId="0" applyNumberFormat="1" applyFont="1" applyFill="1" applyBorder="1"/>
    <xf numFmtId="0" fontId="35" fillId="0" borderId="60" xfId="0" applyFont="1" applyBorder="1" applyAlignment="1">
      <alignment horizontal="center" wrapText="1"/>
    </xf>
    <xf numFmtId="0" fontId="35" fillId="0" borderId="60" xfId="0" applyFont="1" applyBorder="1" applyAlignment="1">
      <alignment horizontal="justify" wrapText="1"/>
    </xf>
    <xf numFmtId="3" fontId="35" fillId="0" borderId="60" xfId="0" applyNumberFormat="1" applyFont="1" applyBorder="1" applyAlignment="1">
      <alignment horizontal="right" wrapText="1"/>
    </xf>
    <xf numFmtId="0" fontId="35" fillId="0" borderId="53" xfId="0" applyFont="1" applyBorder="1" applyAlignment="1">
      <alignment horizontal="center" wrapText="1"/>
    </xf>
    <xf numFmtId="0" fontId="35" fillId="0" borderId="53" xfId="0" applyFont="1" applyBorder="1" applyAlignment="1">
      <alignment horizontal="justify" wrapText="1"/>
    </xf>
    <xf numFmtId="3" fontId="35" fillId="0" borderId="53" xfId="0" applyNumberFormat="1" applyFont="1" applyBorder="1" applyAlignment="1">
      <alignment horizontal="right" wrapText="1"/>
    </xf>
    <xf numFmtId="0" fontId="35" fillId="0" borderId="53" xfId="0" applyFont="1" applyBorder="1" applyAlignment="1">
      <alignment horizontal="right" wrapText="1"/>
    </xf>
    <xf numFmtId="3" fontId="35" fillId="0" borderId="53" xfId="0" applyNumberFormat="1" applyFont="1" applyBorder="1" applyAlignment="1">
      <alignment horizontal="justify" wrapText="1"/>
    </xf>
    <xf numFmtId="3" fontId="2" fillId="0" borderId="61" xfId="0" applyNumberFormat="1" applyFont="1" applyBorder="1" applyAlignment="1">
      <alignment horizontal="right" wrapText="1"/>
    </xf>
    <xf numFmtId="0" fontId="37" fillId="0" borderId="45" xfId="0" applyFont="1" applyBorder="1" applyAlignment="1">
      <alignment horizontal="justify" wrapText="1"/>
    </xf>
    <xf numFmtId="3" fontId="36" fillId="0" borderId="45" xfId="0" applyNumberFormat="1" applyFont="1" applyBorder="1" applyAlignment="1">
      <alignment horizontal="right" wrapText="1"/>
    </xf>
    <xf numFmtId="0" fontId="37" fillId="0" borderId="68" xfId="0" applyFont="1" applyBorder="1" applyAlignment="1">
      <alignment horizontal="justify" wrapText="1"/>
    </xf>
    <xf numFmtId="0" fontId="36" fillId="0" borderId="68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68" xfId="0" applyFont="1" applyBorder="1"/>
    <xf numFmtId="0" fontId="35" fillId="0" borderId="64" xfId="0" applyFont="1" applyBorder="1" applyAlignment="1">
      <alignment horizontal="center" wrapText="1"/>
    </xf>
    <xf numFmtId="3" fontId="35" fillId="0" borderId="64" xfId="0" applyNumberFormat="1" applyFont="1" applyBorder="1" applyAlignment="1">
      <alignment horizontal="center" wrapText="1"/>
    </xf>
    <xf numFmtId="0" fontId="26" fillId="0" borderId="84" xfId="0" applyFont="1" applyBorder="1"/>
    <xf numFmtId="0" fontId="35" fillId="0" borderId="57" xfId="0" applyFont="1" applyBorder="1" applyAlignment="1">
      <alignment horizontal="justify" wrapText="1"/>
    </xf>
    <xf numFmtId="3" fontId="35" fillId="0" borderId="57" xfId="0" applyNumberFormat="1" applyFont="1" applyBorder="1" applyAlignment="1">
      <alignment horizontal="right" wrapText="1"/>
    </xf>
    <xf numFmtId="0" fontId="37" fillId="0" borderId="53" xfId="0" applyFont="1" applyBorder="1" applyAlignment="1">
      <alignment horizontal="center" wrapText="1"/>
    </xf>
    <xf numFmtId="3" fontId="35" fillId="2" borderId="53" xfId="0" applyNumberFormat="1" applyFont="1" applyFill="1" applyBorder="1" applyAlignment="1">
      <alignment horizontal="right" wrapText="1"/>
    </xf>
    <xf numFmtId="0" fontId="38" fillId="0" borderId="64" xfId="0" applyFont="1" applyBorder="1" applyAlignment="1">
      <alignment wrapText="1"/>
    </xf>
    <xf numFmtId="0" fontId="37" fillId="0" borderId="45" xfId="0" applyFont="1" applyBorder="1" applyAlignment="1">
      <alignment wrapText="1"/>
    </xf>
    <xf numFmtId="3" fontId="36" fillId="0" borderId="45" xfId="0" applyNumberFormat="1" applyFont="1" applyBorder="1" applyAlignment="1">
      <alignment wrapText="1"/>
    </xf>
    <xf numFmtId="0" fontId="9" fillId="0" borderId="33" xfId="0" applyFont="1" applyBorder="1"/>
    <xf numFmtId="0" fontId="43" fillId="2" borderId="67" xfId="0" applyFont="1" applyFill="1" applyBorder="1" applyAlignment="1">
      <alignment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23" fillId="0" borderId="84" xfId="0" applyNumberFormat="1" applyFont="1" applyBorder="1" applyAlignment="1">
      <alignment horizontal="right"/>
    </xf>
    <xf numFmtId="3" fontId="55" fillId="0" borderId="81" xfId="0" applyNumberFormat="1" applyFont="1" applyBorder="1" applyAlignment="1">
      <alignment horizontal="right"/>
    </xf>
    <xf numFmtId="3" fontId="57" fillId="0" borderId="85" xfId="0" applyNumberFormat="1" applyFont="1" applyBorder="1"/>
    <xf numFmtId="3" fontId="23" fillId="0" borderId="85" xfId="0" applyNumberFormat="1" applyFont="1" applyBorder="1" applyAlignment="1">
      <alignment horizontal="right"/>
    </xf>
    <xf numFmtId="0" fontId="28" fillId="2" borderId="67" xfId="0" applyFont="1" applyFill="1" applyBorder="1" applyAlignment="1">
      <alignment wrapText="1"/>
    </xf>
    <xf numFmtId="3" fontId="52" fillId="2" borderId="67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3" fontId="57" fillId="0" borderId="84" xfId="0" applyNumberFormat="1" applyFont="1" applyBorder="1"/>
    <xf numFmtId="0" fontId="9" fillId="0" borderId="67" xfId="0" applyFont="1" applyBorder="1"/>
    <xf numFmtId="0" fontId="57" fillId="0" borderId="84" xfId="0" applyFont="1" applyBorder="1"/>
    <xf numFmtId="3" fontId="28" fillId="2" borderId="67" xfId="0" applyNumberFormat="1" applyFont="1" applyFill="1" applyBorder="1" applyAlignment="1">
      <alignment horizontal="right" wrapText="1"/>
    </xf>
    <xf numFmtId="3" fontId="55" fillId="0" borderId="67" xfId="0" applyNumberFormat="1" applyFont="1" applyBorder="1" applyAlignment="1">
      <alignment horizontal="right"/>
    </xf>
    <xf numFmtId="3" fontId="62" fillId="0" borderId="57" xfId="3" applyNumberFormat="1" applyFont="1" applyBorder="1"/>
    <xf numFmtId="3" fontId="64" fillId="0" borderId="5" xfId="0" applyNumberFormat="1" applyFont="1" applyBorder="1" applyAlignment="1">
      <alignment horizontal="right"/>
    </xf>
    <xf numFmtId="0" fontId="0" fillId="0" borderId="76" xfId="0" applyBorder="1"/>
    <xf numFmtId="3" fontId="62" fillId="0" borderId="44" xfId="3" applyNumberFormat="1" applyFont="1" applyBorder="1"/>
    <xf numFmtId="3" fontId="62" fillId="0" borderId="82" xfId="3" applyNumberFormat="1" applyFont="1" applyBorder="1"/>
    <xf numFmtId="1" fontId="60" fillId="0" borderId="5" xfId="3" applyNumberFormat="1" applyFont="1" applyBorder="1" applyAlignment="1">
      <alignment horizontal="center" vertical="center" wrapText="1"/>
    </xf>
    <xf numFmtId="3" fontId="62" fillId="0" borderId="4" xfId="3" applyNumberFormat="1" applyFont="1" applyBorder="1"/>
    <xf numFmtId="3" fontId="62" fillId="0" borderId="20" xfId="3" applyNumberFormat="1" applyFont="1" applyBorder="1"/>
    <xf numFmtId="0" fontId="0" fillId="0" borderId="53" xfId="0" applyBorder="1"/>
    <xf numFmtId="0" fontId="0" fillId="0" borderId="57" xfId="0" applyBorder="1"/>
    <xf numFmtId="3" fontId="64" fillId="0" borderId="5" xfId="0" applyNumberFormat="1" applyFont="1" applyBorder="1"/>
    <xf numFmtId="1" fontId="60" fillId="0" borderId="13" xfId="3" applyNumberFormat="1" applyFont="1" applyBorder="1" applyAlignment="1">
      <alignment horizontal="center" vertical="center" wrapText="1"/>
    </xf>
    <xf numFmtId="3" fontId="62" fillId="0" borderId="83" xfId="3" applyNumberFormat="1" applyFont="1" applyBorder="1"/>
    <xf numFmtId="0" fontId="0" fillId="0" borderId="82" xfId="0" applyBorder="1"/>
    <xf numFmtId="0" fontId="0" fillId="0" borderId="83" xfId="0" applyBorder="1"/>
    <xf numFmtId="3" fontId="62" fillId="0" borderId="0" xfId="0" applyNumberFormat="1" applyFont="1" applyBorder="1"/>
    <xf numFmtId="3" fontId="62" fillId="0" borderId="53" xfId="3" applyNumberFormat="1" applyFont="1" applyBorder="1"/>
    <xf numFmtId="0" fontId="49" fillId="0" borderId="20" xfId="0" applyFont="1" applyBorder="1"/>
    <xf numFmtId="3" fontId="63" fillId="0" borderId="57" xfId="0" applyNumberFormat="1" applyFont="1" applyBorder="1"/>
    <xf numFmtId="0" fontId="62" fillId="0" borderId="76" xfId="0" applyFont="1" applyBorder="1"/>
    <xf numFmtId="3" fontId="63" fillId="0" borderId="53" xfId="0" applyNumberFormat="1" applyFont="1" applyBorder="1"/>
    <xf numFmtId="0" fontId="62" fillId="0" borderId="80" xfId="0" applyFont="1" applyBorder="1"/>
    <xf numFmtId="3" fontId="19" fillId="3" borderId="20" xfId="0" applyNumberFormat="1" applyFont="1" applyFill="1" applyBorder="1" applyAlignment="1">
      <alignment vertical="center" wrapText="1" shrinkToFit="1"/>
    </xf>
    <xf numFmtId="0" fontId="35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6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horizontal="center" wrapText="1"/>
    </xf>
    <xf numFmtId="3" fontId="26" fillId="0" borderId="5" xfId="0" applyNumberFormat="1" applyFont="1" applyBorder="1"/>
    <xf numFmtId="0" fontId="26" fillId="0" borderId="5" xfId="0" applyFont="1" applyBorder="1"/>
    <xf numFmtId="3" fontId="65" fillId="3" borderId="5" xfId="0" applyNumberFormat="1" applyFont="1" applyFill="1" applyBorder="1" applyAlignment="1">
      <alignment vertical="center" wrapText="1" shrinkToFit="1"/>
    </xf>
    <xf numFmtId="0" fontId="72" fillId="0" borderId="43" xfId="0" applyFont="1" applyBorder="1" applyAlignment="1" applyProtection="1">
      <alignment vertical="center" wrapText="1"/>
      <protection locked="0"/>
    </xf>
    <xf numFmtId="0" fontId="72" fillId="0" borderId="54" xfId="0" applyFont="1" applyBorder="1" applyAlignment="1" applyProtection="1">
      <alignment vertical="center" wrapText="1"/>
      <protection locked="0"/>
    </xf>
    <xf numFmtId="3" fontId="66" fillId="3" borderId="5" xfId="0" applyNumberFormat="1" applyFont="1" applyFill="1" applyBorder="1" applyAlignment="1">
      <alignment vertical="center" wrapText="1" shrinkToFit="1"/>
    </xf>
    <xf numFmtId="0" fontId="26" fillId="0" borderId="96" xfId="0" applyFont="1" applyBorder="1" applyAlignment="1">
      <alignment vertical="center" wrapText="1"/>
    </xf>
    <xf numFmtId="3" fontId="26" fillId="0" borderId="97" xfId="0" applyNumberFormat="1" applyFont="1" applyBorder="1" applyAlignment="1">
      <alignment horizontal="right" vertical="center" wrapText="1"/>
    </xf>
    <xf numFmtId="0" fontId="26" fillId="0" borderId="98" xfId="0" applyFont="1" applyBorder="1" applyAlignment="1">
      <alignment vertical="center" wrapText="1"/>
    </xf>
    <xf numFmtId="3" fontId="26" fillId="0" borderId="99" xfId="0" applyNumberFormat="1" applyFont="1" applyBorder="1" applyAlignment="1">
      <alignment horizontal="right" vertical="center" wrapText="1"/>
    </xf>
    <xf numFmtId="0" fontId="50" fillId="0" borderId="100" xfId="0" applyFont="1" applyBorder="1" applyAlignment="1">
      <alignment vertical="center" wrapText="1"/>
    </xf>
    <xf numFmtId="3" fontId="50" fillId="0" borderId="101" xfId="0" applyNumberFormat="1" applyFont="1" applyBorder="1" applyAlignment="1">
      <alignment horizontal="right" vertical="center" wrapText="1"/>
    </xf>
    <xf numFmtId="0" fontId="63" fillId="0" borderId="116" xfId="0" applyFont="1" applyBorder="1"/>
    <xf numFmtId="3" fontId="63" fillId="0" borderId="102" xfId="0" applyNumberFormat="1" applyFont="1" applyBorder="1" applyAlignment="1">
      <alignment horizontal="right"/>
    </xf>
    <xf numFmtId="3" fontId="63" fillId="0" borderId="71" xfId="0" applyNumberFormat="1" applyFont="1" applyBorder="1" applyAlignment="1">
      <alignment horizontal="right"/>
    </xf>
    <xf numFmtId="3" fontId="63" fillId="0" borderId="71" xfId="0" applyNumberFormat="1" applyFont="1" applyBorder="1"/>
    <xf numFmtId="3" fontId="63" fillId="0" borderId="102" xfId="0" applyNumberFormat="1" applyFont="1" applyBorder="1"/>
    <xf numFmtId="165" fontId="49" fillId="0" borderId="44" xfId="1" applyNumberFormat="1" applyFont="1" applyBorder="1" applyAlignment="1"/>
    <xf numFmtId="165" fontId="49" fillId="0" borderId="4" xfId="1" applyNumberFormat="1" applyFont="1" applyBorder="1" applyAlignment="1"/>
    <xf numFmtId="165" fontId="49" fillId="0" borderId="82" xfId="1" applyNumberFormat="1" applyFont="1" applyBorder="1" applyAlignment="1"/>
    <xf numFmtId="165" fontId="49" fillId="0" borderId="53" xfId="1" applyNumberFormat="1" applyFont="1" applyBorder="1" applyAlignment="1"/>
    <xf numFmtId="165" fontId="49" fillId="0" borderId="83" xfId="1" applyNumberFormat="1" applyFont="1" applyBorder="1" applyAlignment="1"/>
    <xf numFmtId="165" fontId="49" fillId="0" borderId="57" xfId="1" applyNumberFormat="1" applyFont="1" applyBorder="1" applyAlignment="1"/>
    <xf numFmtId="3" fontId="61" fillId="0" borderId="68" xfId="0" applyNumberFormat="1" applyFont="1" applyBorder="1" applyAlignment="1"/>
    <xf numFmtId="3" fontId="61" fillId="0" borderId="5" xfId="0" applyNumberFormat="1" applyFont="1" applyBorder="1" applyAlignment="1"/>
    <xf numFmtId="3" fontId="63" fillId="0" borderId="71" xfId="0" applyNumberFormat="1" applyFont="1" applyBorder="1" applyAlignment="1"/>
    <xf numFmtId="3" fontId="63" fillId="0" borderId="102" xfId="0" applyNumberFormat="1" applyFont="1" applyBorder="1" applyAlignment="1"/>
    <xf numFmtId="165" fontId="49" fillId="3" borderId="82" xfId="1" applyNumberFormat="1" applyFont="1" applyFill="1" applyBorder="1" applyAlignment="1"/>
    <xf numFmtId="165" fontId="49" fillId="3" borderId="53" xfId="1" applyNumberFormat="1" applyFont="1" applyFill="1" applyBorder="1" applyAlignment="1"/>
    <xf numFmtId="0" fontId="0" fillId="0" borderId="82" xfId="0" applyBorder="1" applyAlignment="1"/>
    <xf numFmtId="0" fontId="0" fillId="0" borderId="53" xfId="0" applyBorder="1" applyAlignment="1"/>
    <xf numFmtId="0" fontId="0" fillId="0" borderId="83" xfId="0" applyBorder="1" applyAlignment="1"/>
    <xf numFmtId="0" fontId="0" fillId="0" borderId="57" xfId="0" applyBorder="1" applyAlignment="1"/>
    <xf numFmtId="165" fontId="49" fillId="0" borderId="20" xfId="1" applyNumberFormat="1" applyFont="1" applyBorder="1" applyAlignment="1"/>
    <xf numFmtId="165" fontId="49" fillId="0" borderId="0" xfId="1" applyNumberFormat="1" applyFont="1" applyBorder="1" applyAlignment="1">
      <alignment horizontal="right"/>
    </xf>
    <xf numFmtId="49" fontId="45" fillId="3" borderId="117" xfId="0" applyNumberFormat="1" applyFont="1" applyFill="1" applyBorder="1" applyAlignment="1">
      <alignment vertical="center" wrapText="1" shrinkToFit="1"/>
    </xf>
    <xf numFmtId="3" fontId="45" fillId="3" borderId="105" xfId="0" applyNumberFormat="1" applyFont="1" applyFill="1" applyBorder="1" applyAlignment="1">
      <alignment vertical="center" wrapText="1" shrinkToFi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6" fillId="0" borderId="118" xfId="0" applyFont="1" applyBorder="1" applyAlignment="1">
      <alignment vertical="center" wrapText="1"/>
    </xf>
    <xf numFmtId="3" fontId="26" fillId="0" borderId="119" xfId="0" applyNumberFormat="1" applyFont="1" applyBorder="1" applyAlignment="1">
      <alignment horizontal="right" vertical="center" wrapText="1"/>
    </xf>
    <xf numFmtId="3" fontId="71" fillId="0" borderId="0" xfId="0" applyNumberFormat="1" applyFont="1"/>
    <xf numFmtId="3" fontId="49" fillId="0" borderId="55" xfId="0" applyNumberFormat="1" applyFont="1" applyBorder="1" applyAlignment="1">
      <alignment horizontal="right" vertical="center"/>
    </xf>
    <xf numFmtId="3" fontId="49" fillId="0" borderId="51" xfId="0" applyNumberFormat="1" applyFont="1" applyBorder="1" applyAlignment="1">
      <alignment horizontal="right" vertical="center"/>
    </xf>
    <xf numFmtId="3" fontId="45" fillId="0" borderId="56" xfId="0" applyNumberFormat="1" applyFont="1" applyBorder="1" applyAlignment="1">
      <alignment horizontal="right"/>
    </xf>
    <xf numFmtId="3" fontId="53" fillId="0" borderId="5" xfId="0" applyNumberFormat="1" applyFont="1" applyBorder="1" applyAlignment="1">
      <alignment horizontal="right" vertical="top" wrapText="1"/>
    </xf>
    <xf numFmtId="0" fontId="16" fillId="0" borderId="120" xfId="0" applyFont="1" applyBorder="1" applyAlignment="1">
      <alignment wrapText="1"/>
    </xf>
    <xf numFmtId="3" fontId="16" fillId="0" borderId="110" xfId="0" applyNumberFormat="1" applyFont="1" applyBorder="1" applyAlignment="1">
      <alignment horizontal="right"/>
    </xf>
    <xf numFmtId="0" fontId="16" fillId="0" borderId="117" xfId="0" applyFont="1" applyBorder="1"/>
    <xf numFmtId="3" fontId="16" fillId="0" borderId="105" xfId="0" applyNumberFormat="1" applyFont="1" applyBorder="1" applyAlignment="1">
      <alignment horizontal="right"/>
    </xf>
    <xf numFmtId="3" fontId="29" fillId="2" borderId="107" xfId="0" applyNumberFormat="1" applyFont="1" applyFill="1" applyBorder="1" applyAlignment="1">
      <alignment horizontal="right" wrapText="1"/>
    </xf>
    <xf numFmtId="3" fontId="0" fillId="0" borderId="107" xfId="0" applyNumberFormat="1" applyBorder="1" applyAlignment="1">
      <alignment horizontal="right"/>
    </xf>
    <xf numFmtId="3" fontId="41" fillId="2" borderId="107" xfId="0" applyNumberFormat="1" applyFont="1" applyFill="1" applyBorder="1" applyAlignment="1">
      <alignment horizontal="right" wrapText="1"/>
    </xf>
    <xf numFmtId="3" fontId="24" fillId="2" borderId="107" xfId="0" applyNumberFormat="1" applyFont="1" applyFill="1" applyBorder="1" applyAlignment="1">
      <alignment horizontal="right" wrapText="1"/>
    </xf>
    <xf numFmtId="3" fontId="29" fillId="2" borderId="23" xfId="0" applyNumberFormat="1" applyFont="1" applyFill="1" applyBorder="1" applyAlignment="1">
      <alignment horizontal="right" wrapText="1"/>
    </xf>
    <xf numFmtId="0" fontId="40" fillId="2" borderId="121" xfId="0" applyFont="1" applyFill="1" applyBorder="1" applyAlignment="1">
      <alignment horizontal="center" wrapText="1"/>
    </xf>
    <xf numFmtId="0" fontId="40" fillId="2" borderId="122" xfId="0" applyFont="1" applyFill="1" applyBorder="1" applyAlignment="1">
      <alignment horizontal="center" wrapText="1"/>
    </xf>
    <xf numFmtId="0" fontId="40" fillId="2" borderId="123" xfId="0" applyFont="1" applyFill="1" applyBorder="1" applyAlignment="1">
      <alignment horizontal="center" wrapText="1"/>
    </xf>
    <xf numFmtId="3" fontId="23" fillId="0" borderId="116" xfId="3" applyNumberFormat="1" applyFont="1" applyBorder="1" applyAlignment="1">
      <alignment horizontal="right"/>
    </xf>
    <xf numFmtId="3" fontId="23" fillId="0" borderId="117" xfId="3" applyNumberFormat="1" applyFont="1" applyBorder="1" applyAlignment="1">
      <alignment horizontal="right"/>
    </xf>
    <xf numFmtId="3" fontId="23" fillId="2" borderId="124" xfId="0" applyNumberFormat="1" applyFont="1" applyFill="1" applyBorder="1" applyAlignment="1">
      <alignment horizontal="right" wrapText="1"/>
    </xf>
    <xf numFmtId="3" fontId="43" fillId="2" borderId="67" xfId="0" applyNumberFormat="1" applyFont="1" applyFill="1" applyBorder="1" applyAlignment="1">
      <alignment horizontal="right" wrapText="1"/>
    </xf>
    <xf numFmtId="3" fontId="43" fillId="2" borderId="33" xfId="0" applyNumberFormat="1" applyFont="1" applyFill="1" applyBorder="1" applyAlignment="1">
      <alignment horizontal="right" wrapText="1"/>
    </xf>
    <xf numFmtId="3" fontId="29" fillId="2" borderId="25" xfId="0" applyNumberFormat="1" applyFont="1" applyFill="1" applyBorder="1" applyAlignment="1">
      <alignment horizontal="right" wrapText="1"/>
    </xf>
    <xf numFmtId="3" fontId="29" fillId="2" borderId="26" xfId="0" applyNumberFormat="1" applyFont="1" applyFill="1" applyBorder="1" applyAlignment="1">
      <alignment horizontal="right" wrapText="1"/>
    </xf>
    <xf numFmtId="3" fontId="29" fillId="2" borderId="106" xfId="0" applyNumberFormat="1" applyFont="1" applyFill="1" applyBorder="1" applyAlignment="1">
      <alignment horizontal="right" wrapText="1"/>
    </xf>
    <xf numFmtId="3" fontId="29" fillId="2" borderId="114" xfId="0" applyNumberFormat="1" applyFont="1" applyFill="1" applyBorder="1" applyAlignment="1">
      <alignment horizontal="right" wrapText="1"/>
    </xf>
    <xf numFmtId="3" fontId="41" fillId="2" borderId="106" xfId="0" applyNumberFormat="1" applyFont="1" applyFill="1" applyBorder="1" applyAlignment="1">
      <alignment horizontal="right" wrapText="1"/>
    </xf>
    <xf numFmtId="3" fontId="41" fillId="2" borderId="114" xfId="0" applyNumberFormat="1" applyFont="1" applyFill="1" applyBorder="1" applyAlignment="1">
      <alignment horizontal="right" wrapText="1"/>
    </xf>
    <xf numFmtId="3" fontId="24" fillId="2" borderId="106" xfId="0" applyNumberFormat="1" applyFont="1" applyFill="1" applyBorder="1" applyAlignment="1">
      <alignment horizontal="right" wrapText="1"/>
    </xf>
    <xf numFmtId="3" fontId="24" fillId="2" borderId="114" xfId="0" applyNumberFormat="1" applyFont="1" applyFill="1" applyBorder="1" applyAlignment="1">
      <alignment horizontal="right" wrapText="1"/>
    </xf>
    <xf numFmtId="3" fontId="24" fillId="2" borderId="125" xfId="0" applyNumberFormat="1" applyFont="1" applyFill="1" applyBorder="1" applyAlignment="1">
      <alignment horizontal="right" wrapText="1"/>
    </xf>
    <xf numFmtId="3" fontId="24" fillId="2" borderId="5" xfId="0" applyNumberFormat="1" applyFont="1" applyFill="1" applyBorder="1" applyAlignment="1">
      <alignment horizontal="right" wrapText="1"/>
    </xf>
    <xf numFmtId="0" fontId="40" fillId="2" borderId="108" xfId="0" applyFont="1" applyFill="1" applyBorder="1" applyAlignment="1">
      <alignment horizontal="center" wrapText="1"/>
    </xf>
    <xf numFmtId="0" fontId="40" fillId="2" borderId="109" xfId="0" applyFont="1" applyFill="1" applyBorder="1" applyAlignment="1">
      <alignment horizontal="center" wrapText="1"/>
    </xf>
    <xf numFmtId="0" fontId="40" fillId="2" borderId="115" xfId="0" applyFont="1" applyFill="1" applyBorder="1" applyAlignment="1">
      <alignment horizontal="center" wrapText="1"/>
    </xf>
    <xf numFmtId="3" fontId="52" fillId="2" borderId="21" xfId="0" applyNumberFormat="1" applyFont="1" applyFill="1" applyBorder="1" applyAlignment="1">
      <alignment horizontal="right" wrapText="1"/>
    </xf>
    <xf numFmtId="3" fontId="24" fillId="2" borderId="111" xfId="0" applyNumberFormat="1" applyFont="1" applyFill="1" applyBorder="1" applyAlignment="1">
      <alignment horizontal="right" wrapText="1"/>
    </xf>
    <xf numFmtId="3" fontId="24" fillId="2" borderId="112" xfId="0" applyNumberFormat="1" applyFont="1" applyFill="1" applyBorder="1" applyAlignment="1">
      <alignment horizontal="right" wrapText="1"/>
    </xf>
    <xf numFmtId="3" fontId="24" fillId="2" borderId="113" xfId="0" applyNumberFormat="1" applyFont="1" applyFill="1" applyBorder="1" applyAlignment="1">
      <alignment horizontal="right" wrapText="1"/>
    </xf>
    <xf numFmtId="3" fontId="28" fillId="2" borderId="103" xfId="0" applyNumberFormat="1" applyFont="1" applyFill="1" applyBorder="1" applyAlignment="1">
      <alignment horizontal="right" wrapText="1"/>
    </xf>
    <xf numFmtId="3" fontId="28" fillId="2" borderId="104" xfId="0" applyNumberFormat="1" applyFont="1" applyFill="1" applyBorder="1" applyAlignment="1">
      <alignment horizontal="right" wrapText="1"/>
    </xf>
    <xf numFmtId="3" fontId="24" fillId="2" borderId="126" xfId="0" applyNumberFormat="1" applyFont="1" applyFill="1" applyBorder="1" applyAlignment="1">
      <alignment horizontal="right" wrapText="1"/>
    </xf>
    <xf numFmtId="3" fontId="52" fillId="2" borderId="28" xfId="0" applyNumberFormat="1" applyFont="1" applyFill="1" applyBorder="1" applyAlignment="1">
      <alignment horizontal="right" wrapText="1"/>
    </xf>
    <xf numFmtId="3" fontId="41" fillId="2" borderId="125" xfId="0" applyNumberFormat="1" applyFont="1" applyFill="1" applyBorder="1" applyAlignment="1">
      <alignment horizontal="right" wrapText="1"/>
    </xf>
    <xf numFmtId="3" fontId="41" fillId="2" borderId="5" xfId="0" applyNumberFormat="1" applyFont="1" applyFill="1" applyBorder="1" applyAlignment="1">
      <alignment horizontal="right" wrapText="1"/>
    </xf>
    <xf numFmtId="3" fontId="55" fillId="0" borderId="125" xfId="0" applyNumberFormat="1" applyFont="1" applyBorder="1" applyAlignment="1">
      <alignment horizontal="right"/>
    </xf>
    <xf numFmtId="3" fontId="55" fillId="0" borderId="69" xfId="0" applyNumberFormat="1" applyFont="1" applyBorder="1" applyAlignment="1">
      <alignment horizontal="right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54" fillId="0" borderId="38" xfId="0" applyNumberFormat="1" applyFont="1" applyBorder="1" applyAlignment="1">
      <alignment horizontal="center"/>
    </xf>
    <xf numFmtId="3" fontId="54" fillId="0" borderId="39" xfId="0" applyNumberFormat="1" applyFont="1" applyBorder="1" applyAlignment="1">
      <alignment horizontal="center"/>
    </xf>
    <xf numFmtId="0" fontId="45" fillId="0" borderId="58" xfId="0" applyFont="1" applyBorder="1" applyAlignment="1">
      <alignment horizontal="center" vertical="top" wrapText="1"/>
    </xf>
    <xf numFmtId="0" fontId="45" fillId="0" borderId="62" xfId="0" applyFont="1" applyBorder="1" applyAlignment="1">
      <alignment horizontal="center" vertical="top" wrapText="1"/>
    </xf>
    <xf numFmtId="0" fontId="45" fillId="0" borderId="79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39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39" xfId="0" applyFont="1" applyBorder="1" applyAlignment="1">
      <alignment horizontal="left"/>
    </xf>
    <xf numFmtId="3" fontId="49" fillId="0" borderId="48" xfId="0" applyNumberFormat="1" applyFont="1" applyBorder="1" applyAlignment="1">
      <alignment horizontal="center"/>
    </xf>
    <xf numFmtId="3" fontId="49" fillId="0" borderId="75" xfId="0" applyNumberFormat="1" applyFont="1" applyBorder="1" applyAlignment="1">
      <alignment horizontal="center"/>
    </xf>
    <xf numFmtId="0" fontId="30" fillId="0" borderId="60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 wrapText="1"/>
    </xf>
    <xf numFmtId="0" fontId="48" fillId="0" borderId="58" xfId="0" applyFont="1" applyBorder="1" applyAlignment="1">
      <alignment horizontal="center"/>
    </xf>
    <xf numFmtId="0" fontId="48" fillId="0" borderId="59" xfId="0" applyFont="1" applyBorder="1" applyAlignment="1">
      <alignment horizontal="center"/>
    </xf>
    <xf numFmtId="0" fontId="48" fillId="0" borderId="49" xfId="0" applyFont="1" applyBorder="1" applyAlignment="1">
      <alignment horizontal="center"/>
    </xf>
    <xf numFmtId="0" fontId="0" fillId="0" borderId="58" xfId="0" applyBorder="1" applyAlignment="1">
      <alignment horizontal="right"/>
    </xf>
    <xf numFmtId="0" fontId="0" fillId="0" borderId="78" xfId="0" applyBorder="1" applyAlignment="1">
      <alignment horizontal="right"/>
    </xf>
    <xf numFmtId="0" fontId="30" fillId="0" borderId="66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37" xfId="0" applyNumberFormat="1" applyFont="1" applyBorder="1" applyAlignment="1">
      <alignment horizontal="center"/>
    </xf>
    <xf numFmtId="3" fontId="49" fillId="0" borderId="68" xfId="0" applyNumberFormat="1" applyFont="1" applyBorder="1" applyAlignment="1">
      <alignment horizontal="center"/>
    </xf>
    <xf numFmtId="0" fontId="49" fillId="0" borderId="68" xfId="0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3" fontId="49" fillId="0" borderId="56" xfId="1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47" xfId="0" applyFont="1" applyBorder="1" applyAlignment="1">
      <alignment horizontal="justify" vertical="top" wrapText="1"/>
    </xf>
    <xf numFmtId="0" fontId="45" fillId="0" borderId="70" xfId="0" applyFont="1" applyBorder="1" applyAlignment="1">
      <alignment horizontal="justify" vertical="top" wrapText="1"/>
    </xf>
    <xf numFmtId="0" fontId="30" fillId="3" borderId="58" xfId="0" applyFont="1" applyFill="1" applyBorder="1" applyAlignment="1">
      <alignment horizontal="center" vertical="top" wrapText="1"/>
    </xf>
    <xf numFmtId="0" fontId="30" fillId="3" borderId="62" xfId="0" applyFont="1" applyFill="1" applyBorder="1" applyAlignment="1">
      <alignment horizontal="center" vertical="top" wrapText="1"/>
    </xf>
    <xf numFmtId="0" fontId="30" fillId="3" borderId="49" xfId="0" applyFont="1" applyFill="1" applyBorder="1" applyAlignment="1">
      <alignment horizontal="center" vertical="center" wrapText="1"/>
    </xf>
    <xf numFmtId="0" fontId="30" fillId="3" borderId="90" xfId="0" applyFont="1" applyFill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top" wrapText="1"/>
    </xf>
    <xf numFmtId="0" fontId="30" fillId="0" borderId="59" xfId="0" applyFont="1" applyBorder="1" applyAlignment="1">
      <alignment horizontal="center" vertical="top" wrapText="1"/>
    </xf>
    <xf numFmtId="0" fontId="30" fillId="0" borderId="78" xfId="0" applyFont="1" applyBorder="1" applyAlignment="1">
      <alignment horizontal="center" vertical="top" wrapText="1"/>
    </xf>
    <xf numFmtId="0" fontId="48" fillId="0" borderId="78" xfId="0" applyFont="1" applyBorder="1" applyAlignment="1">
      <alignment horizontal="center"/>
    </xf>
    <xf numFmtId="0" fontId="0" fillId="0" borderId="59" xfId="0" applyBorder="1" applyAlignment="1">
      <alignment horizontal="right"/>
    </xf>
    <xf numFmtId="14" fontId="70" fillId="0" borderId="0" xfId="0" applyNumberFormat="1" applyFont="1" applyAlignment="1">
      <alignment horizontal="right" vertical="top" wrapText="1"/>
    </xf>
    <xf numFmtId="0" fontId="70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5" xfId="0" applyFont="1" applyFill="1" applyBorder="1" applyAlignment="1">
      <alignment horizontal="center" vertical="top" wrapText="1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78" xfId="0" applyBorder="1" applyAlignment="1">
      <alignment horizontal="center"/>
    </xf>
    <xf numFmtId="0" fontId="45" fillId="3" borderId="58" xfId="0" applyFont="1" applyFill="1" applyBorder="1" applyAlignment="1">
      <alignment horizontal="center" vertical="top" wrapText="1"/>
    </xf>
    <xf numFmtId="0" fontId="45" fillId="3" borderId="62" xfId="0" applyFont="1" applyFill="1" applyBorder="1" applyAlignment="1">
      <alignment horizontal="center" vertical="top" wrapText="1"/>
    </xf>
    <xf numFmtId="0" fontId="45" fillId="3" borderId="49" xfId="0" applyFont="1" applyFill="1" applyBorder="1" applyAlignment="1">
      <alignment horizontal="center" vertical="center" wrapText="1"/>
    </xf>
    <xf numFmtId="0" fontId="45" fillId="3" borderId="90" xfId="0" applyFont="1" applyFill="1" applyBorder="1" applyAlignment="1">
      <alignment horizontal="center" vertical="center" wrapText="1"/>
    </xf>
    <xf numFmtId="0" fontId="53" fillId="0" borderId="47" xfId="0" applyFont="1" applyBorder="1" applyAlignment="1">
      <alignment horizontal="left" vertical="top" wrapText="1"/>
    </xf>
    <xf numFmtId="0" fontId="53" fillId="0" borderId="70" xfId="0" applyFont="1" applyBorder="1" applyAlignment="1">
      <alignment horizontal="left" vertical="top" wrapText="1"/>
    </xf>
    <xf numFmtId="0" fontId="45" fillId="0" borderId="75" xfId="0" applyFont="1" applyBorder="1" applyAlignment="1">
      <alignment horizontal="justify" vertical="top" wrapText="1"/>
    </xf>
    <xf numFmtId="3" fontId="54" fillId="0" borderId="42" xfId="0" applyNumberFormat="1" applyFont="1" applyBorder="1" applyAlignment="1">
      <alignment horizontal="center"/>
    </xf>
    <xf numFmtId="3" fontId="54" fillId="0" borderId="41" xfId="0" applyNumberFormat="1" applyFont="1" applyBorder="1" applyAlignment="1">
      <alignment horizontal="center"/>
    </xf>
    <xf numFmtId="0" fontId="30" fillId="0" borderId="71" xfId="0" applyFont="1" applyBorder="1" applyAlignment="1">
      <alignment horizontal="center" vertical="top" wrapText="1"/>
    </xf>
    <xf numFmtId="0" fontId="30" fillId="0" borderId="72" xfId="0" applyFont="1" applyBorder="1" applyAlignment="1">
      <alignment horizontal="center" vertical="top" wrapText="1"/>
    </xf>
    <xf numFmtId="0" fontId="48" fillId="0" borderId="88" xfId="0" applyFont="1" applyBorder="1" applyAlignment="1">
      <alignment horizontal="center"/>
    </xf>
    <xf numFmtId="0" fontId="48" fillId="0" borderId="71" xfId="0" applyFont="1" applyBorder="1" applyAlignment="1">
      <alignment horizontal="center"/>
    </xf>
    <xf numFmtId="0" fontId="48" fillId="0" borderId="72" xfId="0" applyFont="1" applyBorder="1" applyAlignment="1">
      <alignment horizontal="center"/>
    </xf>
    <xf numFmtId="0" fontId="0" fillId="0" borderId="88" xfId="0" applyBorder="1" applyAlignment="1">
      <alignment horizontal="right"/>
    </xf>
    <xf numFmtId="0" fontId="0" fillId="0" borderId="72" xfId="0" applyBorder="1" applyAlignment="1">
      <alignment horizontal="right"/>
    </xf>
    <xf numFmtId="0" fontId="30" fillId="0" borderId="49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39" xfId="0" applyFont="1" applyBorder="1" applyAlignment="1">
      <alignment horizontal="left" vertical="top" wrapText="1"/>
    </xf>
    <xf numFmtId="0" fontId="45" fillId="0" borderId="67" xfId="0" applyFont="1" applyBorder="1" applyAlignment="1">
      <alignment horizontal="left" vertical="top" wrapText="1"/>
    </xf>
    <xf numFmtId="0" fontId="45" fillId="0" borderId="68" xfId="0" applyFont="1" applyBorder="1" applyAlignment="1">
      <alignment horizontal="left" vertical="top" wrapText="1"/>
    </xf>
    <xf numFmtId="0" fontId="54" fillId="0" borderId="33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45" fillId="0" borderId="78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wrapText="1"/>
    </xf>
    <xf numFmtId="0" fontId="68" fillId="0" borderId="75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67" xfId="0" applyFont="1" applyBorder="1" applyAlignment="1"/>
    <xf numFmtId="0" fontId="0" fillId="0" borderId="69" xfId="0" applyBorder="1" applyAlignment="1"/>
    <xf numFmtId="0" fontId="18" fillId="0" borderId="0" xfId="0" applyFont="1" applyAlignment="1">
      <alignment horizontal="center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8" fillId="2" borderId="88" xfId="0" applyFont="1" applyFill="1" applyBorder="1" applyAlignment="1">
      <alignment horizontal="center" wrapText="1"/>
    </xf>
    <xf numFmtId="0" fontId="28" fillId="2" borderId="86" xfId="0" applyFont="1" applyFill="1" applyBorder="1" applyAlignment="1">
      <alignment horizontal="center" wrapText="1"/>
    </xf>
    <xf numFmtId="0" fontId="40" fillId="2" borderId="88" xfId="0" applyFont="1" applyFill="1" applyBorder="1" applyAlignment="1">
      <alignment horizontal="center" wrapText="1"/>
    </xf>
    <xf numFmtId="0" fontId="40" fillId="2" borderId="86" xfId="0" applyFont="1" applyFill="1" applyBorder="1" applyAlignment="1">
      <alignment horizontal="center" wrapText="1"/>
    </xf>
    <xf numFmtId="0" fontId="39" fillId="2" borderId="58" xfId="0" applyFont="1" applyFill="1" applyBorder="1" applyAlignment="1">
      <alignment horizontal="center" wrapText="1"/>
    </xf>
    <xf numFmtId="0" fontId="39" fillId="2" borderId="59" xfId="0" applyFont="1" applyFill="1" applyBorder="1" applyAlignment="1">
      <alignment horizontal="center" wrapText="1"/>
    </xf>
    <xf numFmtId="0" fontId="39" fillId="2" borderId="78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2" xfId="0" applyFont="1" applyFill="1" applyBorder="1" applyAlignment="1">
      <alignment horizontal="center" wrapText="1"/>
    </xf>
    <xf numFmtId="0" fontId="28" fillId="2" borderId="31" xfId="0" applyFont="1" applyFill="1" applyBorder="1" applyAlignment="1">
      <alignment horizontal="center" wrapText="1"/>
    </xf>
    <xf numFmtId="0" fontId="40" fillId="2" borderId="91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39" fillId="2" borderId="91" xfId="0" applyFont="1" applyFill="1" applyBorder="1" applyAlignment="1">
      <alignment horizontal="center" wrapText="1"/>
    </xf>
    <xf numFmtId="0" fontId="39" fillId="2" borderId="94" xfId="0" applyFont="1" applyFill="1" applyBorder="1" applyAlignment="1">
      <alignment horizontal="center" wrapText="1"/>
    </xf>
    <xf numFmtId="0" fontId="39" fillId="2" borderId="95" xfId="0" applyFont="1" applyFill="1" applyBorder="1" applyAlignment="1">
      <alignment horizontal="center" wrapText="1"/>
    </xf>
    <xf numFmtId="0" fontId="71" fillId="2" borderId="13" xfId="0" applyFont="1" applyFill="1" applyBorder="1" applyAlignment="1">
      <alignment horizontal="right" vertical="center" wrapText="1"/>
    </xf>
    <xf numFmtId="0" fontId="71" fillId="0" borderId="13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F126"/>
  <sheetViews>
    <sheetView tabSelected="1" zoomScaleNormal="100" workbookViewId="0">
      <selection activeCell="G10" sqref="G10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510" t="s">
        <v>404</v>
      </c>
      <c r="C2" s="510"/>
      <c r="D2" s="510"/>
    </row>
    <row r="3" spans="2:4" ht="15" x14ac:dyDescent="0.2">
      <c r="B3" s="84"/>
      <c r="C3" s="84"/>
      <c r="D3" s="84"/>
    </row>
    <row r="4" spans="2:4" ht="15" x14ac:dyDescent="0.2">
      <c r="B4" s="84"/>
      <c r="C4" s="84"/>
      <c r="D4" s="84"/>
    </row>
    <row r="5" spans="2:4" ht="15" x14ac:dyDescent="0.2">
      <c r="B5" s="84"/>
      <c r="C5" s="84"/>
      <c r="D5" s="84"/>
    </row>
    <row r="6" spans="2:4" ht="15" x14ac:dyDescent="0.2">
      <c r="B6" s="84"/>
      <c r="C6" s="84"/>
      <c r="D6" s="84"/>
    </row>
    <row r="7" spans="2:4" ht="15" thickBot="1" x14ac:dyDescent="0.25">
      <c r="B7" s="511"/>
      <c r="C7" s="512"/>
      <c r="D7" s="512"/>
    </row>
    <row r="8" spans="2:4" x14ac:dyDescent="0.2">
      <c r="B8" s="154" t="s">
        <v>11</v>
      </c>
      <c r="C8" s="155" t="s">
        <v>12</v>
      </c>
      <c r="D8" s="156" t="s">
        <v>13</v>
      </c>
    </row>
    <row r="9" spans="2:4" x14ac:dyDescent="0.2">
      <c r="B9" s="157" t="s">
        <v>14</v>
      </c>
      <c r="C9" s="158"/>
      <c r="D9" s="159" t="s">
        <v>242</v>
      </c>
    </row>
    <row r="10" spans="2:4" x14ac:dyDescent="0.2">
      <c r="B10" s="157"/>
      <c r="C10" s="160">
        <v>1</v>
      </c>
      <c r="D10" s="161" t="s">
        <v>374</v>
      </c>
    </row>
    <row r="11" spans="2:4" x14ac:dyDescent="0.2">
      <c r="B11" s="157"/>
      <c r="C11" s="160">
        <v>2</v>
      </c>
      <c r="D11" s="162" t="s">
        <v>15</v>
      </c>
    </row>
    <row r="12" spans="2:4" x14ac:dyDescent="0.2">
      <c r="B12" s="157"/>
      <c r="C12" s="160">
        <v>3</v>
      </c>
      <c r="D12" s="161" t="s">
        <v>305</v>
      </c>
    </row>
    <row r="13" spans="2:4" ht="25.5" x14ac:dyDescent="0.2">
      <c r="B13" s="157"/>
      <c r="C13" s="160">
        <v>4</v>
      </c>
      <c r="D13" s="163" t="s">
        <v>306</v>
      </c>
    </row>
    <row r="14" spans="2:4" x14ac:dyDescent="0.2">
      <c r="B14" s="157"/>
      <c r="C14" s="160">
        <v>5</v>
      </c>
      <c r="D14" s="161" t="s">
        <v>307</v>
      </c>
    </row>
    <row r="15" spans="2:4" x14ac:dyDescent="0.2">
      <c r="B15" s="157"/>
      <c r="C15" s="160">
        <v>6</v>
      </c>
      <c r="D15" s="162" t="s">
        <v>18</v>
      </c>
    </row>
    <row r="16" spans="2:4" x14ac:dyDescent="0.2">
      <c r="B16" s="157"/>
      <c r="C16" s="160">
        <v>7</v>
      </c>
      <c r="D16" s="162" t="s">
        <v>308</v>
      </c>
    </row>
    <row r="17" spans="2:4" x14ac:dyDescent="0.2">
      <c r="B17" s="157"/>
      <c r="C17" s="160">
        <v>8</v>
      </c>
      <c r="D17" s="162" t="s">
        <v>309</v>
      </c>
    </row>
    <row r="18" spans="2:4" x14ac:dyDescent="0.2">
      <c r="B18" s="157"/>
      <c r="C18" s="160">
        <v>9</v>
      </c>
      <c r="D18" s="162" t="s">
        <v>323</v>
      </c>
    </row>
    <row r="19" spans="2:4" x14ac:dyDescent="0.2">
      <c r="B19" s="157"/>
      <c r="C19" s="160">
        <v>10</v>
      </c>
      <c r="D19" s="162" t="s">
        <v>370</v>
      </c>
    </row>
    <row r="20" spans="2:4" ht="12.75" customHeight="1" x14ac:dyDescent="0.2">
      <c r="B20" s="157"/>
      <c r="C20" s="160">
        <v>11</v>
      </c>
      <c r="D20" s="162" t="s">
        <v>400</v>
      </c>
    </row>
    <row r="21" spans="2:4" ht="13.5" customHeight="1" x14ac:dyDescent="0.2">
      <c r="B21" s="157"/>
      <c r="C21" s="160">
        <v>12</v>
      </c>
      <c r="D21" s="162" t="s">
        <v>16</v>
      </c>
    </row>
    <row r="22" spans="2:4" ht="13.5" customHeight="1" x14ac:dyDescent="0.2">
      <c r="B22" s="157"/>
      <c r="C22" s="160">
        <v>13</v>
      </c>
      <c r="D22" s="162" t="s">
        <v>17</v>
      </c>
    </row>
    <row r="23" spans="2:4" ht="13.5" customHeight="1" x14ac:dyDescent="0.2">
      <c r="B23" s="157"/>
      <c r="C23" s="160">
        <v>14</v>
      </c>
      <c r="D23" s="162" t="s">
        <v>369</v>
      </c>
    </row>
    <row r="24" spans="2:4" ht="13.5" customHeight="1" x14ac:dyDescent="0.2">
      <c r="B24" s="157"/>
      <c r="C24" s="160">
        <v>15</v>
      </c>
      <c r="D24" s="162" t="s">
        <v>370</v>
      </c>
    </row>
    <row r="25" spans="2:4" x14ac:dyDescent="0.2">
      <c r="B25" s="157"/>
      <c r="C25" s="160">
        <v>16</v>
      </c>
      <c r="D25" s="162" t="s">
        <v>243</v>
      </c>
    </row>
    <row r="26" spans="2:4" x14ac:dyDescent="0.2">
      <c r="B26" s="157"/>
      <c r="C26" s="160">
        <v>17</v>
      </c>
      <c r="D26" s="161" t="s">
        <v>19</v>
      </c>
    </row>
    <row r="27" spans="2:4" x14ac:dyDescent="0.2">
      <c r="B27" s="157"/>
      <c r="C27" s="160">
        <v>18</v>
      </c>
      <c r="D27" s="161" t="s">
        <v>20</v>
      </c>
    </row>
    <row r="28" spans="2:4" x14ac:dyDescent="0.2">
      <c r="B28" s="157"/>
      <c r="C28" s="160">
        <v>19</v>
      </c>
      <c r="D28" s="162" t="s">
        <v>312</v>
      </c>
    </row>
    <row r="29" spans="2:4" x14ac:dyDescent="0.2">
      <c r="B29" s="157"/>
      <c r="C29" s="160">
        <v>20</v>
      </c>
      <c r="D29" s="161" t="s">
        <v>401</v>
      </c>
    </row>
    <row r="30" spans="2:4" x14ac:dyDescent="0.2">
      <c r="B30" s="157"/>
      <c r="C30" s="160">
        <v>21</v>
      </c>
      <c r="D30" s="161" t="s">
        <v>402</v>
      </c>
    </row>
    <row r="31" spans="2:4" x14ac:dyDescent="0.2">
      <c r="B31" s="157"/>
      <c r="C31" s="160">
        <v>22</v>
      </c>
      <c r="D31" s="161" t="s">
        <v>244</v>
      </c>
    </row>
    <row r="32" spans="2:4" x14ac:dyDescent="0.2">
      <c r="B32" s="157"/>
      <c r="C32" s="160">
        <v>23</v>
      </c>
      <c r="D32" s="161" t="s">
        <v>22</v>
      </c>
    </row>
    <row r="33" spans="2:4" x14ac:dyDescent="0.2">
      <c r="B33" s="157"/>
      <c r="C33" s="160">
        <v>24</v>
      </c>
      <c r="D33" s="161" t="s">
        <v>23</v>
      </c>
    </row>
    <row r="34" spans="2:4" x14ac:dyDescent="0.2">
      <c r="B34" s="157"/>
      <c r="C34" s="160">
        <v>25</v>
      </c>
      <c r="D34" s="161" t="s">
        <v>24</v>
      </c>
    </row>
    <row r="35" spans="2:4" x14ac:dyDescent="0.2">
      <c r="B35" s="157"/>
      <c r="C35" s="160">
        <v>26</v>
      </c>
      <c r="D35" s="161" t="s">
        <v>25</v>
      </c>
    </row>
    <row r="36" spans="2:4" x14ac:dyDescent="0.2">
      <c r="B36" s="157"/>
      <c r="C36" s="160">
        <v>27</v>
      </c>
      <c r="D36" s="161" t="s">
        <v>26</v>
      </c>
    </row>
    <row r="37" spans="2:4" x14ac:dyDescent="0.2">
      <c r="B37" s="157"/>
      <c r="C37" s="160">
        <v>28</v>
      </c>
      <c r="D37" s="161" t="s">
        <v>245</v>
      </c>
    </row>
    <row r="38" spans="2:4" x14ac:dyDescent="0.2">
      <c r="B38" s="157"/>
      <c r="C38" s="160">
        <v>29</v>
      </c>
      <c r="D38" s="132" t="s">
        <v>314</v>
      </c>
    </row>
    <row r="39" spans="2:4" x14ac:dyDescent="0.2">
      <c r="B39" s="157"/>
      <c r="C39" s="160">
        <v>30</v>
      </c>
      <c r="D39" s="161" t="s">
        <v>315</v>
      </c>
    </row>
    <row r="40" spans="2:4" x14ac:dyDescent="0.2">
      <c r="B40" s="157"/>
      <c r="C40" s="160">
        <v>31</v>
      </c>
      <c r="D40" s="161" t="s">
        <v>316</v>
      </c>
    </row>
    <row r="41" spans="2:4" x14ac:dyDescent="0.2">
      <c r="B41" s="157"/>
      <c r="C41" s="160">
        <v>32</v>
      </c>
      <c r="D41" s="161" t="s">
        <v>27</v>
      </c>
    </row>
    <row r="42" spans="2:4" x14ac:dyDescent="0.2">
      <c r="B42" s="157"/>
      <c r="C42" s="160">
        <v>33</v>
      </c>
      <c r="D42" s="161" t="s">
        <v>28</v>
      </c>
    </row>
    <row r="43" spans="2:4" x14ac:dyDescent="0.2">
      <c r="B43" s="157"/>
      <c r="C43" s="160">
        <v>34</v>
      </c>
      <c r="D43" s="161" t="s">
        <v>29</v>
      </c>
    </row>
    <row r="44" spans="2:4" x14ac:dyDescent="0.2">
      <c r="B44" s="157"/>
      <c r="C44" s="160">
        <v>35</v>
      </c>
      <c r="D44" s="161" t="s">
        <v>30</v>
      </c>
    </row>
    <row r="45" spans="2:4" x14ac:dyDescent="0.2">
      <c r="B45" s="157"/>
      <c r="C45" s="160">
        <v>36</v>
      </c>
      <c r="D45" s="161" t="s">
        <v>31</v>
      </c>
    </row>
    <row r="46" spans="2:4" x14ac:dyDescent="0.2">
      <c r="B46" s="157"/>
      <c r="C46" s="160">
        <v>37</v>
      </c>
      <c r="D46" s="161" t="s">
        <v>246</v>
      </c>
    </row>
    <row r="47" spans="2:4" x14ac:dyDescent="0.2">
      <c r="B47" s="157"/>
      <c r="C47" s="160">
        <v>38</v>
      </c>
      <c r="D47" s="161" t="s">
        <v>247</v>
      </c>
    </row>
    <row r="48" spans="2:4" x14ac:dyDescent="0.2">
      <c r="B48" s="157"/>
      <c r="C48" s="160">
        <v>39</v>
      </c>
      <c r="D48" s="161" t="s">
        <v>248</v>
      </c>
    </row>
    <row r="49" spans="2:5" x14ac:dyDescent="0.2">
      <c r="B49" s="157"/>
      <c r="C49" s="160">
        <v>40</v>
      </c>
      <c r="D49" s="162" t="s">
        <v>317</v>
      </c>
    </row>
    <row r="50" spans="2:5" x14ac:dyDescent="0.2">
      <c r="B50" s="157"/>
      <c r="C50" s="160">
        <v>41</v>
      </c>
      <c r="D50" s="162" t="s">
        <v>318</v>
      </c>
    </row>
    <row r="51" spans="2:5" x14ac:dyDescent="0.2">
      <c r="B51" s="157"/>
      <c r="C51" s="160">
        <v>42</v>
      </c>
      <c r="D51" s="162" t="s">
        <v>319</v>
      </c>
    </row>
    <row r="52" spans="2:5" ht="15" customHeight="1" x14ac:dyDescent="0.2">
      <c r="B52" s="157"/>
      <c r="C52" s="160">
        <v>43</v>
      </c>
      <c r="D52" s="162" t="s">
        <v>403</v>
      </c>
    </row>
    <row r="53" spans="2:5" x14ac:dyDescent="0.2">
      <c r="B53" s="157"/>
      <c r="C53" s="160">
        <v>44</v>
      </c>
      <c r="D53" s="162" t="s">
        <v>250</v>
      </c>
    </row>
    <row r="54" spans="2:5" x14ac:dyDescent="0.2">
      <c r="B54" s="157"/>
      <c r="C54" s="160">
        <v>45</v>
      </c>
      <c r="D54" s="162" t="s">
        <v>251</v>
      </c>
    </row>
    <row r="55" spans="2:5" x14ac:dyDescent="0.2">
      <c r="B55" s="157"/>
      <c r="C55" s="160">
        <v>46</v>
      </c>
      <c r="D55" s="162" t="s">
        <v>252</v>
      </c>
    </row>
    <row r="56" spans="2:5" ht="13.5" thickBot="1" x14ac:dyDescent="0.25">
      <c r="B56" s="164"/>
      <c r="C56" s="160">
        <v>47</v>
      </c>
      <c r="D56" s="165" t="s">
        <v>33</v>
      </c>
    </row>
    <row r="57" spans="2:5" x14ac:dyDescent="0.2">
      <c r="B57" s="88"/>
      <c r="C57" s="89"/>
      <c r="D57" s="134"/>
    </row>
    <row r="58" spans="2:5" x14ac:dyDescent="0.2">
      <c r="B58" s="88"/>
      <c r="C58" s="89"/>
      <c r="D58" s="134"/>
    </row>
    <row r="59" spans="2:5" x14ac:dyDescent="0.2">
      <c r="B59" s="88"/>
      <c r="C59" s="89"/>
      <c r="D59" s="134"/>
    </row>
    <row r="60" spans="2:5" x14ac:dyDescent="0.2">
      <c r="B60" s="88"/>
      <c r="C60" s="89"/>
      <c r="D60" s="134"/>
      <c r="E60" s="1"/>
    </row>
    <row r="61" spans="2:5" x14ac:dyDescent="0.2">
      <c r="B61" s="88"/>
      <c r="C61" s="89"/>
      <c r="D61" s="134"/>
    </row>
    <row r="62" spans="2:5" ht="13.5" thickBot="1" x14ac:dyDescent="0.25">
      <c r="B62" s="88"/>
      <c r="C62" s="89"/>
      <c r="D62" s="135"/>
    </row>
    <row r="63" spans="2:5" x14ac:dyDescent="0.2">
      <c r="B63" s="85" t="s">
        <v>11</v>
      </c>
      <c r="C63" s="86" t="s">
        <v>12</v>
      </c>
      <c r="D63" s="136" t="s">
        <v>13</v>
      </c>
    </row>
    <row r="64" spans="2:5" x14ac:dyDescent="0.2">
      <c r="B64" s="90" t="s">
        <v>36</v>
      </c>
      <c r="C64" s="166"/>
      <c r="D64" s="137" t="s">
        <v>253</v>
      </c>
    </row>
    <row r="65" spans="2:6" ht="25.5" x14ac:dyDescent="0.2">
      <c r="B65" s="167"/>
      <c r="C65" s="65">
        <v>1</v>
      </c>
      <c r="D65" s="131" t="s">
        <v>320</v>
      </c>
      <c r="F65" s="145"/>
    </row>
    <row r="66" spans="2:6" x14ac:dyDescent="0.2">
      <c r="B66" s="167"/>
      <c r="C66" s="65">
        <v>2</v>
      </c>
      <c r="D66" s="129" t="s">
        <v>313</v>
      </c>
    </row>
    <row r="67" spans="2:6" x14ac:dyDescent="0.2">
      <c r="B67" s="167"/>
      <c r="C67" s="168">
        <v>3</v>
      </c>
      <c r="D67" s="129" t="s">
        <v>325</v>
      </c>
    </row>
    <row r="68" spans="2:6" x14ac:dyDescent="0.2">
      <c r="B68" s="167"/>
      <c r="C68" s="65">
        <v>4</v>
      </c>
      <c r="D68" s="129" t="s">
        <v>254</v>
      </c>
    </row>
    <row r="69" spans="2:6" x14ac:dyDescent="0.2">
      <c r="B69" s="167"/>
      <c r="C69" s="65">
        <v>5</v>
      </c>
      <c r="D69" s="129" t="s">
        <v>321</v>
      </c>
    </row>
    <row r="70" spans="2:6" ht="25.5" x14ac:dyDescent="0.2">
      <c r="B70" s="138"/>
      <c r="C70" s="65">
        <v>6</v>
      </c>
      <c r="D70" s="131" t="s">
        <v>306</v>
      </c>
    </row>
    <row r="71" spans="2:6" x14ac:dyDescent="0.2">
      <c r="B71" s="138"/>
      <c r="C71" s="65">
        <v>7</v>
      </c>
      <c r="D71" s="129" t="s">
        <v>322</v>
      </c>
    </row>
    <row r="72" spans="2:6" x14ac:dyDescent="0.2">
      <c r="B72" s="138"/>
      <c r="C72" s="65">
        <v>8</v>
      </c>
      <c r="D72" s="129" t="s">
        <v>323</v>
      </c>
    </row>
    <row r="73" spans="2:6" x14ac:dyDescent="0.2">
      <c r="B73" s="90" t="s">
        <v>37</v>
      </c>
      <c r="C73" s="166"/>
      <c r="D73" s="137" t="s">
        <v>255</v>
      </c>
    </row>
    <row r="74" spans="2:6" x14ac:dyDescent="0.2">
      <c r="B74" s="90"/>
      <c r="C74" s="64">
        <v>1</v>
      </c>
      <c r="D74" s="129" t="s">
        <v>256</v>
      </c>
    </row>
    <row r="75" spans="2:6" x14ac:dyDescent="0.2">
      <c r="B75" s="90"/>
      <c r="C75" s="64">
        <v>2</v>
      </c>
      <c r="D75" s="129" t="s">
        <v>257</v>
      </c>
    </row>
    <row r="76" spans="2:6" x14ac:dyDescent="0.2">
      <c r="B76" s="87"/>
      <c r="C76" s="65">
        <v>3</v>
      </c>
      <c r="D76" s="129" t="s">
        <v>32</v>
      </c>
    </row>
    <row r="77" spans="2:6" x14ac:dyDescent="0.2">
      <c r="B77" s="87"/>
      <c r="C77" s="65">
        <v>4</v>
      </c>
      <c r="D77" s="129" t="s">
        <v>324</v>
      </c>
    </row>
    <row r="78" spans="2:6" x14ac:dyDescent="0.2">
      <c r="B78" s="87"/>
      <c r="C78" s="65">
        <v>5</v>
      </c>
      <c r="D78" s="129" t="s">
        <v>371</v>
      </c>
    </row>
    <row r="79" spans="2:6" x14ac:dyDescent="0.2">
      <c r="B79" s="87"/>
      <c r="C79" s="65">
        <v>6</v>
      </c>
      <c r="D79" s="129" t="s">
        <v>323</v>
      </c>
    </row>
    <row r="80" spans="2:6" x14ac:dyDescent="0.2">
      <c r="B80" s="90" t="s">
        <v>38</v>
      </c>
      <c r="C80" s="169"/>
      <c r="D80" s="137" t="s">
        <v>363</v>
      </c>
    </row>
    <row r="81" spans="2:4" x14ac:dyDescent="0.2">
      <c r="B81" s="170"/>
      <c r="C81" s="64">
        <v>1</v>
      </c>
      <c r="D81" s="129" t="s">
        <v>326</v>
      </c>
    </row>
    <row r="82" spans="2:4" x14ac:dyDescent="0.2">
      <c r="B82" s="170"/>
      <c r="C82" s="64">
        <v>2</v>
      </c>
      <c r="D82" s="129" t="s">
        <v>310</v>
      </c>
    </row>
    <row r="83" spans="2:4" x14ac:dyDescent="0.2">
      <c r="B83" s="170"/>
      <c r="C83" s="64">
        <v>3</v>
      </c>
      <c r="D83" s="129" t="s">
        <v>261</v>
      </c>
    </row>
    <row r="84" spans="2:4" x14ac:dyDescent="0.2">
      <c r="B84" s="170"/>
      <c r="C84" s="64">
        <v>4</v>
      </c>
      <c r="D84" s="129" t="s">
        <v>327</v>
      </c>
    </row>
    <row r="85" spans="2:4" x14ac:dyDescent="0.2">
      <c r="B85" s="170"/>
      <c r="C85" s="64">
        <v>5</v>
      </c>
      <c r="D85" s="129" t="s">
        <v>401</v>
      </c>
    </row>
    <row r="86" spans="2:4" x14ac:dyDescent="0.2">
      <c r="B86" s="171"/>
      <c r="C86" s="67">
        <v>6</v>
      </c>
      <c r="D86" s="152" t="s">
        <v>323</v>
      </c>
    </row>
    <row r="87" spans="2:4" ht="13.5" thickBot="1" x14ac:dyDescent="0.25">
      <c r="B87" s="172"/>
      <c r="C87" s="130">
        <v>7</v>
      </c>
      <c r="D87" s="133" t="s">
        <v>402</v>
      </c>
    </row>
    <row r="126" spans="5:5" x14ac:dyDescent="0.2">
      <c r="E126" s="1" t="s">
        <v>36</v>
      </c>
    </row>
  </sheetData>
  <autoFilter ref="D2:D126" xr:uid="{00000000-0009-0000-0000-000008000000}"/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R45"/>
  <sheetViews>
    <sheetView view="pageBreakPreview" zoomScale="60" zoomScaleNormal="100" workbookViewId="0">
      <selection activeCell="R26" sqref="R26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</cols>
  <sheetData>
    <row r="1" spans="1:18" ht="15" customHeight="1" x14ac:dyDescent="0.2">
      <c r="A1" s="555" t="s">
        <v>418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</row>
    <row r="2" spans="1:18" ht="15" customHeight="1" x14ac:dyDescent="0.2">
      <c r="A2" s="511"/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</row>
    <row r="3" spans="1:18" ht="9" customHeight="1" x14ac:dyDescent="0.2">
      <c r="B3" s="11"/>
      <c r="C3" s="11"/>
      <c r="D3" s="11"/>
    </row>
    <row r="4" spans="1:18" ht="15.75" x14ac:dyDescent="0.25">
      <c r="A4" s="609" t="s">
        <v>242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</row>
    <row r="5" spans="1:18" ht="15.75" x14ac:dyDescent="0.25">
      <c r="A5" s="611" t="s">
        <v>410</v>
      </c>
      <c r="B5" s="611"/>
      <c r="C5" s="611"/>
      <c r="D5" s="611"/>
      <c r="E5" s="611"/>
      <c r="F5" s="611"/>
      <c r="G5" s="611"/>
      <c r="H5" s="611"/>
      <c r="I5" s="611"/>
      <c r="J5" s="611"/>
      <c r="K5" s="611"/>
      <c r="L5" s="611"/>
      <c r="M5" s="611"/>
      <c r="N5" s="611"/>
    </row>
    <row r="6" spans="1:18" hidden="1" x14ac:dyDescent="0.2"/>
    <row r="7" spans="1:18" ht="12.75" customHeight="1" x14ac:dyDescent="0.2">
      <c r="A7" s="629" t="s">
        <v>155</v>
      </c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30"/>
    </row>
    <row r="8" spans="1:18" ht="12.75" customHeight="1" thickBot="1" x14ac:dyDescent="0.25">
      <c r="A8" s="459"/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638" t="s">
        <v>439</v>
      </c>
      <c r="M8" s="639"/>
      <c r="N8" s="639"/>
    </row>
    <row r="9" spans="1:18" ht="20.100000000000001" customHeight="1" thickBot="1" x14ac:dyDescent="0.25">
      <c r="A9" s="631" t="s">
        <v>1</v>
      </c>
      <c r="B9" s="633" t="s">
        <v>141</v>
      </c>
      <c r="C9" s="635" t="s">
        <v>416</v>
      </c>
      <c r="D9" s="636"/>
      <c r="E9" s="636"/>
      <c r="F9" s="636"/>
      <c r="G9" s="636"/>
      <c r="H9" s="636"/>
      <c r="I9" s="636"/>
      <c r="J9" s="636"/>
      <c r="K9" s="636"/>
      <c r="L9" s="636"/>
      <c r="M9" s="636"/>
      <c r="N9" s="637"/>
    </row>
    <row r="10" spans="1:18" ht="20.100000000000001" customHeight="1" thickBot="1" x14ac:dyDescent="0.25">
      <c r="A10" s="632"/>
      <c r="B10" s="634"/>
      <c r="C10" s="477" t="s">
        <v>142</v>
      </c>
      <c r="D10" s="478" t="s">
        <v>143</v>
      </c>
      <c r="E10" s="478" t="s">
        <v>144</v>
      </c>
      <c r="F10" s="478" t="s">
        <v>145</v>
      </c>
      <c r="G10" s="478" t="s">
        <v>146</v>
      </c>
      <c r="H10" s="478" t="s">
        <v>147</v>
      </c>
      <c r="I10" s="478" t="s">
        <v>148</v>
      </c>
      <c r="J10" s="478" t="s">
        <v>149</v>
      </c>
      <c r="K10" s="478" t="s">
        <v>150</v>
      </c>
      <c r="L10" s="478" t="s">
        <v>151</v>
      </c>
      <c r="M10" s="478" t="s">
        <v>152</v>
      </c>
      <c r="N10" s="479" t="s">
        <v>153</v>
      </c>
    </row>
    <row r="11" spans="1:18" ht="20.100000000000001" customHeight="1" x14ac:dyDescent="0.3">
      <c r="A11" s="81" t="s">
        <v>228</v>
      </c>
      <c r="B11" s="480" t="e">
        <f>'2. sz.melléklet'!B9</f>
        <v>#REF!</v>
      </c>
      <c r="C11" s="485">
        <v>12577</v>
      </c>
      <c r="D11" s="476">
        <v>12577</v>
      </c>
      <c r="E11" s="476">
        <v>12577</v>
      </c>
      <c r="F11" s="476">
        <v>12577</v>
      </c>
      <c r="G11" s="476">
        <v>12577</v>
      </c>
      <c r="H11" s="476">
        <v>12577</v>
      </c>
      <c r="I11" s="476">
        <v>12577</v>
      </c>
      <c r="J11" s="476">
        <v>12584</v>
      </c>
      <c r="K11" s="476">
        <v>12577</v>
      </c>
      <c r="L11" s="476">
        <v>12577</v>
      </c>
      <c r="M11" s="476">
        <v>12577</v>
      </c>
      <c r="N11" s="486">
        <v>12577</v>
      </c>
      <c r="O11" s="3"/>
      <c r="P11" s="3"/>
      <c r="R11" s="3"/>
    </row>
    <row r="12" spans="1:18" ht="20.100000000000001" customHeight="1" x14ac:dyDescent="0.3">
      <c r="A12" s="82" t="s">
        <v>232</v>
      </c>
      <c r="B12" s="481" t="e">
        <f>'2. sz.melléklet'!B10</f>
        <v>#REF!</v>
      </c>
      <c r="C12" s="487">
        <v>1541</v>
      </c>
      <c r="D12" s="472">
        <v>1541</v>
      </c>
      <c r="E12" s="472">
        <v>1541</v>
      </c>
      <c r="F12" s="472">
        <v>1541</v>
      </c>
      <c r="G12" s="472">
        <v>1541</v>
      </c>
      <c r="H12" s="472">
        <v>1541</v>
      </c>
      <c r="I12" s="472">
        <v>1549</v>
      </c>
      <c r="J12" s="472">
        <v>1541</v>
      </c>
      <c r="K12" s="472">
        <v>1541</v>
      </c>
      <c r="L12" s="472">
        <v>1541</v>
      </c>
      <c r="M12" s="472">
        <v>1541</v>
      </c>
      <c r="N12" s="488">
        <v>1541</v>
      </c>
      <c r="O12" s="3"/>
      <c r="P12" s="3"/>
    </row>
    <row r="13" spans="1:18" ht="20.100000000000001" customHeight="1" x14ac:dyDescent="0.3">
      <c r="A13" s="82" t="s">
        <v>264</v>
      </c>
      <c r="B13" s="481">
        <f>'2. sz.melléklet'!B13</f>
        <v>0</v>
      </c>
      <c r="C13" s="487">
        <v>0</v>
      </c>
      <c r="D13" s="472">
        <v>0</v>
      </c>
      <c r="E13" s="472">
        <v>0</v>
      </c>
      <c r="F13" s="472">
        <v>0</v>
      </c>
      <c r="G13" s="472">
        <v>0</v>
      </c>
      <c r="H13" s="472">
        <v>0</v>
      </c>
      <c r="I13" s="472">
        <v>0</v>
      </c>
      <c r="J13" s="472">
        <v>0</v>
      </c>
      <c r="K13" s="472">
        <v>0</v>
      </c>
      <c r="L13" s="472">
        <v>0</v>
      </c>
      <c r="M13" s="472">
        <v>0</v>
      </c>
      <c r="N13" s="488">
        <v>0</v>
      </c>
      <c r="O13" s="3"/>
      <c r="P13" s="3"/>
    </row>
    <row r="14" spans="1:18" ht="20.100000000000001" customHeight="1" x14ac:dyDescent="0.3">
      <c r="A14" s="82" t="s">
        <v>218</v>
      </c>
      <c r="B14" s="481" t="e">
        <f>'2. sz.melléklet'!B11</f>
        <v>#REF!</v>
      </c>
      <c r="C14" s="487">
        <v>0</v>
      </c>
      <c r="D14" s="472">
        <v>4300</v>
      </c>
      <c r="E14" s="472">
        <v>35000</v>
      </c>
      <c r="F14" s="472">
        <v>0</v>
      </c>
      <c r="G14" s="473">
        <v>4000</v>
      </c>
      <c r="H14" s="472">
        <v>750</v>
      </c>
      <c r="I14" s="472">
        <v>450</v>
      </c>
      <c r="J14" s="472">
        <v>0</v>
      </c>
      <c r="K14" s="472">
        <v>32000</v>
      </c>
      <c r="L14" s="472">
        <v>0</v>
      </c>
      <c r="M14" s="472">
        <v>20000</v>
      </c>
      <c r="N14" s="488">
        <v>0</v>
      </c>
      <c r="O14" s="3"/>
      <c r="P14" s="3"/>
    </row>
    <row r="15" spans="1:18" ht="20.100000000000001" customHeight="1" x14ac:dyDescent="0.3">
      <c r="A15" s="82" t="s">
        <v>166</v>
      </c>
      <c r="B15" s="481" t="e">
        <f>'2. sz.melléklet'!B12</f>
        <v>#REF!</v>
      </c>
      <c r="C15" s="487">
        <v>1217</v>
      </c>
      <c r="D15" s="472">
        <v>1217</v>
      </c>
      <c r="E15" s="472">
        <v>1217</v>
      </c>
      <c r="F15" s="472">
        <v>1217</v>
      </c>
      <c r="G15" s="472">
        <v>1223</v>
      </c>
      <c r="H15" s="472">
        <v>1217</v>
      </c>
      <c r="I15" s="472">
        <v>1217</v>
      </c>
      <c r="J15" s="472">
        <v>1217</v>
      </c>
      <c r="K15" s="472">
        <v>1217</v>
      </c>
      <c r="L15" s="472">
        <v>1217</v>
      </c>
      <c r="M15" s="472">
        <v>1217</v>
      </c>
      <c r="N15" s="488">
        <v>1217</v>
      </c>
      <c r="O15" s="3"/>
      <c r="P15" s="3"/>
    </row>
    <row r="16" spans="1:18" ht="20.100000000000001" customHeight="1" x14ac:dyDescent="0.3">
      <c r="A16" s="82" t="s">
        <v>229</v>
      </c>
      <c r="B16" s="481" t="e">
        <f>'2. sz.melléklet'!B19</f>
        <v>#REF!</v>
      </c>
      <c r="C16" s="487">
        <v>0</v>
      </c>
      <c r="D16" s="472">
        <v>0</v>
      </c>
      <c r="E16" s="472">
        <v>4000</v>
      </c>
      <c r="F16" s="472">
        <v>5500</v>
      </c>
      <c r="G16" s="472">
        <v>277</v>
      </c>
      <c r="H16" s="472">
        <v>2500</v>
      </c>
      <c r="I16" s="472">
        <v>1000</v>
      </c>
      <c r="J16" s="472">
        <v>200</v>
      </c>
      <c r="K16" s="472">
        <v>3000</v>
      </c>
      <c r="L16" s="472">
        <v>520</v>
      </c>
      <c r="M16" s="472">
        <v>0</v>
      </c>
      <c r="N16" s="488">
        <v>0</v>
      </c>
      <c r="O16" s="3"/>
      <c r="P16" s="3"/>
    </row>
    <row r="17" spans="1:16" ht="20.100000000000001" customHeight="1" x14ac:dyDescent="0.3">
      <c r="A17" s="82" t="s">
        <v>230</v>
      </c>
      <c r="B17" s="481" t="e">
        <f>'2. sz.melléklet'!B18</f>
        <v>#REF!</v>
      </c>
      <c r="C17" s="489"/>
      <c r="D17" s="474"/>
      <c r="E17" s="474"/>
      <c r="F17" s="474">
        <v>7600</v>
      </c>
      <c r="G17" s="474"/>
      <c r="H17" s="474"/>
      <c r="I17" s="474"/>
      <c r="J17" s="474"/>
      <c r="K17" s="474"/>
      <c r="L17" s="474"/>
      <c r="M17" s="474"/>
      <c r="N17" s="490"/>
      <c r="O17" s="3"/>
      <c r="P17" s="3"/>
    </row>
    <row r="18" spans="1:16" ht="18.75" customHeight="1" x14ac:dyDescent="0.3">
      <c r="A18" s="390" t="s">
        <v>396</v>
      </c>
      <c r="B18" s="481">
        <f>'2. sz.melléklet'!B15</f>
        <v>0</v>
      </c>
      <c r="C18" s="489"/>
      <c r="D18" s="474"/>
      <c r="E18" s="474"/>
      <c r="F18" s="474"/>
      <c r="G18" s="474"/>
      <c r="H18" s="474"/>
      <c r="I18" s="474"/>
      <c r="J18" s="474">
        <v>0</v>
      </c>
      <c r="K18" s="474"/>
      <c r="L18" s="474"/>
      <c r="M18" s="474"/>
      <c r="N18" s="490"/>
      <c r="O18" s="3"/>
      <c r="P18" s="3"/>
    </row>
    <row r="19" spans="1:16" ht="20.100000000000001" customHeight="1" x14ac:dyDescent="0.3">
      <c r="A19" s="82" t="s">
        <v>231</v>
      </c>
      <c r="B19" s="481" t="e">
        <f>'2. sz.melléklet'!B14</f>
        <v>#REF!</v>
      </c>
      <c r="C19" s="491">
        <v>12066</v>
      </c>
      <c r="D19" s="475">
        <v>12066</v>
      </c>
      <c r="E19" s="475">
        <v>12066</v>
      </c>
      <c r="F19" s="475">
        <v>12066</v>
      </c>
      <c r="G19" s="475">
        <v>12066</v>
      </c>
      <c r="H19" s="475">
        <v>12063</v>
      </c>
      <c r="I19" s="475">
        <v>12066</v>
      </c>
      <c r="J19" s="475">
        <v>12066</v>
      </c>
      <c r="K19" s="475">
        <v>12066</v>
      </c>
      <c r="L19" s="475">
        <v>12066</v>
      </c>
      <c r="M19" s="475">
        <v>12066</v>
      </c>
      <c r="N19" s="492">
        <v>12066</v>
      </c>
      <c r="O19" s="3"/>
      <c r="P19" s="3"/>
    </row>
    <row r="20" spans="1:16" ht="20.100000000000001" customHeight="1" thickBot="1" x14ac:dyDescent="0.35">
      <c r="A20" s="83" t="s">
        <v>233</v>
      </c>
      <c r="B20" s="482" t="e">
        <f>'2. sz.melléklet'!B21+'2. sz.melléklet'!B22+'2. sz.melléklet'!B24+'2. sz.melléklet'!B23+'2. sz.melléklet'!B25</f>
        <v>#REF!</v>
      </c>
      <c r="C20" s="489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492" t="e">
        <f>B20</f>
        <v>#REF!</v>
      </c>
      <c r="O20" s="3"/>
      <c r="P20" s="3"/>
    </row>
    <row r="21" spans="1:16" ht="20.100000000000001" customHeight="1" thickBot="1" x14ac:dyDescent="0.25">
      <c r="A21" s="377" t="s">
        <v>161</v>
      </c>
      <c r="B21" s="483" t="e">
        <f>SUM(B11:B20)</f>
        <v>#REF!</v>
      </c>
      <c r="C21" s="379">
        <f>SUM(C11:C20)</f>
        <v>27401</v>
      </c>
      <c r="D21" s="379">
        <f t="shared" ref="D21:N21" si="0">SUM(D11:D20)</f>
        <v>31701</v>
      </c>
      <c r="E21" s="379">
        <f t="shared" si="0"/>
        <v>66401</v>
      </c>
      <c r="F21" s="379">
        <f t="shared" si="0"/>
        <v>40501</v>
      </c>
      <c r="G21" s="379">
        <f t="shared" si="0"/>
        <v>31684</v>
      </c>
      <c r="H21" s="379">
        <f t="shared" si="0"/>
        <v>30648</v>
      </c>
      <c r="I21" s="379">
        <f t="shared" si="0"/>
        <v>28859</v>
      </c>
      <c r="J21" s="379">
        <f t="shared" si="0"/>
        <v>27608</v>
      </c>
      <c r="K21" s="379">
        <f t="shared" si="0"/>
        <v>62401</v>
      </c>
      <c r="L21" s="379">
        <f t="shared" si="0"/>
        <v>27921</v>
      </c>
      <c r="M21" s="379">
        <f t="shared" si="0"/>
        <v>47401</v>
      </c>
      <c r="N21" s="378" t="e">
        <f t="shared" si="0"/>
        <v>#REF!</v>
      </c>
      <c r="O21" s="3"/>
      <c r="P21" s="3"/>
    </row>
    <row r="22" spans="1:16" ht="20.100000000000001" customHeight="1" thickBot="1" x14ac:dyDescent="0.35">
      <c r="A22" s="376" t="s">
        <v>188</v>
      </c>
      <c r="B22" s="484">
        <v>-144789</v>
      </c>
      <c r="C22" s="493">
        <f>-C19</f>
        <v>-12066</v>
      </c>
      <c r="D22" s="493">
        <f t="shared" ref="D22:N22" si="1">-D19</f>
        <v>-12066</v>
      </c>
      <c r="E22" s="493">
        <f t="shared" si="1"/>
        <v>-12066</v>
      </c>
      <c r="F22" s="493">
        <f t="shared" si="1"/>
        <v>-12066</v>
      </c>
      <c r="G22" s="493">
        <f t="shared" si="1"/>
        <v>-12066</v>
      </c>
      <c r="H22" s="493">
        <f t="shared" si="1"/>
        <v>-12063</v>
      </c>
      <c r="I22" s="493">
        <f t="shared" si="1"/>
        <v>-12066</v>
      </c>
      <c r="J22" s="493">
        <f t="shared" si="1"/>
        <v>-12066</v>
      </c>
      <c r="K22" s="493">
        <f t="shared" si="1"/>
        <v>-12066</v>
      </c>
      <c r="L22" s="493">
        <f t="shared" si="1"/>
        <v>-12066</v>
      </c>
      <c r="M22" s="493">
        <f t="shared" si="1"/>
        <v>-12066</v>
      </c>
      <c r="N22" s="494">
        <f t="shared" si="1"/>
        <v>-12066</v>
      </c>
      <c r="O22" s="3"/>
      <c r="P22" s="3"/>
    </row>
    <row r="23" spans="1:16" ht="20.100000000000001" customHeight="1" thickBot="1" x14ac:dyDescent="0.25">
      <c r="A23" s="70" t="s">
        <v>191</v>
      </c>
      <c r="B23" s="484" t="e">
        <f>SUM(B21:B22)</f>
        <v>#REF!</v>
      </c>
      <c r="C23" s="379">
        <f>SUM(C21:C22)</f>
        <v>15335</v>
      </c>
      <c r="D23" s="379">
        <f t="shared" ref="D23:N23" si="2">SUM(D21:D22)</f>
        <v>19635</v>
      </c>
      <c r="E23" s="379">
        <f t="shared" si="2"/>
        <v>54335</v>
      </c>
      <c r="F23" s="379">
        <f t="shared" si="2"/>
        <v>28435</v>
      </c>
      <c r="G23" s="379">
        <f t="shared" si="2"/>
        <v>19618</v>
      </c>
      <c r="H23" s="379">
        <f t="shared" si="2"/>
        <v>18585</v>
      </c>
      <c r="I23" s="379">
        <f t="shared" si="2"/>
        <v>16793</v>
      </c>
      <c r="J23" s="379">
        <f t="shared" si="2"/>
        <v>15542</v>
      </c>
      <c r="K23" s="379">
        <f t="shared" si="2"/>
        <v>50335</v>
      </c>
      <c r="L23" s="379">
        <f t="shared" si="2"/>
        <v>15855</v>
      </c>
      <c r="M23" s="379">
        <f t="shared" si="2"/>
        <v>35335</v>
      </c>
      <c r="N23" s="378" t="e">
        <f t="shared" si="2"/>
        <v>#REF!</v>
      </c>
      <c r="O23" s="3"/>
      <c r="P23" s="3"/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3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"/>
      <c r="P25" s="3"/>
    </row>
    <row r="26" spans="1:16" ht="20.100000000000001" customHeight="1" x14ac:dyDescent="0.2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621"/>
      <c r="M26" s="621"/>
      <c r="N26" s="621"/>
      <c r="O26" s="3"/>
      <c r="P26" s="3"/>
    </row>
    <row r="27" spans="1:16" ht="20.100000000000001" customHeight="1" thickBot="1" x14ac:dyDescent="0.25">
      <c r="A27" s="5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"/>
      <c r="P27" s="3"/>
    </row>
    <row r="28" spans="1:16" ht="20.100000000000001" customHeight="1" x14ac:dyDescent="0.2">
      <c r="A28" s="622" t="s">
        <v>2</v>
      </c>
      <c r="B28" s="624" t="s">
        <v>141</v>
      </c>
      <c r="C28" s="626" t="s">
        <v>417</v>
      </c>
      <c r="D28" s="627"/>
      <c r="E28" s="627"/>
      <c r="F28" s="627"/>
      <c r="G28" s="627"/>
      <c r="H28" s="627"/>
      <c r="I28" s="627"/>
      <c r="J28" s="627"/>
      <c r="K28" s="627"/>
      <c r="L28" s="627"/>
      <c r="M28" s="627"/>
      <c r="N28" s="628"/>
      <c r="O28" s="3"/>
      <c r="P28" s="3"/>
    </row>
    <row r="29" spans="1:16" ht="20.100000000000001" customHeight="1" thickBot="1" x14ac:dyDescent="0.25">
      <c r="A29" s="623"/>
      <c r="B29" s="625"/>
      <c r="C29" s="495" t="s">
        <v>142</v>
      </c>
      <c r="D29" s="496" t="s">
        <v>143</v>
      </c>
      <c r="E29" s="496" t="s">
        <v>144</v>
      </c>
      <c r="F29" s="496" t="s">
        <v>145</v>
      </c>
      <c r="G29" s="496" t="s">
        <v>146</v>
      </c>
      <c r="H29" s="496" t="s">
        <v>147</v>
      </c>
      <c r="I29" s="496" t="s">
        <v>148</v>
      </c>
      <c r="J29" s="496" t="s">
        <v>149</v>
      </c>
      <c r="K29" s="496" t="s">
        <v>150</v>
      </c>
      <c r="L29" s="496" t="s">
        <v>151</v>
      </c>
      <c r="M29" s="496" t="s">
        <v>152</v>
      </c>
      <c r="N29" s="497" t="s">
        <v>153</v>
      </c>
      <c r="O29" s="3"/>
      <c r="P29" s="3"/>
    </row>
    <row r="30" spans="1:16" ht="20.100000000000001" customHeight="1" x14ac:dyDescent="0.3">
      <c r="A30" s="386" t="s">
        <v>234</v>
      </c>
      <c r="B30" s="387" t="e">
        <f>'2. sz.melléklet'!F9</f>
        <v>#REF!</v>
      </c>
      <c r="C30" s="499">
        <v>12163</v>
      </c>
      <c r="D30" s="500">
        <v>13163</v>
      </c>
      <c r="E30" s="500">
        <v>13163</v>
      </c>
      <c r="F30" s="500">
        <v>13163</v>
      </c>
      <c r="G30" s="500">
        <v>13163</v>
      </c>
      <c r="H30" s="500">
        <v>14172</v>
      </c>
      <c r="I30" s="500">
        <v>13163</v>
      </c>
      <c r="J30" s="500">
        <v>13163</v>
      </c>
      <c r="K30" s="500">
        <v>13163</v>
      </c>
      <c r="L30" s="500">
        <v>13163</v>
      </c>
      <c r="M30" s="500">
        <v>13163</v>
      </c>
      <c r="N30" s="501">
        <v>13163</v>
      </c>
      <c r="O30" s="3"/>
      <c r="P30" s="3"/>
    </row>
    <row r="31" spans="1:16" ht="20.100000000000001" customHeight="1" x14ac:dyDescent="0.3">
      <c r="A31" s="388" t="s">
        <v>235</v>
      </c>
      <c r="B31" s="380" t="e">
        <f>'2. sz.melléklet'!F10</f>
        <v>#REF!</v>
      </c>
      <c r="C31" s="491">
        <v>2129</v>
      </c>
      <c r="D31" s="475">
        <v>2352</v>
      </c>
      <c r="E31" s="475">
        <v>2352</v>
      </c>
      <c r="F31" s="475">
        <v>2353</v>
      </c>
      <c r="G31" s="475">
        <v>2352</v>
      </c>
      <c r="H31" s="475">
        <v>2480</v>
      </c>
      <c r="I31" s="475">
        <v>2352</v>
      </c>
      <c r="J31" s="475">
        <v>2354</v>
      </c>
      <c r="K31" s="475">
        <v>2352</v>
      </c>
      <c r="L31" s="475">
        <v>2352</v>
      </c>
      <c r="M31" s="475">
        <v>2352</v>
      </c>
      <c r="N31" s="492">
        <v>2354</v>
      </c>
      <c r="O31" s="3"/>
      <c r="P31" s="3"/>
    </row>
    <row r="32" spans="1:16" ht="20.100000000000001" customHeight="1" x14ac:dyDescent="0.3">
      <c r="A32" s="388" t="s">
        <v>5</v>
      </c>
      <c r="B32" s="380" t="e">
        <f>'2. sz.melléklet'!F11</f>
        <v>#REF!</v>
      </c>
      <c r="C32" s="487">
        <v>6689</v>
      </c>
      <c r="D32" s="472">
        <v>6689</v>
      </c>
      <c r="E32" s="472">
        <v>6689</v>
      </c>
      <c r="F32" s="472">
        <v>6689</v>
      </c>
      <c r="G32" s="472">
        <v>6689</v>
      </c>
      <c r="H32" s="472">
        <v>6689</v>
      </c>
      <c r="I32" s="472">
        <v>6689</v>
      </c>
      <c r="J32" s="472">
        <v>6689</v>
      </c>
      <c r="K32" s="472">
        <v>6689</v>
      </c>
      <c r="L32" s="472">
        <v>6689</v>
      </c>
      <c r="M32" s="472">
        <v>6689</v>
      </c>
      <c r="N32" s="488">
        <v>6689</v>
      </c>
      <c r="O32" s="3"/>
      <c r="P32" s="3"/>
    </row>
    <row r="33" spans="1:16" ht="20.100000000000001" customHeight="1" x14ac:dyDescent="0.3">
      <c r="A33" s="388" t="s">
        <v>236</v>
      </c>
      <c r="B33" s="380" t="e">
        <f>'2. sz.melléklet'!F12</f>
        <v>#REF!</v>
      </c>
      <c r="C33" s="487">
        <v>830</v>
      </c>
      <c r="D33" s="472">
        <v>830</v>
      </c>
      <c r="E33" s="472">
        <v>830</v>
      </c>
      <c r="F33" s="472">
        <v>830</v>
      </c>
      <c r="G33" s="472">
        <v>830</v>
      </c>
      <c r="H33" s="472">
        <v>830</v>
      </c>
      <c r="I33" s="472">
        <v>830</v>
      </c>
      <c r="J33" s="472">
        <v>830</v>
      </c>
      <c r="K33" s="472">
        <v>830</v>
      </c>
      <c r="L33" s="472">
        <v>830</v>
      </c>
      <c r="M33" s="472">
        <v>830</v>
      </c>
      <c r="N33" s="488">
        <v>827</v>
      </c>
      <c r="O33" s="3"/>
      <c r="P33" s="3"/>
    </row>
    <row r="34" spans="1:16" ht="20.100000000000001" customHeight="1" x14ac:dyDescent="0.3">
      <c r="A34" s="388" t="s">
        <v>237</v>
      </c>
      <c r="B34" s="380" t="e">
        <f>'2. sz.melléklet'!F13</f>
        <v>#REF!</v>
      </c>
      <c r="C34" s="487">
        <v>737</v>
      </c>
      <c r="D34" s="472">
        <v>737</v>
      </c>
      <c r="E34" s="472">
        <v>737</v>
      </c>
      <c r="F34" s="472">
        <v>737</v>
      </c>
      <c r="G34" s="472">
        <v>737</v>
      </c>
      <c r="H34" s="472">
        <v>737</v>
      </c>
      <c r="I34" s="472">
        <v>740</v>
      </c>
      <c r="J34" s="472">
        <v>740</v>
      </c>
      <c r="K34" s="472">
        <v>737</v>
      </c>
      <c r="L34" s="472">
        <v>737</v>
      </c>
      <c r="M34" s="472">
        <v>737</v>
      </c>
      <c r="N34" s="488">
        <v>737</v>
      </c>
      <c r="O34" s="3"/>
      <c r="P34" s="3"/>
    </row>
    <row r="35" spans="1:16" ht="20.100000000000001" customHeight="1" x14ac:dyDescent="0.3">
      <c r="A35" s="388" t="s">
        <v>238</v>
      </c>
      <c r="B35" s="380" t="e">
        <f>'2. sz.melléklet'!F14</f>
        <v>#REF!</v>
      </c>
      <c r="C35" s="487">
        <v>605</v>
      </c>
      <c r="D35" s="472">
        <v>605</v>
      </c>
      <c r="E35" s="472">
        <v>605</v>
      </c>
      <c r="F35" s="472">
        <v>605</v>
      </c>
      <c r="G35" s="472">
        <v>605</v>
      </c>
      <c r="H35" s="472">
        <v>605</v>
      </c>
      <c r="I35" s="472">
        <v>602</v>
      </c>
      <c r="J35" s="472">
        <v>605</v>
      </c>
      <c r="K35" s="472">
        <v>605</v>
      </c>
      <c r="L35" s="472">
        <v>605</v>
      </c>
      <c r="M35" s="472">
        <v>605</v>
      </c>
      <c r="N35" s="488">
        <v>605</v>
      </c>
      <c r="O35" s="3"/>
      <c r="P35" s="3"/>
    </row>
    <row r="36" spans="1:16" ht="20.100000000000001" customHeight="1" x14ac:dyDescent="0.3">
      <c r="A36" s="388" t="s">
        <v>265</v>
      </c>
      <c r="B36" s="380" t="e">
        <f>'2. sz.melléklet'!F15</f>
        <v>#REF!</v>
      </c>
      <c r="C36" s="487">
        <v>6037</v>
      </c>
      <c r="D36" s="472"/>
      <c r="E36" s="472"/>
      <c r="F36" s="472"/>
      <c r="G36" s="472"/>
      <c r="H36" s="472"/>
      <c r="I36" s="472"/>
      <c r="J36" s="472"/>
      <c r="K36" s="472"/>
      <c r="L36" s="472"/>
      <c r="M36" s="472"/>
      <c r="N36" s="488"/>
      <c r="O36" s="3"/>
      <c r="P36" s="3"/>
    </row>
    <row r="37" spans="1:16" ht="20.100000000000001" customHeight="1" x14ac:dyDescent="0.3">
      <c r="A37" s="388" t="s">
        <v>239</v>
      </c>
      <c r="B37" s="380" t="e">
        <f>'2. sz.melléklet'!F16</f>
        <v>#REF!</v>
      </c>
      <c r="C37" s="491">
        <v>12066</v>
      </c>
      <c r="D37" s="475">
        <v>12066</v>
      </c>
      <c r="E37" s="475">
        <v>12066</v>
      </c>
      <c r="F37" s="475">
        <v>12066</v>
      </c>
      <c r="G37" s="475">
        <v>12066</v>
      </c>
      <c r="H37" s="475">
        <v>12063</v>
      </c>
      <c r="I37" s="475">
        <v>12066</v>
      </c>
      <c r="J37" s="475">
        <v>12066</v>
      </c>
      <c r="K37" s="475">
        <v>12066</v>
      </c>
      <c r="L37" s="475">
        <v>12066</v>
      </c>
      <c r="M37" s="475">
        <v>12066</v>
      </c>
      <c r="N37" s="492">
        <v>12066</v>
      </c>
      <c r="O37" s="3"/>
      <c r="P37" s="3"/>
    </row>
    <row r="38" spans="1:16" ht="20.100000000000001" customHeight="1" x14ac:dyDescent="0.3">
      <c r="A38" s="388" t="s">
        <v>220</v>
      </c>
      <c r="B38" s="380" t="e">
        <f>'2. sz.melléklet'!F19</f>
        <v>#REF!</v>
      </c>
      <c r="C38" s="487"/>
      <c r="D38" s="472">
        <v>200</v>
      </c>
      <c r="E38" s="472">
        <v>3158</v>
      </c>
      <c r="F38" s="472">
        <v>3000</v>
      </c>
      <c r="G38" s="472">
        <v>60</v>
      </c>
      <c r="H38" s="472">
        <v>3100</v>
      </c>
      <c r="I38" s="472">
        <v>3246</v>
      </c>
      <c r="J38" s="472">
        <v>1600</v>
      </c>
      <c r="K38" s="472">
        <v>1900</v>
      </c>
      <c r="L38" s="472"/>
      <c r="M38" s="472">
        <v>380</v>
      </c>
      <c r="N38" s="488">
        <v>2309</v>
      </c>
      <c r="O38" s="3"/>
      <c r="P38" s="3"/>
    </row>
    <row r="39" spans="1:16" ht="20.100000000000001" customHeight="1" x14ac:dyDescent="0.3">
      <c r="A39" s="388" t="s">
        <v>240</v>
      </c>
      <c r="B39" s="380" t="e">
        <f>'2. sz.melléklet'!F20</f>
        <v>#REF!</v>
      </c>
      <c r="C39" s="487"/>
      <c r="D39" s="472">
        <v>4890</v>
      </c>
      <c r="E39" s="472">
        <v>6600</v>
      </c>
      <c r="F39" s="472">
        <v>7500</v>
      </c>
      <c r="G39" s="472">
        <v>4200</v>
      </c>
      <c r="H39" s="472">
        <v>8634</v>
      </c>
      <c r="I39" s="472">
        <v>0</v>
      </c>
      <c r="J39" s="472">
        <v>791</v>
      </c>
      <c r="K39" s="472">
        <v>119</v>
      </c>
      <c r="L39" s="472">
        <v>5200</v>
      </c>
      <c r="M39" s="472">
        <v>8630</v>
      </c>
      <c r="N39" s="488">
        <v>0</v>
      </c>
      <c r="O39" s="3"/>
      <c r="P39" s="3"/>
    </row>
    <row r="40" spans="1:16" ht="20.100000000000001" customHeight="1" x14ac:dyDescent="0.3">
      <c r="A40" s="382" t="s">
        <v>397</v>
      </c>
      <c r="B40" s="383">
        <f>'2. sz.melléklet'!F21</f>
        <v>0</v>
      </c>
      <c r="C40" s="487"/>
      <c r="D40" s="472"/>
      <c r="E40" s="472"/>
      <c r="F40" s="472"/>
      <c r="G40" s="472"/>
      <c r="H40" s="472"/>
      <c r="I40" s="472">
        <v>0</v>
      </c>
      <c r="J40" s="472"/>
      <c r="K40" s="472"/>
      <c r="L40" s="472"/>
      <c r="M40" s="472"/>
      <c r="N40" s="488"/>
      <c r="O40" s="3"/>
      <c r="P40" s="3"/>
    </row>
    <row r="41" spans="1:16" ht="20.100000000000001" customHeight="1" thickBot="1" x14ac:dyDescent="0.35">
      <c r="A41" s="382" t="s">
        <v>241</v>
      </c>
      <c r="B41" s="383" t="e">
        <f>'2. sz.melléklet'!F22</f>
        <v>#REF!</v>
      </c>
      <c r="C41" s="502"/>
      <c r="D41" s="503"/>
      <c r="E41" s="503"/>
      <c r="F41" s="503"/>
      <c r="G41" s="503"/>
      <c r="H41" s="503"/>
      <c r="I41" s="503"/>
      <c r="J41" s="503"/>
      <c r="K41" s="503"/>
      <c r="L41" s="503"/>
      <c r="M41" s="503"/>
      <c r="N41" s="504">
        <v>64318</v>
      </c>
      <c r="O41" s="3"/>
      <c r="P41" s="3"/>
    </row>
    <row r="42" spans="1:16" ht="20.100000000000001" customHeight="1" thickBot="1" x14ac:dyDescent="0.25">
      <c r="A42" s="384" t="s">
        <v>154</v>
      </c>
      <c r="B42" s="385" t="e">
        <f>SUM(B30:B41)</f>
        <v>#REF!</v>
      </c>
      <c r="C42" s="498">
        <f>SUM(C30:C41)</f>
        <v>41256</v>
      </c>
      <c r="D42" s="498">
        <f t="shared" ref="D42:M42" si="3">SUM(D30:D41)</f>
        <v>41532</v>
      </c>
      <c r="E42" s="498">
        <f t="shared" si="3"/>
        <v>46200</v>
      </c>
      <c r="F42" s="498">
        <f t="shared" si="3"/>
        <v>46943</v>
      </c>
      <c r="G42" s="498">
        <f t="shared" si="3"/>
        <v>40702</v>
      </c>
      <c r="H42" s="498">
        <f t="shared" si="3"/>
        <v>49310</v>
      </c>
      <c r="I42" s="498">
        <f t="shared" si="3"/>
        <v>39688</v>
      </c>
      <c r="J42" s="498">
        <f t="shared" si="3"/>
        <v>38838</v>
      </c>
      <c r="K42" s="498">
        <f t="shared" si="3"/>
        <v>38461</v>
      </c>
      <c r="L42" s="498">
        <f t="shared" si="3"/>
        <v>41642</v>
      </c>
      <c r="M42" s="498">
        <f t="shared" si="3"/>
        <v>45452</v>
      </c>
      <c r="N42" s="505">
        <f>SUM(N30:N41)+1</f>
        <v>103069</v>
      </c>
      <c r="O42" s="3"/>
      <c r="P42" s="3"/>
    </row>
    <row r="43" spans="1:16" ht="20.100000000000001" customHeight="1" thickBot="1" x14ac:dyDescent="0.35">
      <c r="A43" s="389" t="s">
        <v>188</v>
      </c>
      <c r="B43" s="391" t="e">
        <f>'2. sz.melléklet'!F27</f>
        <v>#REF!</v>
      </c>
      <c r="C43" s="506">
        <f>-C37</f>
        <v>-12066</v>
      </c>
      <c r="D43" s="506">
        <f t="shared" ref="D43:N43" si="4">-D37</f>
        <v>-12066</v>
      </c>
      <c r="E43" s="506">
        <f t="shared" si="4"/>
        <v>-12066</v>
      </c>
      <c r="F43" s="506">
        <f t="shared" si="4"/>
        <v>-12066</v>
      </c>
      <c r="G43" s="506">
        <f t="shared" si="4"/>
        <v>-12066</v>
      </c>
      <c r="H43" s="506">
        <f t="shared" si="4"/>
        <v>-12063</v>
      </c>
      <c r="I43" s="506">
        <f t="shared" si="4"/>
        <v>-12066</v>
      </c>
      <c r="J43" s="506">
        <f t="shared" si="4"/>
        <v>-12066</v>
      </c>
      <c r="K43" s="506">
        <f t="shared" si="4"/>
        <v>-12066</v>
      </c>
      <c r="L43" s="506">
        <f t="shared" si="4"/>
        <v>-12066</v>
      </c>
      <c r="M43" s="506">
        <f t="shared" si="4"/>
        <v>-12066</v>
      </c>
      <c r="N43" s="507">
        <f t="shared" si="4"/>
        <v>-12066</v>
      </c>
      <c r="O43" s="3"/>
      <c r="P43" s="3"/>
    </row>
    <row r="44" spans="1:16" ht="20.100000000000001" customHeight="1" thickBot="1" x14ac:dyDescent="0.25">
      <c r="A44" s="377" t="s">
        <v>191</v>
      </c>
      <c r="B44" s="392" t="e">
        <f>SUM(B42:B43)</f>
        <v>#REF!</v>
      </c>
      <c r="C44" s="508">
        <f>SUM(C42:C43)</f>
        <v>29190</v>
      </c>
      <c r="D44" s="381">
        <f t="shared" ref="D44:N44" si="5">SUM(D42:D43)</f>
        <v>29466</v>
      </c>
      <c r="E44" s="381">
        <f t="shared" si="5"/>
        <v>34134</v>
      </c>
      <c r="F44" s="381">
        <f t="shared" si="5"/>
        <v>34877</v>
      </c>
      <c r="G44" s="381">
        <f t="shared" si="5"/>
        <v>28636</v>
      </c>
      <c r="H44" s="381">
        <f t="shared" si="5"/>
        <v>37247</v>
      </c>
      <c r="I44" s="381">
        <f t="shared" si="5"/>
        <v>27622</v>
      </c>
      <c r="J44" s="381">
        <f t="shared" si="5"/>
        <v>26772</v>
      </c>
      <c r="K44" s="381">
        <f t="shared" si="5"/>
        <v>26395</v>
      </c>
      <c r="L44" s="381">
        <f t="shared" si="5"/>
        <v>29576</v>
      </c>
      <c r="M44" s="381">
        <f t="shared" si="5"/>
        <v>33386</v>
      </c>
      <c r="N44" s="509">
        <f t="shared" si="5"/>
        <v>91003</v>
      </c>
      <c r="O44" s="3"/>
      <c r="P44" s="3"/>
    </row>
    <row r="45" spans="1:16" x14ac:dyDescent="0.2">
      <c r="O45" s="3"/>
    </row>
  </sheetData>
  <mergeCells count="13">
    <mergeCell ref="A28:A29"/>
    <mergeCell ref="B28:B29"/>
    <mergeCell ref="C28:N28"/>
    <mergeCell ref="A7:N7"/>
    <mergeCell ref="A9:A10"/>
    <mergeCell ref="B9:B10"/>
    <mergeCell ref="C9:N9"/>
    <mergeCell ref="L8:N8"/>
    <mergeCell ref="A1:N1"/>
    <mergeCell ref="A4:N4"/>
    <mergeCell ref="A5:N5"/>
    <mergeCell ref="L26:N26"/>
    <mergeCell ref="A2:N2"/>
  </mergeCells>
  <phoneticPr fontId="13" type="noConversion"/>
  <pageMargins left="0.59055118110236227" right="0.59055118110236227" top="0.78740157480314965" bottom="0.39370078740157483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2:E18"/>
  <sheetViews>
    <sheetView workbookViewId="0">
      <selection activeCell="C13" sqref="C13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555" t="s">
        <v>419</v>
      </c>
      <c r="B2" s="555"/>
      <c r="C2" s="555"/>
      <c r="D2" s="555"/>
      <c r="E2" s="12"/>
    </row>
    <row r="3" spans="1:5" ht="14.25" x14ac:dyDescent="0.2">
      <c r="A3" s="511"/>
      <c r="B3" s="512"/>
      <c r="C3" s="512"/>
      <c r="D3" s="512"/>
    </row>
    <row r="4" spans="1:5" ht="15" x14ac:dyDescent="0.2">
      <c r="B4" s="11"/>
      <c r="C4" s="11"/>
      <c r="D4" s="11"/>
    </row>
    <row r="5" spans="1:5" ht="15.75" x14ac:dyDescent="0.25">
      <c r="A5" s="609" t="s">
        <v>242</v>
      </c>
      <c r="B5" s="609"/>
      <c r="C5" s="609"/>
      <c r="D5" s="609"/>
    </row>
    <row r="6" spans="1:5" ht="15.75" x14ac:dyDescent="0.25">
      <c r="A6" s="611" t="s">
        <v>410</v>
      </c>
      <c r="B6" s="611"/>
      <c r="C6" s="611"/>
      <c r="D6" s="611"/>
    </row>
    <row r="8" spans="1:5" x14ac:dyDescent="0.2">
      <c r="B8" s="640" t="s">
        <v>156</v>
      </c>
      <c r="C8" s="640"/>
    </row>
    <row r="9" spans="1:5" x14ac:dyDescent="0.2">
      <c r="B9" s="640"/>
      <c r="C9" s="640"/>
    </row>
    <row r="10" spans="1:5" ht="13.5" thickBot="1" x14ac:dyDescent="0.25">
      <c r="B10" s="42"/>
      <c r="C10" s="42"/>
    </row>
    <row r="11" spans="1:5" ht="13.5" thickBot="1" x14ac:dyDescent="0.25">
      <c r="B11" s="43" t="s">
        <v>157</v>
      </c>
      <c r="C11" s="44" t="s">
        <v>10</v>
      </c>
    </row>
    <row r="12" spans="1:5" x14ac:dyDescent="0.2">
      <c r="B12" s="45" t="s">
        <v>162</v>
      </c>
      <c r="C12" s="46"/>
    </row>
    <row r="13" spans="1:5" x14ac:dyDescent="0.2">
      <c r="B13" s="47" t="s">
        <v>158</v>
      </c>
      <c r="C13" s="143">
        <v>585</v>
      </c>
    </row>
    <row r="14" spans="1:5" x14ac:dyDescent="0.2">
      <c r="B14" s="47" t="s">
        <v>159</v>
      </c>
      <c r="C14" s="48"/>
    </row>
    <row r="15" spans="1:5" x14ac:dyDescent="0.2">
      <c r="B15" s="47" t="s">
        <v>160</v>
      </c>
      <c r="C15" s="48"/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F22"/>
  <sheetViews>
    <sheetView zoomScaleNormal="100" workbookViewId="0">
      <selection activeCell="F32" sqref="F32"/>
    </sheetView>
  </sheetViews>
  <sheetFormatPr defaultRowHeight="12.75" x14ac:dyDescent="0.2"/>
  <cols>
    <col min="1" max="1" width="5.28515625" customWidth="1"/>
    <col min="2" max="2" width="64.5703125" customWidth="1"/>
  </cols>
  <sheetData>
    <row r="1" spans="1:6" ht="15" x14ac:dyDescent="0.2">
      <c r="A1" s="555" t="s">
        <v>420</v>
      </c>
      <c r="B1" s="555"/>
      <c r="C1" s="555"/>
      <c r="D1" s="555"/>
      <c r="E1" s="555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641" t="s">
        <v>267</v>
      </c>
      <c r="C3" s="641"/>
      <c r="D3" s="641"/>
      <c r="E3" s="641"/>
    </row>
    <row r="4" spans="1:6" ht="15" thickBot="1" x14ac:dyDescent="0.25">
      <c r="B4" s="92"/>
      <c r="C4" s="92"/>
      <c r="D4" s="93"/>
      <c r="E4" s="94" t="s">
        <v>10</v>
      </c>
    </row>
    <row r="5" spans="1:6" ht="18.75" customHeight="1" thickBot="1" x14ac:dyDescent="0.3">
      <c r="A5" s="96"/>
      <c r="B5" s="97" t="s">
        <v>8</v>
      </c>
      <c r="C5" s="97">
        <v>2020</v>
      </c>
      <c r="D5" s="98">
        <v>2021</v>
      </c>
      <c r="E5" s="99">
        <v>2022</v>
      </c>
    </row>
    <row r="6" spans="1:6" ht="18.75" customHeight="1" x14ac:dyDescent="0.25">
      <c r="A6" s="108" t="s">
        <v>14</v>
      </c>
      <c r="B6" s="100" t="s">
        <v>268</v>
      </c>
      <c r="C6" s="117">
        <v>79500</v>
      </c>
      <c r="D6" s="117">
        <f t="shared" ref="D6:E6" si="0">D7+D8+D9+D10+D11+D12</f>
        <v>95200</v>
      </c>
      <c r="E6" s="119">
        <f t="shared" si="0"/>
        <v>93200</v>
      </c>
    </row>
    <row r="7" spans="1:6" ht="18.75" customHeight="1" x14ac:dyDescent="0.25">
      <c r="A7" s="109" t="s">
        <v>270</v>
      </c>
      <c r="B7" s="101" t="s">
        <v>269</v>
      </c>
      <c r="C7" s="102">
        <v>96300</v>
      </c>
      <c r="D7" s="102">
        <v>95000</v>
      </c>
      <c r="E7" s="110">
        <v>93000</v>
      </c>
    </row>
    <row r="8" spans="1:6" ht="35.25" customHeight="1" x14ac:dyDescent="0.25">
      <c r="A8" s="109" t="s">
        <v>272</v>
      </c>
      <c r="B8" s="101" t="s">
        <v>271</v>
      </c>
      <c r="C8" s="141"/>
      <c r="D8" s="141"/>
      <c r="E8" s="142"/>
    </row>
    <row r="9" spans="1:6" ht="19.5" customHeight="1" x14ac:dyDescent="0.25">
      <c r="A9" s="109" t="s">
        <v>273</v>
      </c>
      <c r="B9" s="101" t="s">
        <v>274</v>
      </c>
      <c r="C9" s="141"/>
      <c r="D9" s="141"/>
      <c r="E9" s="142"/>
    </row>
    <row r="10" spans="1:6" ht="32.25" customHeight="1" x14ac:dyDescent="0.25">
      <c r="A10" s="109" t="s">
        <v>275</v>
      </c>
      <c r="B10" s="101" t="s">
        <v>276</v>
      </c>
      <c r="C10" s="141"/>
      <c r="D10" s="141"/>
      <c r="E10" s="142"/>
    </row>
    <row r="11" spans="1:6" ht="18.75" customHeight="1" x14ac:dyDescent="0.25">
      <c r="A11" s="109" t="s">
        <v>277</v>
      </c>
      <c r="B11" s="101" t="s">
        <v>278</v>
      </c>
      <c r="C11" s="102">
        <v>200</v>
      </c>
      <c r="D11" s="102">
        <v>200</v>
      </c>
      <c r="E11" s="110">
        <v>200</v>
      </c>
    </row>
    <row r="12" spans="1:6" ht="18.75" customHeight="1" x14ac:dyDescent="0.25">
      <c r="A12" s="109" t="s">
        <v>279</v>
      </c>
      <c r="B12" s="101" t="s">
        <v>280</v>
      </c>
      <c r="C12" s="102"/>
      <c r="D12" s="102"/>
      <c r="E12" s="110"/>
    </row>
    <row r="13" spans="1:6" ht="18.75" customHeight="1" x14ac:dyDescent="0.25">
      <c r="A13" s="111" t="s">
        <v>36</v>
      </c>
      <c r="B13" s="103" t="s">
        <v>281</v>
      </c>
      <c r="C13" s="102"/>
      <c r="D13" s="102"/>
      <c r="E13" s="110"/>
    </row>
    <row r="14" spans="1:6" ht="18.75" customHeight="1" x14ac:dyDescent="0.25">
      <c r="A14" s="111" t="s">
        <v>37</v>
      </c>
      <c r="B14" s="104" t="s">
        <v>282</v>
      </c>
      <c r="C14" s="118">
        <f>C15+C16+C17+C18+C19+C20+C21</f>
        <v>0</v>
      </c>
      <c r="D14" s="118">
        <f t="shared" ref="D14:E14" si="1">D15+D16+D17+D18+D19+D20+D21</f>
        <v>0</v>
      </c>
      <c r="E14" s="120">
        <f t="shared" si="1"/>
        <v>0</v>
      </c>
    </row>
    <row r="15" spans="1:6" ht="18.75" customHeight="1" x14ac:dyDescent="0.25">
      <c r="A15" s="109" t="s">
        <v>283</v>
      </c>
      <c r="B15" s="101" t="s">
        <v>284</v>
      </c>
      <c r="C15" s="105">
        <v>0</v>
      </c>
      <c r="D15" s="105">
        <v>0</v>
      </c>
      <c r="E15" s="112">
        <v>0</v>
      </c>
    </row>
    <row r="16" spans="1:6" ht="24" customHeight="1" x14ac:dyDescent="0.25">
      <c r="A16" s="109" t="s">
        <v>285</v>
      </c>
      <c r="B16" s="106" t="s">
        <v>286</v>
      </c>
      <c r="C16" s="105">
        <v>0</v>
      </c>
      <c r="D16" s="105">
        <v>0</v>
      </c>
      <c r="E16" s="112">
        <v>0</v>
      </c>
    </row>
    <row r="17" spans="1:5" ht="22.5" customHeight="1" x14ac:dyDescent="0.25">
      <c r="A17" s="109" t="s">
        <v>287</v>
      </c>
      <c r="B17" s="101" t="s">
        <v>288</v>
      </c>
      <c r="C17" s="105">
        <v>0</v>
      </c>
      <c r="D17" s="105">
        <v>0</v>
      </c>
      <c r="E17" s="112">
        <v>0</v>
      </c>
    </row>
    <row r="18" spans="1:5" ht="15.75" x14ac:dyDescent="0.25">
      <c r="A18" s="109" t="s">
        <v>290</v>
      </c>
      <c r="B18" s="107" t="s">
        <v>289</v>
      </c>
      <c r="C18" s="107">
        <v>0</v>
      </c>
      <c r="D18" s="107">
        <v>0</v>
      </c>
      <c r="E18" s="113">
        <v>0</v>
      </c>
    </row>
    <row r="19" spans="1:5" ht="15.75" x14ac:dyDescent="0.25">
      <c r="A19" s="109" t="s">
        <v>291</v>
      </c>
      <c r="B19" s="107" t="s">
        <v>292</v>
      </c>
      <c r="C19" s="107">
        <v>0</v>
      </c>
      <c r="D19" s="107">
        <v>0</v>
      </c>
      <c r="E19" s="113">
        <v>0</v>
      </c>
    </row>
    <row r="20" spans="1:5" ht="15.75" x14ac:dyDescent="0.25">
      <c r="A20" s="109" t="s">
        <v>293</v>
      </c>
      <c r="B20" s="107" t="s">
        <v>294</v>
      </c>
      <c r="C20" s="107">
        <v>0</v>
      </c>
      <c r="D20" s="107">
        <v>0</v>
      </c>
      <c r="E20" s="113">
        <v>0</v>
      </c>
    </row>
    <row r="21" spans="1:5" ht="16.5" thickBot="1" x14ac:dyDescent="0.3">
      <c r="A21" s="114" t="s">
        <v>295</v>
      </c>
      <c r="B21" s="115" t="s">
        <v>296</v>
      </c>
      <c r="C21" s="115">
        <v>0</v>
      </c>
      <c r="D21" s="115">
        <v>0</v>
      </c>
      <c r="E21" s="116">
        <v>0</v>
      </c>
    </row>
    <row r="22" spans="1:5" x14ac:dyDescent="0.2">
      <c r="A22" s="95"/>
    </row>
  </sheetData>
  <mergeCells count="2">
    <mergeCell ref="B3:E3"/>
    <mergeCell ref="A1:E1"/>
  </mergeCells>
  <pageMargins left="0.78740157480314965" right="0.78740157480314965" top="1.1417322834645669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2:I29"/>
  <sheetViews>
    <sheetView zoomScaleNormal="100" workbookViewId="0">
      <selection sqref="A1:XFD1"/>
    </sheetView>
  </sheetViews>
  <sheetFormatPr defaultRowHeight="12.75" x14ac:dyDescent="0.2"/>
  <cols>
    <col min="1" max="1" width="43.28515625" customWidth="1"/>
    <col min="2" max="4" width="12.7109375" customWidth="1"/>
    <col min="5" max="5" width="46.42578125" customWidth="1"/>
    <col min="6" max="8" width="12.7109375" customWidth="1"/>
    <col min="9" max="9" width="12.5703125" bestFit="1" customWidth="1"/>
    <col min="10" max="10" width="13.7109375" bestFit="1" customWidth="1"/>
  </cols>
  <sheetData>
    <row r="2" spans="1:9" ht="15" customHeight="1" x14ac:dyDescent="0.2">
      <c r="A2" s="510" t="s">
        <v>405</v>
      </c>
      <c r="B2" s="510"/>
      <c r="C2" s="510"/>
      <c r="D2" s="510"/>
      <c r="E2" s="510"/>
      <c r="F2" s="510"/>
      <c r="G2" s="510"/>
      <c r="H2" s="510"/>
    </row>
    <row r="3" spans="1:9" ht="15.75" customHeight="1" x14ac:dyDescent="0.2">
      <c r="B3" s="519"/>
      <c r="C3" s="520"/>
      <c r="D3" s="520"/>
      <c r="E3" s="520"/>
      <c r="F3" s="520"/>
      <c r="G3" s="6"/>
      <c r="H3" s="6"/>
      <c r="I3" s="6"/>
    </row>
    <row r="4" spans="1:9" s="1" customFormat="1" ht="16.5" customHeight="1" x14ac:dyDescent="0.25">
      <c r="A4" s="517" t="s">
        <v>242</v>
      </c>
      <c r="B4" s="517"/>
      <c r="C4" s="517"/>
      <c r="D4" s="517"/>
      <c r="E4" s="517"/>
      <c r="F4" s="517"/>
      <c r="G4" s="517"/>
      <c r="H4" s="517"/>
    </row>
    <row r="5" spans="1:9" ht="24" customHeight="1" x14ac:dyDescent="0.2">
      <c r="A5" s="518" t="s">
        <v>406</v>
      </c>
      <c r="B5" s="518"/>
      <c r="C5" s="518"/>
      <c r="D5" s="518"/>
      <c r="E5" s="518"/>
      <c r="F5" s="518"/>
      <c r="G5" s="518"/>
      <c r="H5" s="518"/>
    </row>
    <row r="6" spans="1:9" ht="23.25" customHeight="1" thickBot="1" x14ac:dyDescent="0.3">
      <c r="A6" s="121"/>
      <c r="B6" s="121"/>
      <c r="C6" s="121"/>
      <c r="D6" s="121"/>
      <c r="E6" s="121"/>
      <c r="G6" s="4"/>
      <c r="H6" s="1" t="s">
        <v>10</v>
      </c>
    </row>
    <row r="7" spans="1:9" ht="27" customHeight="1" thickBot="1" x14ac:dyDescent="0.25">
      <c r="A7" s="513" t="s">
        <v>1</v>
      </c>
      <c r="B7" s="514"/>
      <c r="C7" s="514"/>
      <c r="D7" s="515"/>
      <c r="E7" s="516" t="s">
        <v>2</v>
      </c>
      <c r="F7" s="514"/>
      <c r="G7" s="514"/>
      <c r="H7" s="515"/>
    </row>
    <row r="8" spans="1:9" ht="27" customHeight="1" thickBot="1" x14ac:dyDescent="0.3">
      <c r="A8" s="173"/>
      <c r="B8" s="398" t="s">
        <v>298</v>
      </c>
      <c r="C8" s="404" t="s">
        <v>299</v>
      </c>
      <c r="D8" s="398" t="s">
        <v>300</v>
      </c>
      <c r="E8" s="174"/>
      <c r="F8" s="398" t="s">
        <v>298</v>
      </c>
      <c r="G8" s="404" t="s">
        <v>299</v>
      </c>
      <c r="H8" s="398" t="s">
        <v>300</v>
      </c>
    </row>
    <row r="9" spans="1:9" ht="20.100000000000001" customHeight="1" x14ac:dyDescent="0.25">
      <c r="A9" s="122" t="s">
        <v>301</v>
      </c>
      <c r="B9" s="399" t="e">
        <f>C9+D9</f>
        <v>#REF!</v>
      </c>
      <c r="C9" s="396" t="e">
        <f>#REF!/1000</f>
        <v>#REF!</v>
      </c>
      <c r="D9" s="399">
        <v>0</v>
      </c>
      <c r="E9" s="149" t="s">
        <v>195</v>
      </c>
      <c r="F9" s="123" t="e">
        <f>G9+H9</f>
        <v>#REF!</v>
      </c>
      <c r="G9" s="439" t="e">
        <f>(#REF!+#REF!+#REF!+#REF!)/1000-H9</f>
        <v>#REF!</v>
      </c>
      <c r="H9" s="440">
        <f>7396000/1000</f>
        <v>7396</v>
      </c>
    </row>
    <row r="10" spans="1:9" ht="20.100000000000001" customHeight="1" x14ac:dyDescent="0.25">
      <c r="A10" s="180" t="s">
        <v>204</v>
      </c>
      <c r="B10" s="399" t="e">
        <f t="shared" ref="B10:B12" si="0">C10+D10</f>
        <v>#REF!</v>
      </c>
      <c r="C10" s="397" t="e">
        <f>#REF!/1000+#REF!/1000</f>
        <v>#REF!</v>
      </c>
      <c r="D10" s="409">
        <v>0</v>
      </c>
      <c r="E10" s="175" t="s">
        <v>196</v>
      </c>
      <c r="F10" s="123" t="e">
        <f t="shared" ref="F10:F16" si="1">G10+H10</f>
        <v>#REF!</v>
      </c>
      <c r="G10" s="441" t="e">
        <f>(#REF!+#REF!+#REF!+#REF!)/1000-H10</f>
        <v>#REF!</v>
      </c>
      <c r="H10" s="442">
        <f>1295000/1000</f>
        <v>1295</v>
      </c>
    </row>
    <row r="11" spans="1:9" ht="20.100000000000001" customHeight="1" x14ac:dyDescent="0.25">
      <c r="A11" s="180" t="s">
        <v>205</v>
      </c>
      <c r="B11" s="399" t="e">
        <f t="shared" si="0"/>
        <v>#REF!</v>
      </c>
      <c r="C11" s="397" t="e">
        <f>#REF!/1000</f>
        <v>#REF!</v>
      </c>
      <c r="D11" s="409">
        <v>0</v>
      </c>
      <c r="E11" s="175" t="s">
        <v>197</v>
      </c>
      <c r="F11" s="123" t="e">
        <f t="shared" si="1"/>
        <v>#REF!</v>
      </c>
      <c r="G11" s="441" t="e">
        <f>(#REF!+#REF!+#REF!+#REF!)/1000</f>
        <v>#REF!</v>
      </c>
      <c r="H11" s="442">
        <v>0</v>
      </c>
    </row>
    <row r="12" spans="1:9" ht="20.100000000000001" customHeight="1" x14ac:dyDescent="0.25">
      <c r="A12" s="180" t="s">
        <v>206</v>
      </c>
      <c r="B12" s="399" t="e">
        <f t="shared" si="0"/>
        <v>#REF!</v>
      </c>
      <c r="C12" s="397" t="e">
        <f>#REF!*1.27/1000</f>
        <v>#REF!</v>
      </c>
      <c r="D12" s="409" t="e">
        <f>((#REF!/1000)-'2. sz.melléklet'!C12)+(#REF!+#REF!+#REF!+#REF!+#REF!)/1000</f>
        <v>#REF!</v>
      </c>
      <c r="E12" s="175" t="s">
        <v>198</v>
      </c>
      <c r="F12" s="123" t="e">
        <f t="shared" si="1"/>
        <v>#REF!</v>
      </c>
      <c r="G12" s="441">
        <f>7482000/1000</f>
        <v>7482</v>
      </c>
      <c r="H12" s="442" t="e">
        <f>#REF!/1000-'2. sz.melléklet'!G12</f>
        <v>#REF!</v>
      </c>
    </row>
    <row r="13" spans="1:9" ht="20.100000000000001" customHeight="1" x14ac:dyDescent="0.25">
      <c r="A13" s="125" t="s">
        <v>303</v>
      </c>
      <c r="B13" s="399">
        <f>C13+D13</f>
        <v>0</v>
      </c>
      <c r="C13" s="397">
        <v>0</v>
      </c>
      <c r="D13" s="409">
        <v>0</v>
      </c>
      <c r="E13" s="175" t="s">
        <v>199</v>
      </c>
      <c r="F13" s="123" t="e">
        <f t="shared" si="1"/>
        <v>#REF!</v>
      </c>
      <c r="G13" s="441" t="e">
        <f>#REF!/1000</f>
        <v>#REF!</v>
      </c>
      <c r="H13" s="442">
        <v>0</v>
      </c>
    </row>
    <row r="14" spans="1:9" ht="20.100000000000001" customHeight="1" x14ac:dyDescent="0.25">
      <c r="A14" s="182" t="s">
        <v>211</v>
      </c>
      <c r="B14" s="400" t="e">
        <f>C14+D14</f>
        <v>#REF!</v>
      </c>
      <c r="C14" s="405" t="e">
        <f>(#REF!+#REF!+#REF!)/1000</f>
        <v>#REF!</v>
      </c>
      <c r="D14" s="393">
        <v>0</v>
      </c>
      <c r="E14" s="175" t="s">
        <v>200</v>
      </c>
      <c r="F14" s="123" t="e">
        <f t="shared" si="1"/>
        <v>#REF!</v>
      </c>
      <c r="G14" s="441">
        <v>0</v>
      </c>
      <c r="H14" s="442" t="e">
        <f>#REF!/1000</f>
        <v>#REF!</v>
      </c>
    </row>
    <row r="15" spans="1:9" ht="20.100000000000001" customHeight="1" x14ac:dyDescent="0.25">
      <c r="A15" s="182" t="s">
        <v>423</v>
      </c>
      <c r="B15" s="393">
        <f>C15+D15</f>
        <v>0</v>
      </c>
      <c r="C15" s="405">
        <v>0</v>
      </c>
      <c r="D15" s="393">
        <v>0</v>
      </c>
      <c r="E15" s="176" t="s">
        <v>259</v>
      </c>
      <c r="F15" s="127" t="e">
        <f t="shared" si="1"/>
        <v>#REF!</v>
      </c>
      <c r="G15" s="443" t="e">
        <f>#REF!/1000</f>
        <v>#REF!</v>
      </c>
      <c r="H15" s="444">
        <v>0</v>
      </c>
    </row>
    <row r="16" spans="1:9" ht="20.100000000000001" customHeight="1" thickBot="1" x14ac:dyDescent="0.3">
      <c r="A16" s="395"/>
      <c r="B16" s="401"/>
      <c r="C16" s="406"/>
      <c r="D16" s="401"/>
      <c r="E16" s="175" t="s">
        <v>203</v>
      </c>
      <c r="F16" s="413" t="e">
        <f t="shared" si="1"/>
        <v>#REF!</v>
      </c>
      <c r="G16" s="441" t="e">
        <f>#REF!/1000</f>
        <v>#REF!</v>
      </c>
      <c r="H16" s="442">
        <v>0</v>
      </c>
    </row>
    <row r="17" spans="1:9" ht="20.100000000000001" customHeight="1" thickBot="1" x14ac:dyDescent="0.25">
      <c r="A17" s="181" t="s">
        <v>422</v>
      </c>
      <c r="B17" s="394" t="e">
        <f>SUM(B9:B16)</f>
        <v>#REF!</v>
      </c>
      <c r="C17" s="394" t="e">
        <f t="shared" ref="C17:D17" si="2">SUM(C9:C16)</f>
        <v>#REF!</v>
      </c>
      <c r="D17" s="394" t="e">
        <f t="shared" si="2"/>
        <v>#REF!</v>
      </c>
      <c r="E17" s="177" t="s">
        <v>9</v>
      </c>
      <c r="F17" s="128" t="e">
        <f>SUM(F9:F16)</f>
        <v>#REF!</v>
      </c>
      <c r="G17" s="445" t="e">
        <f>SUM(G9:G16)</f>
        <v>#REF!</v>
      </c>
      <c r="H17" s="446" t="e">
        <f>SUM(H9:H16)</f>
        <v>#REF!</v>
      </c>
    </row>
    <row r="18" spans="1:9" ht="20.100000000000001" customHeight="1" x14ac:dyDescent="0.25">
      <c r="A18" s="434" t="s">
        <v>421</v>
      </c>
      <c r="B18" s="399" t="e">
        <f t="shared" ref="B18:B25" si="3">C18+D18</f>
        <v>#REF!</v>
      </c>
      <c r="C18" s="436" t="e">
        <f>#REF!/1000</f>
        <v>#REF!</v>
      </c>
      <c r="D18" s="435"/>
      <c r="E18" s="437"/>
      <c r="F18" s="438"/>
      <c r="G18" s="447"/>
      <c r="H18" s="448"/>
    </row>
    <row r="19" spans="1:9" ht="20.100000000000001" customHeight="1" x14ac:dyDescent="0.25">
      <c r="A19" s="122" t="s">
        <v>207</v>
      </c>
      <c r="B19" s="399" t="e">
        <f t="shared" si="3"/>
        <v>#REF!</v>
      </c>
      <c r="C19" s="396">
        <v>0</v>
      </c>
      <c r="D19" s="399" t="e">
        <f>#REF!/1000</f>
        <v>#REF!</v>
      </c>
      <c r="E19" s="149" t="s">
        <v>202</v>
      </c>
      <c r="F19" s="123" t="e">
        <f>G19+H19</f>
        <v>#REF!</v>
      </c>
      <c r="G19" s="439">
        <v>0</v>
      </c>
      <c r="H19" s="440" t="e">
        <f>(#REF!+#REF!+#REF!+#REF!+#REF!+#REF!+#REF!)/1000</f>
        <v>#REF!</v>
      </c>
    </row>
    <row r="20" spans="1:9" ht="20.100000000000001" customHeight="1" x14ac:dyDescent="0.25">
      <c r="A20" s="180" t="s">
        <v>208</v>
      </c>
      <c r="B20" s="399">
        <f t="shared" si="3"/>
        <v>0</v>
      </c>
      <c r="C20" s="397">
        <v>0</v>
      </c>
      <c r="D20" s="409">
        <v>0</v>
      </c>
      <c r="E20" s="175" t="s">
        <v>302</v>
      </c>
      <c r="F20" s="123" t="e">
        <f t="shared" ref="F20:F22" si="4">G20+H20</f>
        <v>#REF!</v>
      </c>
      <c r="G20" s="449" t="e">
        <f>(#REF!+#REF!+#REF!)/1000</f>
        <v>#REF!</v>
      </c>
      <c r="H20" s="450">
        <v>0</v>
      </c>
    </row>
    <row r="21" spans="1:9" ht="20.100000000000001" customHeight="1" x14ac:dyDescent="0.25">
      <c r="A21" s="122" t="s">
        <v>209</v>
      </c>
      <c r="B21" s="399" t="e">
        <f t="shared" si="3"/>
        <v>#REF!</v>
      </c>
      <c r="C21" s="396" t="e">
        <f>#REF!/1000</f>
        <v>#REF!</v>
      </c>
      <c r="D21" s="399">
        <v>0</v>
      </c>
      <c r="E21" s="176" t="s">
        <v>375</v>
      </c>
      <c r="F21" s="123">
        <f t="shared" si="4"/>
        <v>0</v>
      </c>
      <c r="G21" s="443">
        <v>0</v>
      </c>
      <c r="H21" s="444">
        <v>0</v>
      </c>
    </row>
    <row r="22" spans="1:9" ht="20.100000000000001" customHeight="1" x14ac:dyDescent="0.25">
      <c r="A22" s="180" t="s">
        <v>210</v>
      </c>
      <c r="B22" s="399" t="e">
        <f t="shared" si="3"/>
        <v>#REF!</v>
      </c>
      <c r="C22" s="397" t="e">
        <f>#REF!/1000</f>
        <v>#REF!</v>
      </c>
      <c r="D22" s="409">
        <v>0</v>
      </c>
      <c r="E22" s="176" t="s">
        <v>201</v>
      </c>
      <c r="F22" s="127" t="e">
        <f t="shared" si="4"/>
        <v>#REF!</v>
      </c>
      <c r="G22" s="443" t="e">
        <f>#REF!/1000</f>
        <v>#REF!</v>
      </c>
      <c r="H22" s="444" t="e">
        <f>#REF!/1000</f>
        <v>#REF!</v>
      </c>
    </row>
    <row r="23" spans="1:9" ht="20.100000000000001" customHeight="1" x14ac:dyDescent="0.25">
      <c r="A23" s="182" t="s">
        <v>304</v>
      </c>
      <c r="B23" s="399" t="e">
        <f t="shared" si="3"/>
        <v>#REF!</v>
      </c>
      <c r="C23" s="405" t="e">
        <f>#REF!/1000</f>
        <v>#REF!</v>
      </c>
      <c r="D23" s="393">
        <v>0</v>
      </c>
      <c r="E23" s="176"/>
      <c r="F23" s="411"/>
      <c r="G23" s="443"/>
      <c r="H23" s="444"/>
      <c r="I23" s="145"/>
    </row>
    <row r="24" spans="1:9" ht="20.100000000000001" customHeight="1" x14ac:dyDescent="0.25">
      <c r="A24" s="412" t="s">
        <v>258</v>
      </c>
      <c r="B24" s="399" t="e">
        <f t="shared" si="3"/>
        <v>#REF!</v>
      </c>
      <c r="C24" s="397" t="e">
        <f>#REF!/1000</f>
        <v>#REF!</v>
      </c>
      <c r="D24" s="409">
        <v>0</v>
      </c>
      <c r="E24" s="406"/>
      <c r="F24" s="401"/>
      <c r="G24" s="451"/>
      <c r="H24" s="452"/>
    </row>
    <row r="25" spans="1:9" ht="20.100000000000001" customHeight="1" thickBot="1" x14ac:dyDescent="0.3">
      <c r="A25" s="414" t="s">
        <v>376</v>
      </c>
      <c r="B25" s="399">
        <f t="shared" si="3"/>
        <v>0</v>
      </c>
      <c r="C25" s="405">
        <v>0</v>
      </c>
      <c r="D25" s="393">
        <v>0</v>
      </c>
      <c r="E25" s="407"/>
      <c r="F25" s="402"/>
      <c r="G25" s="453"/>
      <c r="H25" s="454"/>
    </row>
    <row r="26" spans="1:9" ht="20.100000000000001" customHeight="1" thickBot="1" x14ac:dyDescent="0.25">
      <c r="A26" s="181" t="s">
        <v>7</v>
      </c>
      <c r="B26" s="403" t="e">
        <f>SUM(B17:B25)</f>
        <v>#REF!</v>
      </c>
      <c r="C26" s="177" t="e">
        <f>SUM(C17:C24)</f>
        <v>#REF!</v>
      </c>
      <c r="D26" s="403" t="e">
        <f>SUM(D17:D25)</f>
        <v>#REF!</v>
      </c>
      <c r="E26" s="177" t="s">
        <v>7</v>
      </c>
      <c r="F26" s="124" t="e">
        <f>SUM(F17:F22)</f>
        <v>#REF!</v>
      </c>
      <c r="G26" s="445" t="e">
        <f>SUM(G17:G22)</f>
        <v>#REF!</v>
      </c>
      <c r="H26" s="446" t="e">
        <f>SUM(H17:H22)</f>
        <v>#REF!</v>
      </c>
      <c r="I26" s="3"/>
    </row>
    <row r="27" spans="1:9" ht="20.100000000000001" customHeight="1" thickBot="1" x14ac:dyDescent="0.3">
      <c r="A27" s="125" t="s">
        <v>188</v>
      </c>
      <c r="B27" s="126" t="e">
        <f>C27+D27</f>
        <v>#REF!</v>
      </c>
      <c r="C27" s="408" t="e">
        <f>-C14</f>
        <v>#REF!</v>
      </c>
      <c r="D27" s="410">
        <v>0</v>
      </c>
      <c r="E27" s="178" t="s">
        <v>188</v>
      </c>
      <c r="F27" s="127" t="e">
        <f>G27+H27</f>
        <v>#REF!</v>
      </c>
      <c r="G27" s="456" t="e">
        <f>-G16</f>
        <v>#REF!</v>
      </c>
      <c r="H27" s="455"/>
    </row>
    <row r="28" spans="1:9" ht="20.100000000000001" customHeight="1" thickBot="1" x14ac:dyDescent="0.25">
      <c r="A28" s="181" t="s">
        <v>189</v>
      </c>
      <c r="B28" s="403" t="e">
        <f>SUM(B26:B27)</f>
        <v>#REF!</v>
      </c>
      <c r="C28" s="177" t="e">
        <f t="shared" ref="C28" si="5">SUM(C26:C27)</f>
        <v>#REF!</v>
      </c>
      <c r="D28" s="403" t="e">
        <f>SUM(D26:D27)</f>
        <v>#REF!</v>
      </c>
      <c r="E28" s="179" t="s">
        <v>189</v>
      </c>
      <c r="F28" s="128" t="e">
        <f>SUM(F26:F27)</f>
        <v>#REF!</v>
      </c>
      <c r="G28" s="445" t="e">
        <f t="shared" ref="G28:H28" si="6">SUM(G26:G27)</f>
        <v>#REF!</v>
      </c>
      <c r="H28" s="446" t="e">
        <f t="shared" si="6"/>
        <v>#REF!</v>
      </c>
    </row>
    <row r="29" spans="1:9" x14ac:dyDescent="0.2">
      <c r="E29" s="3"/>
    </row>
  </sheetData>
  <mergeCells count="6">
    <mergeCell ref="A7:D7"/>
    <mergeCell ref="E7:H7"/>
    <mergeCell ref="A4:H4"/>
    <mergeCell ref="A5:H5"/>
    <mergeCell ref="A2:H2"/>
    <mergeCell ref="B3:F3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D160"/>
  <sheetViews>
    <sheetView zoomScaleNormal="100" workbookViewId="0">
      <selection activeCell="D101" sqref="D101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28515625" bestFit="1" customWidth="1"/>
    <col min="6" max="16" width="10.7109375" customWidth="1"/>
    <col min="17" max="17" width="11.7109375" bestFit="1" customWidth="1"/>
    <col min="18" max="18" width="8.5703125" bestFit="1" customWidth="1"/>
  </cols>
  <sheetData>
    <row r="1" spans="1:17" ht="15" customHeight="1" x14ac:dyDescent="0.2">
      <c r="A1" s="555" t="s">
        <v>407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</row>
    <row r="2" spans="1:17" ht="15" customHeight="1" x14ac:dyDescent="0.2">
      <c r="A2" s="568" t="s">
        <v>381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</row>
    <row r="3" spans="1:17" ht="12.95" customHeight="1" thickBot="1" x14ac:dyDescent="0.25">
      <c r="A3" s="556" t="s">
        <v>377</v>
      </c>
      <c r="B3" s="556"/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</row>
    <row r="4" spans="1:17" ht="12.95" customHeight="1" x14ac:dyDescent="0.2">
      <c r="A4" s="559" t="s">
        <v>34</v>
      </c>
      <c r="B4" s="561" t="s">
        <v>329</v>
      </c>
      <c r="C4" s="535" t="s">
        <v>185</v>
      </c>
      <c r="D4" s="542" t="s">
        <v>190</v>
      </c>
      <c r="E4" s="563" t="s">
        <v>166</v>
      </c>
      <c r="F4" s="564"/>
      <c r="G4" s="564"/>
      <c r="H4" s="564"/>
      <c r="I4" s="565"/>
      <c r="J4" s="537" t="s">
        <v>4</v>
      </c>
      <c r="K4" s="538"/>
      <c r="L4" s="566"/>
      <c r="M4" s="540" t="s">
        <v>359</v>
      </c>
      <c r="N4" s="567"/>
      <c r="O4" s="567"/>
      <c r="P4" s="541"/>
    </row>
    <row r="5" spans="1:17" ht="24.75" customHeight="1" thickBot="1" x14ac:dyDescent="0.25">
      <c r="A5" s="560"/>
      <c r="B5" s="562"/>
      <c r="C5" s="536"/>
      <c r="D5" s="543"/>
      <c r="E5" s="192" t="s">
        <v>212</v>
      </c>
      <c r="F5" s="193" t="s">
        <v>163</v>
      </c>
      <c r="G5" s="194" t="s">
        <v>164</v>
      </c>
      <c r="H5" s="194" t="s">
        <v>213</v>
      </c>
      <c r="I5" s="195" t="s">
        <v>165</v>
      </c>
      <c r="J5" s="196" t="s">
        <v>214</v>
      </c>
      <c r="K5" s="194" t="s">
        <v>167</v>
      </c>
      <c r="L5" s="195" t="s">
        <v>168</v>
      </c>
      <c r="M5" s="230" t="s">
        <v>169</v>
      </c>
      <c r="N5" s="194" t="s">
        <v>170</v>
      </c>
      <c r="O5" s="194" t="s">
        <v>171</v>
      </c>
      <c r="P5" s="195" t="s">
        <v>172</v>
      </c>
    </row>
    <row r="6" spans="1:17" ht="12.95" customHeight="1" x14ac:dyDescent="0.2">
      <c r="A6" s="570" t="s">
        <v>378</v>
      </c>
      <c r="B6" s="571"/>
      <c r="C6" s="225"/>
      <c r="D6" s="226"/>
      <c r="E6" s="227"/>
      <c r="F6" s="227"/>
      <c r="G6" s="228"/>
      <c r="H6" s="228"/>
      <c r="I6" s="229"/>
      <c r="J6" s="231"/>
      <c r="K6" s="228"/>
      <c r="L6" s="229"/>
      <c r="M6" s="231"/>
      <c r="N6" s="228"/>
      <c r="O6" s="228"/>
      <c r="P6" s="232"/>
    </row>
    <row r="7" spans="1:17" ht="12.95" customHeight="1" x14ac:dyDescent="0.2">
      <c r="A7" s="183" t="s">
        <v>14</v>
      </c>
      <c r="B7" s="184" t="s">
        <v>374</v>
      </c>
      <c r="C7" s="185"/>
      <c r="D7" s="216"/>
      <c r="E7" s="223"/>
      <c r="F7" s="223"/>
      <c r="G7" s="217"/>
      <c r="H7" s="217">
        <v>3810000</v>
      </c>
      <c r="I7" s="218"/>
      <c r="J7" s="221"/>
      <c r="K7" s="217"/>
      <c r="L7" s="218"/>
      <c r="M7" s="221"/>
      <c r="N7" s="217"/>
      <c r="O7" s="217"/>
      <c r="P7" s="222"/>
      <c r="Q7" s="463">
        <f>SUM(D7:P7)</f>
        <v>3810000</v>
      </c>
    </row>
    <row r="8" spans="1:17" ht="12.95" customHeight="1" x14ac:dyDescent="0.2">
      <c r="A8" s="183" t="s">
        <v>36</v>
      </c>
      <c r="B8" s="186" t="s">
        <v>15</v>
      </c>
      <c r="C8" s="185"/>
      <c r="D8" s="216"/>
      <c r="E8" s="223"/>
      <c r="F8" s="223"/>
      <c r="G8" s="217"/>
      <c r="H8" s="217"/>
      <c r="I8" s="218"/>
      <c r="J8" s="221"/>
      <c r="K8" s="217"/>
      <c r="L8" s="218"/>
      <c r="M8" s="221"/>
      <c r="N8" s="217"/>
      <c r="O8" s="217"/>
      <c r="P8" s="222"/>
      <c r="Q8" s="463">
        <f t="shared" ref="Q8:Q71" si="0">SUM(D8:P8)</f>
        <v>0</v>
      </c>
    </row>
    <row r="9" spans="1:17" ht="15.75" customHeight="1" x14ac:dyDescent="0.2">
      <c r="A9" s="183" t="s">
        <v>37</v>
      </c>
      <c r="B9" s="187" t="s">
        <v>328</v>
      </c>
      <c r="C9" s="185"/>
      <c r="D9" s="216"/>
      <c r="E9" s="223"/>
      <c r="F9" s="223"/>
      <c r="G9" s="217"/>
      <c r="H9" s="217">
        <v>3320000</v>
      </c>
      <c r="I9" s="218"/>
      <c r="J9" s="221"/>
      <c r="K9" s="217"/>
      <c r="L9" s="218"/>
      <c r="M9" s="221"/>
      <c r="N9" s="217"/>
      <c r="O9" s="217"/>
      <c r="P9" s="222"/>
      <c r="Q9" s="463">
        <f t="shared" si="0"/>
        <v>3320000</v>
      </c>
    </row>
    <row r="10" spans="1:17" ht="27" customHeight="1" x14ac:dyDescent="0.2">
      <c r="A10" s="183" t="s">
        <v>38</v>
      </c>
      <c r="B10" s="187" t="s">
        <v>306</v>
      </c>
      <c r="C10" s="188">
        <v>1</v>
      </c>
      <c r="D10" s="224"/>
      <c r="E10" s="233"/>
      <c r="F10" s="223"/>
      <c r="G10" s="217"/>
      <c r="H10" s="217">
        <v>1356966</v>
      </c>
      <c r="I10" s="218"/>
      <c r="J10" s="221">
        <v>16500000</v>
      </c>
      <c r="K10" s="217"/>
      <c r="L10" s="218">
        <v>497000</v>
      </c>
      <c r="M10" s="221"/>
      <c r="N10" s="217"/>
      <c r="O10" s="217"/>
      <c r="P10" s="222"/>
      <c r="Q10" s="463">
        <f t="shared" si="0"/>
        <v>18353966</v>
      </c>
    </row>
    <row r="11" spans="1:17" ht="12.95" customHeight="1" x14ac:dyDescent="0.2">
      <c r="A11" s="183" t="s">
        <v>39</v>
      </c>
      <c r="B11" s="184" t="s">
        <v>307</v>
      </c>
      <c r="C11" s="188"/>
      <c r="D11" s="224"/>
      <c r="E11" s="223"/>
      <c r="F11" s="223"/>
      <c r="G11" s="217"/>
      <c r="H11" s="217"/>
      <c r="I11" s="218"/>
      <c r="J11" s="221"/>
      <c r="K11" s="217"/>
      <c r="L11" s="218"/>
      <c r="M11" s="221"/>
      <c r="N11" s="217"/>
      <c r="O11" s="217"/>
      <c r="P11" s="222"/>
      <c r="Q11" s="463">
        <f t="shared" si="0"/>
        <v>0</v>
      </c>
    </row>
    <row r="12" spans="1:17" ht="12.95" customHeight="1" x14ac:dyDescent="0.2">
      <c r="A12" s="183" t="s">
        <v>40</v>
      </c>
      <c r="B12" s="186" t="s">
        <v>18</v>
      </c>
      <c r="C12" s="188"/>
      <c r="D12" s="224"/>
      <c r="E12" s="223"/>
      <c r="F12" s="223"/>
      <c r="G12" s="217"/>
      <c r="H12" s="217"/>
      <c r="I12" s="218"/>
      <c r="J12" s="221"/>
      <c r="K12" s="217"/>
      <c r="L12" s="218"/>
      <c r="M12" s="221"/>
      <c r="N12" s="217"/>
      <c r="O12" s="217"/>
      <c r="P12" s="222"/>
      <c r="Q12" s="463">
        <f t="shared" si="0"/>
        <v>0</v>
      </c>
    </row>
    <row r="13" spans="1:17" ht="12.95" customHeight="1" x14ac:dyDescent="0.2">
      <c r="A13" s="183" t="s">
        <v>41</v>
      </c>
      <c r="B13" s="186" t="s">
        <v>308</v>
      </c>
      <c r="C13" s="188">
        <v>2</v>
      </c>
      <c r="D13" s="224"/>
      <c r="E13" s="223"/>
      <c r="F13" s="223">
        <v>1000000</v>
      </c>
      <c r="G13" s="217"/>
      <c r="H13" s="217"/>
      <c r="I13" s="218"/>
      <c r="J13" s="221"/>
      <c r="K13" s="217"/>
      <c r="L13" s="218"/>
      <c r="M13" s="221"/>
      <c r="N13" s="217"/>
      <c r="O13" s="217"/>
      <c r="P13" s="222"/>
      <c r="Q13" s="463">
        <f t="shared" si="0"/>
        <v>1000000</v>
      </c>
    </row>
    <row r="14" spans="1:17" ht="12.95" customHeight="1" x14ac:dyDescent="0.2">
      <c r="A14" s="183" t="s">
        <v>42</v>
      </c>
      <c r="B14" s="186" t="s">
        <v>309</v>
      </c>
      <c r="C14" s="188"/>
      <c r="D14" s="224"/>
      <c r="E14" s="223">
        <v>150931034</v>
      </c>
      <c r="F14" s="223"/>
      <c r="G14" s="217"/>
      <c r="H14" s="217"/>
      <c r="I14" s="218"/>
      <c r="J14" s="221"/>
      <c r="K14" s="217">
        <v>7600000</v>
      </c>
      <c r="L14" s="218"/>
      <c r="M14" s="221"/>
      <c r="N14" s="217"/>
      <c r="O14" s="217"/>
      <c r="P14" s="222">
        <v>0</v>
      </c>
      <c r="Q14" s="463">
        <f t="shared" si="0"/>
        <v>158531034</v>
      </c>
    </row>
    <row r="15" spans="1:17" ht="12.95" customHeight="1" x14ac:dyDescent="0.2">
      <c r="A15" s="183" t="s">
        <v>43</v>
      </c>
      <c r="B15" s="186" t="s">
        <v>323</v>
      </c>
      <c r="C15" s="188"/>
      <c r="D15" s="224"/>
      <c r="E15" s="223"/>
      <c r="F15" s="223"/>
      <c r="G15" s="217"/>
      <c r="H15" s="217"/>
      <c r="I15" s="218"/>
      <c r="J15" s="221"/>
      <c r="K15" s="217"/>
      <c r="L15" s="218"/>
      <c r="M15" s="221"/>
      <c r="N15" s="217"/>
      <c r="O15" s="217"/>
      <c r="P15" s="222">
        <v>121834000</v>
      </c>
      <c r="Q15" s="463">
        <f t="shared" si="0"/>
        <v>121834000</v>
      </c>
    </row>
    <row r="16" spans="1:17" ht="12.95" customHeight="1" x14ac:dyDescent="0.2">
      <c r="A16" s="183" t="s">
        <v>44</v>
      </c>
      <c r="B16" s="186" t="s">
        <v>379</v>
      </c>
      <c r="C16" s="188"/>
      <c r="D16" s="224"/>
      <c r="E16" s="223"/>
      <c r="F16" s="223"/>
      <c r="G16" s="217"/>
      <c r="H16" s="217"/>
      <c r="I16" s="218">
        <v>0</v>
      </c>
      <c r="J16" s="221"/>
      <c r="K16" s="217"/>
      <c r="L16" s="218"/>
      <c r="M16" s="221"/>
      <c r="N16" s="217"/>
      <c r="O16" s="217"/>
      <c r="P16" s="222"/>
      <c r="Q16" s="463">
        <f t="shared" si="0"/>
        <v>0</v>
      </c>
    </row>
    <row r="17" spans="1:17" ht="12.75" customHeight="1" x14ac:dyDescent="0.2">
      <c r="A17" s="183" t="s">
        <v>45</v>
      </c>
      <c r="B17" s="186" t="s">
        <v>400</v>
      </c>
      <c r="C17" s="188"/>
      <c r="D17" s="224"/>
      <c r="E17" s="223"/>
      <c r="F17" s="223"/>
      <c r="G17" s="217"/>
      <c r="H17" s="217"/>
      <c r="I17" s="218"/>
      <c r="J17" s="221"/>
      <c r="K17" s="217">
        <v>0</v>
      </c>
      <c r="L17" s="218"/>
      <c r="M17" s="221"/>
      <c r="N17" s="217"/>
      <c r="O17" s="217"/>
      <c r="P17" s="222"/>
      <c r="Q17" s="463">
        <f t="shared" si="0"/>
        <v>0</v>
      </c>
    </row>
    <row r="18" spans="1:17" ht="12.95" customHeight="1" x14ac:dyDescent="0.2">
      <c r="A18" s="183" t="s">
        <v>46</v>
      </c>
      <c r="B18" s="186" t="s">
        <v>380</v>
      </c>
      <c r="C18" s="188"/>
      <c r="D18" s="224"/>
      <c r="E18" s="223"/>
      <c r="F18" s="223"/>
      <c r="G18" s="217"/>
      <c r="H18" s="553">
        <v>5334000</v>
      </c>
      <c r="I18" s="218"/>
      <c r="J18" s="221"/>
      <c r="K18" s="217"/>
      <c r="L18" s="218"/>
      <c r="M18" s="221"/>
      <c r="N18" s="217"/>
      <c r="O18" s="217"/>
      <c r="P18" s="222"/>
      <c r="Q18" s="463">
        <f t="shared" si="0"/>
        <v>5334000</v>
      </c>
    </row>
    <row r="19" spans="1:17" ht="12.95" customHeight="1" x14ac:dyDescent="0.2">
      <c r="A19" s="183" t="s">
        <v>47</v>
      </c>
      <c r="B19" s="186" t="s">
        <v>401</v>
      </c>
      <c r="C19" s="188">
        <v>1</v>
      </c>
      <c r="D19" s="224"/>
      <c r="E19" s="223"/>
      <c r="F19" s="223"/>
      <c r="G19" s="217"/>
      <c r="H19" s="554"/>
      <c r="I19" s="218"/>
      <c r="J19" s="221"/>
      <c r="K19" s="217"/>
      <c r="L19" s="218"/>
      <c r="M19" s="221"/>
      <c r="N19" s="217"/>
      <c r="O19" s="217"/>
      <c r="P19" s="222"/>
      <c r="Q19" s="463">
        <f t="shared" si="0"/>
        <v>0</v>
      </c>
    </row>
    <row r="20" spans="1:17" ht="12.95" customHeight="1" x14ac:dyDescent="0.2">
      <c r="A20" s="183" t="s">
        <v>48</v>
      </c>
      <c r="B20" s="186" t="s">
        <v>243</v>
      </c>
      <c r="C20" s="188"/>
      <c r="D20" s="224"/>
      <c r="E20" s="223"/>
      <c r="F20" s="223"/>
      <c r="G20" s="217"/>
      <c r="H20" s="217"/>
      <c r="I20" s="218"/>
      <c r="J20" s="221"/>
      <c r="K20" s="217"/>
      <c r="L20" s="218"/>
      <c r="M20" s="221"/>
      <c r="N20" s="217"/>
      <c r="O20" s="217"/>
      <c r="P20" s="222"/>
      <c r="Q20" s="463">
        <f t="shared" si="0"/>
        <v>0</v>
      </c>
    </row>
    <row r="21" spans="1:17" ht="12.95" customHeight="1" x14ac:dyDescent="0.2">
      <c r="A21" s="183" t="s">
        <v>49</v>
      </c>
      <c r="B21" s="184" t="s">
        <v>19</v>
      </c>
      <c r="C21" s="188">
        <v>1</v>
      </c>
      <c r="D21" s="224"/>
      <c r="E21" s="223">
        <v>6200000</v>
      </c>
      <c r="F21" s="223"/>
      <c r="G21" s="217"/>
      <c r="H21" s="217"/>
      <c r="I21" s="218"/>
      <c r="J21" s="221"/>
      <c r="K21" s="217"/>
      <c r="L21" s="218"/>
      <c r="M21" s="221"/>
      <c r="N21" s="217"/>
      <c r="O21" s="217"/>
      <c r="P21" s="222"/>
      <c r="Q21" s="463">
        <f t="shared" si="0"/>
        <v>6200000</v>
      </c>
    </row>
    <row r="22" spans="1:17" ht="14.25" customHeight="1" x14ac:dyDescent="0.2">
      <c r="A22" s="183" t="s">
        <v>50</v>
      </c>
      <c r="B22" s="184" t="s">
        <v>20</v>
      </c>
      <c r="C22" s="188"/>
      <c r="D22" s="224"/>
      <c r="E22" s="223"/>
      <c r="F22" s="223"/>
      <c r="G22" s="217"/>
      <c r="H22" s="217"/>
      <c r="I22" s="218"/>
      <c r="J22" s="221"/>
      <c r="K22" s="217"/>
      <c r="L22" s="218"/>
      <c r="M22" s="221"/>
      <c r="N22" s="217"/>
      <c r="O22" s="217"/>
      <c r="P22" s="222"/>
      <c r="Q22" s="463">
        <f t="shared" si="0"/>
        <v>0</v>
      </c>
    </row>
    <row r="23" spans="1:17" ht="12.95" customHeight="1" x14ac:dyDescent="0.2">
      <c r="A23" s="183" t="s">
        <v>51</v>
      </c>
      <c r="B23" s="186" t="s">
        <v>312</v>
      </c>
      <c r="C23" s="185"/>
      <c r="D23" s="216"/>
      <c r="E23" s="223"/>
      <c r="F23" s="217"/>
      <c r="G23" s="217"/>
      <c r="H23" s="217"/>
      <c r="I23" s="218"/>
      <c r="J23" s="221"/>
      <c r="K23" s="217"/>
      <c r="L23" s="218"/>
      <c r="M23" s="221"/>
      <c r="N23" s="217"/>
      <c r="O23" s="217"/>
      <c r="P23" s="222"/>
      <c r="Q23" s="463">
        <f t="shared" si="0"/>
        <v>0</v>
      </c>
    </row>
    <row r="24" spans="1:17" ht="12.95" customHeight="1" x14ac:dyDescent="0.2">
      <c r="A24" s="183" t="s">
        <v>52</v>
      </c>
      <c r="B24" s="184" t="s">
        <v>431</v>
      </c>
      <c r="C24" s="185"/>
      <c r="D24" s="216"/>
      <c r="E24" s="223"/>
      <c r="F24" s="223"/>
      <c r="G24" s="217">
        <v>96500000</v>
      </c>
      <c r="H24" s="217"/>
      <c r="I24" s="218"/>
      <c r="J24" s="221"/>
      <c r="K24" s="217"/>
      <c r="L24" s="218"/>
      <c r="M24" s="221"/>
      <c r="N24" s="217"/>
      <c r="O24" s="217"/>
      <c r="P24" s="222"/>
      <c r="Q24" s="463">
        <f t="shared" si="0"/>
        <v>96500000</v>
      </c>
    </row>
    <row r="25" spans="1:17" ht="12.95" customHeight="1" x14ac:dyDescent="0.2">
      <c r="A25" s="183" t="s">
        <v>53</v>
      </c>
      <c r="B25" s="184" t="s">
        <v>21</v>
      </c>
      <c r="C25" s="185"/>
      <c r="D25" s="216"/>
      <c r="E25" s="223"/>
      <c r="F25" s="223"/>
      <c r="G25" s="217"/>
      <c r="H25" s="217"/>
      <c r="I25" s="218"/>
      <c r="J25" s="221"/>
      <c r="K25" s="217"/>
      <c r="L25" s="218"/>
      <c r="M25" s="221"/>
      <c r="N25" s="217"/>
      <c r="O25" s="217"/>
      <c r="P25" s="222"/>
      <c r="Q25" s="463">
        <f t="shared" si="0"/>
        <v>0</v>
      </c>
    </row>
    <row r="26" spans="1:17" ht="12.95" customHeight="1" x14ac:dyDescent="0.2">
      <c r="A26" s="183" t="s">
        <v>54</v>
      </c>
      <c r="B26" s="184" t="s">
        <v>244</v>
      </c>
      <c r="C26" s="188"/>
      <c r="D26" s="224"/>
      <c r="E26" s="223"/>
      <c r="F26" s="223"/>
      <c r="G26" s="217"/>
      <c r="H26" s="217"/>
      <c r="I26" s="218"/>
      <c r="J26" s="221"/>
      <c r="K26" s="217"/>
      <c r="L26" s="218"/>
      <c r="M26" s="221"/>
      <c r="N26" s="217"/>
      <c r="O26" s="217"/>
      <c r="P26" s="222"/>
      <c r="Q26" s="463">
        <f t="shared" si="0"/>
        <v>0</v>
      </c>
    </row>
    <row r="27" spans="1:17" ht="12.95" customHeight="1" x14ac:dyDescent="0.2">
      <c r="A27" s="183" t="s">
        <v>55</v>
      </c>
      <c r="B27" s="184" t="s">
        <v>22</v>
      </c>
      <c r="C27" s="185"/>
      <c r="D27" s="216"/>
      <c r="E27" s="223"/>
      <c r="F27" s="223"/>
      <c r="G27" s="217"/>
      <c r="H27" s="217"/>
      <c r="I27" s="218"/>
      <c r="J27" s="221"/>
      <c r="K27" s="217"/>
      <c r="L27" s="218"/>
      <c r="M27" s="221"/>
      <c r="N27" s="217"/>
      <c r="O27" s="217"/>
      <c r="P27" s="222"/>
      <c r="Q27" s="463">
        <f t="shared" si="0"/>
        <v>0</v>
      </c>
    </row>
    <row r="28" spans="1:17" ht="12.95" customHeight="1" x14ac:dyDescent="0.2">
      <c r="A28" s="183" t="s">
        <v>56</v>
      </c>
      <c r="B28" s="184" t="s">
        <v>23</v>
      </c>
      <c r="C28" s="185"/>
      <c r="D28" s="216"/>
      <c r="E28" s="223"/>
      <c r="F28" s="223"/>
      <c r="G28" s="217"/>
      <c r="H28" s="217"/>
      <c r="I28" s="218"/>
      <c r="J28" s="221"/>
      <c r="K28" s="217"/>
      <c r="L28" s="218"/>
      <c r="M28" s="221"/>
      <c r="N28" s="217"/>
      <c r="O28" s="217"/>
      <c r="P28" s="222"/>
      <c r="Q28" s="463">
        <f t="shared" si="0"/>
        <v>0</v>
      </c>
    </row>
    <row r="29" spans="1:17" ht="12.95" customHeight="1" x14ac:dyDescent="0.2">
      <c r="A29" s="183" t="s">
        <v>57</v>
      </c>
      <c r="B29" s="184" t="s">
        <v>24</v>
      </c>
      <c r="C29" s="185"/>
      <c r="D29" s="216"/>
      <c r="E29" s="223"/>
      <c r="F29" s="223"/>
      <c r="G29" s="217"/>
      <c r="H29" s="217"/>
      <c r="I29" s="218"/>
      <c r="J29" s="221"/>
      <c r="K29" s="217"/>
      <c r="L29" s="218"/>
      <c r="M29" s="221"/>
      <c r="N29" s="217"/>
      <c r="O29" s="217"/>
      <c r="P29" s="222"/>
      <c r="Q29" s="463">
        <f t="shared" si="0"/>
        <v>0</v>
      </c>
    </row>
    <row r="30" spans="1:17" ht="12.95" customHeight="1" x14ac:dyDescent="0.2">
      <c r="A30" s="183" t="s">
        <v>58</v>
      </c>
      <c r="B30" s="184" t="s">
        <v>25</v>
      </c>
      <c r="C30" s="185"/>
      <c r="D30" s="216"/>
      <c r="E30" s="223"/>
      <c r="F30" s="223"/>
      <c r="G30" s="217"/>
      <c r="H30" s="217"/>
      <c r="I30" s="218"/>
      <c r="J30" s="221"/>
      <c r="K30" s="217"/>
      <c r="L30" s="218"/>
      <c r="M30" s="221"/>
      <c r="N30" s="217"/>
      <c r="O30" s="217"/>
      <c r="P30" s="222"/>
      <c r="Q30" s="463">
        <f t="shared" si="0"/>
        <v>0</v>
      </c>
    </row>
    <row r="31" spans="1:17" ht="12.95" customHeight="1" x14ac:dyDescent="0.2">
      <c r="A31" s="183" t="s">
        <v>59</v>
      </c>
      <c r="B31" s="184" t="s">
        <v>427</v>
      </c>
      <c r="C31" s="185"/>
      <c r="D31" s="216"/>
      <c r="E31" s="223"/>
      <c r="F31" s="223"/>
      <c r="G31" s="217"/>
      <c r="H31" s="217">
        <v>357000</v>
      </c>
      <c r="I31" s="218"/>
      <c r="J31" s="221"/>
      <c r="K31" s="217"/>
      <c r="L31" s="218"/>
      <c r="M31" s="221"/>
      <c r="N31" s="217"/>
      <c r="O31" s="217"/>
      <c r="P31" s="222"/>
      <c r="Q31" s="463">
        <f t="shared" si="0"/>
        <v>357000</v>
      </c>
    </row>
    <row r="32" spans="1:17" ht="12.95" customHeight="1" x14ac:dyDescent="0.2">
      <c r="A32" s="183" t="s">
        <v>60</v>
      </c>
      <c r="B32" s="184" t="s">
        <v>245</v>
      </c>
      <c r="C32" s="185"/>
      <c r="D32" s="216"/>
      <c r="E32" s="223"/>
      <c r="F32" s="223"/>
      <c r="G32" s="217"/>
      <c r="H32" s="217"/>
      <c r="I32" s="218"/>
      <c r="J32" s="221"/>
      <c r="K32" s="217"/>
      <c r="L32" s="218"/>
      <c r="M32" s="221"/>
      <c r="N32" s="217"/>
      <c r="O32" s="217"/>
      <c r="P32" s="222"/>
      <c r="Q32" s="463">
        <f t="shared" si="0"/>
        <v>0</v>
      </c>
    </row>
    <row r="33" spans="1:17" ht="12.95" customHeight="1" x14ac:dyDescent="0.2">
      <c r="A33" s="183" t="s">
        <v>61</v>
      </c>
      <c r="B33" s="189" t="s">
        <v>331</v>
      </c>
      <c r="C33" s="185"/>
      <c r="D33" s="216"/>
      <c r="E33" s="223"/>
      <c r="F33" s="223"/>
      <c r="G33" s="217"/>
      <c r="H33" s="217"/>
      <c r="I33" s="218"/>
      <c r="J33" s="221"/>
      <c r="K33" s="217"/>
      <c r="L33" s="218"/>
      <c r="M33" s="221"/>
      <c r="N33" s="217"/>
      <c r="O33" s="217"/>
      <c r="P33" s="222"/>
      <c r="Q33" s="463">
        <f t="shared" si="0"/>
        <v>0</v>
      </c>
    </row>
    <row r="34" spans="1:17" ht="12.95" customHeight="1" x14ac:dyDescent="0.2">
      <c r="A34" s="183" t="s">
        <v>62</v>
      </c>
      <c r="B34" s="184" t="s">
        <v>315</v>
      </c>
      <c r="C34" s="185"/>
      <c r="D34" s="216"/>
      <c r="E34" s="223"/>
      <c r="F34" s="223"/>
      <c r="G34" s="217"/>
      <c r="H34" s="217"/>
      <c r="I34" s="218"/>
      <c r="J34" s="221"/>
      <c r="K34" s="217"/>
      <c r="L34" s="218"/>
      <c r="M34" s="221"/>
      <c r="N34" s="217"/>
      <c r="O34" s="217"/>
      <c r="P34" s="222"/>
      <c r="Q34" s="463">
        <f t="shared" si="0"/>
        <v>0</v>
      </c>
    </row>
    <row r="35" spans="1:17" ht="12.95" customHeight="1" x14ac:dyDescent="0.2">
      <c r="A35" s="183" t="s">
        <v>63</v>
      </c>
      <c r="B35" s="184" t="s">
        <v>316</v>
      </c>
      <c r="C35" s="185"/>
      <c r="D35" s="216"/>
      <c r="E35" s="223"/>
      <c r="F35" s="223"/>
      <c r="G35" s="217"/>
      <c r="H35" s="217"/>
      <c r="I35" s="218"/>
      <c r="J35" s="221"/>
      <c r="K35" s="217"/>
      <c r="L35" s="218"/>
      <c r="M35" s="221"/>
      <c r="N35" s="217"/>
      <c r="O35" s="217"/>
      <c r="P35" s="222"/>
      <c r="Q35" s="463">
        <f t="shared" si="0"/>
        <v>0</v>
      </c>
    </row>
    <row r="36" spans="1:17" ht="12.95" customHeight="1" x14ac:dyDescent="0.2">
      <c r="A36" s="183" t="s">
        <v>64</v>
      </c>
      <c r="B36" s="184" t="s">
        <v>402</v>
      </c>
      <c r="C36" s="185"/>
      <c r="D36" s="216"/>
      <c r="E36" s="223"/>
      <c r="F36" s="223"/>
      <c r="G36" s="217"/>
      <c r="H36" s="217">
        <v>360000</v>
      </c>
      <c r="I36" s="218"/>
      <c r="J36" s="221"/>
      <c r="K36" s="217"/>
      <c r="L36" s="218"/>
      <c r="M36" s="221"/>
      <c r="N36" s="217"/>
      <c r="O36" s="217"/>
      <c r="P36" s="222"/>
      <c r="Q36" s="463">
        <f t="shared" si="0"/>
        <v>360000</v>
      </c>
    </row>
    <row r="37" spans="1:17" ht="12.95" customHeight="1" x14ac:dyDescent="0.2">
      <c r="A37" s="183" t="s">
        <v>65</v>
      </c>
      <c r="B37" s="184" t="s">
        <v>428</v>
      </c>
      <c r="C37" s="185"/>
      <c r="D37" s="216"/>
      <c r="E37" s="223"/>
      <c r="F37" s="223"/>
      <c r="G37" s="217"/>
      <c r="H37" s="217"/>
      <c r="I37" s="218"/>
      <c r="J37" s="221"/>
      <c r="K37" s="217"/>
      <c r="L37" s="218"/>
      <c r="M37" s="221"/>
      <c r="N37" s="217"/>
      <c r="O37" s="217"/>
      <c r="P37" s="222"/>
      <c r="Q37" s="463">
        <f t="shared" si="0"/>
        <v>0</v>
      </c>
    </row>
    <row r="38" spans="1:17" ht="12.95" customHeight="1" x14ac:dyDescent="0.2">
      <c r="A38" s="183" t="s">
        <v>66</v>
      </c>
      <c r="B38" s="184" t="s">
        <v>429</v>
      </c>
      <c r="C38" s="185"/>
      <c r="D38" s="216"/>
      <c r="E38" s="223"/>
      <c r="F38" s="223"/>
      <c r="G38" s="217"/>
      <c r="H38" s="217"/>
      <c r="I38" s="218"/>
      <c r="J38" s="221"/>
      <c r="K38" s="217"/>
      <c r="L38" s="218"/>
      <c r="M38" s="221"/>
      <c r="N38" s="217"/>
      <c r="O38" s="217"/>
      <c r="P38" s="222"/>
      <c r="Q38" s="463">
        <f t="shared" si="0"/>
        <v>0</v>
      </c>
    </row>
    <row r="39" spans="1:17" ht="12.95" customHeight="1" x14ac:dyDescent="0.2">
      <c r="A39" s="183" t="s">
        <v>67</v>
      </c>
      <c r="B39" s="184" t="s">
        <v>430</v>
      </c>
      <c r="C39" s="185"/>
      <c r="D39" s="216"/>
      <c r="E39" s="223"/>
      <c r="F39" s="223"/>
      <c r="G39" s="217"/>
      <c r="H39" s="217"/>
      <c r="I39" s="218"/>
      <c r="J39" s="221"/>
      <c r="K39" s="217"/>
      <c r="L39" s="218"/>
      <c r="M39" s="221"/>
      <c r="N39" s="217"/>
      <c r="O39" s="217"/>
      <c r="P39" s="222"/>
      <c r="Q39" s="463">
        <f t="shared" si="0"/>
        <v>0</v>
      </c>
    </row>
    <row r="40" spans="1:17" ht="12.95" customHeight="1" x14ac:dyDescent="0.2">
      <c r="A40" s="183" t="s">
        <v>68</v>
      </c>
      <c r="B40" s="184" t="s">
        <v>31</v>
      </c>
      <c r="C40" s="185"/>
      <c r="D40" s="216"/>
      <c r="E40" s="223"/>
      <c r="F40" s="223"/>
      <c r="G40" s="217"/>
      <c r="H40" s="217"/>
      <c r="I40" s="218"/>
      <c r="J40" s="221"/>
      <c r="K40" s="217"/>
      <c r="L40" s="218"/>
      <c r="M40" s="221"/>
      <c r="N40" s="217"/>
      <c r="O40" s="217"/>
      <c r="P40" s="222"/>
      <c r="Q40" s="463">
        <f t="shared" si="0"/>
        <v>0</v>
      </c>
    </row>
    <row r="41" spans="1:17" ht="12.95" customHeight="1" thickBot="1" x14ac:dyDescent="0.25">
      <c r="A41" s="183" t="s">
        <v>69</v>
      </c>
      <c r="B41" s="190" t="s">
        <v>246</v>
      </c>
      <c r="C41" s="191"/>
      <c r="D41" s="234"/>
      <c r="E41" s="235"/>
      <c r="F41" s="235"/>
      <c r="G41" s="236"/>
      <c r="H41" s="236"/>
      <c r="I41" s="237"/>
      <c r="J41" s="238"/>
      <c r="K41" s="236"/>
      <c r="L41" s="237"/>
      <c r="M41" s="238"/>
      <c r="N41" s="236"/>
      <c r="O41" s="236"/>
      <c r="P41" s="239"/>
      <c r="Q41" s="463">
        <f t="shared" si="0"/>
        <v>0</v>
      </c>
    </row>
    <row r="42" spans="1:17" ht="12.95" customHeight="1" x14ac:dyDescent="0.2">
      <c r="A42" s="575" t="s">
        <v>34</v>
      </c>
      <c r="B42" s="577" t="s">
        <v>329</v>
      </c>
      <c r="C42" s="535" t="s">
        <v>185</v>
      </c>
      <c r="D42" s="544" t="s">
        <v>190</v>
      </c>
      <c r="E42" s="563" t="s">
        <v>166</v>
      </c>
      <c r="F42" s="564"/>
      <c r="G42" s="564"/>
      <c r="H42" s="564"/>
      <c r="I42" s="565"/>
      <c r="J42" s="572" t="s">
        <v>4</v>
      </c>
      <c r="K42" s="573"/>
      <c r="L42" s="574"/>
      <c r="M42" s="540" t="s">
        <v>359</v>
      </c>
      <c r="N42" s="567"/>
      <c r="O42" s="567"/>
      <c r="P42" s="541"/>
      <c r="Q42" s="463">
        <f>SUM(D42:P42)</f>
        <v>0</v>
      </c>
    </row>
    <row r="43" spans="1:17" ht="27.75" customHeight="1" thickBot="1" x14ac:dyDescent="0.25">
      <c r="A43" s="576"/>
      <c r="B43" s="578"/>
      <c r="C43" s="536"/>
      <c r="D43" s="545"/>
      <c r="E43" s="192" t="s">
        <v>212</v>
      </c>
      <c r="F43" s="193" t="s">
        <v>163</v>
      </c>
      <c r="G43" s="194" t="s">
        <v>164</v>
      </c>
      <c r="H43" s="194" t="s">
        <v>213</v>
      </c>
      <c r="I43" s="195" t="s">
        <v>165</v>
      </c>
      <c r="J43" s="196" t="s">
        <v>214</v>
      </c>
      <c r="K43" s="194" t="s">
        <v>167</v>
      </c>
      <c r="L43" s="195" t="s">
        <v>168</v>
      </c>
      <c r="M43" s="196" t="s">
        <v>169</v>
      </c>
      <c r="N43" s="194" t="s">
        <v>170</v>
      </c>
      <c r="O43" s="194" t="s">
        <v>171</v>
      </c>
      <c r="P43" s="195" t="s">
        <v>172</v>
      </c>
      <c r="Q43" s="463">
        <f t="shared" si="0"/>
        <v>0</v>
      </c>
    </row>
    <row r="44" spans="1:17" ht="12.95" customHeight="1" x14ac:dyDescent="0.2">
      <c r="A44" s="197" t="s">
        <v>70</v>
      </c>
      <c r="B44" s="198" t="s">
        <v>247</v>
      </c>
      <c r="C44" s="199"/>
      <c r="D44" s="240"/>
      <c r="E44" s="241"/>
      <c r="F44" s="215"/>
      <c r="G44" s="242"/>
      <c r="H44" s="242"/>
      <c r="I44" s="243"/>
      <c r="J44" s="244"/>
      <c r="K44" s="242"/>
      <c r="L44" s="243"/>
      <c r="M44" s="244"/>
      <c r="N44" s="242"/>
      <c r="O44" s="242"/>
      <c r="P44" s="243"/>
      <c r="Q44" s="463">
        <f t="shared" si="0"/>
        <v>0</v>
      </c>
    </row>
    <row r="45" spans="1:17" ht="12.95" customHeight="1" x14ac:dyDescent="0.2">
      <c r="A45" s="183" t="s">
        <v>71</v>
      </c>
      <c r="B45" s="161" t="s">
        <v>248</v>
      </c>
      <c r="C45" s="200"/>
      <c r="D45" s="245"/>
      <c r="E45" s="246"/>
      <c r="F45" s="219"/>
      <c r="G45" s="247"/>
      <c r="H45" s="247"/>
      <c r="I45" s="248"/>
      <c r="J45" s="249"/>
      <c r="K45" s="247"/>
      <c r="L45" s="248"/>
      <c r="M45" s="249"/>
      <c r="N45" s="247"/>
      <c r="O45" s="247"/>
      <c r="P45" s="248"/>
      <c r="Q45" s="463">
        <f t="shared" si="0"/>
        <v>0</v>
      </c>
    </row>
    <row r="46" spans="1:17" ht="12.95" customHeight="1" x14ac:dyDescent="0.2">
      <c r="A46" s="183" t="s">
        <v>72</v>
      </c>
      <c r="B46" s="162" t="s">
        <v>317</v>
      </c>
      <c r="C46" s="200"/>
      <c r="D46" s="245"/>
      <c r="E46" s="246"/>
      <c r="F46" s="219"/>
      <c r="G46" s="247"/>
      <c r="H46" s="247"/>
      <c r="I46" s="248"/>
      <c r="J46" s="249"/>
      <c r="K46" s="247"/>
      <c r="L46" s="248"/>
      <c r="M46" s="249"/>
      <c r="N46" s="247"/>
      <c r="O46" s="247"/>
      <c r="P46" s="248"/>
      <c r="Q46" s="463">
        <f t="shared" si="0"/>
        <v>0</v>
      </c>
    </row>
    <row r="47" spans="1:17" ht="12.95" customHeight="1" x14ac:dyDescent="0.2">
      <c r="A47" s="183" t="s">
        <v>73</v>
      </c>
      <c r="B47" s="162" t="s">
        <v>318</v>
      </c>
      <c r="C47" s="200">
        <v>4</v>
      </c>
      <c r="D47" s="245"/>
      <c r="E47" s="246">
        <v>800000</v>
      </c>
      <c r="F47" s="219"/>
      <c r="G47" s="247"/>
      <c r="H47" s="247"/>
      <c r="I47" s="248"/>
      <c r="J47" s="249"/>
      <c r="K47" s="247"/>
      <c r="L47" s="248"/>
      <c r="M47" s="249"/>
      <c r="N47" s="247"/>
      <c r="O47" s="247"/>
      <c r="P47" s="248"/>
      <c r="Q47" s="463">
        <f t="shared" si="0"/>
        <v>800000</v>
      </c>
    </row>
    <row r="48" spans="1:17" ht="12.95" customHeight="1" x14ac:dyDescent="0.2">
      <c r="A48" s="183" t="s">
        <v>74</v>
      </c>
      <c r="B48" s="162" t="s">
        <v>319</v>
      </c>
      <c r="C48" s="201">
        <v>0</v>
      </c>
      <c r="D48" s="250"/>
      <c r="E48" s="246">
        <v>0</v>
      </c>
      <c r="F48" s="219"/>
      <c r="G48" s="247"/>
      <c r="H48" s="247"/>
      <c r="I48" s="248"/>
      <c r="J48" s="249"/>
      <c r="K48" s="247"/>
      <c r="L48" s="248"/>
      <c r="M48" s="249"/>
      <c r="N48" s="247"/>
      <c r="O48" s="247"/>
      <c r="P48" s="248"/>
      <c r="Q48" s="463">
        <f t="shared" si="0"/>
        <v>0</v>
      </c>
    </row>
    <row r="49" spans="1:17" ht="12.95" customHeight="1" x14ac:dyDescent="0.2">
      <c r="A49" s="183" t="s">
        <v>75</v>
      </c>
      <c r="B49" s="162" t="s">
        <v>249</v>
      </c>
      <c r="C49" s="200"/>
      <c r="D49" s="245"/>
      <c r="E49" s="246"/>
      <c r="F49" s="219"/>
      <c r="G49" s="247"/>
      <c r="H49" s="247"/>
      <c r="I49" s="248"/>
      <c r="J49" s="249"/>
      <c r="K49" s="247"/>
      <c r="L49" s="248"/>
      <c r="M49" s="249"/>
      <c r="N49" s="247"/>
      <c r="O49" s="247"/>
      <c r="P49" s="248"/>
      <c r="Q49" s="463">
        <f t="shared" si="0"/>
        <v>0</v>
      </c>
    </row>
    <row r="50" spans="1:17" ht="12.95" customHeight="1" x14ac:dyDescent="0.2">
      <c r="A50" s="183" t="s">
        <v>76</v>
      </c>
      <c r="B50" s="162" t="s">
        <v>250</v>
      </c>
      <c r="C50" s="200"/>
      <c r="D50" s="245"/>
      <c r="E50" s="246"/>
      <c r="F50" s="219"/>
      <c r="G50" s="247"/>
      <c r="H50" s="247"/>
      <c r="I50" s="248"/>
      <c r="J50" s="249"/>
      <c r="K50" s="247"/>
      <c r="L50" s="248"/>
      <c r="M50" s="249"/>
      <c r="N50" s="247"/>
      <c r="O50" s="247"/>
      <c r="P50" s="248"/>
      <c r="Q50" s="463">
        <f t="shared" si="0"/>
        <v>0</v>
      </c>
    </row>
    <row r="51" spans="1:17" ht="12.95" customHeight="1" x14ac:dyDescent="0.2">
      <c r="A51" s="183" t="s">
        <v>77</v>
      </c>
      <c r="B51" s="162" t="s">
        <v>251</v>
      </c>
      <c r="C51" s="201"/>
      <c r="D51" s="250"/>
      <c r="E51" s="251"/>
      <c r="F51" s="219"/>
      <c r="G51" s="247"/>
      <c r="H51" s="247"/>
      <c r="I51" s="248"/>
      <c r="J51" s="249"/>
      <c r="K51" s="247"/>
      <c r="L51" s="248"/>
      <c r="M51" s="249"/>
      <c r="N51" s="247"/>
      <c r="O51" s="247"/>
      <c r="P51" s="248"/>
      <c r="Q51" s="463">
        <f t="shared" si="0"/>
        <v>0</v>
      </c>
    </row>
    <row r="52" spans="1:17" ht="12.95" customHeight="1" x14ac:dyDescent="0.2">
      <c r="A52" s="183" t="s">
        <v>78</v>
      </c>
      <c r="B52" s="162" t="s">
        <v>252</v>
      </c>
      <c r="C52" s="201"/>
      <c r="D52" s="250"/>
      <c r="E52" s="252"/>
      <c r="F52" s="250"/>
      <c r="G52" s="247"/>
      <c r="H52" s="247"/>
      <c r="I52" s="248"/>
      <c r="J52" s="249"/>
      <c r="K52" s="247"/>
      <c r="L52" s="248"/>
      <c r="M52" s="249"/>
      <c r="N52" s="247"/>
      <c r="O52" s="247"/>
      <c r="P52" s="248"/>
      <c r="Q52" s="463">
        <f t="shared" si="0"/>
        <v>0</v>
      </c>
    </row>
    <row r="53" spans="1:17" ht="12.95" customHeight="1" x14ac:dyDescent="0.2">
      <c r="A53" s="183" t="s">
        <v>79</v>
      </c>
      <c r="B53" s="161" t="s">
        <v>33</v>
      </c>
      <c r="C53" s="200"/>
      <c r="D53" s="245"/>
      <c r="E53" s="246"/>
      <c r="F53" s="219"/>
      <c r="G53" s="247"/>
      <c r="H53" s="247"/>
      <c r="I53" s="248"/>
      <c r="J53" s="249"/>
      <c r="K53" s="247"/>
      <c r="L53" s="248"/>
      <c r="M53" s="249"/>
      <c r="N53" s="247"/>
      <c r="O53" s="247"/>
      <c r="P53" s="248"/>
      <c r="Q53" s="463">
        <f t="shared" si="0"/>
        <v>0</v>
      </c>
    </row>
    <row r="54" spans="1:17" ht="12.95" customHeight="1" x14ac:dyDescent="0.2">
      <c r="A54" s="183"/>
      <c r="B54" s="202" t="s">
        <v>253</v>
      </c>
      <c r="C54" s="201"/>
      <c r="D54" s="250"/>
      <c r="E54" s="246"/>
      <c r="F54" s="219"/>
      <c r="G54" s="247"/>
      <c r="H54" s="247"/>
      <c r="I54" s="248"/>
      <c r="J54" s="249"/>
      <c r="K54" s="247"/>
      <c r="L54" s="248"/>
      <c r="M54" s="249"/>
      <c r="N54" s="247"/>
      <c r="O54" s="247"/>
      <c r="P54" s="248"/>
      <c r="Q54" s="463">
        <f t="shared" si="0"/>
        <v>0</v>
      </c>
    </row>
    <row r="55" spans="1:17" ht="12.95" customHeight="1" x14ac:dyDescent="0.2">
      <c r="A55" s="183" t="s">
        <v>14</v>
      </c>
      <c r="B55" s="163" t="s">
        <v>320</v>
      </c>
      <c r="C55" s="201"/>
      <c r="D55" s="250"/>
      <c r="E55" s="252"/>
      <c r="F55" s="219"/>
      <c r="G55" s="247"/>
      <c r="H55" s="247"/>
      <c r="I55" s="248"/>
      <c r="J55" s="249"/>
      <c r="K55" s="247"/>
      <c r="L55" s="248"/>
      <c r="M55" s="249"/>
      <c r="N55" s="247"/>
      <c r="O55" s="247"/>
      <c r="P55" s="248"/>
      <c r="Q55" s="463">
        <f t="shared" si="0"/>
        <v>0</v>
      </c>
    </row>
    <row r="56" spans="1:17" ht="12.95" customHeight="1" x14ac:dyDescent="0.2">
      <c r="A56" s="183" t="s">
        <v>36</v>
      </c>
      <c r="B56" s="161" t="s">
        <v>313</v>
      </c>
      <c r="C56" s="201"/>
      <c r="D56" s="250"/>
      <c r="E56" s="253"/>
      <c r="F56" s="247"/>
      <c r="G56" s="247"/>
      <c r="H56" s="247"/>
      <c r="I56" s="248"/>
      <c r="J56" s="249"/>
      <c r="K56" s="247"/>
      <c r="L56" s="248"/>
      <c r="M56" s="249"/>
      <c r="N56" s="247"/>
      <c r="O56" s="247"/>
      <c r="P56" s="248"/>
      <c r="Q56" s="463">
        <f t="shared" si="0"/>
        <v>0</v>
      </c>
    </row>
    <row r="57" spans="1:17" ht="12.95" customHeight="1" x14ac:dyDescent="0.2">
      <c r="A57" s="183" t="s">
        <v>37</v>
      </c>
      <c r="B57" s="161" t="s">
        <v>325</v>
      </c>
      <c r="C57" s="200"/>
      <c r="D57" s="216"/>
      <c r="E57" s="273"/>
      <c r="F57" s="254"/>
      <c r="G57" s="254"/>
      <c r="H57" s="254"/>
      <c r="I57" s="271"/>
      <c r="J57" s="270"/>
      <c r="K57" s="254"/>
      <c r="L57" s="271"/>
      <c r="M57" s="270"/>
      <c r="N57" s="254"/>
      <c r="O57" s="254"/>
      <c r="P57" s="271"/>
      <c r="Q57" s="463">
        <f t="shared" si="0"/>
        <v>0</v>
      </c>
    </row>
    <row r="58" spans="1:17" ht="12.95" customHeight="1" x14ac:dyDescent="0.2">
      <c r="A58" s="183" t="s">
        <v>38</v>
      </c>
      <c r="B58" s="163" t="s">
        <v>254</v>
      </c>
      <c r="C58" s="200"/>
      <c r="D58" s="216"/>
      <c r="E58" s="273"/>
      <c r="F58" s="254"/>
      <c r="G58" s="254"/>
      <c r="H58" s="254"/>
      <c r="I58" s="271"/>
      <c r="J58" s="270"/>
      <c r="K58" s="254"/>
      <c r="L58" s="271"/>
      <c r="M58" s="270"/>
      <c r="N58" s="254"/>
      <c r="O58" s="254"/>
      <c r="P58" s="271"/>
      <c r="Q58" s="463">
        <f t="shared" si="0"/>
        <v>0</v>
      </c>
    </row>
    <row r="59" spans="1:17" x14ac:dyDescent="0.2">
      <c r="A59" s="183" t="s">
        <v>39</v>
      </c>
      <c r="B59" s="161" t="s">
        <v>321</v>
      </c>
      <c r="C59" s="200"/>
      <c r="D59" s="216"/>
      <c r="E59" s="273"/>
      <c r="F59" s="254"/>
      <c r="G59" s="254"/>
      <c r="H59" s="254"/>
      <c r="I59" s="271"/>
      <c r="J59" s="270"/>
      <c r="K59" s="254"/>
      <c r="L59" s="271"/>
      <c r="M59" s="270"/>
      <c r="N59" s="254"/>
      <c r="O59" s="254"/>
      <c r="P59" s="271"/>
      <c r="Q59" s="463">
        <f t="shared" si="0"/>
        <v>0</v>
      </c>
    </row>
    <row r="60" spans="1:17" ht="25.5" x14ac:dyDescent="0.2">
      <c r="A60" s="183" t="s">
        <v>40</v>
      </c>
      <c r="B60" s="163" t="s">
        <v>306</v>
      </c>
      <c r="C60" s="200">
        <v>13</v>
      </c>
      <c r="D60" s="283"/>
      <c r="E60" s="464"/>
      <c r="F60" s="285">
        <v>10500000</v>
      </c>
      <c r="G60" s="285"/>
      <c r="H60" s="285">
        <v>8000</v>
      </c>
      <c r="I60" s="284">
        <v>0</v>
      </c>
      <c r="J60" s="465"/>
      <c r="K60" s="285"/>
      <c r="L60" s="284"/>
      <c r="M60" s="465"/>
      <c r="N60" s="285"/>
      <c r="O60" s="285"/>
      <c r="P60" s="284"/>
      <c r="Q60" s="463">
        <f t="shared" si="0"/>
        <v>10508000</v>
      </c>
    </row>
    <row r="61" spans="1:17" x14ac:dyDescent="0.2">
      <c r="A61" s="183" t="s">
        <v>41</v>
      </c>
      <c r="B61" s="161" t="s">
        <v>323</v>
      </c>
      <c r="C61" s="200"/>
      <c r="D61" s="216">
        <v>67795800</v>
      </c>
      <c r="E61" s="273"/>
      <c r="F61" s="254"/>
      <c r="G61" s="254"/>
      <c r="H61" s="254"/>
      <c r="I61" s="271"/>
      <c r="J61" s="270"/>
      <c r="K61" s="254"/>
      <c r="L61" s="271"/>
      <c r="M61" s="270"/>
      <c r="N61" s="254"/>
      <c r="O61" s="254"/>
      <c r="P61" s="271">
        <v>1089200</v>
      </c>
      <c r="Q61" s="463">
        <f t="shared" si="0"/>
        <v>68885000</v>
      </c>
    </row>
    <row r="62" spans="1:17" x14ac:dyDescent="0.2">
      <c r="A62" s="183"/>
      <c r="B62" s="202" t="s">
        <v>255</v>
      </c>
      <c r="C62" s="200"/>
      <c r="D62" s="216"/>
      <c r="E62" s="273"/>
      <c r="F62" s="254"/>
      <c r="G62" s="254"/>
      <c r="H62" s="254"/>
      <c r="I62" s="271"/>
      <c r="J62" s="270"/>
      <c r="K62" s="254"/>
      <c r="L62" s="271"/>
      <c r="M62" s="270"/>
      <c r="N62" s="254"/>
      <c r="O62" s="254"/>
      <c r="P62" s="271"/>
      <c r="Q62" s="463">
        <f t="shared" si="0"/>
        <v>0</v>
      </c>
    </row>
    <row r="63" spans="1:17" x14ac:dyDescent="0.2">
      <c r="A63" s="183" t="s">
        <v>87</v>
      </c>
      <c r="B63" s="161" t="s">
        <v>256</v>
      </c>
      <c r="C63" s="200"/>
      <c r="D63" s="216"/>
      <c r="E63" s="273"/>
      <c r="F63" s="254"/>
      <c r="G63" s="254"/>
      <c r="H63" s="254"/>
      <c r="I63" s="271"/>
      <c r="J63" s="270"/>
      <c r="K63" s="254"/>
      <c r="L63" s="271"/>
      <c r="M63" s="270"/>
      <c r="N63" s="254"/>
      <c r="O63" s="254"/>
      <c r="P63" s="271"/>
      <c r="Q63" s="463">
        <f t="shared" si="0"/>
        <v>0</v>
      </c>
    </row>
    <row r="64" spans="1:17" x14ac:dyDescent="0.2">
      <c r="A64" s="183" t="s">
        <v>36</v>
      </c>
      <c r="B64" s="161" t="s">
        <v>323</v>
      </c>
      <c r="C64" s="200"/>
      <c r="D64" s="216">
        <v>15241759</v>
      </c>
      <c r="E64" s="273"/>
      <c r="F64" s="254"/>
      <c r="G64" s="254"/>
      <c r="H64" s="254"/>
      <c r="I64" s="271"/>
      <c r="J64" s="270"/>
      <c r="K64" s="254"/>
      <c r="L64" s="271"/>
      <c r="M64" s="270"/>
      <c r="N64" s="254"/>
      <c r="O64" s="254"/>
      <c r="P64" s="271">
        <v>25544</v>
      </c>
      <c r="Q64" s="463">
        <f t="shared" si="0"/>
        <v>15267303</v>
      </c>
    </row>
    <row r="65" spans="1:17" x14ac:dyDescent="0.2">
      <c r="A65" s="183" t="s">
        <v>332</v>
      </c>
      <c r="B65" s="161" t="s">
        <v>32</v>
      </c>
      <c r="C65" s="200"/>
      <c r="D65" s="216"/>
      <c r="E65" s="273"/>
      <c r="F65" s="254"/>
      <c r="G65" s="254"/>
      <c r="H65" s="254"/>
      <c r="I65" s="271"/>
      <c r="J65" s="270"/>
      <c r="K65" s="254"/>
      <c r="L65" s="271"/>
      <c r="M65" s="270"/>
      <c r="N65" s="254"/>
      <c r="O65" s="254"/>
      <c r="P65" s="271"/>
      <c r="Q65" s="463">
        <f t="shared" si="0"/>
        <v>0</v>
      </c>
    </row>
    <row r="66" spans="1:17" x14ac:dyDescent="0.2">
      <c r="A66" s="183" t="s">
        <v>333</v>
      </c>
      <c r="B66" s="161" t="s">
        <v>330</v>
      </c>
      <c r="C66" s="200">
        <v>2</v>
      </c>
      <c r="D66" s="216"/>
      <c r="E66" s="273"/>
      <c r="F66" s="254"/>
      <c r="G66" s="254"/>
      <c r="H66" s="254">
        <v>32697</v>
      </c>
      <c r="I66" s="271"/>
      <c r="J66" s="270"/>
      <c r="K66" s="254"/>
      <c r="L66" s="271"/>
      <c r="M66" s="270"/>
      <c r="N66" s="254"/>
      <c r="O66" s="254"/>
      <c r="P66" s="271"/>
      <c r="Q66" s="463">
        <f>SUM(D66:P66)</f>
        <v>32697</v>
      </c>
    </row>
    <row r="67" spans="1:17" x14ac:dyDescent="0.2">
      <c r="A67" s="183"/>
      <c r="B67" s="202" t="s">
        <v>260</v>
      </c>
      <c r="C67" s="200"/>
      <c r="D67" s="216"/>
      <c r="E67" s="273"/>
      <c r="F67" s="254"/>
      <c r="G67" s="254"/>
      <c r="H67" s="254"/>
      <c r="I67" s="271"/>
      <c r="J67" s="270"/>
      <c r="K67" s="254"/>
      <c r="L67" s="271"/>
      <c r="M67" s="270"/>
      <c r="N67" s="254"/>
      <c r="O67" s="254"/>
      <c r="P67" s="271"/>
      <c r="Q67" s="463">
        <f t="shared" si="0"/>
        <v>0</v>
      </c>
    </row>
    <row r="68" spans="1:17" x14ac:dyDescent="0.2">
      <c r="A68" s="183" t="s">
        <v>14</v>
      </c>
      <c r="B68" s="161" t="s">
        <v>326</v>
      </c>
      <c r="C68" s="200">
        <v>6</v>
      </c>
      <c r="D68" s="216"/>
      <c r="E68" s="273"/>
      <c r="F68" s="254"/>
      <c r="G68" s="254"/>
      <c r="H68" s="254"/>
      <c r="I68" s="271"/>
      <c r="J68" s="270"/>
      <c r="K68" s="254"/>
      <c r="L68" s="271"/>
      <c r="M68" s="270"/>
      <c r="N68" s="254"/>
      <c r="O68" s="254"/>
      <c r="P68" s="271"/>
      <c r="Q68" s="463">
        <f t="shared" si="0"/>
        <v>0</v>
      </c>
    </row>
    <row r="69" spans="1:17" x14ac:dyDescent="0.2">
      <c r="A69" s="183" t="s">
        <v>36</v>
      </c>
      <c r="B69" s="161" t="s">
        <v>310</v>
      </c>
      <c r="C69" s="200"/>
      <c r="D69" s="216"/>
      <c r="E69" s="273"/>
      <c r="F69" s="254"/>
      <c r="G69" s="254"/>
      <c r="H69" s="254">
        <v>31189</v>
      </c>
      <c r="I69" s="271"/>
      <c r="J69" s="270"/>
      <c r="K69" s="254"/>
      <c r="L69" s="271"/>
      <c r="M69" s="270"/>
      <c r="N69" s="254"/>
      <c r="O69" s="254"/>
      <c r="P69" s="271"/>
      <c r="Q69" s="463">
        <f t="shared" si="0"/>
        <v>31189</v>
      </c>
    </row>
    <row r="70" spans="1:17" x14ac:dyDescent="0.2">
      <c r="A70" s="183" t="s">
        <v>37</v>
      </c>
      <c r="B70" s="161" t="s">
        <v>323</v>
      </c>
      <c r="C70" s="203"/>
      <c r="D70" s="466">
        <v>61751830</v>
      </c>
      <c r="E70" s="275"/>
      <c r="F70" s="276"/>
      <c r="G70" s="276"/>
      <c r="H70" s="276"/>
      <c r="I70" s="279"/>
      <c r="J70" s="278"/>
      <c r="K70" s="276"/>
      <c r="L70" s="279"/>
      <c r="M70" s="278"/>
      <c r="N70" s="276"/>
      <c r="O70" s="276"/>
      <c r="P70" s="279">
        <v>216981</v>
      </c>
      <c r="Q70" s="463">
        <f t="shared" si="0"/>
        <v>61968811</v>
      </c>
    </row>
    <row r="71" spans="1:17" x14ac:dyDescent="0.2">
      <c r="A71" s="183" t="s">
        <v>38</v>
      </c>
      <c r="B71" s="161" t="s">
        <v>327</v>
      </c>
      <c r="C71" s="203">
        <v>3</v>
      </c>
      <c r="D71" s="466"/>
      <c r="E71" s="275"/>
      <c r="F71" s="276"/>
      <c r="G71" s="276"/>
      <c r="H71" s="276"/>
      <c r="I71" s="279"/>
      <c r="J71" s="278"/>
      <c r="K71" s="276"/>
      <c r="L71" s="279"/>
      <c r="M71" s="278"/>
      <c r="N71" s="276"/>
      <c r="O71" s="276"/>
      <c r="P71" s="279"/>
      <c r="Q71" s="463">
        <f t="shared" si="0"/>
        <v>0</v>
      </c>
    </row>
    <row r="72" spans="1:17" x14ac:dyDescent="0.2">
      <c r="A72" s="183" t="s">
        <v>39</v>
      </c>
      <c r="B72" s="161" t="s">
        <v>16</v>
      </c>
      <c r="C72" s="203">
        <v>1</v>
      </c>
      <c r="D72" s="466"/>
      <c r="E72" s="275"/>
      <c r="F72" s="276"/>
      <c r="G72" s="276"/>
      <c r="H72" s="276"/>
      <c r="I72" s="279"/>
      <c r="J72" s="278"/>
      <c r="K72" s="276"/>
      <c r="L72" s="279"/>
      <c r="M72" s="278"/>
      <c r="N72" s="276"/>
      <c r="O72" s="276"/>
      <c r="P72" s="279"/>
      <c r="Q72" s="463">
        <f t="shared" ref="Q72:Q135" si="1">SUM(D72:P72)</f>
        <v>0</v>
      </c>
    </row>
    <row r="73" spans="1:17" ht="13.5" thickBot="1" x14ac:dyDescent="0.25">
      <c r="A73" s="212" t="s">
        <v>40</v>
      </c>
      <c r="B73" s="213" t="s">
        <v>362</v>
      </c>
      <c r="C73" s="203">
        <v>4</v>
      </c>
      <c r="D73" s="466"/>
      <c r="E73" s="275"/>
      <c r="F73" s="276"/>
      <c r="G73" s="276"/>
      <c r="H73" s="276"/>
      <c r="I73" s="279"/>
      <c r="J73" s="278"/>
      <c r="K73" s="276"/>
      <c r="L73" s="279"/>
      <c r="M73" s="278"/>
      <c r="N73" s="276"/>
      <c r="O73" s="276"/>
      <c r="P73" s="279"/>
      <c r="Q73" s="463">
        <f t="shared" si="1"/>
        <v>0</v>
      </c>
    </row>
    <row r="74" spans="1:17" ht="13.5" thickBot="1" x14ac:dyDescent="0.25">
      <c r="A74" s="557" t="s">
        <v>82</v>
      </c>
      <c r="B74" s="558"/>
      <c r="C74" s="214">
        <f>C7+C8+C9+C10+C11+C12+C13+C14+C15+C16+C17+C18+C19+C20+C21+C22+C23+C24+C25+C26+C27+C28+C29+C30+C31+C32+C33+C34+C35+C36+C37+C38+C39+C40+C41+C44+C45+C46+C47+C48+C49+C50+C51+C52+C53+C55+C56+C57+C58+C59+C60+C61+C63+C64+C65+C66+C68+C69+C70+C71+C73+C72</f>
        <v>38</v>
      </c>
      <c r="D74" s="255">
        <f>SUM(D7:D41)+SUM(D44:D73)</f>
        <v>144789389</v>
      </c>
      <c r="E74" s="255">
        <f t="shared" ref="E74:P74" si="2">SUM(E7:E41)+SUM(E44:E73)</f>
        <v>157931034</v>
      </c>
      <c r="F74" s="255">
        <f t="shared" si="2"/>
        <v>11500000</v>
      </c>
      <c r="G74" s="255">
        <f t="shared" si="2"/>
        <v>96500000</v>
      </c>
      <c r="H74" s="255">
        <f t="shared" si="2"/>
        <v>14609852</v>
      </c>
      <c r="I74" s="255">
        <f t="shared" si="2"/>
        <v>0</v>
      </c>
      <c r="J74" s="255">
        <f t="shared" si="2"/>
        <v>16500000</v>
      </c>
      <c r="K74" s="255">
        <f t="shared" si="2"/>
        <v>7600000</v>
      </c>
      <c r="L74" s="255">
        <f t="shared" si="2"/>
        <v>497000</v>
      </c>
      <c r="M74" s="255">
        <f t="shared" si="2"/>
        <v>0</v>
      </c>
      <c r="N74" s="255">
        <f t="shared" si="2"/>
        <v>0</v>
      </c>
      <c r="O74" s="255">
        <f t="shared" si="2"/>
        <v>0</v>
      </c>
      <c r="P74" s="467">
        <f t="shared" si="2"/>
        <v>123165725</v>
      </c>
      <c r="Q74" s="463">
        <f t="shared" si="1"/>
        <v>573093000</v>
      </c>
    </row>
    <row r="75" spans="1:17" ht="18.75" customHeight="1" thickBot="1" x14ac:dyDescent="0.25">
      <c r="A75" s="579" t="s">
        <v>173</v>
      </c>
      <c r="B75" s="580"/>
      <c r="C75" s="205"/>
      <c r="D75" s="546">
        <f>E74+F74+G74+H74+I74+J74+K74+L74+M74+N74+O74+P74+D74</f>
        <v>573093000</v>
      </c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7"/>
      <c r="Q75" s="463">
        <f t="shared" si="1"/>
        <v>573093000</v>
      </c>
    </row>
    <row r="76" spans="1:17" ht="15" customHeight="1" thickBot="1" x14ac:dyDescent="0.25">
      <c r="A76" s="594" t="s">
        <v>188</v>
      </c>
      <c r="B76" s="595"/>
      <c r="C76" s="206"/>
      <c r="D76" s="548">
        <f>-D74</f>
        <v>-144789389</v>
      </c>
      <c r="E76" s="549"/>
      <c r="F76" s="549"/>
      <c r="G76" s="549"/>
      <c r="H76" s="549"/>
      <c r="I76" s="549"/>
      <c r="J76" s="549"/>
      <c r="K76" s="549"/>
      <c r="L76" s="549"/>
      <c r="M76" s="549"/>
      <c r="N76" s="549"/>
      <c r="O76" s="549"/>
      <c r="P76" s="550"/>
      <c r="Q76" s="463"/>
    </row>
    <row r="77" spans="1:17" ht="13.5" thickBot="1" x14ac:dyDescent="0.25">
      <c r="A77" s="596" t="s">
        <v>189</v>
      </c>
      <c r="B77" s="597"/>
      <c r="C77" s="68"/>
      <c r="D77" s="546">
        <f>SUM(D75:D76)</f>
        <v>428303611</v>
      </c>
      <c r="E77" s="551"/>
      <c r="F77" s="551"/>
      <c r="G77" s="551"/>
      <c r="H77" s="551"/>
      <c r="I77" s="551"/>
      <c r="J77" s="551"/>
      <c r="K77" s="551"/>
      <c r="L77" s="551"/>
      <c r="M77" s="551"/>
      <c r="N77" s="551"/>
      <c r="O77" s="551"/>
      <c r="P77" s="552"/>
      <c r="Q77" s="463">
        <f t="shared" si="1"/>
        <v>428303611</v>
      </c>
    </row>
    <row r="78" spans="1:17" x14ac:dyDescent="0.2">
      <c r="A78" s="69"/>
      <c r="B78" s="69"/>
      <c r="Q78" s="463">
        <f t="shared" si="1"/>
        <v>0</v>
      </c>
    </row>
    <row r="79" spans="1:17" x14ac:dyDescent="0.2">
      <c r="A79" s="69"/>
      <c r="B79" s="69"/>
      <c r="Q79" s="463">
        <f t="shared" si="1"/>
        <v>0</v>
      </c>
    </row>
    <row r="80" spans="1:17" x14ac:dyDescent="0.2">
      <c r="A80" s="69"/>
      <c r="B80" s="69"/>
      <c r="Q80" s="463">
        <f t="shared" si="1"/>
        <v>0</v>
      </c>
    </row>
    <row r="81" spans="1:17" x14ac:dyDescent="0.2">
      <c r="A81" s="69"/>
      <c r="B81" s="69"/>
      <c r="Q81" s="463">
        <f t="shared" si="1"/>
        <v>0</v>
      </c>
    </row>
    <row r="82" spans="1:17" x14ac:dyDescent="0.2">
      <c r="A82" s="69"/>
      <c r="B82" s="69"/>
      <c r="Q82" s="463">
        <f t="shared" si="1"/>
        <v>0</v>
      </c>
    </row>
    <row r="83" spans="1:17" ht="13.5" thickBot="1" x14ac:dyDescent="0.25">
      <c r="A83" s="69"/>
      <c r="B83" s="69"/>
      <c r="Q83" s="463">
        <f t="shared" si="1"/>
        <v>0</v>
      </c>
    </row>
    <row r="84" spans="1:17" ht="12.75" customHeight="1" x14ac:dyDescent="0.2">
      <c r="A84" s="523" t="s">
        <v>34</v>
      </c>
      <c r="B84" s="600" t="s">
        <v>329</v>
      </c>
      <c r="C84" s="535" t="s">
        <v>185</v>
      </c>
      <c r="D84" s="533" t="s">
        <v>190</v>
      </c>
      <c r="E84" s="584" t="s">
        <v>183</v>
      </c>
      <c r="F84" s="584"/>
      <c r="G84" s="584"/>
      <c r="H84" s="584"/>
      <c r="I84" s="584"/>
      <c r="J84" s="585"/>
      <c r="K84" s="586" t="s">
        <v>182</v>
      </c>
      <c r="L84" s="587"/>
      <c r="M84" s="587"/>
      <c r="N84" s="588"/>
      <c r="O84" s="589" t="s">
        <v>359</v>
      </c>
      <c r="P84" s="590"/>
      <c r="Q84" s="463">
        <f t="shared" si="1"/>
        <v>0</v>
      </c>
    </row>
    <row r="85" spans="1:17" ht="23.25" thickBot="1" x14ac:dyDescent="0.25">
      <c r="A85" s="524"/>
      <c r="B85" s="601"/>
      <c r="C85" s="536"/>
      <c r="D85" s="534"/>
      <c r="E85" s="192" t="s">
        <v>174</v>
      </c>
      <c r="F85" s="193" t="s">
        <v>175</v>
      </c>
      <c r="G85" s="194" t="s">
        <v>176</v>
      </c>
      <c r="H85" s="194" t="s">
        <v>177</v>
      </c>
      <c r="I85" s="194" t="s">
        <v>178</v>
      </c>
      <c r="J85" s="195" t="s">
        <v>216</v>
      </c>
      <c r="K85" s="196" t="s">
        <v>179</v>
      </c>
      <c r="L85" s="194" t="s">
        <v>180</v>
      </c>
      <c r="M85" s="194" t="s">
        <v>181</v>
      </c>
      <c r="N85" s="195" t="s">
        <v>178</v>
      </c>
      <c r="O85" s="196" t="s">
        <v>215</v>
      </c>
      <c r="P85" s="195" t="s">
        <v>184</v>
      </c>
      <c r="Q85" s="463">
        <f t="shared" si="1"/>
        <v>0</v>
      </c>
    </row>
    <row r="86" spans="1:17" ht="15.75" customHeight="1" x14ac:dyDescent="0.2">
      <c r="A86" s="598" t="s">
        <v>35</v>
      </c>
      <c r="B86" s="599"/>
      <c r="C86" s="66"/>
      <c r="D86" s="280"/>
      <c r="E86" s="281"/>
      <c r="F86" s="227"/>
      <c r="G86" s="228"/>
      <c r="H86" s="228"/>
      <c r="I86" s="228"/>
      <c r="J86" s="232"/>
      <c r="K86" s="231"/>
      <c r="L86" s="228"/>
      <c r="M86" s="228"/>
      <c r="N86" s="232"/>
      <c r="O86" s="231"/>
      <c r="P86" s="232"/>
      <c r="Q86" s="463">
        <f t="shared" si="1"/>
        <v>0</v>
      </c>
    </row>
    <row r="87" spans="1:17" x14ac:dyDescent="0.2">
      <c r="A87" s="207" t="s">
        <v>14</v>
      </c>
      <c r="B87" s="184" t="s">
        <v>374</v>
      </c>
      <c r="C87" s="208"/>
      <c r="D87" s="268"/>
      <c r="E87" s="256"/>
      <c r="F87" s="223"/>
      <c r="G87" s="217"/>
      <c r="H87" s="217"/>
      <c r="I87" s="217"/>
      <c r="J87" s="222"/>
      <c r="K87" s="221">
        <v>3810000</v>
      </c>
      <c r="L87" s="217"/>
      <c r="M87" s="217"/>
      <c r="N87" s="222"/>
      <c r="O87" s="221"/>
      <c r="P87" s="222"/>
      <c r="Q87" s="463">
        <f t="shared" si="1"/>
        <v>3810000</v>
      </c>
    </row>
    <row r="88" spans="1:17" x14ac:dyDescent="0.2">
      <c r="A88" s="207" t="s">
        <v>36</v>
      </c>
      <c r="B88" s="186" t="s">
        <v>15</v>
      </c>
      <c r="C88" s="208"/>
      <c r="D88" s="268"/>
      <c r="E88" s="256"/>
      <c r="F88" s="223"/>
      <c r="G88" s="217">
        <v>3956000</v>
      </c>
      <c r="H88" s="217"/>
      <c r="I88" s="217"/>
      <c r="J88" s="222"/>
      <c r="K88" s="221">
        <v>254000</v>
      </c>
      <c r="L88" s="217"/>
      <c r="M88" s="217"/>
      <c r="N88" s="222"/>
      <c r="O88" s="221"/>
      <c r="P88" s="222"/>
      <c r="Q88" s="463">
        <f t="shared" si="1"/>
        <v>4210000</v>
      </c>
    </row>
    <row r="89" spans="1:17" ht="18" customHeight="1" x14ac:dyDescent="0.2">
      <c r="A89" s="207" t="s">
        <v>37</v>
      </c>
      <c r="B89" s="187" t="s">
        <v>328</v>
      </c>
      <c r="C89" s="208"/>
      <c r="D89" s="268"/>
      <c r="E89" s="256"/>
      <c r="F89" s="223"/>
      <c r="G89" s="217">
        <v>1660000</v>
      </c>
      <c r="H89" s="217"/>
      <c r="I89" s="217"/>
      <c r="J89" s="222"/>
      <c r="K89" s="221">
        <v>9200000</v>
      </c>
      <c r="L89" s="217">
        <v>10000000</v>
      </c>
      <c r="M89" s="217"/>
      <c r="N89" s="222"/>
      <c r="O89" s="221"/>
      <c r="P89" s="222"/>
      <c r="Q89" s="463">
        <f t="shared" si="1"/>
        <v>20860000</v>
      </c>
    </row>
    <row r="90" spans="1:17" ht="25.5" x14ac:dyDescent="0.2">
      <c r="A90" s="207" t="s">
        <v>38</v>
      </c>
      <c r="B90" s="187" t="s">
        <v>306</v>
      </c>
      <c r="C90" s="209">
        <v>2</v>
      </c>
      <c r="D90" s="272"/>
      <c r="E90" s="256">
        <v>17934000</v>
      </c>
      <c r="F90" s="223">
        <v>3178962</v>
      </c>
      <c r="G90" s="217">
        <v>20364000</v>
      </c>
      <c r="H90" s="217"/>
      <c r="I90" s="217"/>
      <c r="J90" s="222"/>
      <c r="K90" s="221"/>
      <c r="L90" s="217">
        <v>5500000</v>
      </c>
      <c r="M90" s="217"/>
      <c r="N90" s="222"/>
      <c r="O90" s="221"/>
      <c r="P90" s="222">
        <v>64318408</v>
      </c>
      <c r="Q90" s="463">
        <f t="shared" si="1"/>
        <v>111295370</v>
      </c>
    </row>
    <row r="91" spans="1:17" x14ac:dyDescent="0.2">
      <c r="A91" s="207" t="s">
        <v>39</v>
      </c>
      <c r="B91" s="184" t="s">
        <v>307</v>
      </c>
      <c r="C91" s="209"/>
      <c r="D91" s="272"/>
      <c r="E91" s="256">
        <v>300000</v>
      </c>
      <c r="F91" s="223"/>
      <c r="G91" s="217">
        <v>1839000</v>
      </c>
      <c r="H91" s="217"/>
      <c r="I91" s="217"/>
      <c r="J91" s="222"/>
      <c r="K91" s="221"/>
      <c r="L91" s="217"/>
      <c r="M91" s="217"/>
      <c r="N91" s="222"/>
      <c r="O91" s="221"/>
      <c r="P91" s="222"/>
      <c r="Q91" s="463">
        <f t="shared" si="1"/>
        <v>2139000</v>
      </c>
    </row>
    <row r="92" spans="1:17" x14ac:dyDescent="0.2">
      <c r="A92" s="207" t="s">
        <v>40</v>
      </c>
      <c r="B92" s="186" t="s">
        <v>18</v>
      </c>
      <c r="C92" s="209"/>
      <c r="D92" s="272"/>
      <c r="E92" s="256"/>
      <c r="F92" s="223"/>
      <c r="G92" s="217">
        <v>8450000</v>
      </c>
      <c r="H92" s="217"/>
      <c r="I92" s="217"/>
      <c r="J92" s="222"/>
      <c r="K92" s="221"/>
      <c r="L92" s="217"/>
      <c r="M92" s="217"/>
      <c r="N92" s="222"/>
      <c r="O92" s="221"/>
      <c r="P92" s="222"/>
      <c r="Q92" s="463">
        <f t="shared" si="1"/>
        <v>8450000</v>
      </c>
    </row>
    <row r="93" spans="1:17" x14ac:dyDescent="0.2">
      <c r="A93" s="207" t="s">
        <v>41</v>
      </c>
      <c r="B93" s="186" t="s">
        <v>308</v>
      </c>
      <c r="C93" s="209">
        <v>2</v>
      </c>
      <c r="D93" s="272"/>
      <c r="E93" s="256">
        <v>5202000</v>
      </c>
      <c r="F93" s="223">
        <v>920000</v>
      </c>
      <c r="G93" s="217">
        <v>6448000</v>
      </c>
      <c r="H93" s="217"/>
      <c r="I93" s="217"/>
      <c r="J93" s="222"/>
      <c r="K93" s="221">
        <v>3000000</v>
      </c>
      <c r="L93" s="217">
        <v>127000</v>
      </c>
      <c r="M93" s="217">
        <v>0</v>
      </c>
      <c r="N93" s="222"/>
      <c r="O93" s="221"/>
      <c r="P93" s="222"/>
      <c r="Q93" s="463">
        <f t="shared" si="1"/>
        <v>15697000</v>
      </c>
    </row>
    <row r="94" spans="1:17" x14ac:dyDescent="0.2">
      <c r="A94" s="207" t="s">
        <v>42</v>
      </c>
      <c r="B94" s="186" t="s">
        <v>309</v>
      </c>
      <c r="C94" s="209"/>
      <c r="D94" s="272"/>
      <c r="E94" s="256"/>
      <c r="F94" s="223"/>
      <c r="G94" s="217"/>
      <c r="H94" s="217">
        <v>6037241</v>
      </c>
      <c r="I94" s="217"/>
      <c r="J94" s="222"/>
      <c r="K94" s="221"/>
      <c r="L94" s="217"/>
      <c r="M94" s="217"/>
      <c r="N94" s="222"/>
      <c r="O94" s="221"/>
      <c r="P94" s="222"/>
      <c r="Q94" s="463">
        <f t="shared" si="1"/>
        <v>6037241</v>
      </c>
    </row>
    <row r="95" spans="1:17" x14ac:dyDescent="0.2">
      <c r="A95" s="207" t="s">
        <v>43</v>
      </c>
      <c r="B95" s="186" t="s">
        <v>323</v>
      </c>
      <c r="C95" s="209"/>
      <c r="D95" s="272"/>
      <c r="E95" s="256"/>
      <c r="F95" s="223"/>
      <c r="G95" s="217"/>
      <c r="H95" s="217">
        <v>144789389</v>
      </c>
      <c r="I95" s="217">
        <v>8850000</v>
      </c>
      <c r="J95" s="222"/>
      <c r="K95" s="221"/>
      <c r="L95" s="217"/>
      <c r="M95" s="217"/>
      <c r="N95" s="222"/>
      <c r="O95" s="221"/>
      <c r="P95" s="222"/>
      <c r="Q95" s="463">
        <f t="shared" si="1"/>
        <v>153639389</v>
      </c>
    </row>
    <row r="96" spans="1:17" x14ac:dyDescent="0.2">
      <c r="A96" s="207" t="s">
        <v>44</v>
      </c>
      <c r="B96" s="186" t="s">
        <v>370</v>
      </c>
      <c r="C96" s="209"/>
      <c r="D96" s="272"/>
      <c r="E96" s="256">
        <v>800000</v>
      </c>
      <c r="F96" s="223">
        <v>150000</v>
      </c>
      <c r="G96" s="217">
        <v>2715000</v>
      </c>
      <c r="H96" s="217"/>
      <c r="I96" s="217"/>
      <c r="J96" s="222"/>
      <c r="K96" s="221"/>
      <c r="L96" s="217">
        <v>1778000</v>
      </c>
      <c r="M96" s="217"/>
      <c r="N96" s="222"/>
      <c r="O96" s="221"/>
      <c r="P96" s="222"/>
      <c r="Q96" s="463">
        <f t="shared" si="1"/>
        <v>5443000</v>
      </c>
    </row>
    <row r="97" spans="1:19" ht="25.5" x14ac:dyDescent="0.2">
      <c r="A97" s="207" t="s">
        <v>45</v>
      </c>
      <c r="B97" s="186" t="s">
        <v>311</v>
      </c>
      <c r="C97" s="209"/>
      <c r="D97" s="272"/>
      <c r="E97" s="256"/>
      <c r="F97" s="223"/>
      <c r="G97" s="217"/>
      <c r="H97" s="217"/>
      <c r="I97" s="217"/>
      <c r="J97" s="222"/>
      <c r="K97" s="221"/>
      <c r="L97" s="217"/>
      <c r="M97" s="217"/>
      <c r="N97" s="222"/>
      <c r="O97" s="221"/>
      <c r="P97" s="222"/>
      <c r="Q97" s="463">
        <f t="shared" si="1"/>
        <v>0</v>
      </c>
      <c r="R97" s="151"/>
    </row>
    <row r="98" spans="1:19" x14ac:dyDescent="0.2">
      <c r="A98" s="207" t="s">
        <v>46</v>
      </c>
      <c r="B98" s="186" t="s">
        <v>16</v>
      </c>
      <c r="C98" s="209"/>
      <c r="D98" s="272"/>
      <c r="E98" s="257"/>
      <c r="F98" s="258"/>
      <c r="G98" s="282"/>
      <c r="H98" s="217"/>
      <c r="I98" s="217"/>
      <c r="J98" s="222"/>
      <c r="K98" s="221"/>
      <c r="L98" s="217"/>
      <c r="M98" s="217"/>
      <c r="N98" s="222"/>
      <c r="O98" s="221"/>
      <c r="P98" s="222"/>
      <c r="Q98" s="463">
        <f t="shared" si="1"/>
        <v>0</v>
      </c>
    </row>
    <row r="99" spans="1:19" x14ac:dyDescent="0.2">
      <c r="A99" s="207" t="s">
        <v>47</v>
      </c>
      <c r="B99" s="186" t="s">
        <v>17</v>
      </c>
      <c r="C99" s="209">
        <v>1</v>
      </c>
      <c r="D99" s="272"/>
      <c r="E99" s="256">
        <v>2758000</v>
      </c>
      <c r="F99" s="223">
        <v>485000</v>
      </c>
      <c r="G99" s="217">
        <v>15454000</v>
      </c>
      <c r="H99" s="217"/>
      <c r="I99" s="217"/>
      <c r="J99" s="222"/>
      <c r="K99" s="221"/>
      <c r="L99" s="217"/>
      <c r="M99" s="217"/>
      <c r="N99" s="222"/>
      <c r="O99" s="221"/>
      <c r="P99" s="222"/>
      <c r="Q99" s="463">
        <f t="shared" si="1"/>
        <v>18697000</v>
      </c>
    </row>
    <row r="100" spans="1:19" x14ac:dyDescent="0.2">
      <c r="A100" s="207" t="s">
        <v>48</v>
      </c>
      <c r="B100" s="186" t="s">
        <v>432</v>
      </c>
      <c r="C100" s="209"/>
      <c r="D100" s="272"/>
      <c r="E100" s="256"/>
      <c r="F100" s="223"/>
      <c r="G100" s="217">
        <v>1524000</v>
      </c>
      <c r="H100" s="217"/>
      <c r="I100" s="217"/>
      <c r="J100" s="222"/>
      <c r="K100" s="221"/>
      <c r="L100" s="217"/>
      <c r="M100" s="217"/>
      <c r="N100" s="222"/>
      <c r="O100" s="221"/>
      <c r="P100" s="222"/>
      <c r="Q100" s="463">
        <f t="shared" si="1"/>
        <v>1524000</v>
      </c>
    </row>
    <row r="101" spans="1:19" x14ac:dyDescent="0.2">
      <c r="A101" s="207" t="s">
        <v>49</v>
      </c>
      <c r="B101" s="186" t="s">
        <v>372</v>
      </c>
      <c r="C101" s="209"/>
      <c r="D101" s="272"/>
      <c r="E101" s="256"/>
      <c r="F101" s="223"/>
      <c r="G101" s="217">
        <v>0</v>
      </c>
      <c r="H101" s="217"/>
      <c r="I101" s="217"/>
      <c r="J101" s="222"/>
      <c r="K101" s="221"/>
      <c r="L101" s="217"/>
      <c r="M101" s="217"/>
      <c r="N101" s="222"/>
      <c r="O101" s="221"/>
      <c r="P101" s="222"/>
      <c r="Q101" s="463">
        <f t="shared" si="1"/>
        <v>0</v>
      </c>
    </row>
    <row r="102" spans="1:19" x14ac:dyDescent="0.2">
      <c r="A102" s="207" t="s">
        <v>50</v>
      </c>
      <c r="B102" s="186" t="s">
        <v>243</v>
      </c>
      <c r="C102" s="209"/>
      <c r="D102" s="272"/>
      <c r="E102" s="256"/>
      <c r="F102" s="223"/>
      <c r="G102" s="217"/>
      <c r="H102" s="217"/>
      <c r="I102" s="217"/>
      <c r="J102" s="222"/>
      <c r="K102" s="221"/>
      <c r="L102" s="217"/>
      <c r="M102" s="217"/>
      <c r="N102" s="222"/>
      <c r="O102" s="221"/>
      <c r="P102" s="222"/>
      <c r="Q102" s="463">
        <f t="shared" si="1"/>
        <v>0</v>
      </c>
    </row>
    <row r="103" spans="1:19" x14ac:dyDescent="0.2">
      <c r="A103" s="207" t="s">
        <v>51</v>
      </c>
      <c r="B103" s="184" t="s">
        <v>19</v>
      </c>
      <c r="C103" s="209">
        <v>1</v>
      </c>
      <c r="D103" s="272"/>
      <c r="E103" s="256">
        <v>8271000</v>
      </c>
      <c r="F103" s="223">
        <v>1450000</v>
      </c>
      <c r="G103" s="217">
        <v>660000</v>
      </c>
      <c r="H103" s="217"/>
      <c r="I103" s="217"/>
      <c r="J103" s="222"/>
      <c r="K103" s="221"/>
      <c r="L103" s="217">
        <v>153000</v>
      </c>
      <c r="M103" s="217"/>
      <c r="N103" s="222"/>
      <c r="O103" s="221"/>
      <c r="P103" s="222"/>
      <c r="Q103" s="463">
        <f t="shared" si="1"/>
        <v>10534000</v>
      </c>
    </row>
    <row r="104" spans="1:19" x14ac:dyDescent="0.2">
      <c r="A104" s="207" t="s">
        <v>52</v>
      </c>
      <c r="B104" s="184" t="s">
        <v>20</v>
      </c>
      <c r="C104" s="209"/>
      <c r="D104" s="272"/>
      <c r="E104" s="256"/>
      <c r="F104" s="223"/>
      <c r="G104" s="217">
        <v>90000</v>
      </c>
      <c r="H104" s="217"/>
      <c r="I104" s="217"/>
      <c r="J104" s="222"/>
      <c r="K104" s="221"/>
      <c r="L104" s="217"/>
      <c r="M104" s="217"/>
      <c r="N104" s="222"/>
      <c r="O104" s="221"/>
      <c r="P104" s="222"/>
      <c r="Q104" s="463">
        <f t="shared" si="1"/>
        <v>90000</v>
      </c>
      <c r="S104" s="151"/>
    </row>
    <row r="105" spans="1:19" x14ac:dyDescent="0.2">
      <c r="A105" s="207" t="s">
        <v>53</v>
      </c>
      <c r="B105" s="186" t="s">
        <v>312</v>
      </c>
      <c r="C105" s="208"/>
      <c r="D105" s="268"/>
      <c r="E105" s="256"/>
      <c r="F105" s="217"/>
      <c r="G105" s="217"/>
      <c r="H105" s="217">
        <v>0</v>
      </c>
      <c r="I105" s="217"/>
      <c r="J105" s="222"/>
      <c r="K105" s="221"/>
      <c r="L105" s="217"/>
      <c r="M105" s="217"/>
      <c r="N105" s="222"/>
      <c r="O105" s="221"/>
      <c r="P105" s="222"/>
      <c r="Q105" s="463">
        <f t="shared" si="1"/>
        <v>0</v>
      </c>
    </row>
    <row r="106" spans="1:19" x14ac:dyDescent="0.2">
      <c r="A106" s="207" t="s">
        <v>54</v>
      </c>
      <c r="B106" s="184" t="s">
        <v>313</v>
      </c>
      <c r="C106" s="208"/>
      <c r="D106" s="268"/>
      <c r="E106" s="256"/>
      <c r="F106" s="223"/>
      <c r="G106" s="217"/>
      <c r="H106" s="217"/>
      <c r="I106" s="217"/>
      <c r="J106" s="222"/>
      <c r="K106" s="221"/>
      <c r="L106" s="217"/>
      <c r="M106" s="217"/>
      <c r="N106" s="222"/>
      <c r="O106" s="221"/>
      <c r="P106" s="222"/>
      <c r="Q106" s="463">
        <f t="shared" si="1"/>
        <v>0</v>
      </c>
    </row>
    <row r="107" spans="1:19" x14ac:dyDescent="0.2">
      <c r="A107" s="207" t="s">
        <v>55</v>
      </c>
      <c r="B107" s="184" t="s">
        <v>21</v>
      </c>
      <c r="C107" s="208"/>
      <c r="D107" s="268"/>
      <c r="E107" s="256"/>
      <c r="F107" s="223"/>
      <c r="G107" s="217"/>
      <c r="H107" s="217"/>
      <c r="I107" s="217"/>
      <c r="J107" s="222"/>
      <c r="K107" s="221"/>
      <c r="L107" s="217"/>
      <c r="M107" s="217"/>
      <c r="N107" s="222"/>
      <c r="O107" s="221"/>
      <c r="P107" s="222"/>
      <c r="Q107" s="463">
        <f t="shared" si="1"/>
        <v>0</v>
      </c>
    </row>
    <row r="108" spans="1:19" x14ac:dyDescent="0.2">
      <c r="A108" s="207" t="s">
        <v>56</v>
      </c>
      <c r="B108" s="184" t="s">
        <v>244</v>
      </c>
      <c r="C108" s="208"/>
      <c r="D108" s="268"/>
      <c r="E108" s="256"/>
      <c r="F108" s="223"/>
      <c r="G108" s="217"/>
      <c r="H108" s="217"/>
      <c r="I108" s="217"/>
      <c r="J108" s="222"/>
      <c r="K108" s="221"/>
      <c r="L108" s="217"/>
      <c r="M108" s="217"/>
      <c r="N108" s="222"/>
      <c r="O108" s="221"/>
      <c r="P108" s="222"/>
      <c r="Q108" s="463">
        <f t="shared" si="1"/>
        <v>0</v>
      </c>
    </row>
    <row r="109" spans="1:19" x14ac:dyDescent="0.2">
      <c r="A109" s="207" t="s">
        <v>57</v>
      </c>
      <c r="B109" s="184" t="s">
        <v>22</v>
      </c>
      <c r="C109" s="208"/>
      <c r="D109" s="268"/>
      <c r="E109" s="256"/>
      <c r="F109" s="223"/>
      <c r="G109" s="217"/>
      <c r="H109" s="217"/>
      <c r="I109" s="217"/>
      <c r="J109" s="222"/>
      <c r="K109" s="221"/>
      <c r="L109" s="217"/>
      <c r="M109" s="217"/>
      <c r="N109" s="222"/>
      <c r="O109" s="221"/>
      <c r="P109" s="222"/>
      <c r="Q109" s="463">
        <f t="shared" si="1"/>
        <v>0</v>
      </c>
    </row>
    <row r="110" spans="1:19" x14ac:dyDescent="0.2">
      <c r="A110" s="207" t="s">
        <v>58</v>
      </c>
      <c r="B110" s="184" t="s">
        <v>23</v>
      </c>
      <c r="C110" s="208"/>
      <c r="D110" s="268"/>
      <c r="E110" s="256"/>
      <c r="F110" s="223"/>
      <c r="G110" s="217"/>
      <c r="H110" s="217"/>
      <c r="I110" s="217"/>
      <c r="J110" s="222"/>
      <c r="K110" s="221"/>
      <c r="L110" s="217"/>
      <c r="M110" s="217"/>
      <c r="N110" s="222"/>
      <c r="O110" s="221"/>
      <c r="P110" s="222"/>
      <c r="Q110" s="463">
        <f t="shared" si="1"/>
        <v>0</v>
      </c>
    </row>
    <row r="111" spans="1:19" x14ac:dyDescent="0.2">
      <c r="A111" s="207" t="s">
        <v>59</v>
      </c>
      <c r="B111" s="184" t="s">
        <v>24</v>
      </c>
      <c r="C111" s="208"/>
      <c r="D111" s="268"/>
      <c r="E111" s="256"/>
      <c r="F111" s="223"/>
      <c r="G111" s="217"/>
      <c r="H111" s="217"/>
      <c r="I111" s="217"/>
      <c r="J111" s="222"/>
      <c r="K111" s="221"/>
      <c r="L111" s="217"/>
      <c r="M111" s="217"/>
      <c r="N111" s="222"/>
      <c r="O111" s="221"/>
      <c r="P111" s="222"/>
      <c r="Q111" s="463">
        <f t="shared" si="1"/>
        <v>0</v>
      </c>
    </row>
    <row r="112" spans="1:19" x14ac:dyDescent="0.2">
      <c r="A112" s="207" t="s">
        <v>60</v>
      </c>
      <c r="B112" s="184" t="s">
        <v>25</v>
      </c>
      <c r="C112" s="208"/>
      <c r="D112" s="268"/>
      <c r="E112" s="256"/>
      <c r="F112" s="223"/>
      <c r="G112" s="217"/>
      <c r="H112" s="217"/>
      <c r="I112" s="217"/>
      <c r="J112" s="222"/>
      <c r="K112" s="221"/>
      <c r="L112" s="217"/>
      <c r="M112" s="217"/>
      <c r="N112" s="222"/>
      <c r="O112" s="221"/>
      <c r="P112" s="222"/>
      <c r="Q112" s="463">
        <f t="shared" si="1"/>
        <v>0</v>
      </c>
    </row>
    <row r="113" spans="1:30" x14ac:dyDescent="0.2">
      <c r="A113" s="207" t="s">
        <v>61</v>
      </c>
      <c r="B113" s="184" t="s">
        <v>26</v>
      </c>
      <c r="C113" s="208"/>
      <c r="D113" s="268"/>
      <c r="E113" s="256"/>
      <c r="F113" s="223"/>
      <c r="G113" s="217"/>
      <c r="H113" s="217"/>
      <c r="I113" s="217"/>
      <c r="J113" s="222"/>
      <c r="K113" s="221"/>
      <c r="L113" s="217"/>
      <c r="M113" s="217"/>
      <c r="N113" s="222"/>
      <c r="O113" s="221"/>
      <c r="P113" s="222"/>
      <c r="Q113" s="463">
        <f t="shared" si="1"/>
        <v>0</v>
      </c>
    </row>
    <row r="114" spans="1:30" x14ac:dyDescent="0.2">
      <c r="A114" s="207" t="s">
        <v>62</v>
      </c>
      <c r="B114" s="184" t="s">
        <v>245</v>
      </c>
      <c r="C114" s="208"/>
      <c r="D114" s="268"/>
      <c r="E114" s="256"/>
      <c r="F114" s="223"/>
      <c r="G114" s="217"/>
      <c r="H114" s="217"/>
      <c r="I114" s="217"/>
      <c r="J114" s="222"/>
      <c r="K114" s="221"/>
      <c r="L114" s="217"/>
      <c r="M114" s="217"/>
      <c r="N114" s="222"/>
      <c r="O114" s="221"/>
      <c r="P114" s="222"/>
      <c r="Q114" s="463">
        <f t="shared" si="1"/>
        <v>0</v>
      </c>
    </row>
    <row r="115" spans="1:30" x14ac:dyDescent="0.2">
      <c r="A115" s="207" t="s">
        <v>63</v>
      </c>
      <c r="B115" s="189" t="s">
        <v>331</v>
      </c>
      <c r="C115" s="208"/>
      <c r="D115" s="268"/>
      <c r="E115" s="256"/>
      <c r="F115" s="223"/>
      <c r="G115" s="217">
        <v>2175000</v>
      </c>
      <c r="H115" s="217"/>
      <c r="I115" s="217"/>
      <c r="J115" s="222">
        <v>9957000</v>
      </c>
      <c r="K115" s="221"/>
      <c r="L115" s="217"/>
      <c r="M115" s="217"/>
      <c r="N115" s="222"/>
      <c r="O115" s="221"/>
      <c r="P115" s="222"/>
      <c r="Q115" s="463">
        <f t="shared" si="1"/>
        <v>12132000</v>
      </c>
    </row>
    <row r="116" spans="1:30" x14ac:dyDescent="0.2">
      <c r="A116" s="207" t="s">
        <v>64</v>
      </c>
      <c r="B116" s="184" t="s">
        <v>315</v>
      </c>
      <c r="C116" s="208"/>
      <c r="D116" s="268"/>
      <c r="E116" s="256"/>
      <c r="F116" s="223"/>
      <c r="G116" s="217"/>
      <c r="H116" s="217"/>
      <c r="I116" s="217"/>
      <c r="J116" s="222"/>
      <c r="K116" s="221"/>
      <c r="L116" s="217"/>
      <c r="M116" s="217"/>
      <c r="N116" s="222"/>
      <c r="O116" s="221"/>
      <c r="P116" s="222"/>
      <c r="Q116" s="463">
        <f t="shared" si="1"/>
        <v>0</v>
      </c>
    </row>
    <row r="117" spans="1:30" x14ac:dyDescent="0.2">
      <c r="A117" s="207" t="s">
        <v>65</v>
      </c>
      <c r="B117" s="184" t="s">
        <v>316</v>
      </c>
      <c r="C117" s="208"/>
      <c r="D117" s="268"/>
      <c r="E117" s="256"/>
      <c r="F117" s="223"/>
      <c r="G117" s="217"/>
      <c r="H117" s="217"/>
      <c r="I117" s="217"/>
      <c r="J117" s="222">
        <v>0</v>
      </c>
      <c r="K117" s="221"/>
      <c r="L117" s="217"/>
      <c r="M117" s="217"/>
      <c r="N117" s="222"/>
      <c r="O117" s="221"/>
      <c r="P117" s="222"/>
      <c r="Q117" s="463">
        <f t="shared" si="1"/>
        <v>0</v>
      </c>
    </row>
    <row r="118" spans="1:30" x14ac:dyDescent="0.2">
      <c r="A118" s="207" t="s">
        <v>66</v>
      </c>
      <c r="B118" s="184" t="s">
        <v>27</v>
      </c>
      <c r="C118" s="208"/>
      <c r="D118" s="268"/>
      <c r="E118" s="256"/>
      <c r="F118" s="223"/>
      <c r="G118" s="217"/>
      <c r="H118" s="217"/>
      <c r="I118" s="217"/>
      <c r="J118" s="222"/>
      <c r="K118" s="221"/>
      <c r="L118" s="217"/>
      <c r="M118" s="217"/>
      <c r="N118" s="222"/>
      <c r="O118" s="221"/>
      <c r="P118" s="222"/>
      <c r="Q118" s="463">
        <f t="shared" si="1"/>
        <v>0</v>
      </c>
      <c r="S118" s="62"/>
      <c r="T118" s="62"/>
      <c r="U118" s="62"/>
      <c r="V118" s="62"/>
      <c r="W118" s="62"/>
      <c r="X118" s="62"/>
      <c r="Y118" s="63"/>
      <c r="Z118" s="63"/>
      <c r="AA118" s="63"/>
      <c r="AB118" s="63"/>
    </row>
    <row r="119" spans="1:30" x14ac:dyDescent="0.2">
      <c r="A119" s="207" t="s">
        <v>67</v>
      </c>
      <c r="B119" s="184" t="s">
        <v>28</v>
      </c>
      <c r="C119" s="209"/>
      <c r="D119" s="272"/>
      <c r="E119" s="256"/>
      <c r="F119" s="223"/>
      <c r="G119" s="217"/>
      <c r="H119" s="217"/>
      <c r="I119" s="217"/>
      <c r="J119" s="222"/>
      <c r="K119" s="221"/>
      <c r="L119" s="217"/>
      <c r="M119" s="217"/>
      <c r="N119" s="222"/>
      <c r="O119" s="221"/>
      <c r="P119" s="222"/>
      <c r="Q119" s="463">
        <f t="shared" si="1"/>
        <v>0</v>
      </c>
      <c r="S119" s="60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spans="1:30" x14ac:dyDescent="0.2">
      <c r="A120" s="207" t="s">
        <v>68</v>
      </c>
      <c r="B120" s="184" t="s">
        <v>29</v>
      </c>
      <c r="C120" s="208"/>
      <c r="D120" s="268"/>
      <c r="E120" s="256"/>
      <c r="F120" s="223"/>
      <c r="G120" s="217"/>
      <c r="H120" s="217"/>
      <c r="I120" s="217"/>
      <c r="J120" s="222"/>
      <c r="K120" s="221"/>
      <c r="L120" s="217"/>
      <c r="M120" s="217"/>
      <c r="N120" s="222"/>
      <c r="O120" s="221"/>
      <c r="P120" s="222"/>
      <c r="Q120" s="463">
        <f t="shared" si="1"/>
        <v>0</v>
      </c>
    </row>
    <row r="121" spans="1:30" x14ac:dyDescent="0.2">
      <c r="A121" s="207" t="s">
        <v>69</v>
      </c>
      <c r="B121" s="184" t="s">
        <v>30</v>
      </c>
      <c r="C121" s="208"/>
      <c r="D121" s="268"/>
      <c r="E121" s="256"/>
      <c r="F121" s="223"/>
      <c r="G121" s="217"/>
      <c r="H121" s="217"/>
      <c r="I121" s="217"/>
      <c r="J121" s="222"/>
      <c r="K121" s="221"/>
      <c r="L121" s="217"/>
      <c r="M121" s="217"/>
      <c r="N121" s="222"/>
      <c r="O121" s="221"/>
      <c r="P121" s="222"/>
      <c r="Q121" s="463">
        <f t="shared" si="1"/>
        <v>0</v>
      </c>
    </row>
    <row r="122" spans="1:30" x14ac:dyDescent="0.2">
      <c r="A122" s="207" t="s">
        <v>70</v>
      </c>
      <c r="B122" s="184" t="s">
        <v>433</v>
      </c>
      <c r="C122" s="208"/>
      <c r="D122" s="268"/>
      <c r="E122" s="256">
        <v>1800000</v>
      </c>
      <c r="F122" s="223">
        <v>320000</v>
      </c>
      <c r="G122" s="217">
        <v>20000</v>
      </c>
      <c r="H122" s="217"/>
      <c r="I122" s="217"/>
      <c r="J122" s="222"/>
      <c r="K122" s="221"/>
      <c r="L122" s="217"/>
      <c r="M122" s="217"/>
      <c r="N122" s="222"/>
      <c r="O122" s="221"/>
      <c r="P122" s="222"/>
      <c r="Q122" s="463">
        <f t="shared" si="1"/>
        <v>2140000</v>
      </c>
    </row>
    <row r="123" spans="1:30" x14ac:dyDescent="0.2">
      <c r="A123" s="207" t="s">
        <v>71</v>
      </c>
      <c r="B123" s="184" t="s">
        <v>338</v>
      </c>
      <c r="C123" s="208"/>
      <c r="D123" s="268"/>
      <c r="E123" s="256"/>
      <c r="F123" s="223"/>
      <c r="G123" s="217"/>
      <c r="H123" s="217"/>
      <c r="I123" s="217"/>
      <c r="J123" s="222"/>
      <c r="K123" s="221"/>
      <c r="L123" s="217"/>
      <c r="M123" s="217"/>
      <c r="N123" s="222"/>
      <c r="O123" s="221"/>
      <c r="P123" s="222"/>
      <c r="Q123" s="463">
        <f t="shared" si="1"/>
        <v>0</v>
      </c>
    </row>
    <row r="124" spans="1:30" x14ac:dyDescent="0.2">
      <c r="A124" s="207" t="s">
        <v>72</v>
      </c>
      <c r="B124" s="161" t="s">
        <v>247</v>
      </c>
      <c r="C124" s="208"/>
      <c r="D124" s="268"/>
      <c r="E124" s="256"/>
      <c r="F124" s="223"/>
      <c r="G124" s="217"/>
      <c r="H124" s="217"/>
      <c r="I124" s="217">
        <v>7257000</v>
      </c>
      <c r="J124" s="222"/>
      <c r="K124" s="221"/>
      <c r="L124" s="217"/>
      <c r="M124" s="217"/>
      <c r="N124" s="222"/>
      <c r="O124" s="221"/>
      <c r="P124" s="222"/>
      <c r="Q124" s="463">
        <f t="shared" si="1"/>
        <v>7257000</v>
      </c>
    </row>
    <row r="125" spans="1:30" ht="13.5" thickBot="1" x14ac:dyDescent="0.25">
      <c r="A125" s="286" t="s">
        <v>73</v>
      </c>
      <c r="B125" s="213" t="s">
        <v>248</v>
      </c>
      <c r="C125" s="290"/>
      <c r="D125" s="274"/>
      <c r="E125" s="291"/>
      <c r="F125" s="292"/>
      <c r="G125" s="293"/>
      <c r="H125" s="293"/>
      <c r="I125" s="293"/>
      <c r="J125" s="294"/>
      <c r="K125" s="295"/>
      <c r="L125" s="293"/>
      <c r="M125" s="293"/>
      <c r="N125" s="294"/>
      <c r="O125" s="295"/>
      <c r="P125" s="294"/>
      <c r="Q125" s="463">
        <f t="shared" si="1"/>
        <v>0</v>
      </c>
    </row>
    <row r="126" spans="1:30" ht="13.5" thickBot="1" x14ac:dyDescent="0.25">
      <c r="A126" s="210"/>
      <c r="B126" s="301"/>
      <c r="C126" s="302"/>
      <c r="D126" s="303"/>
      <c r="E126" s="304"/>
      <c r="F126" s="305"/>
      <c r="G126" s="306"/>
      <c r="H126" s="306"/>
      <c r="I126" s="306"/>
      <c r="J126" s="307"/>
      <c r="K126" s="308"/>
      <c r="L126" s="306"/>
      <c r="M126" s="306"/>
      <c r="N126" s="307"/>
      <c r="O126" s="308"/>
      <c r="P126" s="309"/>
      <c r="Q126" s="463">
        <f t="shared" si="1"/>
        <v>0</v>
      </c>
    </row>
    <row r="127" spans="1:30" ht="12.75" customHeight="1" x14ac:dyDescent="0.2">
      <c r="A127" s="523" t="s">
        <v>34</v>
      </c>
      <c r="B127" s="525" t="s">
        <v>329</v>
      </c>
      <c r="C127" s="535" t="s">
        <v>185</v>
      </c>
      <c r="D127" s="533" t="s">
        <v>190</v>
      </c>
      <c r="E127" s="563" t="s">
        <v>183</v>
      </c>
      <c r="F127" s="564"/>
      <c r="G127" s="564"/>
      <c r="H127" s="564"/>
      <c r="I127" s="564"/>
      <c r="J127" s="591"/>
      <c r="K127" s="537" t="s">
        <v>182</v>
      </c>
      <c r="L127" s="538"/>
      <c r="M127" s="538"/>
      <c r="N127" s="539"/>
      <c r="O127" s="540" t="s">
        <v>359</v>
      </c>
      <c r="P127" s="541"/>
      <c r="Q127" s="463">
        <f t="shared" si="1"/>
        <v>0</v>
      </c>
    </row>
    <row r="128" spans="1:30" ht="23.25" thickBot="1" x14ac:dyDescent="0.25">
      <c r="A128" s="524"/>
      <c r="B128" s="526"/>
      <c r="C128" s="536"/>
      <c r="D128" s="534"/>
      <c r="E128" s="192" t="s">
        <v>174</v>
      </c>
      <c r="F128" s="193" t="s">
        <v>175</v>
      </c>
      <c r="G128" s="194" t="s">
        <v>176</v>
      </c>
      <c r="H128" s="194" t="s">
        <v>177</v>
      </c>
      <c r="I128" s="194" t="s">
        <v>178</v>
      </c>
      <c r="J128" s="195" t="s">
        <v>216</v>
      </c>
      <c r="K128" s="196" t="s">
        <v>179</v>
      </c>
      <c r="L128" s="194" t="s">
        <v>180</v>
      </c>
      <c r="M128" s="194" t="s">
        <v>181</v>
      </c>
      <c r="N128" s="195" t="s">
        <v>178</v>
      </c>
      <c r="O128" s="196" t="s">
        <v>215</v>
      </c>
      <c r="P128" s="195" t="s">
        <v>184</v>
      </c>
      <c r="Q128" s="463">
        <f t="shared" si="1"/>
        <v>0</v>
      </c>
    </row>
    <row r="129" spans="1:18" x14ac:dyDescent="0.2">
      <c r="A129" s="296" t="s">
        <v>74</v>
      </c>
      <c r="B129" s="297" t="s">
        <v>317</v>
      </c>
      <c r="C129" s="298"/>
      <c r="D129" s="259"/>
      <c r="E129" s="260"/>
      <c r="F129" s="226"/>
      <c r="G129" s="261"/>
      <c r="H129" s="261"/>
      <c r="I129" s="261"/>
      <c r="J129" s="262"/>
      <c r="K129" s="299"/>
      <c r="L129" s="261"/>
      <c r="M129" s="261"/>
      <c r="N129" s="300"/>
      <c r="O129" s="299"/>
      <c r="P129" s="300"/>
      <c r="Q129" s="463">
        <f t="shared" si="1"/>
        <v>0</v>
      </c>
    </row>
    <row r="130" spans="1:18" x14ac:dyDescent="0.2">
      <c r="A130" s="289" t="s">
        <v>75</v>
      </c>
      <c r="B130" s="162" t="s">
        <v>318</v>
      </c>
      <c r="C130" s="200">
        <v>4</v>
      </c>
      <c r="D130" s="268"/>
      <c r="E130" s="263">
        <v>979000</v>
      </c>
      <c r="F130" s="224">
        <v>86000</v>
      </c>
      <c r="G130" s="254">
        <v>191000</v>
      </c>
      <c r="H130" s="254"/>
      <c r="I130" s="254"/>
      <c r="J130" s="269"/>
      <c r="K130" s="270"/>
      <c r="L130" s="254">
        <v>169000</v>
      </c>
      <c r="M130" s="254"/>
      <c r="N130" s="271"/>
      <c r="O130" s="270"/>
      <c r="P130" s="271"/>
      <c r="Q130" s="463">
        <f t="shared" si="1"/>
        <v>1425000</v>
      </c>
    </row>
    <row r="131" spans="1:18" x14ac:dyDescent="0.2">
      <c r="A131" s="289" t="s">
        <v>76</v>
      </c>
      <c r="B131" s="162" t="s">
        <v>319</v>
      </c>
      <c r="C131" s="200">
        <v>0</v>
      </c>
      <c r="D131" s="268"/>
      <c r="E131" s="263"/>
      <c r="F131" s="224"/>
      <c r="G131" s="254"/>
      <c r="H131" s="254"/>
      <c r="I131" s="254"/>
      <c r="J131" s="269"/>
      <c r="K131" s="270"/>
      <c r="L131" s="254"/>
      <c r="M131" s="254"/>
      <c r="N131" s="271"/>
      <c r="O131" s="270"/>
      <c r="P131" s="271"/>
      <c r="Q131" s="463">
        <f t="shared" si="1"/>
        <v>0</v>
      </c>
    </row>
    <row r="132" spans="1:18" ht="25.5" x14ac:dyDescent="0.2">
      <c r="A132" s="289" t="s">
        <v>77</v>
      </c>
      <c r="B132" s="162" t="s">
        <v>249</v>
      </c>
      <c r="C132" s="200"/>
      <c r="D132" s="268"/>
      <c r="E132" s="263"/>
      <c r="F132" s="224"/>
      <c r="G132" s="254"/>
      <c r="H132" s="254"/>
      <c r="I132" s="254"/>
      <c r="J132" s="269"/>
      <c r="K132" s="270"/>
      <c r="L132" s="254"/>
      <c r="M132" s="254"/>
      <c r="N132" s="271"/>
      <c r="O132" s="270"/>
      <c r="P132" s="271"/>
      <c r="Q132" s="463">
        <f t="shared" si="1"/>
        <v>0</v>
      </c>
    </row>
    <row r="133" spans="1:18" x14ac:dyDescent="0.2">
      <c r="A133" s="289" t="s">
        <v>78</v>
      </c>
      <c r="B133" s="162" t="s">
        <v>250</v>
      </c>
      <c r="C133" s="201"/>
      <c r="D133" s="272"/>
      <c r="E133" s="263"/>
      <c r="F133" s="224"/>
      <c r="G133" s="254"/>
      <c r="H133" s="254"/>
      <c r="I133" s="254"/>
      <c r="J133" s="269"/>
      <c r="K133" s="270"/>
      <c r="L133" s="254"/>
      <c r="M133" s="254"/>
      <c r="N133" s="271"/>
      <c r="O133" s="270"/>
      <c r="P133" s="271"/>
      <c r="Q133" s="463">
        <f t="shared" si="1"/>
        <v>0</v>
      </c>
    </row>
    <row r="134" spans="1:18" x14ac:dyDescent="0.2">
      <c r="A134" s="289" t="s">
        <v>79</v>
      </c>
      <c r="B134" s="162" t="s">
        <v>400</v>
      </c>
      <c r="C134" s="200"/>
      <c r="D134" s="268"/>
      <c r="E134" s="263"/>
      <c r="F134" s="224"/>
      <c r="G134" s="254"/>
      <c r="H134" s="254"/>
      <c r="I134" s="254"/>
      <c r="J134" s="269"/>
      <c r="K134" s="270">
        <v>30300000</v>
      </c>
      <c r="L134" s="254"/>
      <c r="M134" s="254"/>
      <c r="N134" s="271"/>
      <c r="O134" s="270"/>
      <c r="P134" s="271"/>
      <c r="Q134" s="463">
        <f t="shared" si="1"/>
        <v>30300000</v>
      </c>
    </row>
    <row r="135" spans="1:18" x14ac:dyDescent="0.2">
      <c r="A135" s="289" t="s">
        <v>80</v>
      </c>
      <c r="B135" s="162" t="s">
        <v>252</v>
      </c>
      <c r="C135" s="200"/>
      <c r="D135" s="268"/>
      <c r="E135" s="263"/>
      <c r="F135" s="224"/>
      <c r="G135" s="254"/>
      <c r="H135" s="254"/>
      <c r="I135" s="254"/>
      <c r="J135" s="269"/>
      <c r="K135" s="270"/>
      <c r="L135" s="254"/>
      <c r="M135" s="254"/>
      <c r="N135" s="271"/>
      <c r="O135" s="270"/>
      <c r="P135" s="271"/>
      <c r="Q135" s="463">
        <f t="shared" si="1"/>
        <v>0</v>
      </c>
    </row>
    <row r="136" spans="1:18" x14ac:dyDescent="0.2">
      <c r="A136" s="289" t="s">
        <v>81</v>
      </c>
      <c r="B136" s="161" t="s">
        <v>33</v>
      </c>
      <c r="C136" s="201"/>
      <c r="D136" s="272"/>
      <c r="E136" s="264"/>
      <c r="F136" s="224"/>
      <c r="G136" s="254">
        <v>720000</v>
      </c>
      <c r="H136" s="254"/>
      <c r="I136" s="254"/>
      <c r="J136" s="269"/>
      <c r="K136" s="270"/>
      <c r="L136" s="254"/>
      <c r="M136" s="254"/>
      <c r="N136" s="271"/>
      <c r="O136" s="270"/>
      <c r="P136" s="271"/>
      <c r="Q136" s="463">
        <f t="shared" ref="Q136:Q157" si="3">SUM(D136:P136)</f>
        <v>720000</v>
      </c>
      <c r="R136" s="151"/>
    </row>
    <row r="137" spans="1:18" x14ac:dyDescent="0.2">
      <c r="A137" s="289"/>
      <c r="B137" s="202" t="s">
        <v>253</v>
      </c>
      <c r="C137" s="201"/>
      <c r="D137" s="272"/>
      <c r="E137" s="263"/>
      <c r="F137" s="224"/>
      <c r="G137" s="254"/>
      <c r="H137" s="254"/>
      <c r="I137" s="254"/>
      <c r="J137" s="269"/>
      <c r="K137" s="270"/>
      <c r="L137" s="254"/>
      <c r="M137" s="254"/>
      <c r="N137" s="271"/>
      <c r="O137" s="270"/>
      <c r="P137" s="271"/>
      <c r="Q137" s="463">
        <f t="shared" si="3"/>
        <v>0</v>
      </c>
    </row>
    <row r="138" spans="1:18" ht="25.5" x14ac:dyDescent="0.2">
      <c r="A138" s="207" t="s">
        <v>14</v>
      </c>
      <c r="B138" s="163" t="s">
        <v>320</v>
      </c>
      <c r="C138" s="200"/>
      <c r="D138" s="268"/>
      <c r="E138" s="263"/>
      <c r="F138" s="224"/>
      <c r="G138" s="254"/>
      <c r="H138" s="254"/>
      <c r="I138" s="254"/>
      <c r="J138" s="269"/>
      <c r="K138" s="270"/>
      <c r="L138" s="254"/>
      <c r="M138" s="254"/>
      <c r="N138" s="271"/>
      <c r="O138" s="270"/>
      <c r="P138" s="271"/>
      <c r="Q138" s="463">
        <f t="shared" si="3"/>
        <v>0</v>
      </c>
    </row>
    <row r="139" spans="1:18" x14ac:dyDescent="0.2">
      <c r="A139" s="207" t="s">
        <v>36</v>
      </c>
      <c r="B139" s="161" t="s">
        <v>313</v>
      </c>
      <c r="C139" s="201"/>
      <c r="D139" s="272"/>
      <c r="E139" s="263"/>
      <c r="F139" s="224"/>
      <c r="G139" s="254"/>
      <c r="H139" s="254"/>
      <c r="I139" s="254"/>
      <c r="J139" s="269"/>
      <c r="K139" s="270"/>
      <c r="L139" s="254"/>
      <c r="M139" s="254"/>
      <c r="N139" s="271"/>
      <c r="O139" s="270"/>
      <c r="P139" s="271"/>
      <c r="Q139" s="463">
        <f t="shared" si="3"/>
        <v>0</v>
      </c>
    </row>
    <row r="140" spans="1:18" x14ac:dyDescent="0.2">
      <c r="A140" s="207" t="s">
        <v>37</v>
      </c>
      <c r="B140" s="161" t="s">
        <v>325</v>
      </c>
      <c r="C140" s="201"/>
      <c r="D140" s="272"/>
      <c r="E140" s="263"/>
      <c r="F140" s="224"/>
      <c r="G140" s="254"/>
      <c r="H140" s="254"/>
      <c r="I140" s="254"/>
      <c r="J140" s="269"/>
      <c r="K140" s="270"/>
      <c r="L140" s="254"/>
      <c r="M140" s="254"/>
      <c r="N140" s="271"/>
      <c r="O140" s="270"/>
      <c r="P140" s="271"/>
      <c r="Q140" s="463">
        <f t="shared" si="3"/>
        <v>0</v>
      </c>
    </row>
    <row r="141" spans="1:18" ht="25.5" x14ac:dyDescent="0.2">
      <c r="A141" s="207" t="s">
        <v>38</v>
      </c>
      <c r="B141" s="163" t="s">
        <v>254</v>
      </c>
      <c r="C141" s="201"/>
      <c r="D141" s="272"/>
      <c r="E141" s="273"/>
      <c r="F141" s="254"/>
      <c r="G141" s="254"/>
      <c r="H141" s="254"/>
      <c r="I141" s="254"/>
      <c r="J141" s="269"/>
      <c r="K141" s="270"/>
      <c r="L141" s="254"/>
      <c r="M141" s="254"/>
      <c r="N141" s="271"/>
      <c r="O141" s="270"/>
      <c r="P141" s="271"/>
      <c r="Q141" s="463">
        <f t="shared" si="3"/>
        <v>0</v>
      </c>
    </row>
    <row r="142" spans="1:18" x14ac:dyDescent="0.2">
      <c r="A142" s="207" t="s">
        <v>39</v>
      </c>
      <c r="B142" s="161" t="s">
        <v>321</v>
      </c>
      <c r="C142" s="201"/>
      <c r="D142" s="272"/>
      <c r="E142" s="273"/>
      <c r="F142" s="254"/>
      <c r="G142" s="254"/>
      <c r="H142" s="254"/>
      <c r="I142" s="254"/>
      <c r="J142" s="269"/>
      <c r="K142" s="270"/>
      <c r="L142" s="254"/>
      <c r="M142" s="254"/>
      <c r="N142" s="271"/>
      <c r="O142" s="270"/>
      <c r="P142" s="271"/>
      <c r="Q142" s="463">
        <f t="shared" si="3"/>
        <v>0</v>
      </c>
    </row>
    <row r="143" spans="1:18" ht="25.5" x14ac:dyDescent="0.2">
      <c r="A143" s="207" t="s">
        <v>40</v>
      </c>
      <c r="B143" s="163" t="s">
        <v>306</v>
      </c>
      <c r="C143" s="201">
        <v>13</v>
      </c>
      <c r="D143" s="272"/>
      <c r="E143" s="273">
        <v>64636000</v>
      </c>
      <c r="F143" s="254">
        <v>11548000</v>
      </c>
      <c r="G143" s="254">
        <v>3209000</v>
      </c>
      <c r="H143" s="254"/>
      <c r="I143" s="254"/>
      <c r="J143" s="269"/>
      <c r="K143" s="270"/>
      <c r="L143" s="254"/>
      <c r="M143" s="254"/>
      <c r="N143" s="271"/>
      <c r="O143" s="270"/>
      <c r="P143" s="271"/>
      <c r="Q143" s="463">
        <f t="shared" si="3"/>
        <v>79393000</v>
      </c>
    </row>
    <row r="144" spans="1:18" x14ac:dyDescent="0.2">
      <c r="A144" s="207" t="s">
        <v>41</v>
      </c>
      <c r="B144" s="161" t="s">
        <v>322</v>
      </c>
      <c r="C144" s="201"/>
      <c r="D144" s="272"/>
      <c r="E144" s="273"/>
      <c r="F144" s="254"/>
      <c r="G144" s="254"/>
      <c r="H144" s="254"/>
      <c r="I144" s="254"/>
      <c r="J144" s="269"/>
      <c r="K144" s="270"/>
      <c r="L144" s="254"/>
      <c r="M144" s="254"/>
      <c r="N144" s="271"/>
      <c r="O144" s="270"/>
      <c r="P144" s="271"/>
      <c r="Q144" s="463">
        <f t="shared" si="3"/>
        <v>0</v>
      </c>
    </row>
    <row r="145" spans="1:17" x14ac:dyDescent="0.2">
      <c r="A145" s="207"/>
      <c r="B145" s="202" t="s">
        <v>255</v>
      </c>
      <c r="C145" s="201"/>
      <c r="D145" s="272"/>
      <c r="E145" s="273"/>
      <c r="F145" s="254"/>
      <c r="G145" s="254"/>
      <c r="H145" s="254"/>
      <c r="I145" s="254"/>
      <c r="J145" s="269"/>
      <c r="K145" s="270"/>
      <c r="L145" s="254"/>
      <c r="M145" s="254"/>
      <c r="N145" s="271"/>
      <c r="O145" s="270"/>
      <c r="P145" s="271"/>
      <c r="Q145" s="463">
        <f t="shared" si="3"/>
        <v>0</v>
      </c>
    </row>
    <row r="146" spans="1:17" x14ac:dyDescent="0.2">
      <c r="A146" s="207" t="s">
        <v>14</v>
      </c>
      <c r="B146" s="161" t="s">
        <v>256</v>
      </c>
      <c r="C146" s="201"/>
      <c r="D146" s="272"/>
      <c r="E146" s="273"/>
      <c r="F146" s="254"/>
      <c r="G146" s="254">
        <v>0</v>
      </c>
      <c r="H146" s="254"/>
      <c r="I146" s="254"/>
      <c r="J146" s="269"/>
      <c r="K146" s="270"/>
      <c r="L146" s="254"/>
      <c r="M146" s="254"/>
      <c r="N146" s="271"/>
      <c r="O146" s="270"/>
      <c r="P146" s="271"/>
      <c r="Q146" s="463">
        <f t="shared" si="3"/>
        <v>0</v>
      </c>
    </row>
    <row r="147" spans="1:17" x14ac:dyDescent="0.2">
      <c r="A147" s="207" t="s">
        <v>36</v>
      </c>
      <c r="B147" s="161" t="s">
        <v>257</v>
      </c>
      <c r="C147" s="201"/>
      <c r="D147" s="272"/>
      <c r="E147" s="273"/>
      <c r="F147" s="254"/>
      <c r="G147" s="254"/>
      <c r="H147" s="254"/>
      <c r="I147" s="254"/>
      <c r="J147" s="269"/>
      <c r="K147" s="270"/>
      <c r="L147" s="254"/>
      <c r="M147" s="254"/>
      <c r="N147" s="271"/>
      <c r="O147" s="270"/>
      <c r="P147" s="271"/>
      <c r="Q147" s="463">
        <f t="shared" si="3"/>
        <v>0</v>
      </c>
    </row>
    <row r="148" spans="1:17" x14ac:dyDescent="0.2">
      <c r="A148" s="207" t="s">
        <v>37</v>
      </c>
      <c r="B148" s="161" t="s">
        <v>32</v>
      </c>
      <c r="C148" s="201"/>
      <c r="D148" s="272"/>
      <c r="E148" s="273">
        <v>720000</v>
      </c>
      <c r="F148" s="254">
        <v>130000</v>
      </c>
      <c r="G148" s="254">
        <v>0</v>
      </c>
      <c r="H148" s="254"/>
      <c r="I148" s="254"/>
      <c r="J148" s="269"/>
      <c r="K148" s="270"/>
      <c r="L148" s="254"/>
      <c r="M148" s="254"/>
      <c r="N148" s="271"/>
      <c r="O148" s="270"/>
      <c r="P148" s="271"/>
      <c r="Q148" s="463">
        <f t="shared" si="3"/>
        <v>850000</v>
      </c>
    </row>
    <row r="149" spans="1:17" x14ac:dyDescent="0.2">
      <c r="A149" s="207" t="s">
        <v>38</v>
      </c>
      <c r="B149" s="161" t="s">
        <v>330</v>
      </c>
      <c r="C149" s="201">
        <v>2</v>
      </c>
      <c r="D149" s="272"/>
      <c r="E149" s="273">
        <v>8340000</v>
      </c>
      <c r="F149" s="254">
        <v>1510000</v>
      </c>
      <c r="G149" s="254">
        <v>3774000</v>
      </c>
      <c r="H149" s="254"/>
      <c r="I149" s="254"/>
      <c r="J149" s="269"/>
      <c r="K149" s="270"/>
      <c r="L149" s="254">
        <v>826000</v>
      </c>
      <c r="M149" s="254"/>
      <c r="N149" s="271"/>
      <c r="O149" s="270"/>
      <c r="P149" s="271"/>
      <c r="Q149" s="463">
        <f t="shared" si="3"/>
        <v>14450000</v>
      </c>
    </row>
    <row r="150" spans="1:17" x14ac:dyDescent="0.2">
      <c r="A150" s="207"/>
      <c r="B150" s="202" t="s">
        <v>260</v>
      </c>
      <c r="C150" s="201"/>
      <c r="D150" s="272"/>
      <c r="E150" s="273"/>
      <c r="F150" s="254"/>
      <c r="G150" s="254"/>
      <c r="H150" s="254"/>
      <c r="I150" s="254"/>
      <c r="J150" s="269"/>
      <c r="K150" s="270"/>
      <c r="L150" s="254"/>
      <c r="M150" s="254"/>
      <c r="N150" s="271"/>
      <c r="O150" s="270"/>
      <c r="P150" s="271"/>
      <c r="Q150" s="463">
        <f t="shared" si="3"/>
        <v>0</v>
      </c>
    </row>
    <row r="151" spans="1:17" x14ac:dyDescent="0.2">
      <c r="A151" s="207" t="s">
        <v>14</v>
      </c>
      <c r="B151" s="161" t="s">
        <v>326</v>
      </c>
      <c r="C151" s="200">
        <v>6</v>
      </c>
      <c r="D151" s="272"/>
      <c r="E151" s="273">
        <v>18470000</v>
      </c>
      <c r="F151" s="254">
        <v>3300000</v>
      </c>
      <c r="G151" s="254"/>
      <c r="H151" s="254"/>
      <c r="I151" s="254"/>
      <c r="J151" s="269"/>
      <c r="K151" s="270"/>
      <c r="L151" s="254"/>
      <c r="M151" s="254"/>
      <c r="N151" s="271"/>
      <c r="O151" s="270"/>
      <c r="P151" s="271"/>
      <c r="Q151" s="463">
        <f t="shared" si="3"/>
        <v>21770000</v>
      </c>
    </row>
    <row r="152" spans="1:17" x14ac:dyDescent="0.2">
      <c r="A152" s="207" t="s">
        <v>36</v>
      </c>
      <c r="B152" s="161" t="s">
        <v>310</v>
      </c>
      <c r="C152" s="200"/>
      <c r="D152" s="268"/>
      <c r="E152" s="273"/>
      <c r="F152" s="254"/>
      <c r="G152" s="254">
        <v>7019000</v>
      </c>
      <c r="H152" s="254"/>
      <c r="I152" s="254"/>
      <c r="J152" s="269"/>
      <c r="K152" s="270"/>
      <c r="L152" s="254">
        <v>400000</v>
      </c>
      <c r="M152" s="254"/>
      <c r="N152" s="271"/>
      <c r="O152" s="270"/>
      <c r="P152" s="271"/>
      <c r="Q152" s="463">
        <f t="shared" si="3"/>
        <v>7419000</v>
      </c>
    </row>
    <row r="153" spans="1:17" x14ac:dyDescent="0.2">
      <c r="A153" s="207" t="s">
        <v>37</v>
      </c>
      <c r="B153" s="161" t="s">
        <v>261</v>
      </c>
      <c r="C153" s="203"/>
      <c r="D153" s="268"/>
      <c r="E153" s="273"/>
      <c r="F153" s="254"/>
      <c r="G153" s="254"/>
      <c r="H153" s="254"/>
      <c r="I153" s="254"/>
      <c r="J153" s="269"/>
      <c r="K153" s="270"/>
      <c r="L153" s="254"/>
      <c r="M153" s="254"/>
      <c r="N153" s="271"/>
      <c r="O153" s="270"/>
      <c r="P153" s="271"/>
      <c r="Q153" s="463">
        <f t="shared" si="3"/>
        <v>0</v>
      </c>
    </row>
    <row r="154" spans="1:17" x14ac:dyDescent="0.2">
      <c r="A154" s="207" t="s">
        <v>38</v>
      </c>
      <c r="B154" s="161" t="s">
        <v>327</v>
      </c>
      <c r="C154" s="203">
        <v>3</v>
      </c>
      <c r="D154" s="268"/>
      <c r="E154" s="273">
        <v>13108000</v>
      </c>
      <c r="F154" s="254">
        <v>2420000</v>
      </c>
      <c r="G154" s="254"/>
      <c r="H154" s="254"/>
      <c r="I154" s="254"/>
      <c r="J154" s="269"/>
      <c r="K154" s="270"/>
      <c r="L154" s="254"/>
      <c r="M154" s="254"/>
      <c r="N154" s="271"/>
      <c r="O154" s="270"/>
      <c r="P154" s="271"/>
      <c r="Q154" s="463">
        <f t="shared" si="3"/>
        <v>15528000</v>
      </c>
    </row>
    <row r="155" spans="1:17" x14ac:dyDescent="0.2">
      <c r="A155" s="207" t="s">
        <v>39</v>
      </c>
      <c r="B155" s="161" t="s">
        <v>401</v>
      </c>
      <c r="C155" s="203">
        <v>1</v>
      </c>
      <c r="D155" s="268"/>
      <c r="E155" s="273">
        <v>2883000</v>
      </c>
      <c r="F155" s="254">
        <v>516000</v>
      </c>
      <c r="G155" s="254"/>
      <c r="H155" s="254"/>
      <c r="I155" s="254"/>
      <c r="J155" s="269"/>
      <c r="K155" s="270"/>
      <c r="L155" s="254"/>
      <c r="M155" s="254"/>
      <c r="N155" s="271"/>
      <c r="O155" s="270"/>
      <c r="P155" s="271"/>
      <c r="Q155" s="463">
        <f t="shared" si="3"/>
        <v>3399000</v>
      </c>
    </row>
    <row r="156" spans="1:17" ht="13.5" thickBot="1" x14ac:dyDescent="0.25">
      <c r="A156" s="286" t="s">
        <v>40</v>
      </c>
      <c r="B156" s="213" t="s">
        <v>402</v>
      </c>
      <c r="C156" s="204">
        <v>4</v>
      </c>
      <c r="D156" s="274"/>
      <c r="E156" s="275">
        <v>11764000</v>
      </c>
      <c r="F156" s="276">
        <v>2120000</v>
      </c>
      <c r="G156" s="276"/>
      <c r="H156" s="276"/>
      <c r="I156" s="276"/>
      <c r="J156" s="277"/>
      <c r="K156" s="278"/>
      <c r="L156" s="276"/>
      <c r="M156" s="276"/>
      <c r="N156" s="279"/>
      <c r="O156" s="278"/>
      <c r="P156" s="279"/>
      <c r="Q156" s="463">
        <f t="shared" si="3"/>
        <v>13884000</v>
      </c>
    </row>
    <row r="157" spans="1:17" ht="16.5" customHeight="1" thickBot="1" x14ac:dyDescent="0.25">
      <c r="A157" s="557" t="s">
        <v>82</v>
      </c>
      <c r="B157" s="581"/>
      <c r="C157" s="287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39</v>
      </c>
      <c r="D157" s="288">
        <f>SUM(D86:D125)+SUM(D129:D156)</f>
        <v>0</v>
      </c>
      <c r="E157" s="288">
        <f>SUM(E86:E125)+SUM(E129:E156)</f>
        <v>157965000</v>
      </c>
      <c r="F157" s="288">
        <f t="shared" ref="F157:P157" si="4">SUM(F86:F125)+SUM(F129:F156)</f>
        <v>28133962</v>
      </c>
      <c r="G157" s="288">
        <f t="shared" si="4"/>
        <v>80268000</v>
      </c>
      <c r="H157" s="288">
        <f t="shared" si="4"/>
        <v>150826630</v>
      </c>
      <c r="I157" s="288">
        <f t="shared" si="4"/>
        <v>16107000</v>
      </c>
      <c r="J157" s="288">
        <f t="shared" si="4"/>
        <v>9957000</v>
      </c>
      <c r="K157" s="288">
        <f>SUM(K86:K125)+SUM(K129:K156)</f>
        <v>46564000</v>
      </c>
      <c r="L157" s="288">
        <f t="shared" si="4"/>
        <v>18953000</v>
      </c>
      <c r="M157" s="288">
        <f t="shared" si="4"/>
        <v>0</v>
      </c>
      <c r="N157" s="288">
        <f t="shared" si="4"/>
        <v>0</v>
      </c>
      <c r="O157" s="288">
        <f t="shared" si="4"/>
        <v>0</v>
      </c>
      <c r="P157" s="288">
        <f t="shared" si="4"/>
        <v>64318408</v>
      </c>
      <c r="Q157" s="463">
        <f t="shared" si="3"/>
        <v>573093000</v>
      </c>
    </row>
    <row r="158" spans="1:17" ht="15" customHeight="1" thickBot="1" x14ac:dyDescent="0.25">
      <c r="A158" s="592" t="s">
        <v>187</v>
      </c>
      <c r="B158" s="593"/>
      <c r="C158" s="148"/>
      <c r="D158" s="265"/>
      <c r="E158" s="582">
        <f>E157+F157+G157+H157+I157+J157+K157+L157+M157+N157+O157+P157+D157</f>
        <v>573093000</v>
      </c>
      <c r="F158" s="582"/>
      <c r="G158" s="582"/>
      <c r="H158" s="582"/>
      <c r="I158" s="582"/>
      <c r="J158" s="582"/>
      <c r="K158" s="582"/>
      <c r="L158" s="582"/>
      <c r="M158" s="582"/>
      <c r="N158" s="582"/>
      <c r="O158" s="582"/>
      <c r="P158" s="583"/>
      <c r="Q158" s="3">
        <f>E158-D75</f>
        <v>0</v>
      </c>
    </row>
    <row r="159" spans="1:17" ht="13.5" thickBot="1" x14ac:dyDescent="0.25">
      <c r="A159" s="527" t="s">
        <v>188</v>
      </c>
      <c r="B159" s="528"/>
      <c r="C159" s="211"/>
      <c r="D159" s="266"/>
      <c r="E159" s="531">
        <f>D76</f>
        <v>-144789389</v>
      </c>
      <c r="F159" s="531"/>
      <c r="G159" s="531"/>
      <c r="H159" s="531"/>
      <c r="I159" s="531"/>
      <c r="J159" s="531"/>
      <c r="K159" s="531"/>
      <c r="L159" s="531"/>
      <c r="M159" s="531"/>
      <c r="N159" s="531"/>
      <c r="O159" s="531"/>
      <c r="P159" s="532"/>
      <c r="Q159" s="3">
        <f t="shared" ref="Q159:Q160" si="5">E159-D76</f>
        <v>0</v>
      </c>
    </row>
    <row r="160" spans="1:17" ht="13.5" thickBot="1" x14ac:dyDescent="0.25">
      <c r="A160" s="529" t="s">
        <v>189</v>
      </c>
      <c r="B160" s="530"/>
      <c r="C160" s="75"/>
      <c r="D160" s="267"/>
      <c r="E160" s="521">
        <f>SUM(E158:E159)</f>
        <v>428303611</v>
      </c>
      <c r="F160" s="521"/>
      <c r="G160" s="521"/>
      <c r="H160" s="521"/>
      <c r="I160" s="521"/>
      <c r="J160" s="521"/>
      <c r="K160" s="521"/>
      <c r="L160" s="521"/>
      <c r="M160" s="521"/>
      <c r="N160" s="521"/>
      <c r="O160" s="521"/>
      <c r="P160" s="522"/>
      <c r="Q160" s="3">
        <f t="shared" si="5"/>
        <v>0</v>
      </c>
    </row>
  </sheetData>
  <autoFilter ref="B1:B160" xr:uid="{00000000-0009-0000-0000-00000A000000}"/>
  <mergeCells count="48"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H18:H19"/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</mergeCells>
  <phoneticPr fontId="13" type="noConversion"/>
  <pageMargins left="0.78740157480314965" right="0.59055118110236227" top="0.78740157480314965" bottom="0.59055118110236227" header="0.51181102362204722" footer="0.51181102362204722"/>
  <pageSetup paperSize="9" scale="65" fitToHeight="4" orientation="landscape" r:id="rId1"/>
  <headerFooter alignWithMargins="0"/>
  <rowBreaks count="3" manualBreakCount="3">
    <brk id="41" max="16383" man="1"/>
    <brk id="83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36"/>
  <sheetViews>
    <sheetView view="pageBreakPreview" zoomScale="60" zoomScaleNormal="100" workbookViewId="0">
      <selection activeCell="I44" sqref="I44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555" t="s">
        <v>408</v>
      </c>
      <c r="B1" s="555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605"/>
      <c r="B2" s="605"/>
    </row>
    <row r="3" spans="1:16" ht="22.5" customHeight="1" x14ac:dyDescent="0.25">
      <c r="A3" s="604" t="s">
        <v>262</v>
      </c>
      <c r="B3" s="604"/>
    </row>
    <row r="4" spans="1:16" ht="17.25" customHeight="1" x14ac:dyDescent="0.25">
      <c r="A4" s="604" t="s">
        <v>409</v>
      </c>
      <c r="B4" s="604"/>
    </row>
    <row r="5" spans="1:16" ht="17.25" customHeight="1" thickBot="1" x14ac:dyDescent="0.35">
      <c r="A5" s="144"/>
      <c r="B5" s="147" t="s">
        <v>359</v>
      </c>
    </row>
    <row r="6" spans="1:16" ht="24.95" customHeight="1" thickBot="1" x14ac:dyDescent="0.25">
      <c r="A6" s="602" t="s">
        <v>360</v>
      </c>
      <c r="B6" s="603"/>
    </row>
    <row r="7" spans="1:16" ht="24.95" customHeight="1" thickBot="1" x14ac:dyDescent="0.25">
      <c r="A7" s="310"/>
      <c r="B7" s="310"/>
    </row>
    <row r="8" spans="1:16" ht="24.95" customHeight="1" x14ac:dyDescent="0.2">
      <c r="A8" s="321" t="s">
        <v>344</v>
      </c>
      <c r="B8" s="322" t="e">
        <f>#REF!</f>
        <v>#REF!</v>
      </c>
    </row>
    <row r="9" spans="1:16" ht="24.95" customHeight="1" thickBot="1" x14ac:dyDescent="0.25">
      <c r="A9" s="315" t="s">
        <v>386</v>
      </c>
      <c r="B9" s="318" t="e">
        <f>#REF!</f>
        <v>#REF!</v>
      </c>
    </row>
    <row r="10" spans="1:16" ht="24.95" customHeight="1" thickBot="1" x14ac:dyDescent="0.25">
      <c r="A10" s="312" t="s">
        <v>385</v>
      </c>
      <c r="B10" s="424" t="e">
        <f>SUM(B8:B9)</f>
        <v>#REF!</v>
      </c>
    </row>
    <row r="11" spans="1:16" ht="24.95" customHeight="1" x14ac:dyDescent="0.2">
      <c r="A11" s="313" t="s">
        <v>345</v>
      </c>
      <c r="B11" s="316" t="e">
        <f>#REF!</f>
        <v>#REF!</v>
      </c>
    </row>
    <row r="12" spans="1:16" ht="24.95" customHeight="1" x14ac:dyDescent="0.2">
      <c r="A12" s="314" t="s">
        <v>346</v>
      </c>
      <c r="B12" s="317" t="e">
        <f>#REF!</f>
        <v>#REF!</v>
      </c>
    </row>
    <row r="13" spans="1:16" ht="24.95" customHeight="1" x14ac:dyDescent="0.2">
      <c r="A13" s="314" t="s">
        <v>347</v>
      </c>
      <c r="B13" s="317" t="e">
        <f>#REF!</f>
        <v>#REF!</v>
      </c>
    </row>
    <row r="14" spans="1:16" ht="24.95" customHeight="1" x14ac:dyDescent="0.2">
      <c r="A14" s="314" t="s">
        <v>348</v>
      </c>
      <c r="B14" s="317" t="e">
        <f>#REF!</f>
        <v>#REF!</v>
      </c>
    </row>
    <row r="15" spans="1:16" ht="24.95" customHeight="1" x14ac:dyDescent="0.2">
      <c r="A15" s="314" t="s">
        <v>349</v>
      </c>
      <c r="B15" s="317">
        <v>0</v>
      </c>
    </row>
    <row r="16" spans="1:16" ht="24.95" customHeight="1" thickBot="1" x14ac:dyDescent="0.25">
      <c r="A16" s="314" t="s">
        <v>350</v>
      </c>
      <c r="B16" s="317" t="e">
        <f>#REF!</f>
        <v>#REF!</v>
      </c>
    </row>
    <row r="17" spans="1:2" ht="24.95" customHeight="1" thickBot="1" x14ac:dyDescent="0.25">
      <c r="A17" s="312" t="s">
        <v>218</v>
      </c>
      <c r="B17" s="424" t="e">
        <f>SUM(B11:B16)</f>
        <v>#REF!</v>
      </c>
    </row>
    <row r="18" spans="1:2" ht="24.95" customHeight="1" x14ac:dyDescent="0.2">
      <c r="A18" s="313" t="s">
        <v>217</v>
      </c>
      <c r="B18" s="316" t="e">
        <f>#REF!</f>
        <v>#REF!</v>
      </c>
    </row>
    <row r="19" spans="1:2" ht="24.95" customHeight="1" x14ac:dyDescent="0.2">
      <c r="A19" s="314" t="s">
        <v>351</v>
      </c>
      <c r="B19" s="317" t="e">
        <f>#REF!</f>
        <v>#REF!</v>
      </c>
    </row>
    <row r="20" spans="1:2" ht="24.95" customHeight="1" x14ac:dyDescent="0.2">
      <c r="A20" s="314" t="s">
        <v>352</v>
      </c>
      <c r="B20" s="317" t="e">
        <f>#REF!</f>
        <v>#REF!</v>
      </c>
    </row>
    <row r="21" spans="1:2" ht="24.95" customHeight="1" x14ac:dyDescent="0.2">
      <c r="A21" s="314" t="s">
        <v>353</v>
      </c>
      <c r="B21" s="317" t="e">
        <f>#REF!</f>
        <v>#REF!</v>
      </c>
    </row>
    <row r="22" spans="1:2" ht="24.95" customHeight="1" x14ac:dyDescent="0.2">
      <c r="A22" s="314" t="s">
        <v>354</v>
      </c>
      <c r="B22" s="317" t="e">
        <f>#REF!</f>
        <v>#REF!</v>
      </c>
    </row>
    <row r="23" spans="1:2" ht="24.95" customHeight="1" x14ac:dyDescent="0.2">
      <c r="A23" s="314" t="s">
        <v>355</v>
      </c>
      <c r="B23" s="317" t="e">
        <f>#REF!</f>
        <v>#REF!</v>
      </c>
    </row>
    <row r="24" spans="1:2" ht="24.95" customHeight="1" x14ac:dyDescent="0.2">
      <c r="A24" s="314" t="s">
        <v>356</v>
      </c>
      <c r="B24" s="317" t="e">
        <f>#REF!</f>
        <v>#REF!</v>
      </c>
    </row>
    <row r="25" spans="1:2" ht="24.95" customHeight="1" x14ac:dyDescent="0.2">
      <c r="A25" s="314" t="s">
        <v>357</v>
      </c>
      <c r="B25" s="317" t="e">
        <f>#REF!</f>
        <v>#REF!</v>
      </c>
    </row>
    <row r="26" spans="1:2" ht="24.95" customHeight="1" x14ac:dyDescent="0.2">
      <c r="A26" s="314" t="s">
        <v>382</v>
      </c>
      <c r="B26" s="317" t="e">
        <f>#REF!+#REF!</f>
        <v>#REF!</v>
      </c>
    </row>
    <row r="27" spans="1:2" ht="24.95" customHeight="1" x14ac:dyDescent="0.2">
      <c r="A27" s="314" t="s">
        <v>358</v>
      </c>
      <c r="B27" s="317" t="e">
        <f>#REF!</f>
        <v>#REF!</v>
      </c>
    </row>
    <row r="28" spans="1:2" ht="24.95" customHeight="1" x14ac:dyDescent="0.2">
      <c r="A28" s="314" t="s">
        <v>383</v>
      </c>
      <c r="B28" s="317" t="e">
        <f>#REF!+#REF!</f>
        <v>#REF!</v>
      </c>
    </row>
    <row r="29" spans="1:2" ht="24.95" customHeight="1" thickBot="1" x14ac:dyDescent="0.25">
      <c r="A29" s="315" t="s">
        <v>384</v>
      </c>
      <c r="B29" s="318" t="e">
        <f>#REF!</f>
        <v>#REF!</v>
      </c>
    </row>
    <row r="30" spans="1:2" ht="24.95" customHeight="1" thickBot="1" x14ac:dyDescent="0.25">
      <c r="A30" s="312" t="s">
        <v>166</v>
      </c>
      <c r="B30" s="424" t="e">
        <f>SUM(B18:B29)</f>
        <v>#REF!</v>
      </c>
    </row>
    <row r="31" spans="1:2" ht="24.95" customHeight="1" x14ac:dyDescent="0.2">
      <c r="A31" s="313" t="s">
        <v>387</v>
      </c>
      <c r="B31" s="316" t="e">
        <f>#REF!</f>
        <v>#REF!</v>
      </c>
    </row>
    <row r="32" spans="1:2" ht="24.95" customHeight="1" x14ac:dyDescent="0.2">
      <c r="A32" s="457" t="s">
        <v>424</v>
      </c>
      <c r="B32" s="458" t="e">
        <f>#REF!</f>
        <v>#REF!</v>
      </c>
    </row>
    <row r="33" spans="1:2" ht="24.95" customHeight="1" thickBot="1" x14ac:dyDescent="0.25">
      <c r="A33" s="311" t="s">
        <v>388</v>
      </c>
      <c r="B33" s="319" t="e">
        <f>#REF!+#REF!</f>
        <v>#REF!</v>
      </c>
    </row>
    <row r="34" spans="1:2" ht="24.95" customHeight="1" thickBot="1" x14ac:dyDescent="0.25">
      <c r="A34" s="323" t="s">
        <v>4</v>
      </c>
      <c r="B34" s="424" t="e">
        <f>SUM(B31:B33)</f>
        <v>#REF!</v>
      </c>
    </row>
    <row r="35" spans="1:2" ht="24.95" customHeight="1" thickBot="1" x14ac:dyDescent="0.3">
      <c r="A35" s="324" t="s">
        <v>82</v>
      </c>
      <c r="B35" s="320" t="e">
        <f>+B10+B17+B30+B34</f>
        <v>#REF!</v>
      </c>
    </row>
    <row r="36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16"/>
  <sheetViews>
    <sheetView view="pageBreakPreview" zoomScale="60" zoomScaleNormal="100" workbookViewId="0">
      <selection activeCell="B17" sqref="B17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607" t="s">
        <v>411</v>
      </c>
      <c r="B1" s="607"/>
      <c r="C1" s="8"/>
      <c r="D1" s="607"/>
      <c r="E1" s="607"/>
      <c r="F1" s="607"/>
    </row>
    <row r="2" spans="1:6" ht="18.75" customHeight="1" x14ac:dyDescent="0.2">
      <c r="A2" s="77"/>
      <c r="B2" s="78"/>
      <c r="C2" s="78"/>
      <c r="D2" s="511"/>
      <c r="E2" s="512"/>
      <c r="F2" s="512"/>
    </row>
    <row r="3" spans="1:6" ht="34.5" customHeight="1" x14ac:dyDescent="0.25">
      <c r="A3" s="608" t="s">
        <v>242</v>
      </c>
      <c r="B3" s="608"/>
      <c r="C3" s="79"/>
      <c r="D3" s="608"/>
      <c r="E3" s="608"/>
      <c r="F3" s="608"/>
    </row>
    <row r="4" spans="1:6" ht="20.25" customHeight="1" x14ac:dyDescent="0.25">
      <c r="A4" s="609" t="s">
        <v>410</v>
      </c>
      <c r="B4" s="609"/>
      <c r="C4" s="13"/>
      <c r="D4" s="609"/>
      <c r="E4" s="609"/>
      <c r="F4" s="609"/>
    </row>
    <row r="6" spans="1:6" ht="12.75" customHeight="1" x14ac:dyDescent="0.25">
      <c r="A6" s="606" t="s">
        <v>361</v>
      </c>
      <c r="B6" s="606"/>
    </row>
    <row r="7" spans="1:6" x14ac:dyDescent="0.2">
      <c r="A7" s="146"/>
      <c r="B7" s="146"/>
    </row>
    <row r="8" spans="1:6" ht="15" x14ac:dyDescent="0.3">
      <c r="A8" s="7"/>
    </row>
    <row r="9" spans="1:6" ht="13.5" thickBot="1" x14ac:dyDescent="0.25">
      <c r="B9" s="1" t="s">
        <v>359</v>
      </c>
    </row>
    <row r="10" spans="1:6" ht="24.95" customHeight="1" x14ac:dyDescent="0.2">
      <c r="A10" s="325" t="s">
        <v>340</v>
      </c>
      <c r="B10" s="328" t="e">
        <f>#REF!</f>
        <v>#REF!</v>
      </c>
    </row>
    <row r="11" spans="1:6" ht="24.95" customHeight="1" x14ac:dyDescent="0.2">
      <c r="A11" s="326" t="s">
        <v>341</v>
      </c>
      <c r="B11" s="329" t="e">
        <f>#REF!</f>
        <v>#REF!</v>
      </c>
    </row>
    <row r="12" spans="1:6" ht="31.5" customHeight="1" x14ac:dyDescent="0.2">
      <c r="A12" s="326" t="s">
        <v>342</v>
      </c>
      <c r="B12" s="329" t="e">
        <f>#REF!</f>
        <v>#REF!</v>
      </c>
    </row>
    <row r="13" spans="1:6" ht="24.95" customHeight="1" x14ac:dyDescent="0.2">
      <c r="A13" s="326" t="s">
        <v>343</v>
      </c>
      <c r="B13" s="329" t="e">
        <f>#REF!</f>
        <v>#REF!</v>
      </c>
    </row>
    <row r="14" spans="1:6" ht="15.75" x14ac:dyDescent="0.2">
      <c r="A14" s="425" t="s">
        <v>425</v>
      </c>
      <c r="B14" s="329">
        <v>0</v>
      </c>
    </row>
    <row r="15" spans="1:6" ht="32.25" thickBot="1" x14ac:dyDescent="0.25">
      <c r="A15" s="426" t="s">
        <v>398</v>
      </c>
      <c r="B15" s="415">
        <v>0</v>
      </c>
    </row>
    <row r="16" spans="1:6" ht="24.95" customHeight="1" thickBot="1" x14ac:dyDescent="0.25">
      <c r="A16" s="327" t="s">
        <v>228</v>
      </c>
      <c r="B16" s="427" t="e">
        <f>SUM(B10:B15)</f>
        <v>#REF!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B14"/>
  <sheetViews>
    <sheetView view="pageBreakPreview" zoomScale="60" zoomScaleNormal="100" workbookViewId="0">
      <selection activeCell="F18" sqref="F18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53" customFormat="1" ht="15" customHeight="1" x14ac:dyDescent="0.25">
      <c r="A1" s="612" t="s">
        <v>412</v>
      </c>
      <c r="B1" s="612"/>
    </row>
    <row r="2" spans="1:2" ht="14.25" x14ac:dyDescent="0.2">
      <c r="A2" s="512"/>
      <c r="B2" s="512"/>
    </row>
    <row r="3" spans="1:2" ht="17.25" customHeight="1" x14ac:dyDescent="0.2"/>
    <row r="4" spans="1:2" ht="18" customHeight="1" x14ac:dyDescent="0.25">
      <c r="A4" s="609" t="s">
        <v>242</v>
      </c>
      <c r="B4" s="609"/>
    </row>
    <row r="5" spans="1:2" ht="15.75" x14ac:dyDescent="0.25">
      <c r="A5" s="611" t="s">
        <v>410</v>
      </c>
      <c r="B5" s="611"/>
    </row>
    <row r="6" spans="1:2" ht="15.75" x14ac:dyDescent="0.25">
      <c r="A6" s="76"/>
    </row>
    <row r="7" spans="1:2" ht="15.75" customHeight="1" x14ac:dyDescent="0.25">
      <c r="A7" s="610" t="s">
        <v>219</v>
      </c>
      <c r="B7" s="610"/>
    </row>
    <row r="8" spans="1:2" ht="15.75" customHeight="1" x14ac:dyDescent="0.25">
      <c r="A8" s="91"/>
      <c r="B8" s="91"/>
    </row>
    <row r="9" spans="1:2" ht="15.75" customHeight="1" thickBot="1" x14ac:dyDescent="0.25">
      <c r="A9" s="150"/>
      <c r="B9" s="1" t="s">
        <v>359</v>
      </c>
    </row>
    <row r="10" spans="1:2" ht="30" customHeight="1" x14ac:dyDescent="0.2">
      <c r="A10" s="428" t="s">
        <v>364</v>
      </c>
      <c r="B10" s="429">
        <v>500000</v>
      </c>
    </row>
    <row r="11" spans="1:2" ht="30" customHeight="1" x14ac:dyDescent="0.2">
      <c r="A11" s="430" t="s">
        <v>365</v>
      </c>
      <c r="B11" s="431">
        <v>3957000</v>
      </c>
    </row>
    <row r="12" spans="1:2" ht="30" customHeight="1" thickBot="1" x14ac:dyDescent="0.25">
      <c r="A12" s="461" t="s">
        <v>426</v>
      </c>
      <c r="B12" s="462">
        <v>5500000</v>
      </c>
    </row>
    <row r="13" spans="1:2" ht="30" customHeight="1" thickBot="1" x14ac:dyDescent="0.25">
      <c r="A13" s="432" t="s">
        <v>366</v>
      </c>
      <c r="B13" s="433">
        <f>B10+B11+B12</f>
        <v>9957000</v>
      </c>
    </row>
    <row r="14" spans="1:2" ht="14.25" x14ac:dyDescent="0.2">
      <c r="A14" s="26"/>
      <c r="B14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5:D37"/>
  <sheetViews>
    <sheetView view="pageBreakPreview" zoomScale="60" zoomScaleNormal="100" workbookViewId="0">
      <selection activeCell="C37" sqref="C37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555" t="s">
        <v>413</v>
      </c>
      <c r="B5" s="555"/>
      <c r="C5" s="555"/>
      <c r="D5" s="555"/>
    </row>
    <row r="6" spans="1:4" ht="15" customHeight="1" x14ac:dyDescent="0.2">
      <c r="A6" s="511"/>
      <c r="B6" s="511"/>
      <c r="C6" s="511"/>
    </row>
    <row r="7" spans="1:4" ht="15" customHeight="1" x14ac:dyDescent="0.2">
      <c r="A7" s="11"/>
      <c r="B7" s="11"/>
      <c r="C7" s="12"/>
    </row>
    <row r="8" spans="1:4" ht="15.75" x14ac:dyDescent="0.25">
      <c r="A8" s="609" t="s">
        <v>242</v>
      </c>
      <c r="B8" s="609"/>
      <c r="C8" s="609"/>
      <c r="D8" s="609"/>
    </row>
    <row r="9" spans="1:4" ht="15.75" x14ac:dyDescent="0.25">
      <c r="A9" s="611" t="s">
        <v>410</v>
      </c>
      <c r="B9" s="611"/>
      <c r="C9" s="611"/>
      <c r="D9" s="611"/>
    </row>
    <row r="10" spans="1:4" ht="15.75" x14ac:dyDescent="0.25">
      <c r="A10" s="76"/>
      <c r="B10" s="76"/>
      <c r="C10" s="76"/>
    </row>
    <row r="11" spans="1:4" ht="15.75" x14ac:dyDescent="0.25">
      <c r="A11" s="611" t="s">
        <v>186</v>
      </c>
      <c r="B11" s="611"/>
      <c r="C11" s="611"/>
      <c r="D11" s="611"/>
    </row>
    <row r="12" spans="1:4" ht="15.75" x14ac:dyDescent="0.25">
      <c r="A12" s="76"/>
      <c r="B12" s="76"/>
      <c r="C12" s="76"/>
      <c r="D12" s="76"/>
    </row>
    <row r="13" spans="1:4" ht="16.5" customHeight="1" thickBot="1" x14ac:dyDescent="0.25">
      <c r="C13" s="330" t="s">
        <v>381</v>
      </c>
    </row>
    <row r="14" spans="1:4" ht="24.95" customHeight="1" thickBot="1" x14ac:dyDescent="0.3">
      <c r="B14" s="339" t="s">
        <v>220</v>
      </c>
      <c r="C14" s="338" t="s">
        <v>359</v>
      </c>
    </row>
    <row r="15" spans="1:4" ht="24.95" customHeight="1" x14ac:dyDescent="0.25">
      <c r="B15" s="344" t="s">
        <v>389</v>
      </c>
      <c r="C15" s="341">
        <v>3930000</v>
      </c>
    </row>
    <row r="16" spans="1:4" ht="24.95" customHeight="1" x14ac:dyDescent="0.25">
      <c r="B16" s="344" t="s">
        <v>434</v>
      </c>
      <c r="C16" s="341">
        <v>10000000</v>
      </c>
    </row>
    <row r="17" spans="2:3" ht="24.95" customHeight="1" x14ac:dyDescent="0.25">
      <c r="B17" s="345" t="s">
        <v>390</v>
      </c>
      <c r="C17" s="334">
        <v>200000</v>
      </c>
    </row>
    <row r="18" spans="2:3" ht="24.95" customHeight="1" x14ac:dyDescent="0.25">
      <c r="B18" s="345" t="s">
        <v>373</v>
      </c>
      <c r="C18" s="334">
        <f>200000+100000</f>
        <v>300000</v>
      </c>
    </row>
    <row r="19" spans="2:3" ht="24.95" customHeight="1" x14ac:dyDescent="0.25">
      <c r="B19" s="345" t="s">
        <v>393</v>
      </c>
      <c r="C19" s="334">
        <v>133000</v>
      </c>
    </row>
    <row r="20" spans="2:3" ht="24.95" customHeight="1" x14ac:dyDescent="0.25">
      <c r="B20" s="470" t="s">
        <v>438</v>
      </c>
      <c r="C20" s="471">
        <v>120000</v>
      </c>
    </row>
    <row r="21" spans="2:3" ht="24.95" customHeight="1" x14ac:dyDescent="0.25">
      <c r="B21" s="345" t="s">
        <v>394</v>
      </c>
      <c r="C21" s="334">
        <v>1400000</v>
      </c>
    </row>
    <row r="22" spans="2:3" ht="24.95" customHeight="1" x14ac:dyDescent="0.25">
      <c r="B22" s="345" t="s">
        <v>367</v>
      </c>
      <c r="C22" s="346">
        <v>650000</v>
      </c>
    </row>
    <row r="23" spans="2:3" ht="24.95" customHeight="1" x14ac:dyDescent="0.25">
      <c r="B23" s="345" t="s">
        <v>392</v>
      </c>
      <c r="C23" s="346">
        <v>315000</v>
      </c>
    </row>
    <row r="24" spans="2:3" ht="24.95" customHeight="1" thickBot="1" x14ac:dyDescent="0.3">
      <c r="B24" s="332" t="s">
        <v>391</v>
      </c>
      <c r="C24" s="347">
        <f>1170000+36000+27000+33000+378000+85000+176000</f>
        <v>1905000</v>
      </c>
    </row>
    <row r="25" spans="2:3" ht="24.95" customHeight="1" thickBot="1" x14ac:dyDescent="0.3">
      <c r="B25" s="337" t="s">
        <v>221</v>
      </c>
      <c r="C25" s="342">
        <f>SUM(C15:C24)</f>
        <v>18953000</v>
      </c>
    </row>
    <row r="26" spans="2:3" ht="24.95" customHeight="1" thickBot="1" x14ac:dyDescent="0.3">
      <c r="B26" s="613"/>
      <c r="C26" s="614"/>
    </row>
    <row r="27" spans="2:3" ht="24.95" customHeight="1" thickBot="1" x14ac:dyDescent="0.3">
      <c r="B27" s="339" t="s">
        <v>222</v>
      </c>
      <c r="C27" s="343" t="s">
        <v>359</v>
      </c>
    </row>
    <row r="28" spans="2:3" ht="24.95" customHeight="1" x14ac:dyDescent="0.25">
      <c r="B28" s="340" t="s">
        <v>437</v>
      </c>
      <c r="C28" s="341">
        <v>2360000</v>
      </c>
    </row>
    <row r="29" spans="2:3" ht="24.95" customHeight="1" x14ac:dyDescent="0.25">
      <c r="B29" s="331" t="s">
        <v>368</v>
      </c>
      <c r="C29" s="334">
        <v>3000000</v>
      </c>
    </row>
    <row r="30" spans="2:3" ht="24.95" customHeight="1" x14ac:dyDescent="0.25">
      <c r="B30" s="468" t="s">
        <v>435</v>
      </c>
      <c r="C30" s="469">
        <v>7245000</v>
      </c>
    </row>
    <row r="31" spans="2:3" ht="24.95" customHeight="1" x14ac:dyDescent="0.25">
      <c r="B31" s="468" t="s">
        <v>436</v>
      </c>
      <c r="C31" s="469">
        <v>254000</v>
      </c>
    </row>
    <row r="32" spans="2:3" ht="24.95" customHeight="1" x14ac:dyDescent="0.25">
      <c r="B32" s="468" t="s">
        <v>399</v>
      </c>
      <c r="C32" s="469">
        <v>23858000</v>
      </c>
    </row>
    <row r="33" spans="2:3" ht="24.95" customHeight="1" thickBot="1" x14ac:dyDescent="0.3">
      <c r="B33" s="348" t="s">
        <v>395</v>
      </c>
      <c r="C33" s="335">
        <f>1955000+810000+6442000+640000</f>
        <v>9847000</v>
      </c>
    </row>
    <row r="34" spans="2:3" ht="24.95" customHeight="1" thickBot="1" x14ac:dyDescent="0.3">
      <c r="B34" s="333" t="s">
        <v>297</v>
      </c>
      <c r="C34" s="336">
        <f>SUM(C28:C33)</f>
        <v>46564000</v>
      </c>
    </row>
    <row r="35" spans="2:3" ht="24.95" customHeight="1" x14ac:dyDescent="0.2"/>
    <row r="36" spans="2:3" ht="24.95" customHeight="1" thickBot="1" x14ac:dyDescent="0.25"/>
    <row r="37" spans="2:3" ht="24.95" customHeight="1" thickBot="1" x14ac:dyDescent="0.3">
      <c r="B37" s="349" t="s">
        <v>334</v>
      </c>
      <c r="C37" s="350">
        <f>C25+C34</f>
        <v>65517000</v>
      </c>
    </row>
  </sheetData>
  <mergeCells count="6">
    <mergeCell ref="A5:D5"/>
    <mergeCell ref="B26:C26"/>
    <mergeCell ref="A6:C6"/>
    <mergeCell ref="A11:D11"/>
    <mergeCell ref="A8:D8"/>
    <mergeCell ref="A9:D9"/>
  </mergeCells>
  <phoneticPr fontId="13" type="noConversion"/>
  <pageMargins left="0.75" right="0.75" top="1" bottom="1" header="0.5" footer="0.5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3:G20"/>
  <sheetViews>
    <sheetView workbookViewId="0">
      <selection activeCell="C18" sqref="C18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555" t="s">
        <v>414</v>
      </c>
      <c r="B3" s="555"/>
      <c r="C3" s="555"/>
      <c r="D3" s="555"/>
      <c r="E3" s="12"/>
      <c r="F3" s="12"/>
      <c r="G3" s="12"/>
    </row>
    <row r="4" spans="1:7" ht="15" customHeight="1" x14ac:dyDescent="0.2">
      <c r="A4" s="511"/>
      <c r="B4" s="512"/>
      <c r="C4" s="512"/>
      <c r="D4" s="512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609" t="s">
        <v>242</v>
      </c>
      <c r="B6" s="609"/>
      <c r="C6" s="609"/>
      <c r="D6" s="609"/>
      <c r="E6" s="13"/>
      <c r="F6" s="13"/>
      <c r="G6" s="13"/>
    </row>
    <row r="7" spans="1:7" ht="15.75" x14ac:dyDescent="0.25">
      <c r="A7" s="611" t="s">
        <v>410</v>
      </c>
      <c r="B7" s="611"/>
      <c r="C7" s="611"/>
      <c r="D7" s="611"/>
      <c r="E7" s="14"/>
      <c r="F7" s="14"/>
      <c r="G7" s="14"/>
    </row>
    <row r="10" spans="1:7" ht="15.75" x14ac:dyDescent="0.25">
      <c r="A10" s="615" t="s">
        <v>83</v>
      </c>
      <c r="B10" s="615"/>
      <c r="C10" s="615"/>
      <c r="D10" s="615"/>
      <c r="E10" s="15"/>
      <c r="F10" s="15"/>
      <c r="G10" s="15"/>
    </row>
    <row r="13" spans="1:7" ht="13.5" thickBot="1" x14ac:dyDescent="0.25">
      <c r="C13" s="1" t="s">
        <v>10</v>
      </c>
    </row>
    <row r="14" spans="1:7" ht="15" x14ac:dyDescent="0.25">
      <c r="B14" s="20" t="s">
        <v>6</v>
      </c>
      <c r="C14" s="16">
        <v>15645</v>
      </c>
    </row>
    <row r="15" spans="1:7" ht="15" x14ac:dyDescent="0.25">
      <c r="B15" s="18"/>
      <c r="C15" s="17"/>
    </row>
    <row r="16" spans="1:7" ht="15" x14ac:dyDescent="0.25">
      <c r="B16" s="18" t="s">
        <v>223</v>
      </c>
      <c r="C16" s="19"/>
    </row>
    <row r="17" spans="2:3" ht="15" x14ac:dyDescent="0.25">
      <c r="B17" s="10" t="s">
        <v>339</v>
      </c>
      <c r="C17" s="139">
        <v>48673</v>
      </c>
    </row>
    <row r="18" spans="2:3" ht="15" x14ac:dyDescent="0.25">
      <c r="B18" s="18" t="s">
        <v>263</v>
      </c>
      <c r="C18" s="21">
        <f>SUM(C17:C17)</f>
        <v>48673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84</v>
      </c>
      <c r="C20" s="24">
        <f>C14+C18</f>
        <v>64318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80"/>
  <sheetViews>
    <sheetView topLeftCell="A55" zoomScaleNormal="100" workbookViewId="0">
      <selection activeCell="E12" sqref="E12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555" t="s">
        <v>415</v>
      </c>
      <c r="B1" s="555"/>
      <c r="C1" s="555"/>
      <c r="D1" s="555"/>
      <c r="E1" s="555"/>
    </row>
    <row r="2" spans="1:5" ht="15" customHeight="1" x14ac:dyDescent="0.2">
      <c r="A2" s="511"/>
      <c r="B2" s="512"/>
      <c r="C2" s="512"/>
      <c r="D2" s="512"/>
      <c r="E2" s="512"/>
    </row>
    <row r="3" spans="1:5" ht="15" x14ac:dyDescent="0.2">
      <c r="A3" s="11"/>
      <c r="B3" s="11"/>
      <c r="C3" s="11"/>
      <c r="D3" s="11"/>
    </row>
    <row r="4" spans="1:5" ht="15.75" x14ac:dyDescent="0.25">
      <c r="A4" s="609" t="s">
        <v>242</v>
      </c>
      <c r="B4" s="609"/>
      <c r="C4" s="609"/>
      <c r="D4" s="609"/>
      <c r="E4" s="609"/>
    </row>
    <row r="5" spans="1:5" ht="15.75" x14ac:dyDescent="0.25">
      <c r="A5" s="611" t="s">
        <v>410</v>
      </c>
      <c r="B5" s="611"/>
      <c r="C5" s="611"/>
      <c r="D5" s="611"/>
      <c r="E5" s="611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619" t="s">
        <v>85</v>
      </c>
      <c r="B8" s="619"/>
      <c r="C8" s="619"/>
      <c r="D8" s="619"/>
      <c r="E8" s="619"/>
    </row>
    <row r="9" spans="1:5" ht="15.75" thickBot="1" x14ac:dyDescent="0.3">
      <c r="A9" s="366" t="s">
        <v>86</v>
      </c>
      <c r="B9" s="366" t="s">
        <v>8</v>
      </c>
      <c r="C9" s="366">
        <v>2020</v>
      </c>
      <c r="D9" s="367">
        <v>2021</v>
      </c>
      <c r="E9" s="367">
        <v>2022</v>
      </c>
    </row>
    <row r="10" spans="1:5" ht="15" customHeight="1" x14ac:dyDescent="0.25">
      <c r="A10" s="28" t="s">
        <v>87</v>
      </c>
      <c r="B10" s="368" t="s">
        <v>166</v>
      </c>
      <c r="C10" s="30" t="e">
        <f>'2. sz.melléklet'!B12</f>
        <v>#REF!</v>
      </c>
      <c r="D10" s="30">
        <v>10000</v>
      </c>
      <c r="E10" s="30">
        <v>10000</v>
      </c>
    </row>
    <row r="11" spans="1:5" ht="15" customHeight="1" x14ac:dyDescent="0.25">
      <c r="A11" s="354" t="s">
        <v>88</v>
      </c>
      <c r="B11" s="368" t="s">
        <v>335</v>
      </c>
      <c r="C11" s="356" t="e">
        <f>'2. sz.melléklet'!B11</f>
        <v>#REF!</v>
      </c>
      <c r="D11" s="356">
        <v>95000</v>
      </c>
      <c r="E11" s="356">
        <v>93000</v>
      </c>
    </row>
    <row r="12" spans="1:5" ht="15" customHeight="1" x14ac:dyDescent="0.25">
      <c r="A12" s="354" t="s">
        <v>37</v>
      </c>
      <c r="B12" s="140" t="s">
        <v>336</v>
      </c>
      <c r="C12" s="356" t="e">
        <f>'2. sz.melléklet'!B9</f>
        <v>#REF!</v>
      </c>
      <c r="D12" s="356">
        <v>150000</v>
      </c>
      <c r="E12" s="356">
        <v>120000</v>
      </c>
    </row>
    <row r="13" spans="1:5" ht="15.75" customHeight="1" x14ac:dyDescent="0.25">
      <c r="A13" s="354" t="s">
        <v>38</v>
      </c>
      <c r="B13" s="355" t="s">
        <v>225</v>
      </c>
      <c r="C13" s="356" t="e">
        <f>'2. sz.melléklet'!B10</f>
        <v>#REF!</v>
      </c>
      <c r="D13" s="356">
        <v>5000</v>
      </c>
      <c r="E13" s="356">
        <v>5000</v>
      </c>
    </row>
    <row r="14" spans="1:5" ht="15" customHeight="1" x14ac:dyDescent="0.25">
      <c r="A14" s="354" t="s">
        <v>89</v>
      </c>
      <c r="B14" s="355" t="s">
        <v>337</v>
      </c>
      <c r="C14" s="356" t="e">
        <f>'2. sz.melléklet'!B14</f>
        <v>#REF!</v>
      </c>
      <c r="D14" s="356">
        <v>108000</v>
      </c>
      <c r="E14" s="356">
        <v>100000</v>
      </c>
    </row>
    <row r="15" spans="1:5" ht="15" customHeight="1" x14ac:dyDescent="0.25">
      <c r="A15" s="354" t="s">
        <v>90</v>
      </c>
      <c r="B15" s="355" t="s">
        <v>91</v>
      </c>
      <c r="C15" s="356"/>
      <c r="D15" s="356"/>
      <c r="E15" s="356"/>
    </row>
    <row r="16" spans="1:5" ht="15" customHeight="1" x14ac:dyDescent="0.25">
      <c r="A16" s="354" t="s">
        <v>41</v>
      </c>
      <c r="B16" s="355" t="s">
        <v>266</v>
      </c>
      <c r="C16" s="356">
        <f>'2. sz.melléklet'!B13</f>
        <v>0</v>
      </c>
      <c r="D16" s="356">
        <v>5000</v>
      </c>
      <c r="E16" s="356">
        <v>5000</v>
      </c>
    </row>
    <row r="17" spans="1:5" ht="15" customHeight="1" x14ac:dyDescent="0.25">
      <c r="A17" s="354" t="s">
        <v>92</v>
      </c>
      <c r="B17" s="355" t="s">
        <v>93</v>
      </c>
      <c r="C17" s="356"/>
      <c r="D17" s="356"/>
      <c r="E17" s="356"/>
    </row>
    <row r="18" spans="1:5" ht="15" customHeight="1" x14ac:dyDescent="0.25">
      <c r="A18" s="354" t="s">
        <v>43</v>
      </c>
      <c r="B18" s="355" t="s">
        <v>94</v>
      </c>
      <c r="C18" s="356"/>
      <c r="D18" s="356"/>
      <c r="E18" s="356"/>
    </row>
    <row r="19" spans="1:5" ht="15" customHeight="1" thickBot="1" x14ac:dyDescent="0.3">
      <c r="A19" s="354" t="s">
        <v>95</v>
      </c>
      <c r="B19" s="369" t="s">
        <v>96</v>
      </c>
      <c r="C19" s="220">
        <f>7000000/1000</f>
        <v>7000</v>
      </c>
      <c r="D19" s="370">
        <v>7000</v>
      </c>
      <c r="E19" s="370">
        <v>7000</v>
      </c>
    </row>
    <row r="20" spans="1:5" ht="15" customHeight="1" thickBot="1" x14ac:dyDescent="0.3">
      <c r="A20" s="371" t="s">
        <v>45</v>
      </c>
      <c r="B20" s="360" t="s">
        <v>97</v>
      </c>
      <c r="C20" s="361" t="e">
        <f>SUM(C10:C19)</f>
        <v>#REF!</v>
      </c>
      <c r="D20" s="361">
        <f t="shared" ref="D20:E20" si="0">SUM(D10:D19)</f>
        <v>380000</v>
      </c>
      <c r="E20" s="361">
        <f t="shared" si="0"/>
        <v>340000</v>
      </c>
    </row>
    <row r="21" spans="1:5" ht="15" customHeight="1" x14ac:dyDescent="0.25">
      <c r="A21" s="354" t="s">
        <v>98</v>
      </c>
      <c r="B21" s="29" t="s">
        <v>3</v>
      </c>
      <c r="C21" s="30" t="e">
        <f>'2. sz.melléklet'!F9</f>
        <v>#REF!</v>
      </c>
      <c r="D21" s="30">
        <v>65000</v>
      </c>
      <c r="E21" s="30">
        <v>65000</v>
      </c>
    </row>
    <row r="22" spans="1:5" ht="15" customHeight="1" x14ac:dyDescent="0.25">
      <c r="A22" s="354" t="s">
        <v>47</v>
      </c>
      <c r="B22" s="355" t="s">
        <v>99</v>
      </c>
      <c r="C22" s="356" t="e">
        <f>'2. sz.melléklet'!F10</f>
        <v>#REF!</v>
      </c>
      <c r="D22" s="356">
        <v>18000</v>
      </c>
      <c r="E22" s="356">
        <v>18000</v>
      </c>
    </row>
    <row r="23" spans="1:5" ht="15" customHeight="1" x14ac:dyDescent="0.25">
      <c r="A23" s="354" t="s">
        <v>100</v>
      </c>
      <c r="B23" s="355" t="s">
        <v>101</v>
      </c>
      <c r="C23" s="356" t="e">
        <f>'2. sz.melléklet'!F11</f>
        <v>#REF!</v>
      </c>
      <c r="D23" s="356">
        <v>71000</v>
      </c>
      <c r="E23" s="356">
        <v>65000</v>
      </c>
    </row>
    <row r="24" spans="1:5" ht="15" customHeight="1" x14ac:dyDescent="0.25">
      <c r="A24" s="354" t="s">
        <v>49</v>
      </c>
      <c r="B24" s="355" t="s">
        <v>226</v>
      </c>
      <c r="C24" s="356" t="e">
        <f>'2. sz.melléklet'!F13</f>
        <v>#REF!</v>
      </c>
      <c r="D24" s="356">
        <v>1500</v>
      </c>
      <c r="E24" s="356">
        <v>1500</v>
      </c>
    </row>
    <row r="25" spans="1:5" ht="15" customHeight="1" x14ac:dyDescent="0.25">
      <c r="A25" s="354" t="s">
        <v>50</v>
      </c>
      <c r="B25" s="355" t="s">
        <v>227</v>
      </c>
      <c r="C25" s="372" t="e">
        <f>'2. sz.melléklet'!F14</f>
        <v>#REF!</v>
      </c>
      <c r="D25" s="356">
        <v>7000</v>
      </c>
      <c r="E25" s="356">
        <v>5000</v>
      </c>
    </row>
    <row r="26" spans="1:5" ht="15" customHeight="1" x14ac:dyDescent="0.25">
      <c r="A26" s="354" t="s">
        <v>102</v>
      </c>
      <c r="B26" s="355" t="s">
        <v>103</v>
      </c>
      <c r="C26" s="356" t="e">
        <f>'2. sz.melléklet'!F15</f>
        <v>#REF!</v>
      </c>
      <c r="D26" s="356"/>
      <c r="E26" s="356"/>
    </row>
    <row r="27" spans="1:5" ht="15" customHeight="1" x14ac:dyDescent="0.25">
      <c r="A27" s="354" t="s">
        <v>52</v>
      </c>
      <c r="B27" s="355" t="s">
        <v>104</v>
      </c>
      <c r="C27" s="356" t="e">
        <f>'2. sz.melléklet'!F12</f>
        <v>#REF!</v>
      </c>
      <c r="D27" s="356">
        <v>9000</v>
      </c>
      <c r="E27" s="356">
        <v>9000</v>
      </c>
    </row>
    <row r="28" spans="1:5" ht="15" customHeight="1" x14ac:dyDescent="0.25">
      <c r="A28" s="354" t="s">
        <v>105</v>
      </c>
      <c r="B28" s="355" t="s">
        <v>106</v>
      </c>
      <c r="C28" s="356"/>
      <c r="D28" s="356"/>
      <c r="E28" s="356"/>
    </row>
    <row r="29" spans="1:5" ht="15" customHeight="1" x14ac:dyDescent="0.25">
      <c r="A29" s="354" t="s">
        <v>54</v>
      </c>
      <c r="B29" s="355" t="s">
        <v>188</v>
      </c>
      <c r="C29" s="356" t="e">
        <f>'2. sz.melléklet'!F16</f>
        <v>#REF!</v>
      </c>
      <c r="D29" s="356">
        <v>108000</v>
      </c>
      <c r="E29" s="356">
        <v>100000</v>
      </c>
    </row>
    <row r="30" spans="1:5" ht="15" customHeight="1" x14ac:dyDescent="0.25">
      <c r="A30" s="354" t="s">
        <v>55</v>
      </c>
      <c r="B30" s="355" t="s">
        <v>265</v>
      </c>
      <c r="C30" s="356"/>
      <c r="D30" s="356"/>
      <c r="E30" s="356"/>
    </row>
    <row r="31" spans="1:5" ht="15" customHeight="1" x14ac:dyDescent="0.25">
      <c r="A31" s="354" t="s">
        <v>107</v>
      </c>
      <c r="B31" s="355" t="s">
        <v>108</v>
      </c>
      <c r="C31" s="356"/>
      <c r="D31" s="356"/>
      <c r="E31" s="356"/>
    </row>
    <row r="32" spans="1:5" ht="15" customHeight="1" thickBot="1" x14ac:dyDescent="0.3">
      <c r="A32" s="354" t="s">
        <v>109</v>
      </c>
      <c r="B32" s="369" t="s">
        <v>83</v>
      </c>
      <c r="C32" s="370"/>
      <c r="D32" s="370">
        <v>11500</v>
      </c>
      <c r="E32" s="370">
        <v>13500</v>
      </c>
    </row>
    <row r="33" spans="1:5" ht="15" customHeight="1" thickBot="1" x14ac:dyDescent="0.3">
      <c r="A33" s="373" t="s">
        <v>58</v>
      </c>
      <c r="B33" s="374" t="s">
        <v>110</v>
      </c>
      <c r="C33" s="375" t="e">
        <f>SUM(C21:C32)</f>
        <v>#REF!</v>
      </c>
      <c r="D33" s="375">
        <f>SUM(D21:D32)</f>
        <v>291000</v>
      </c>
      <c r="E33" s="375">
        <f>SUM(E21:E32)</f>
        <v>277000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620"/>
      <c r="D49" s="620"/>
      <c r="E49" s="620"/>
    </row>
    <row r="50" spans="1:5" ht="15" customHeight="1" thickBot="1" x14ac:dyDescent="0.25">
      <c r="A50" s="616" t="s">
        <v>111</v>
      </c>
      <c r="B50" s="617"/>
      <c r="C50" s="617"/>
      <c r="D50" s="617"/>
      <c r="E50" s="618"/>
    </row>
    <row r="51" spans="1:5" ht="15" customHeight="1" thickBot="1" x14ac:dyDescent="0.3">
      <c r="A51" s="416" t="s">
        <v>86</v>
      </c>
      <c r="B51" s="416" t="s">
        <v>8</v>
      </c>
      <c r="C51" s="416">
        <v>2020</v>
      </c>
      <c r="D51" s="417">
        <v>2021</v>
      </c>
      <c r="E51" s="417">
        <v>2022</v>
      </c>
    </row>
    <row r="52" spans="1:5" ht="15" customHeight="1" x14ac:dyDescent="0.25">
      <c r="A52" s="351" t="s">
        <v>59</v>
      </c>
      <c r="B52" s="352" t="s">
        <v>112</v>
      </c>
      <c r="C52" s="353" t="e">
        <f>'2. sz.melléklet'!B19</f>
        <v>#REF!</v>
      </c>
      <c r="D52" s="353">
        <v>3000</v>
      </c>
      <c r="E52" s="353">
        <v>3000</v>
      </c>
    </row>
    <row r="53" spans="1:5" ht="15" customHeight="1" x14ac:dyDescent="0.25">
      <c r="A53" s="28" t="s">
        <v>60</v>
      </c>
      <c r="B53" s="29" t="s">
        <v>113</v>
      </c>
      <c r="C53" s="30"/>
      <c r="D53" s="30"/>
      <c r="E53" s="30"/>
    </row>
    <row r="54" spans="1:5" ht="15" customHeight="1" x14ac:dyDescent="0.25">
      <c r="A54" s="36" t="s">
        <v>61</v>
      </c>
      <c r="B54" s="37" t="s">
        <v>224</v>
      </c>
      <c r="C54" s="38" t="e">
        <f>'2. sz.melléklet'!B18</f>
        <v>#REF!</v>
      </c>
      <c r="D54" s="38">
        <v>5000</v>
      </c>
      <c r="E54" s="38">
        <v>5000</v>
      </c>
    </row>
    <row r="55" spans="1:5" ht="15" customHeight="1" x14ac:dyDescent="0.25">
      <c r="A55" s="354" t="s">
        <v>62</v>
      </c>
      <c r="B55" s="355" t="s">
        <v>114</v>
      </c>
      <c r="C55" s="356">
        <f>'2. sz.melléklet'!B20</f>
        <v>0</v>
      </c>
      <c r="D55" s="356"/>
      <c r="E55" s="356"/>
    </row>
    <row r="56" spans="1:5" ht="15" customHeight="1" x14ac:dyDescent="0.25">
      <c r="A56" s="28" t="s">
        <v>63</v>
      </c>
      <c r="B56" s="29" t="s">
        <v>115</v>
      </c>
      <c r="C56" s="30"/>
      <c r="D56" s="39"/>
      <c r="E56" s="39"/>
    </row>
    <row r="57" spans="1:5" ht="15" customHeight="1" x14ac:dyDescent="0.25">
      <c r="A57" s="354" t="s">
        <v>64</v>
      </c>
      <c r="B57" s="355" t="s">
        <v>116</v>
      </c>
      <c r="C57" s="357"/>
      <c r="D57" s="358"/>
      <c r="E57" s="358"/>
    </row>
    <row r="58" spans="1:5" ht="15" customHeight="1" x14ac:dyDescent="0.25">
      <c r="A58" s="28" t="s">
        <v>65</v>
      </c>
      <c r="B58" s="29" t="s">
        <v>117</v>
      </c>
      <c r="C58" s="30"/>
      <c r="D58" s="30"/>
      <c r="E58" s="30"/>
    </row>
    <row r="59" spans="1:5" ht="15" customHeight="1" x14ac:dyDescent="0.25">
      <c r="A59" s="28" t="s">
        <v>66</v>
      </c>
      <c r="B59" s="29" t="s">
        <v>118</v>
      </c>
      <c r="C59" s="30"/>
      <c r="D59" s="30"/>
      <c r="E59" s="30"/>
    </row>
    <row r="60" spans="1:5" ht="28.5" customHeight="1" x14ac:dyDescent="0.25">
      <c r="A60" s="28" t="s">
        <v>67</v>
      </c>
      <c r="B60" s="29" t="s">
        <v>119</v>
      </c>
      <c r="C60" s="30">
        <f>'2. sz.melléklet'!B25</f>
        <v>0</v>
      </c>
      <c r="D60" s="30"/>
      <c r="E60" s="30"/>
    </row>
    <row r="61" spans="1:5" ht="15" customHeight="1" x14ac:dyDescent="0.25">
      <c r="A61" s="28" t="s">
        <v>68</v>
      </c>
      <c r="B61" s="29" t="s">
        <v>120</v>
      </c>
      <c r="C61" s="30"/>
      <c r="D61" s="30"/>
      <c r="E61" s="30"/>
    </row>
    <row r="62" spans="1:5" ht="15" customHeight="1" x14ac:dyDescent="0.25">
      <c r="A62" s="28" t="s">
        <v>69</v>
      </c>
      <c r="B62" s="29" t="s">
        <v>121</v>
      </c>
      <c r="C62" s="30"/>
      <c r="D62" s="30"/>
      <c r="E62" s="30"/>
    </row>
    <row r="63" spans="1:5" ht="15" customHeight="1" thickBot="1" x14ac:dyDescent="0.3">
      <c r="A63" s="36" t="s">
        <v>70</v>
      </c>
      <c r="B63" s="37" t="s">
        <v>122</v>
      </c>
      <c r="C63" s="359" t="e">
        <f>('2. sz.melléklet'!B21+'2. sz.melléklet'!B22+'2. sz.melléklet'!B23+'2. sz.melléklet'!B24)-C19</f>
        <v>#REF!</v>
      </c>
      <c r="D63" s="38">
        <v>10000</v>
      </c>
      <c r="E63" s="38">
        <v>10000</v>
      </c>
    </row>
    <row r="64" spans="1:5" ht="15" customHeight="1" thickBot="1" x14ac:dyDescent="0.3">
      <c r="A64" s="418" t="s">
        <v>71</v>
      </c>
      <c r="B64" s="419" t="s">
        <v>123</v>
      </c>
      <c r="C64" s="420" t="e">
        <f>SUM(C52:C63)</f>
        <v>#REF!</v>
      </c>
      <c r="D64" s="420">
        <f>SUM(D52:D63)</f>
        <v>18000</v>
      </c>
      <c r="E64" s="420">
        <f>SUM(E52:E63)</f>
        <v>18000</v>
      </c>
    </row>
    <row r="65" spans="1:9" ht="15" customHeight="1" x14ac:dyDescent="0.25">
      <c r="A65" s="28" t="s">
        <v>72</v>
      </c>
      <c r="B65" s="29" t="s">
        <v>124</v>
      </c>
      <c r="C65" s="30" t="e">
        <f>'2. sz.melléklet'!F19</f>
        <v>#REF!</v>
      </c>
      <c r="D65" s="30">
        <v>9000</v>
      </c>
      <c r="E65" s="30">
        <v>14000</v>
      </c>
    </row>
    <row r="66" spans="1:9" ht="15" customHeight="1" x14ac:dyDescent="0.25">
      <c r="A66" s="28" t="s">
        <v>73</v>
      </c>
      <c r="B66" s="29" t="s">
        <v>125</v>
      </c>
      <c r="C66" s="30" t="e">
        <f>'2. sz.melléklet'!F20</f>
        <v>#REF!</v>
      </c>
      <c r="D66" s="30">
        <v>9000</v>
      </c>
      <c r="E66" s="30">
        <v>14000</v>
      </c>
    </row>
    <row r="67" spans="1:9" ht="15" customHeight="1" x14ac:dyDescent="0.25">
      <c r="A67" s="28" t="s">
        <v>74</v>
      </c>
      <c r="B67" s="29" t="s">
        <v>126</v>
      </c>
      <c r="C67" s="30"/>
      <c r="D67" s="30"/>
      <c r="E67" s="30"/>
    </row>
    <row r="68" spans="1:9" ht="15" customHeight="1" x14ac:dyDescent="0.25">
      <c r="A68" s="28" t="s">
        <v>75</v>
      </c>
      <c r="B68" s="29" t="s">
        <v>127</v>
      </c>
      <c r="C68" s="30"/>
      <c r="D68" s="30"/>
      <c r="E68" s="30"/>
    </row>
    <row r="69" spans="1:9" ht="15" customHeight="1" x14ac:dyDescent="0.25">
      <c r="A69" s="28" t="s">
        <v>76</v>
      </c>
      <c r="B69" s="29" t="s">
        <v>128</v>
      </c>
      <c r="C69" s="30"/>
      <c r="D69" s="30"/>
      <c r="E69" s="30"/>
    </row>
    <row r="70" spans="1:9" ht="15" customHeight="1" x14ac:dyDescent="0.25">
      <c r="A70" s="28" t="s">
        <v>77</v>
      </c>
      <c r="B70" s="29" t="s">
        <v>129</v>
      </c>
      <c r="C70" s="30"/>
      <c r="D70" s="30"/>
      <c r="E70" s="30"/>
    </row>
    <row r="71" spans="1:9" ht="15" customHeight="1" x14ac:dyDescent="0.25">
      <c r="A71" s="28" t="s">
        <v>78</v>
      </c>
      <c r="B71" s="29" t="s">
        <v>130</v>
      </c>
      <c r="C71" s="30">
        <f>'2. sz.melléklet'!F21</f>
        <v>0</v>
      </c>
      <c r="D71" s="30"/>
      <c r="E71" s="30"/>
    </row>
    <row r="72" spans="1:9" ht="15" customHeight="1" x14ac:dyDescent="0.25">
      <c r="A72" s="28" t="s">
        <v>79</v>
      </c>
      <c r="B72" s="29" t="s">
        <v>131</v>
      </c>
      <c r="C72" s="30"/>
      <c r="D72" s="30"/>
      <c r="E72" s="30"/>
    </row>
    <row r="73" spans="1:9" ht="15" customHeight="1" x14ac:dyDescent="0.25">
      <c r="A73" s="28" t="s">
        <v>80</v>
      </c>
      <c r="B73" s="29" t="s">
        <v>132</v>
      </c>
      <c r="C73" s="30"/>
      <c r="D73" s="30"/>
      <c r="E73" s="30"/>
    </row>
    <row r="74" spans="1:9" ht="15" customHeight="1" x14ac:dyDescent="0.25">
      <c r="A74" s="28" t="s">
        <v>81</v>
      </c>
      <c r="B74" s="29" t="s">
        <v>133</v>
      </c>
      <c r="C74" s="30"/>
      <c r="D74" s="30"/>
      <c r="E74" s="30"/>
    </row>
    <row r="75" spans="1:9" ht="15" customHeight="1" thickBot="1" x14ac:dyDescent="0.3">
      <c r="A75" s="36" t="s">
        <v>134</v>
      </c>
      <c r="B75" s="37" t="s">
        <v>83</v>
      </c>
      <c r="C75" s="38" t="e">
        <f>'2. sz.melléklet'!F22</f>
        <v>#REF!</v>
      </c>
      <c r="D75" s="38">
        <v>2000</v>
      </c>
      <c r="E75" s="38">
        <v>10000</v>
      </c>
    </row>
    <row r="76" spans="1:9" ht="15" customHeight="1" thickBot="1" x14ac:dyDescent="0.3">
      <c r="A76" s="418" t="s">
        <v>135</v>
      </c>
      <c r="B76" s="362" t="s">
        <v>136</v>
      </c>
      <c r="C76" s="420" t="e">
        <f>SUM(C65:C75)</f>
        <v>#REF!</v>
      </c>
      <c r="D76" s="420">
        <f>SUM(D65:D75)</f>
        <v>20000</v>
      </c>
      <c r="E76" s="420">
        <f>SUM(E65:E75)</f>
        <v>38000</v>
      </c>
    </row>
    <row r="77" spans="1:9" ht="15" customHeight="1" thickBot="1" x14ac:dyDescent="0.25">
      <c r="A77" s="421" t="s">
        <v>137</v>
      </c>
      <c r="B77" s="363" t="s">
        <v>138</v>
      </c>
      <c r="C77" s="420" t="e">
        <f>C20+C64</f>
        <v>#REF!</v>
      </c>
      <c r="D77" s="420">
        <f>D20+D64</f>
        <v>398000</v>
      </c>
      <c r="E77" s="420">
        <f>E20+E64</f>
        <v>358000</v>
      </c>
      <c r="H77" s="5"/>
      <c r="I77" s="5"/>
    </row>
    <row r="78" spans="1:9" ht="15" customHeight="1" thickBot="1" x14ac:dyDescent="0.25">
      <c r="A78" s="73" t="s">
        <v>139</v>
      </c>
      <c r="B78" s="364" t="s">
        <v>140</v>
      </c>
      <c r="C78" s="72" t="e">
        <f>C33+C76</f>
        <v>#REF!</v>
      </c>
      <c r="D78" s="72">
        <f>D33+D76</f>
        <v>311000</v>
      </c>
      <c r="E78" s="72">
        <f>E33+E76</f>
        <v>315000</v>
      </c>
    </row>
    <row r="79" spans="1:9" ht="15.75" thickBot="1" x14ac:dyDescent="0.3">
      <c r="A79" s="421" t="s">
        <v>193</v>
      </c>
      <c r="B79" s="365" t="s">
        <v>192</v>
      </c>
      <c r="C79" s="422" t="e">
        <f>'2. sz.melléklet'!B27</f>
        <v>#REF!</v>
      </c>
      <c r="D79" s="423">
        <v>-108000</v>
      </c>
      <c r="E79" s="423">
        <v>-100000</v>
      </c>
    </row>
    <row r="80" spans="1:9" ht="15" thickBot="1" x14ac:dyDescent="0.25">
      <c r="A80" s="74" t="s">
        <v>194</v>
      </c>
      <c r="B80" s="71" t="s">
        <v>189</v>
      </c>
      <c r="C80" s="80" t="e">
        <f>SUM(C78:C79)</f>
        <v>#REF!</v>
      </c>
      <c r="D80" s="80">
        <f t="shared" ref="D80:E80" si="1">SUM(D78:D79)</f>
        <v>203000</v>
      </c>
      <c r="E80" s="80">
        <f t="shared" si="1"/>
        <v>215000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4</vt:i4>
      </vt:variant>
    </vt:vector>
  </HeadingPairs>
  <TitlesOfParts>
    <vt:vector size="16" baseType="lpstr"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'10.sz.melléklet'!Nyomtatási_terület</vt:lpstr>
      <vt:lpstr>'3.sz. melléklet'!Nyomtatási_terület</vt:lpstr>
      <vt:lpstr>'5. 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2020-02-14T12:43:34Z</cp:lastPrinted>
  <dcterms:created xsi:type="dcterms:W3CDTF">2004-07-16T06:20:01Z</dcterms:created>
  <dcterms:modified xsi:type="dcterms:W3CDTF">2020-03-10T14:32:25Z</dcterms:modified>
</cp:coreProperties>
</file>