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700" activeTab="6"/>
  </bookViews>
  <sheets>
    <sheet name="1.sz.m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" sheetId="7" r:id="rId7"/>
    <sheet name="8.1" sheetId="8" r:id="rId8"/>
    <sheet name="8.2" sheetId="9" r:id="rId9"/>
    <sheet name="8.3" sheetId="10" r:id="rId10"/>
    <sheet name="10." sheetId="11" r:id="rId11"/>
    <sheet name="11" sheetId="12" r:id="rId12"/>
    <sheet name="12" sheetId="13" r:id="rId13"/>
    <sheet name="13.sz.m." sheetId="14" r:id="rId14"/>
  </sheets>
  <definedNames>
    <definedName name="_ftn1" localSheetId="9">'8.3'!$A$27</definedName>
    <definedName name="_ftnref1" localSheetId="9">'8.3'!$A$18</definedName>
    <definedName name="_xlnm.Print_Titles" localSheetId="7">'8.1'!$2:$6</definedName>
    <definedName name="_xlnm.Print_Area" localSheetId="0">'1.sz.m.'!$A$1:$M$75</definedName>
    <definedName name="_xlnm.Print_Area" localSheetId="1">'2.'!$A$4:$M$91</definedName>
    <definedName name="_xlnm.Print_Area" localSheetId="3">'4.'!$A$1:$M$35</definedName>
    <definedName name="_xlnm.Print_Area" localSheetId="9">'8.3'!$A$1:$D$39</definedName>
  </definedNames>
  <calcPr fullCalcOnLoad="1"/>
</workbook>
</file>

<file path=xl/sharedStrings.xml><?xml version="1.0" encoding="utf-8"?>
<sst xmlns="http://schemas.openxmlformats.org/spreadsheetml/2006/main" count="873" uniqueCount="697">
  <si>
    <t>Talajterhelési díj</t>
  </si>
  <si>
    <t>Adatok: ezer forintban!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</si>
  <si>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</si>
  <si>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</si>
  <si>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</si>
  <si>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</si>
  <si>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</si>
  <si>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</si>
  <si>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</si>
  <si>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</si>
  <si>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</si>
  <si>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</si>
  <si>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</si>
  <si>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</si>
  <si>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</si>
  <si>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</si>
  <si>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</si>
  <si>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</si>
  <si>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</si>
  <si>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</si>
  <si>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</si>
  <si>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</si>
  <si>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</si>
  <si>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</si>
  <si>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</si>
  <si>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</si>
  <si>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</si>
  <si>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</si>
  <si>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</si>
  <si>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</si>
  <si>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</si>
  <si>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</si>
  <si>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</si>
  <si>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</si>
  <si>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</si>
  <si>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</si>
  <si>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</si>
  <si>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</si>
  <si>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</si>
  <si>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</si>
  <si>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</si>
  <si>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</si>
  <si>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</si>
  <si>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</si>
  <si>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</si>
  <si>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</si>
  <si>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</si>
  <si>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</si>
  <si>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</si>
  <si>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</si>
  <si>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</si>
  <si>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</si>
  <si>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</si>
  <si>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</si>
  <si>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</si>
  <si>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</si>
  <si>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</si>
  <si>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</si>
  <si>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</si>
  <si>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</si>
  <si>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</si>
  <si>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</si>
  <si>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</si>
  <si>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</si>
  <si>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</si>
  <si>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</si>
  <si>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</si>
  <si>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</si>
  <si>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</si>
  <si>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</si>
  <si>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</si>
  <si>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</si>
  <si>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</si>
  <si>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</si>
  <si>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</si>
  <si>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</si>
  <si>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</si>
  <si>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</si>
  <si>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</si>
  <si>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</si>
  <si>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</si>
  <si>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</si>
  <si>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</si>
  <si>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</si>
  <si>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</si>
  <si>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</si>
  <si>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</si>
  <si>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</si>
  <si>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</si>
  <si>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</si>
  <si>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</si>
  <si>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</si>
  <si>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</si>
  <si>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</si>
  <si>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</si>
  <si>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</si>
  <si>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</si>
  <si>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</si>
  <si>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</si>
  <si>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</si>
  <si>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</si>
  <si>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</si>
  <si>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</si>
  <si>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</si>
  <si>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</si>
  <si>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</si>
  <si>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</si>
  <si>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</si>
  <si>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</si>
  <si>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</si>
  <si>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</si>
  <si>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</si>
  <si>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</si>
  <si>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</si>
  <si>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</si>
  <si>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</si>
  <si>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</si>
  <si>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</si>
  <si>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</si>
  <si>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</si>
  <si>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</si>
  <si>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</si>
  <si>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</si>
  <si>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</si>
  <si>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</si>
  <si>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</si>
  <si>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</si>
  <si>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</si>
  <si>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</si>
  <si>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</si>
  <si>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</si>
  <si>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</si>
  <si>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</si>
  <si>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</si>
  <si>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</si>
  <si>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</si>
  <si>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</si>
  <si>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</si>
  <si>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</si>
  <si>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</si>
  <si>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</si>
  <si>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</si>
  <si>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</si>
  <si>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</si>
  <si>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</si>
  <si>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Működési bevételek</t>
  </si>
  <si>
    <t>Önkormányzatok működési támogatásai</t>
  </si>
  <si>
    <t>Működési célú támogatások ÁH-n belülről</t>
  </si>
  <si>
    <t>Jövedelemadók</t>
  </si>
  <si>
    <t>Termékek és szolgáltatások adói</t>
  </si>
  <si>
    <t>Működési célú átvett pénzeszközök</t>
  </si>
  <si>
    <t>Munkaadókat terhelő járulékok és szociális hozzájárulási adó</t>
  </si>
  <si>
    <t>Egyéb működési célú kiadások</t>
  </si>
  <si>
    <t>Finanszírozási kiadások működési része</t>
  </si>
  <si>
    <t>Finanszírozási bevételek működési része</t>
  </si>
  <si>
    <t>Felhalmozási bevételek</t>
  </si>
  <si>
    <t>Felhalmozási célú támogatások ÁH-n belülről</t>
  </si>
  <si>
    <t>Felhalmozási célú átvett pénzeszközök</t>
  </si>
  <si>
    <t>Finanszírozási bevételek felhalmozási része</t>
  </si>
  <si>
    <t>Beruházások</t>
  </si>
  <si>
    <t>Felújítások</t>
  </si>
  <si>
    <t>Egyéb felhalmozási célú kiadások</t>
  </si>
  <si>
    <t>Finanszírozási kiadások felhalmozási része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</si>
  <si>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</si>
  <si>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</si>
  <si>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</si>
  <si>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</si>
  <si>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</si>
  <si>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</si>
  <si>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</si>
  <si>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</si>
  <si>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</si>
  <si>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</si>
  <si>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PÉNZESZKÖZÖK VÁLTOZÁSÁNAK LEVEZETÉSE</t>
  </si>
  <si>
    <t>Sor-szám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</si>
  <si>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</si>
  <si>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</si>
  <si>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</si>
  <si>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</si>
  <si>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</si>
  <si>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#</t>
  </si>
  <si>
    <t>01</t>
  </si>
  <si>
    <t>Törvény szerinti illetmények, munkabérek        (K1101)</t>
  </si>
  <si>
    <t>02</t>
  </si>
  <si>
    <t>03</t>
  </si>
  <si>
    <t>04</t>
  </si>
  <si>
    <t>05</t>
  </si>
  <si>
    <t>06</t>
  </si>
  <si>
    <t>07</t>
  </si>
  <si>
    <t>Béren kívüli juttatások        (K1107)</t>
  </si>
  <si>
    <t>08</t>
  </si>
  <si>
    <t>10</t>
  </si>
  <si>
    <t>11</t>
  </si>
  <si>
    <t>15</t>
  </si>
  <si>
    <t>16</t>
  </si>
  <si>
    <t>Választott tisztségviselők juttatásai        (K121)</t>
  </si>
  <si>
    <t>Egyéb külső személyi juttatások        (K123)</t>
  </si>
  <si>
    <t>21</t>
  </si>
  <si>
    <t>ebből: szociális hozzájárulási adó        (K2)</t>
  </si>
  <si>
    <t>ebből: egészségügyi hozzájárulás        (K2)</t>
  </si>
  <si>
    <t>28</t>
  </si>
  <si>
    <t>29</t>
  </si>
  <si>
    <t>Szakmai anyagok beszerzése        (K311)</t>
  </si>
  <si>
    <t>Üzemeltetési anyagok beszerzése        (K312)</t>
  </si>
  <si>
    <t>Informatikai szolgáltatások igénybevétele        (K321)</t>
  </si>
  <si>
    <t>34</t>
  </si>
  <si>
    <t>Egyéb kommunikációs szolgáltatások        (K322)</t>
  </si>
  <si>
    <t>36</t>
  </si>
  <si>
    <t>Közüzemi díjak        (K331)</t>
  </si>
  <si>
    <t>Karbantartási, kisjavítási szolgáltatások        (K334)</t>
  </si>
  <si>
    <t>41</t>
  </si>
  <si>
    <t>42</t>
  </si>
  <si>
    <t>43</t>
  </si>
  <si>
    <t>Egyéb szolgáltatások         (K337)</t>
  </si>
  <si>
    <t>47</t>
  </si>
  <si>
    <t>Működési célú előzetesen felszámított általános forgalmi adó        (K351)</t>
  </si>
  <si>
    <t>50</t>
  </si>
  <si>
    <t>51</t>
  </si>
  <si>
    <t>53</t>
  </si>
  <si>
    <t>57</t>
  </si>
  <si>
    <t>Egyéb dologi kiadások        (K355)</t>
  </si>
  <si>
    <t>Dologi kiadások (=32+35+45+48+59)        (K3)</t>
  </si>
  <si>
    <t>62</t>
  </si>
  <si>
    <t>67</t>
  </si>
  <si>
    <t>68</t>
  </si>
  <si>
    <t>69</t>
  </si>
  <si>
    <t>70</t>
  </si>
  <si>
    <t>71</t>
  </si>
  <si>
    <t>ebből:  az egyéb pénzbeli és természetbeni gyermekvédelmi támogatások         (K42)</t>
  </si>
  <si>
    <t>78</t>
  </si>
  <si>
    <t>85</t>
  </si>
  <si>
    <t>88</t>
  </si>
  <si>
    <t>ebből: foglalkoztatást helyettesítő támogatás [Szoctv. 35. § (1) bek.]        (K45)</t>
  </si>
  <si>
    <t>ebből: természetben nyújtott lakásfenntartási támogatás [Szoctv. 47.§ (1) bek. b) pont]        (K46)</t>
  </si>
  <si>
    <t>ebből: önkormányzat által saját hatáskörben (nem szociális és gyermekvédelmi előírások alapján) adott pénzügyi ellátás        (K48)</t>
  </si>
  <si>
    <t>148</t>
  </si>
  <si>
    <t>151</t>
  </si>
  <si>
    <t>152</t>
  </si>
  <si>
    <t>ebből: központi kezelésű előirányzatok        (K506)</t>
  </si>
  <si>
    <t>ebből: helyi önkormányzatok és költségvetési szerveik        (K506)</t>
  </si>
  <si>
    <t>ebből: társulások és költségvetési szerveik        (K506)</t>
  </si>
  <si>
    <t>ebből: egyéb vállalkozások        (K511)</t>
  </si>
  <si>
    <t>Tartalékok        (K512)</t>
  </si>
  <si>
    <t>Egyéb tárgyi eszközök beszerzése, létesítése        (K64)</t>
  </si>
  <si>
    <t>Beruházási célú előzetesen felszámított általános forgalmi adó        (K67)</t>
  </si>
  <si>
    <t>Ingatlanok felújítása        (K71)</t>
  </si>
  <si>
    <t>Felújítási célú előzetesen felszámított általános forgalmi adó        (K74)</t>
  </si>
  <si>
    <t>Összesen (1) = (2) + (3)</t>
  </si>
  <si>
    <t>Kommunikációs szolgáltatások     (K32)</t>
  </si>
  <si>
    <t>Létszám-előirányzat önkormányzati alkalmazottak(statisztikai, átlaglétszám)</t>
  </si>
  <si>
    <t>Létszám-előirányzat önkormányzati alkalmazottak(álláshely)</t>
  </si>
  <si>
    <t>013320 Köztemető-fenntartás és működtetés</t>
  </si>
  <si>
    <t>013350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</si>
  <si>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</si>
  <si>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</si>
  <si>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</si>
  <si>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045160 Közutak, hidak, alagutak üzemeltetése, fenntartása</t>
  </si>
  <si>
    <t>064010 Közvilágítás</t>
  </si>
  <si>
    <t>066010 Zöldterület-kezelés</t>
  </si>
  <si>
    <t>066020 Város-, és községgazdálkodási egyéb szolgáltatások</t>
  </si>
  <si>
    <t>072111 Háziorvosi alapellátás</t>
  </si>
  <si>
    <t>081041 Versenysport- és utánpótlás-nevelés tevékenység és támogatása</t>
  </si>
  <si>
    <t>081030 Sortlétesítmények, edzőtáborok működtetése és fejlesztése</t>
  </si>
  <si>
    <t>084031 Civil szervezetek működési támogatása</t>
  </si>
  <si>
    <t>086020 Helyi, térségi közösségi tér biztosítása, működtetése</t>
  </si>
  <si>
    <t>091110 Óvodai nevelés, ellátás szakmai feladatai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</si>
  <si>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</si>
  <si>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</si>
  <si>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</si>
  <si>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Zalacséb Község Önkormányzat költségvetési mérlege tájékoztató jelleggel</t>
  </si>
  <si>
    <t>Adatok ezer Ft</t>
  </si>
  <si>
    <t>I. Működési célú bevételek</t>
  </si>
  <si>
    <t>I. Működési célú kiadások</t>
  </si>
  <si>
    <t>1.) Intézményi működési bevételek</t>
  </si>
  <si>
    <t>1.) Személyi juttatások</t>
  </si>
  <si>
    <t>2.) Közhatalmi bevételek</t>
  </si>
  <si>
    <t>2.) Munkaadókat terhelő járuékok és szociális hozzájárulási adó</t>
  </si>
  <si>
    <t>3.) Dologi kiadások</t>
  </si>
  <si>
    <t>3.) Támogatások, kiegészítések, átvett pénzeszközök</t>
  </si>
  <si>
    <t>4.) Egyéb működési célú kiadások, pénzeszköz átadások (költségvetési szervek nélkül)</t>
  </si>
  <si>
    <t>4.) Finanszírozási bevételek</t>
  </si>
  <si>
    <t>5.) Tartalékból működésre</t>
  </si>
  <si>
    <t xml:space="preserve">     Költségvetési műk. bevételei összesen:</t>
  </si>
  <si>
    <t>6.) Finanszírozási kiadások</t>
  </si>
  <si>
    <t>7.) Ellátottak pénzbeli juttatásai</t>
  </si>
  <si>
    <t xml:space="preserve">   Költségvetési műk. kiadásai összesen:</t>
  </si>
  <si>
    <t xml:space="preserve">MŰKÖDÉSI CÉLÚ BEVÉTELEK ÖSSZ:                      </t>
  </si>
  <si>
    <t>MŰKÖDÉSI CÉLÚ KIADÁSOK ÖSSZ.:</t>
  </si>
  <si>
    <t>II. Felhalmozási célú bevételek</t>
  </si>
  <si>
    <t>II. Felhalmozási célú kiadások</t>
  </si>
  <si>
    <t>1.) Intézményi felhalmozási bevételek</t>
  </si>
  <si>
    <t>1.) Támogatásértékű kiadás és végleges pénzeszköz átadás felhalm.célra</t>
  </si>
  <si>
    <t>Hitel-, kölcsöntörlesztés államháztartáson kívülre (=01+04+05)        (K911)</t>
  </si>
  <si>
    <t>Forgatási célú belföldi értékpapírok vásárlása (&gt;=10+11)        (K9121)</t>
  </si>
  <si>
    <t>Belföldi értékpapírok kiadásai (=09+12+16+17)        (K912)</t>
  </si>
  <si>
    <t>Belföldi finanszírozás kiadásai (=08+19+…+25)        (K91)</t>
  </si>
  <si>
    <t>Külföldi finanszírozás kiadásai (=27+28+29+31)        (K92)</t>
  </si>
  <si>
    <t>Finanszírozási kiadások (=26+36+37)        (K9)</t>
  </si>
  <si>
    <t>Foglalkoztatottak egyéb személyi juttatásai       (K1113)</t>
  </si>
  <si>
    <t>Foglalkoztatottak személyi juttatásai         (K11)</t>
  </si>
  <si>
    <t>Külső személyi juttatások        (K12)</t>
  </si>
  <si>
    <t>Személyi juttatások összesen        (K1)</t>
  </si>
  <si>
    <t>Munkaadókat terhelő járulékok és szociális hozzájárulási adó    (K2)</t>
  </si>
  <si>
    <t>Készletbeszerzés    (K31)</t>
  </si>
  <si>
    <t>Bérleti és lízing díjak   (K333)</t>
  </si>
  <si>
    <t>Közvetített szolgáltatások    (K335)</t>
  </si>
  <si>
    <t>Szakmai tevékenységet segítő szolgáltatások   (K336)</t>
  </si>
  <si>
    <t>3 fő</t>
  </si>
  <si>
    <t>Zalacséb Község 
Önkorm.</t>
  </si>
  <si>
    <t>Önkormányzat
Zalacséb</t>
  </si>
  <si>
    <t>Kormányzati funkció kód (COFOG)</t>
  </si>
  <si>
    <t>2.) Közhatalmi bevételek felhalmozási része</t>
  </si>
  <si>
    <t>2.) Beruházás</t>
  </si>
  <si>
    <t>3.) Támogatások, kiegészítések, átvett pénzeszközök felhalm.célra</t>
  </si>
  <si>
    <t>3.) Felújítás</t>
  </si>
  <si>
    <t>4.) Finanszírozási bevételek felhalm.része</t>
  </si>
  <si>
    <t>4.) Tartalékból felhalmozásra</t>
  </si>
  <si>
    <t>5.) Felhalmozási bevételek</t>
  </si>
  <si>
    <t>5.) Kölcsönnyújtás</t>
  </si>
  <si>
    <t xml:space="preserve">     Költségvetési felhalm. bevételei összesen:</t>
  </si>
  <si>
    <t>6.) Finanszírozási kiadások felhalm.része</t>
  </si>
  <si>
    <t xml:space="preserve">      Költségvetési felh.célú kiadásai összesen:</t>
  </si>
  <si>
    <t>FELHALMOZÁSI CÉLÚ BEVÉTELEK  ÖSSZESEN:</t>
  </si>
  <si>
    <t>FELHALMOZÁSI CÉLÚ KIADÁSOK ÖSSZESEN:</t>
  </si>
  <si>
    <t>ÖNKORMÁNYZAT ÖSSZESEN:</t>
  </si>
  <si>
    <t>Előző időszak</t>
  </si>
  <si>
    <t>Tárgyi időszak</t>
  </si>
  <si>
    <t>101</t>
  </si>
  <si>
    <t>Felhalmozási célú önkormányzati támogatások</t>
  </si>
  <si>
    <t>Támogatások államháztartáson belülre</t>
  </si>
  <si>
    <t>Támogatások államháztartáson kívülre</t>
  </si>
  <si>
    <t>Gépjárműadók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</si>
  <si>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</si>
  <si>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</si>
  <si>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</si>
  <si>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</si>
  <si>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</si>
  <si>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</si>
  <si>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</si>
  <si>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</si>
  <si>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</si>
  <si>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</si>
  <si>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Működési bevételek összesen (B4)</t>
  </si>
  <si>
    <t>Helyi önkormányzatok működésének általános tám.</t>
  </si>
  <si>
    <t>Települési önk.egyes köznevelési fea tám.</t>
  </si>
  <si>
    <t>Települési önk.szoc.és gyermekjóléti fea tám.</t>
  </si>
  <si>
    <t>Települési önk.kulturális fea.tám.</t>
  </si>
  <si>
    <t>Önkormányzatok működési támogatásai (B11)</t>
  </si>
  <si>
    <t>Immateriális javak értékesítése</t>
  </si>
  <si>
    <t>Ingatlanok értékesítése</t>
  </si>
  <si>
    <t>Egyéb tárgyi eszköz értékesítése</t>
  </si>
  <si>
    <t>Részesedések értékesítése</t>
  </si>
  <si>
    <t>Részesedések megszűnéséhez kapcsolódó bevét.</t>
  </si>
  <si>
    <t>Felhalmozási bevételek (B5)</t>
  </si>
  <si>
    <t>Működési célú garancia- és kezességvállalásból származó
megtérülések ÁH-n belülről</t>
  </si>
  <si>
    <t>Működési célú visszatérítendő támogatások, kölcsönök
visszatérülése ÁH-n belülről</t>
  </si>
  <si>
    <t>Működési célú visszatérítendő támogatások igénybevétele
ÁH-n belülről</t>
  </si>
  <si>
    <t>Egyéb működési célú támogatások bevételei ÁH-n belülről</t>
  </si>
  <si>
    <t>Működési célú támogatások ÁH-n belülről (B1)</t>
  </si>
  <si>
    <t>Felhalmozási célú garancia- és kezességvállalásból származó
megtérülések ÁH-n belülről</t>
  </si>
  <si>
    <t>Felhalmozási célú visszatérítendő támogatások, kölcsönök
visszatérülése ÁH-n belülről</t>
  </si>
  <si>
    <t>Felhalmozási célú visszatérítendő támogatások igénybevétele
ÁH-n belülről</t>
  </si>
  <si>
    <t>Egyéb felhalmozási célú támogatások bevételei ÁH-n belülről</t>
  </si>
  <si>
    <t>Felhalmozási célú támogatások ÁH-n belülről (B2)</t>
  </si>
  <si>
    <t>Magánszemélyek jövedelemadói</t>
  </si>
  <si>
    <t>Társaságok jövedelemadói</t>
  </si>
  <si>
    <t>Jövedelemadók (B31)</t>
  </si>
  <si>
    <t>Szociális hozzájárulási adó és járulékok</t>
  </si>
  <si>
    <t>Bérhez és foglalkoztatásohoz kapcsolódó adók</t>
  </si>
  <si>
    <t>Vagyoni típusú adók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</si>
  <si>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</si>
  <si>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</si>
  <si>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</si>
  <si>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</si>
  <si>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Termékek és szolgáltatások adói (B35)</t>
  </si>
  <si>
    <t>Közhatalmi bevételek (B3)</t>
  </si>
  <si>
    <t>Működési célú garancia- és kezességvállalásból származó
megtérülések ÁH-n kívülről</t>
  </si>
  <si>
    <t>Működési célú visszatérítendő támogatások, kölcsönök
visszatérülése ÁH-n kívülről</t>
  </si>
  <si>
    <t>Egyéb működési célú átvett pénzeszközök</t>
  </si>
  <si>
    <t>Működési célú átvett pénzeszközök (B6)</t>
  </si>
  <si>
    <t>Felhalmozási célú garancia- és kezességvállalásból származó
megtérülések ÁH-n kívülről</t>
  </si>
  <si>
    <t>Felhalmozási célú visszatérítendő támogatások, kölcsönök
visszatérülése ÁH-n kívülről</t>
  </si>
  <si>
    <t>Egyéb felhalmozási célú átvett pénzeszközök</t>
  </si>
  <si>
    <t>Felhalmozási célú átvett pénzeszközök (B7)</t>
  </si>
  <si>
    <t>Hitel-, kölcsönfelvétel államháztartáson kívülről (B811)</t>
  </si>
  <si>
    <t>Belföldi értékpapírok bevételei (B812)</t>
  </si>
  <si>
    <t>Maradvány igénybevétele (B813)</t>
  </si>
  <si>
    <t>Belföldi finanszírozás bevételei (B814-B818)</t>
  </si>
  <si>
    <t>Külföldi finanszírozás bevételei (B82)</t>
  </si>
  <si>
    <t>Adóssághoz nem kapcsolódó származékos ügyletek bevételei</t>
  </si>
  <si>
    <t>Finanszírozási bevételek (B8)</t>
  </si>
  <si>
    <t>143</t>
  </si>
  <si>
    <t>Eredeti
előirányzat</t>
  </si>
  <si>
    <t>Módosított
előirányzat</t>
  </si>
  <si>
    <t>Adatok ezer Ft-ban</t>
  </si>
  <si>
    <t>Bevételi forrás 
megnevezése</t>
  </si>
  <si>
    <t>Előirányzatok és teljesítés</t>
  </si>
  <si>
    <t>Összesen (1)=(2+3)</t>
  </si>
  <si>
    <t>Eredeti 
előirányzat</t>
  </si>
  <si>
    <t>Összesenből</t>
  </si>
  <si>
    <t>Működési (2)</t>
  </si>
  <si>
    <t>Felhalmozási (3)</t>
  </si>
  <si>
    <t>Adatok Ezer forintban</t>
  </si>
  <si>
    <t>Bevételek összesen:</t>
  </si>
  <si>
    <t>Cím</t>
  </si>
  <si>
    <t>sz.</t>
  </si>
  <si>
    <t>neve</t>
  </si>
  <si>
    <t>1.</t>
  </si>
  <si>
    <t>Összesen:</t>
  </si>
  <si>
    <t>Kiadási előirányzat
 megnevezése</t>
  </si>
  <si>
    <t>Dologi kiadások</t>
  </si>
  <si>
    <t>Ellátottak pénzbeli juttatásai</t>
  </si>
  <si>
    <t>2.</t>
  </si>
  <si>
    <t>3.</t>
  </si>
  <si>
    <t>Gazdálkodási jogkör</t>
  </si>
  <si>
    <t>Felújítási és felhalmozási kiadás 
Megnevezés</t>
  </si>
  <si>
    <t>Előirányzat
Összege</t>
  </si>
  <si>
    <t>Eredeti</t>
  </si>
  <si>
    <t>Módosított</t>
  </si>
  <si>
    <t>Teljesítés</t>
  </si>
  <si>
    <t>Előirányzat jellege</t>
  </si>
  <si>
    <t>Rendes</t>
  </si>
  <si>
    <t>Rendkívüli</t>
  </si>
  <si>
    <t xml:space="preserve">Eredeti </t>
  </si>
  <si>
    <t>Teljesítés 
%-a</t>
  </si>
  <si>
    <t>S.szám.</t>
  </si>
  <si>
    <t>Neve</t>
  </si>
  <si>
    <t>Működési kiadás (összesen
 és kiemelt előirányzatok szerint)</t>
  </si>
  <si>
    <t>Teljesítés
%-a</t>
  </si>
  <si>
    <t>Önállóan gazdálkodó</t>
  </si>
  <si>
    <t>Sorszám</t>
  </si>
  <si>
    <t>Bevételek</t>
  </si>
  <si>
    <t>Kiadások</t>
  </si>
  <si>
    <t>I. Kiadások és bevételek feladatonként: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</si>
  <si>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</si>
  <si>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</si>
  <si>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</si>
  <si>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</si>
  <si>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</si>
  <si>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</si>
  <si>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</si>
  <si>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</si>
  <si>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</si>
  <si>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</si>
  <si>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</si>
  <si>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</si>
  <si>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</si>
  <si>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</si>
  <si>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</si>
  <si>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</si>
  <si>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</si>
  <si>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II. Az I. pontból általános és céltartalék</t>
  </si>
  <si>
    <t>Általános tartalék</t>
  </si>
  <si>
    <t>Céltartalék</t>
  </si>
  <si>
    <t xml:space="preserve">Teljesítés%-a
</t>
  </si>
  <si>
    <t>Teljesítés %-a</t>
  </si>
  <si>
    <t>15.</t>
  </si>
  <si>
    <t>17.</t>
  </si>
  <si>
    <t>éves
teljesítés</t>
  </si>
  <si>
    <t>Ssz.</t>
  </si>
  <si>
    <t>Megnevezés</t>
  </si>
  <si>
    <t>I. Működési célú bevételek és kiadások</t>
  </si>
  <si>
    <t>Működési célú bevételek összesen</t>
  </si>
  <si>
    <t>Személyi juttatások</t>
  </si>
  <si>
    <t>Ellátottak pénzbeli juttatása</t>
  </si>
  <si>
    <t>Tartalékok</t>
  </si>
  <si>
    <t>Működési célú kiadások összesen</t>
  </si>
  <si>
    <t>II. Felhalmozási célú bevételek és kiadások</t>
  </si>
  <si>
    <t>Felhalmozási célú bevételek összesen:</t>
  </si>
  <si>
    <t>Felhalmozási célú kiadások összesen:</t>
  </si>
  <si>
    <t>Önkormányzat bevételei összesen</t>
  </si>
  <si>
    <t>Önkormányzat kiadásai összesen</t>
  </si>
  <si>
    <t>Magánszemélyek kommunális adója</t>
  </si>
  <si>
    <t>Gépjárműadó</t>
  </si>
  <si>
    <t>ESZKÖZÖK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</si>
  <si>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</si>
  <si>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</si>
  <si>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</si>
  <si>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</si>
  <si>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</si>
  <si>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</si>
  <si>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</si>
  <si>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</si>
  <si>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</si>
  <si>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</si>
  <si>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</si>
  <si>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</si>
  <si>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</si>
  <si>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</si>
  <si>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</si>
  <si>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FORRÁSOK</t>
  </si>
  <si>
    <t>24.</t>
  </si>
  <si>
    <t>Adatok eFt-ban</t>
  </si>
  <si>
    <t>Éves
teljesítés</t>
  </si>
  <si>
    <t>Sor szám</t>
  </si>
  <si>
    <t>Iparűzési adó állandó jelleggel végzett tevék.után</t>
  </si>
  <si>
    <t>Teljesítés      %-a</t>
  </si>
  <si>
    <t>Munkaadókat terhelő járulékok és
szociális hozzájárulási adó</t>
  </si>
  <si>
    <t>Helyi adók összesen:</t>
  </si>
  <si>
    <t>Egyéb közhatalmi bevételek</t>
  </si>
  <si>
    <t>Államháztartáson belüli megelőlegezések</t>
  </si>
  <si>
    <t>Szolgáltatási kiadások (=36+37+38+40+41+43+44)        (K33)</t>
  </si>
  <si>
    <t>Különféle befizetések és egyéb dologi kiadások (=49+50+51+54+58)        (K35)</t>
  </si>
  <si>
    <t>Családi támogatások (=63+…+73)        (K42)</t>
  </si>
  <si>
    <t>Betegséggel kapcsolatos (nem társadalombiztosítási) ellátások (=76+…+82)        (K44)</t>
  </si>
  <si>
    <t>Foglalkoztatással, munkanélküliséggel kapcsolatos ellátások (=84+…+92)        (K45)</t>
  </si>
  <si>
    <t>Lakhatással kapcsolatos ellátások (=94+…+99)        (K46)</t>
  </si>
  <si>
    <t>Egyéb nem intézményi ellátások (&gt;=104+…+126)        (K48)</t>
  </si>
  <si>
    <t>ebből: önkormányzat által saját hatáskörben (nem szociális és gyermekvédelmi előírások alapján) adott természetbeni ellátás        (K48)</t>
  </si>
  <si>
    <t>Ellátottak pénzbeli juttatásai (=61+62+74+75+83+93+100+103)        (K4)</t>
  </si>
  <si>
    <t>Egyéb működési célú támogatások államháztartáson belülre (=155+…+164)        (K506)</t>
  </si>
  <si>
    <t>Működési célú visszatérítendő támogatások, kölcsönök nyújtása államháztartáson kívülre (=168+…+178)        (K508)</t>
  </si>
  <si>
    <t>Egyéb működési célú kiadások (=128+130+131+132+143+154+165+167+179+180+181+193)        (K5)</t>
  </si>
  <si>
    <t>Beruházások (=195+196+198+…+202)        (K6)</t>
  </si>
  <si>
    <t>Felújítások (=204+...+207)        (K7)</t>
  </si>
  <si>
    <t>Egyéb felhalmozási célú kiadások (=209+210+221+232+243+245+257+258)        (K8)</t>
  </si>
  <si>
    <t>Költségvetési kiadások (=20+21+60+127+194+203+208+270)        (K1-K8)</t>
  </si>
  <si>
    <t>Működési célú ktgvi támogatások és kiegészítő tám.</t>
  </si>
  <si>
    <t>Elszámolásból származó bevételek</t>
  </si>
  <si>
    <t>Munkavégzésre irányuló egyéb jogviszonyban nem saját foglalkoztatottnak fizetett juttatások (K122)</t>
  </si>
  <si>
    <t>A helyi önkormányzatok előző évi elszámolásából származó kiadások (K5021)</t>
  </si>
  <si>
    <t>Elvonások és befizetések (K502)</t>
  </si>
  <si>
    <t>Államháztartáson belüli megelőlegezések visszafizetése (K914)</t>
  </si>
  <si>
    <t>Elvonások és befizetések</t>
  </si>
  <si>
    <t>Felhalmozási célú tartalék</t>
  </si>
  <si>
    <t>072112 Háziorvosi ügyeleti ellátás</t>
  </si>
  <si>
    <t>082044 Könyvtári szolgáltatások</t>
  </si>
  <si>
    <t>Közhatalmi bevételek felhalmozási része</t>
  </si>
  <si>
    <t xml:space="preserve"> Mérleg</t>
  </si>
  <si>
    <t>Ingatlanok beszerzése, létesítése (K62)</t>
  </si>
  <si>
    <t>Informatikai eszközök beszerzése, létesítése (K64)</t>
  </si>
  <si>
    <t>Ruházati költségtérítés (K1108)</t>
  </si>
  <si>
    <t>ebből: munkáltatót terhelő személyi jövedelemadó (K2)</t>
  </si>
  <si>
    <t>ebből: települési támogatás        (K48)</t>
  </si>
  <si>
    <t>2 fő</t>
  </si>
  <si>
    <t>011130 Önkormányzatok és önkormányzati hivatalok jogalkoztó 
és általános igazgatási tevékenysége</t>
  </si>
  <si>
    <t>051020 Nem veszélyes (települési) hulladék összetevőinek válogatása, elkülönített begyűjtése, válogatása</t>
  </si>
  <si>
    <t>051030 Nem veszélyes (települési) hulladék vegyes (ömlesztett) 
begyűjtése, szállítása, átrakása</t>
  </si>
  <si>
    <t>072312  Fogorvosi ügyeleti ellátás</t>
  </si>
  <si>
    <t>082091 Közművelődés - közösséi és társadalmi részvétel fejlesztése</t>
  </si>
  <si>
    <t>096015 Gyermekétkeztetés köznevelési intézményekben</t>
  </si>
  <si>
    <t>091211 Köznevelési intézményben tanuló nappali rendszerű nevelésének, okt.</t>
  </si>
  <si>
    <t>107051 Szociális étkeztetés</t>
  </si>
  <si>
    <t>900020 Önkormányzatok funkcióra nem sorolható bevételei ÁH-n kívülről</t>
  </si>
  <si>
    <t>082092 Közművelődés - hagyományos közösségi kulturális értékek gondozása</t>
  </si>
  <si>
    <t>Vásárolt élelmezés (K332)</t>
  </si>
  <si>
    <t>Intézményi ellátottak pénzbeli juttatásai
(&gt;=99+100) (K47)</t>
  </si>
  <si>
    <t>ebből: oktatásban résztvevők pénzbeli juttatásai (K47)</t>
  </si>
  <si>
    <t>Immateriális javak beszerzése, létesítése (K61)</t>
  </si>
  <si>
    <t>Járda javítás</t>
  </si>
  <si>
    <t>Felújítási kiadások összesen</t>
  </si>
  <si>
    <t>Gyalogos híd építése Halastói patakon</t>
  </si>
  <si>
    <t>Beruházási kiadások összesen</t>
  </si>
  <si>
    <t>074032 Ifjúság- egészségügyi gondozás</t>
  </si>
  <si>
    <t>104037 Intézményen kívüli gyermekétkeztetés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</si>
  <si>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</si>
  <si>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</si>
  <si>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</si>
  <si>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</si>
  <si>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</si>
  <si>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</si>
  <si>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</si>
  <si>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</si>
  <si>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</si>
  <si>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</si>
  <si>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</si>
  <si>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</si>
  <si>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B/II/2 Forgatási célú hitelviszonyt megtestesítő értékpapírok (&gt;=B/II/2a+…+B/II/2e)</t>
  </si>
  <si>
    <t>B/II/2e - ebből: befektetési 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</si>
  <si>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</si>
  <si>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</si>
  <si>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</si>
  <si>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</si>
  <si>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</si>
  <si>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</si>
  <si>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</si>
  <si>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</si>
  <si>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</si>
  <si>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</si>
  <si>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</si>
  <si>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</si>
  <si>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</si>
  <si>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</si>
  <si>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</si>
  <si>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</si>
  <si>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</si>
  <si>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</si>
  <si>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</si>
  <si>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D/III/3 Más által beszedett bevételek elszámolása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</si>
  <si>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</si>
  <si>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</si>
  <si>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</si>
  <si>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</si>
  <si>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</si>
  <si>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</si>
  <si>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</si>
  <si>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</si>
  <si>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</si>
  <si>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</si>
  <si>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</si>
  <si>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</si>
  <si>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</si>
  <si>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</si>
  <si>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</si>
  <si>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</si>
  <si>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</si>
  <si>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</si>
  <si>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</si>
  <si>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</si>
  <si>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</si>
  <si>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194</t>
  </si>
  <si>
    <t>H/I/6 Költségvetési évben esedékes kötelezettségek beruházásokra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</si>
  <si>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</si>
  <si>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</si>
  <si>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</si>
  <si>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</si>
  <si>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</si>
  <si>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</si>
  <si>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</si>
  <si>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</si>
  <si>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</si>
  <si>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</si>
  <si>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</si>
  <si>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</si>
  <si>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</si>
  <si>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</si>
  <si>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</si>
  <si>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</si>
  <si>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</si>
  <si>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</si>
  <si>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</si>
  <si>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</si>
  <si>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</si>
  <si>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</si>
  <si>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Céljuttatás, projektprémium (K1103)</t>
  </si>
  <si>
    <t>ebből: munkaadót a foglalkoztatottak részére történő kifizetésekkel kapcsolatban terhelő más járulék jellegű kötelezettség       (K2)</t>
  </si>
  <si>
    <t>Kiküldetések, reklám- és propagandakiadások</t>
  </si>
  <si>
    <t>Egyéb felhalmozási célú támogatások államháztartáson belülre
ebből: társulások és költségvetési szerveik (K84)</t>
  </si>
  <si>
    <t>Létszám-előirányzat közfoglalkoztatottak és pályázati foglalkoztatottak (statisztikai, átlaglétszám)</t>
  </si>
  <si>
    <t>Létszám-előirányzat közfoglalkoztatottak és pályázati foglalkoztatottak (álláshely)</t>
  </si>
  <si>
    <t>2018. évi teljesítés</t>
  </si>
  <si>
    <t>D/I/3d - ebből: költségvetési évben esedékes követelések vagyoni típusú adókra</t>
  </si>
  <si>
    <t>E/III/2 Utalványok, bérletek és más hasonló, készpénz-helyettesítő fizetési eszköznek nem minősülő eszközök elszámolásai</t>
  </si>
  <si>
    <t>E/III Egyéb sajátos eszközoldali elszámolások (E/III/1+E/III/2)</t>
  </si>
  <si>
    <t>H/II/3 Költségvetési évet követően esedékes kötelezettségek dologi kiadásokra</t>
  </si>
  <si>
    <t>A működési és fejlesztési célú bevételek és kiadások önkormányzati összesített 
2018-2019-2020-2021. évi alakulását külön bemutató mérleg</t>
  </si>
  <si>
    <t>E)        Alaptevékenység szabad maradványa (=A-D)</t>
  </si>
  <si>
    <t>a …/2020. (06. ….) önkormányzati rendelethez</t>
  </si>
  <si>
    <t>Zalacséb Község Önkormányzata 2019. évi költségvetésének éves teljesítése bevételi forrásonként</t>
  </si>
  <si>
    <t>a …/2020. (06 ….) önkormányzati rendelethez</t>
  </si>
  <si>
    <t>Zalacséb Község Önkormányzata 2019. évi kiadásainak éves teljesítése</t>
  </si>
  <si>
    <t>Egyéb tárgyi eszközök felújítása (K73)</t>
  </si>
  <si>
    <t>ebből: köztemetés (K48)</t>
  </si>
  <si>
    <t>ebből: nonprofit gazdasági társaságok (K512)</t>
  </si>
  <si>
    <t>ebből: egyházi jogi személyek        (K512)</t>
  </si>
  <si>
    <t>ebből: egyéb civil szervezetek        (K512)</t>
  </si>
  <si>
    <t>Egyéb működési célú támogatások államháztartáson kívülre (=182+…+192)        (K512)</t>
  </si>
  <si>
    <t>Zalacséb Község Önkormányzata 2019. évi működési kiadásainak éves teljesítése</t>
  </si>
  <si>
    <t>Zalacséb Község Önkormányzata 2019. évi felújítási és felhalmozási kiadásainak éves teljesítése címrend szerint</t>
  </si>
  <si>
    <t>Temetőben kereszt felújítása</t>
  </si>
  <si>
    <t>VP pályázat kultúr és sportöltöző felújítás</t>
  </si>
  <si>
    <t>Vízmű épület és gépek felújítása</t>
  </si>
  <si>
    <t xml:space="preserve">Feta út javítás, kátyúzás </t>
  </si>
  <si>
    <t>Hegyi utak felújítása gépi munkával</t>
  </si>
  <si>
    <t>VP pályázatból eszközök</t>
  </si>
  <si>
    <t>Virágládák vásárlása</t>
  </si>
  <si>
    <t>Sörpad garnitúra (EFOP)</t>
  </si>
  <si>
    <t>Sebességmérő berendezés</t>
  </si>
  <si>
    <t>Nas meghajtó</t>
  </si>
  <si>
    <t>Laptop</t>
  </si>
  <si>
    <t>a …/2020. (26. ….) önkormányzati rendelethez</t>
  </si>
  <si>
    <t>Zalacséb Község Önkormányzata 2019. évi költségvetésének éves teljesítése feladatonként</t>
  </si>
  <si>
    <t>a .../2020. (06…..) önkormányzati rendelethez</t>
  </si>
  <si>
    <t>vízmelegítő (kultúr)</t>
  </si>
  <si>
    <t>Sportöltöző belső bútorzat</t>
  </si>
  <si>
    <t>Kultúrba televízió</t>
  </si>
  <si>
    <t>Bútorzat kultúrba</t>
  </si>
  <si>
    <t>karácsonyi égősor</t>
  </si>
  <si>
    <t>Betlehembe állatok</t>
  </si>
  <si>
    <t>Függöny kultúrba</t>
  </si>
  <si>
    <t>Újraélesztést visszajelző eszköz</t>
  </si>
  <si>
    <t>1. melléklet</t>
  </si>
  <si>
    <t>2. melléklet</t>
  </si>
  <si>
    <t>3. melléklet</t>
  </si>
  <si>
    <t>4. mellékelt</t>
  </si>
  <si>
    <t>a …/2020. (06….) önkormányzati rendelethez</t>
  </si>
  <si>
    <t>Zalacséb Község Önkormányzata 2019. évi jóváhagyott 
maradvány kimutatása és felhasználhatósága</t>
  </si>
  <si>
    <t>Helyi adó bevételekről és felhasználásukról 2019. évben</t>
  </si>
  <si>
    <t>VAGYONKIMUTATÁS
az érték nélkül nyilvántartott eszközökről
2019. év</t>
  </si>
  <si>
    <t>2019. év</t>
  </si>
  <si>
    <t>VAGYONKIMUTATÁS
a könyvviteli mérlegben értékkel szereplő eszközökről
2019. év</t>
  </si>
  <si>
    <t>H/I/1 Költségvetési évben esedékes kötelezettségek személyi juttatásokra</t>
  </si>
  <si>
    <t>2017. évi tény adatok</t>
  </si>
  <si>
    <t>2019.évi módosított előirányzat</t>
  </si>
  <si>
    <t>2019. évi teljesítés</t>
  </si>
  <si>
    <t>107052 Házi segítségnyújtás</t>
  </si>
  <si>
    <t>052080 Szennyvízcsatorna építése, fenntartása, üzemeltetése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</si>
</sst>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_F_t"/>
    <numFmt numFmtId="175" formatCode="&quot;H-&quot;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\ &quot;Ft&quot;"/>
    <numFmt numFmtId="180" formatCode="[$-40E]mmmm\ d\.;@"/>
    <numFmt numFmtId="181" formatCode="0.0%"/>
    <numFmt numFmtId="182" formatCode="#,##0.0###"/>
    <numFmt numFmtId="183" formatCode="#,##0.0"/>
    <numFmt numFmtId="184" formatCode="[$-40E]yyyy\.\ mmmm\ d\."/>
    <numFmt numFmtId="185" formatCode="0\1\40\3\4"/>
    <numFmt numFmtId="186" formatCode="0.0"/>
    <numFmt numFmtId="187" formatCode="#,###"/>
    <numFmt numFmtId="188" formatCode="#"/>
    <numFmt numFmtId="189" formatCode="_-* #,##0\ _F_t_-;\-* #,##0\ _F_t_-;_-* &quot;-&quot;??\ _F_t_-;_-@_-"/>
    <numFmt numFmtId="190" formatCode="#,###__;\-#,###__"/>
    <numFmt numFmtId="191" formatCode="00"/>
    <numFmt numFmtId="192" formatCode="#,###\ _F_t;\-#,###\ _F_t"/>
    <numFmt numFmtId="193" formatCode="#,###__"/>
    <numFmt numFmtId="194" formatCode="_-* #,##0.0\ _F_t_-;\-* #,##0.0\ _F_t_-;_-* &quot;-&quot;??\ _F_t_-;_-@_-"/>
    <numFmt numFmtId="195" formatCode="[$€-2]\ #\ ##,000_);[Red]\([$€-2]\ #\ ##,000\)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Times New Roman CE"/>
      <family val="1"/>
    </font>
    <font>
      <sz val="12"/>
      <name val="Arial"/>
      <family val="2"/>
    </font>
    <font>
      <b/>
      <sz val="10"/>
      <name val="MS Sans Serif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0"/>
    </font>
  </fonts>
  <fills count="4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55" fillId="4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8" fillId="7" borderId="0" applyNumberFormat="0" applyBorder="0" applyAlignment="0" applyProtection="0"/>
    <xf numFmtId="0" fontId="55" fillId="8" borderId="0" applyNumberFormat="0" applyBorder="0" applyAlignment="0" applyProtection="0"/>
    <xf numFmtId="0" fontId="8" fillId="9" borderId="0" applyNumberFormat="0" applyBorder="0" applyAlignment="0" applyProtection="0"/>
    <xf numFmtId="0" fontId="55" fillId="10" borderId="0" applyNumberFormat="0" applyBorder="0" applyAlignment="0" applyProtection="0"/>
    <xf numFmtId="0" fontId="8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55" fillId="15" borderId="0" applyNumberFormat="0" applyBorder="0" applyAlignment="0" applyProtection="0"/>
    <xf numFmtId="0" fontId="8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8" fillId="19" borderId="0" applyNumberFormat="0" applyBorder="0" applyAlignment="0" applyProtection="0"/>
    <xf numFmtId="0" fontId="55" fillId="20" borderId="0" applyNumberFormat="0" applyBorder="0" applyAlignment="0" applyProtection="0"/>
    <xf numFmtId="0" fontId="8" fillId="16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56" fillId="24" borderId="0" applyNumberFormat="0" applyBorder="0" applyAlignment="0" applyProtection="0"/>
    <xf numFmtId="0" fontId="9" fillId="2" borderId="0" applyNumberFormat="0" applyBorder="0" applyAlignment="0" applyProtection="0"/>
    <xf numFmtId="0" fontId="56" fillId="25" borderId="0" applyNumberFormat="0" applyBorder="0" applyAlignment="0" applyProtection="0"/>
    <xf numFmtId="0" fontId="56" fillId="18" borderId="0" applyNumberFormat="0" applyBorder="0" applyAlignment="0" applyProtection="0"/>
    <xf numFmtId="0" fontId="9" fillId="19" borderId="0" applyNumberFormat="0" applyBorder="0" applyAlignment="0" applyProtection="0"/>
    <xf numFmtId="0" fontId="56" fillId="26" borderId="0" applyNumberFormat="0" applyBorder="0" applyAlignment="0" applyProtection="0"/>
    <xf numFmtId="0" fontId="9" fillId="1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9" fillId="7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65" fillId="38" borderId="0" applyNumberFormat="0" applyBorder="0" applyAlignment="0" applyProtection="0"/>
    <xf numFmtId="0" fontId="66" fillId="39" borderId="8" applyNumberFormat="0" applyAlignment="0" applyProtection="0"/>
    <xf numFmtId="0" fontId="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39" borderId="1" applyNumberFormat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74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5" fillId="42" borderId="10" xfId="0" applyNumberFormat="1" applyFont="1" applyFill="1" applyBorder="1" applyAlignment="1">
      <alignment/>
    </xf>
    <xf numFmtId="49" fontId="7" fillId="42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17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49" fontId="2" fillId="8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3" fontId="5" fillId="4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/>
    </xf>
    <xf numFmtId="10" fontId="5" fillId="43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1" fillId="0" borderId="12" xfId="81" applyBorder="1" applyAlignment="1">
      <alignment horizontal="right" vertical="center"/>
      <protection/>
    </xf>
    <xf numFmtId="0" fontId="14" fillId="0" borderId="12" xfId="81" applyFont="1" applyBorder="1" applyAlignment="1">
      <alignment horizontal="right" vertical="center"/>
      <protection/>
    </xf>
    <xf numFmtId="3" fontId="11" fillId="0" borderId="12" xfId="81" applyNumberFormat="1" applyBorder="1" applyAlignment="1">
      <alignment horizontal="right" vertical="center"/>
      <protection/>
    </xf>
    <xf numFmtId="3" fontId="14" fillId="0" borderId="12" xfId="81" applyNumberFormat="1" applyFont="1" applyBorder="1" applyAlignment="1">
      <alignment horizontal="right" vertical="center"/>
      <protection/>
    </xf>
    <xf numFmtId="0" fontId="0" fillId="0" borderId="13" xfId="0" applyBorder="1" applyAlignment="1">
      <alignment horizontal="center" vertical="center" wrapText="1"/>
    </xf>
    <xf numFmtId="3" fontId="11" fillId="0" borderId="14" xfId="81" applyNumberFormat="1" applyBorder="1" applyAlignment="1">
      <alignment horizontal="right" vertical="center"/>
      <protection/>
    </xf>
    <xf numFmtId="0" fontId="21" fillId="0" borderId="15" xfId="82" applyFont="1" applyFill="1" applyBorder="1" applyAlignment="1" applyProtection="1">
      <alignment horizontal="center" vertical="center" textRotation="90"/>
      <protection/>
    </xf>
    <xf numFmtId="0" fontId="11" fillId="0" borderId="14" xfId="81" applyBorder="1" applyAlignment="1">
      <alignment horizontal="right" vertical="center"/>
      <protection/>
    </xf>
    <xf numFmtId="3" fontId="14" fillId="0" borderId="14" xfId="81" applyNumberFormat="1" applyFont="1" applyBorder="1" applyAlignment="1">
      <alignment horizontal="right" vertical="center"/>
      <protection/>
    </xf>
    <xf numFmtId="10" fontId="1" fillId="0" borderId="16" xfId="0" applyNumberFormat="1" applyFont="1" applyBorder="1" applyAlignment="1">
      <alignment horizontal="center" vertical="center" wrapText="1"/>
    </xf>
    <xf numFmtId="10" fontId="11" fillId="0" borderId="17" xfId="81" applyNumberFormat="1" applyBorder="1" applyAlignment="1">
      <alignment horizontal="right" vertical="center"/>
      <protection/>
    </xf>
    <xf numFmtId="10" fontId="14" fillId="0" borderId="17" xfId="81" applyNumberFormat="1" applyFont="1" applyBorder="1" applyAlignment="1">
      <alignment horizontal="right" vertical="center"/>
      <protection/>
    </xf>
    <xf numFmtId="0" fontId="14" fillId="0" borderId="14" xfId="81" applyFont="1" applyBorder="1" applyAlignment="1">
      <alignment horizontal="right" vertical="center"/>
      <protection/>
    </xf>
    <xf numFmtId="3" fontId="11" fillId="0" borderId="12" xfId="81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left" wrapText="1"/>
    </xf>
    <xf numFmtId="3" fontId="15" fillId="8" borderId="18" xfId="0" applyNumberFormat="1" applyFont="1" applyFill="1" applyBorder="1" applyAlignment="1">
      <alignment horizontal="center" vertical="center" wrapText="1"/>
    </xf>
    <xf numFmtId="3" fontId="15" fillId="8" borderId="19" xfId="0" applyNumberFormat="1" applyFont="1" applyFill="1" applyBorder="1" applyAlignment="1">
      <alignment horizontal="center" vertical="center" wrapText="1"/>
    </xf>
    <xf numFmtId="3" fontId="15" fillId="8" borderId="20" xfId="0" applyNumberFormat="1" applyFont="1" applyFill="1" applyBorder="1" applyAlignment="1">
      <alignment horizontal="center" vertical="center" wrapText="1"/>
    </xf>
    <xf numFmtId="3" fontId="15" fillId="8" borderId="2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 wrapText="1"/>
    </xf>
    <xf numFmtId="3" fontId="16" fillId="0" borderId="11" xfId="0" applyNumberFormat="1" applyFont="1" applyBorder="1" applyAlignment="1">
      <alignment vertical="center" wrapText="1"/>
    </xf>
    <xf numFmtId="3" fontId="16" fillId="0" borderId="11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 wrapText="1"/>
    </xf>
    <xf numFmtId="3" fontId="15" fillId="0" borderId="23" xfId="0" applyNumberFormat="1" applyFont="1" applyFill="1" applyBorder="1" applyAlignment="1">
      <alignment vertical="center" wrapText="1"/>
    </xf>
    <xf numFmtId="3" fontId="15" fillId="8" borderId="10" xfId="0" applyNumberFormat="1" applyFont="1" applyFill="1" applyBorder="1" applyAlignment="1">
      <alignment horizontal="left" vertical="center" wrapText="1"/>
    </xf>
    <xf numFmtId="3" fontId="15" fillId="8" borderId="23" xfId="0" applyNumberFormat="1" applyFont="1" applyFill="1" applyBorder="1" applyAlignment="1">
      <alignment vertical="center"/>
    </xf>
    <xf numFmtId="3" fontId="15" fillId="8" borderId="10" xfId="0" applyNumberFormat="1" applyFont="1" applyFill="1" applyBorder="1" applyAlignment="1">
      <alignment vertical="center" wrapText="1"/>
    </xf>
    <xf numFmtId="3" fontId="16" fillId="0" borderId="10" xfId="0" applyNumberFormat="1" applyFont="1" applyBorder="1" applyAlignment="1">
      <alignment horizontal="right" vertical="center"/>
    </xf>
    <xf numFmtId="3" fontId="15" fillId="8" borderId="24" xfId="0" applyNumberFormat="1" applyFont="1" applyFill="1" applyBorder="1" applyAlignment="1">
      <alignment vertical="center" wrapText="1"/>
    </xf>
    <xf numFmtId="3" fontId="15" fillId="8" borderId="25" xfId="0" applyNumberFormat="1" applyFont="1" applyFill="1" applyBorder="1" applyAlignment="1">
      <alignment vertical="center"/>
    </xf>
    <xf numFmtId="3" fontId="15" fillId="8" borderId="25" xfId="0" applyNumberFormat="1" applyFont="1" applyFill="1" applyBorder="1" applyAlignment="1">
      <alignment vertical="center" wrapText="1"/>
    </xf>
    <xf numFmtId="3" fontId="15" fillId="8" borderId="26" xfId="0" applyNumberFormat="1" applyFont="1" applyFill="1" applyBorder="1" applyAlignment="1">
      <alignment vertical="center" wrapText="1"/>
    </xf>
    <xf numFmtId="3" fontId="15" fillId="8" borderId="27" xfId="0" applyNumberFormat="1" applyFont="1" applyFill="1" applyBorder="1" applyAlignment="1">
      <alignment vertical="center"/>
    </xf>
    <xf numFmtId="3" fontId="15" fillId="8" borderId="27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83" applyFill="1" applyProtection="1">
      <alignment/>
      <protection/>
    </xf>
    <xf numFmtId="0" fontId="19" fillId="0" borderId="0" xfId="83" applyFont="1" applyFill="1" applyProtection="1">
      <alignment/>
      <protection/>
    </xf>
    <xf numFmtId="0" fontId="22" fillId="0" borderId="28" xfId="83" applyFont="1" applyFill="1" applyBorder="1" applyAlignment="1" applyProtection="1">
      <alignment horizontal="center" vertical="center" wrapText="1"/>
      <protection/>
    </xf>
    <xf numFmtId="0" fontId="22" fillId="0" borderId="29" xfId="83" applyFont="1" applyFill="1" applyBorder="1" applyAlignment="1" applyProtection="1">
      <alignment horizontal="center" vertical="center" wrapText="1"/>
      <protection/>
    </xf>
    <xf numFmtId="0" fontId="22" fillId="0" borderId="30" xfId="83" applyFont="1" applyFill="1" applyBorder="1" applyAlignment="1" applyProtection="1">
      <alignment horizontal="center" vertical="center" wrapText="1"/>
      <protection/>
    </xf>
    <xf numFmtId="0" fontId="17" fillId="0" borderId="0" xfId="83" applyFill="1" applyAlignment="1" applyProtection="1">
      <alignment horizontal="center" vertical="center"/>
      <protection/>
    </xf>
    <xf numFmtId="0" fontId="23" fillId="0" borderId="31" xfId="83" applyFont="1" applyFill="1" applyBorder="1" applyAlignment="1" applyProtection="1">
      <alignment vertical="center" wrapText="1"/>
      <protection/>
    </xf>
    <xf numFmtId="191" fontId="24" fillId="0" borderId="32" xfId="82" applyNumberFormat="1" applyFont="1" applyFill="1" applyBorder="1" applyAlignment="1" applyProtection="1">
      <alignment horizontal="center" vertical="center"/>
      <protection/>
    </xf>
    <xf numFmtId="190" fontId="23" fillId="0" borderId="32" xfId="83" applyNumberFormat="1" applyFont="1" applyFill="1" applyBorder="1" applyAlignment="1" applyProtection="1">
      <alignment horizontal="right" vertical="center" wrapText="1"/>
      <protection locked="0"/>
    </xf>
    <xf numFmtId="190" fontId="23" fillId="0" borderId="33" xfId="83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83" applyFill="1" applyAlignment="1" applyProtection="1">
      <alignment vertical="center"/>
      <protection/>
    </xf>
    <xf numFmtId="0" fontId="23" fillId="0" borderId="34" xfId="83" applyFont="1" applyFill="1" applyBorder="1" applyAlignment="1" applyProtection="1">
      <alignment vertical="center" wrapText="1"/>
      <protection/>
    </xf>
    <xf numFmtId="191" fontId="24" fillId="0" borderId="10" xfId="82" applyNumberFormat="1" applyFont="1" applyFill="1" applyBorder="1" applyAlignment="1" applyProtection="1">
      <alignment horizontal="center" vertical="center"/>
      <protection/>
    </xf>
    <xf numFmtId="190" fontId="23" fillId="0" borderId="10" xfId="83" applyNumberFormat="1" applyFont="1" applyFill="1" applyBorder="1" applyAlignment="1" applyProtection="1">
      <alignment horizontal="right" vertical="center" wrapText="1"/>
      <protection/>
    </xf>
    <xf numFmtId="190" fontId="23" fillId="0" borderId="35" xfId="83" applyNumberFormat="1" applyFont="1" applyFill="1" applyBorder="1" applyAlignment="1" applyProtection="1">
      <alignment horizontal="right" vertical="center" wrapText="1"/>
      <protection/>
    </xf>
    <xf numFmtId="0" fontId="25" fillId="0" borderId="34" xfId="83" applyFont="1" applyFill="1" applyBorder="1" applyAlignment="1" applyProtection="1">
      <alignment horizontal="left" vertical="center" wrapText="1" indent="1"/>
      <protection/>
    </xf>
    <xf numFmtId="190" fontId="26" fillId="0" borderId="10" xfId="83" applyNumberFormat="1" applyFont="1" applyFill="1" applyBorder="1" applyAlignment="1" applyProtection="1">
      <alignment horizontal="right" vertical="center" wrapText="1"/>
      <protection locked="0"/>
    </xf>
    <xf numFmtId="190" fontId="26" fillId="0" borderId="35" xfId="83" applyNumberFormat="1" applyFont="1" applyFill="1" applyBorder="1" applyAlignment="1" applyProtection="1">
      <alignment horizontal="right" vertical="center" wrapText="1"/>
      <protection locked="0"/>
    </xf>
    <xf numFmtId="190" fontId="26" fillId="0" borderId="10" xfId="83" applyNumberFormat="1" applyFont="1" applyFill="1" applyBorder="1" applyAlignment="1" applyProtection="1">
      <alignment horizontal="right" vertical="center" wrapText="1"/>
      <protection/>
    </xf>
    <xf numFmtId="190" fontId="26" fillId="0" borderId="35" xfId="83" applyNumberFormat="1" applyFont="1" applyFill="1" applyBorder="1" applyAlignment="1" applyProtection="1">
      <alignment horizontal="right" vertical="center" wrapText="1"/>
      <protection/>
    </xf>
    <xf numFmtId="0" fontId="23" fillId="0" borderId="28" xfId="83" applyFont="1" applyFill="1" applyBorder="1" applyAlignment="1" applyProtection="1">
      <alignment vertical="center" wrapText="1"/>
      <protection/>
    </xf>
    <xf numFmtId="191" fontId="24" fillId="0" borderId="29" xfId="82" applyNumberFormat="1" applyFont="1" applyFill="1" applyBorder="1" applyAlignment="1" applyProtection="1">
      <alignment horizontal="center" vertical="center"/>
      <protection/>
    </xf>
    <xf numFmtId="190" fontId="23" fillId="0" borderId="29" xfId="83" applyNumberFormat="1" applyFont="1" applyFill="1" applyBorder="1" applyAlignment="1" applyProtection="1">
      <alignment horizontal="right" vertical="center" wrapText="1"/>
      <protection/>
    </xf>
    <xf numFmtId="190" fontId="23" fillId="0" borderId="30" xfId="83" applyNumberFormat="1" applyFont="1" applyFill="1" applyBorder="1" applyAlignment="1" applyProtection="1">
      <alignment horizontal="right" vertical="center" wrapText="1"/>
      <protection/>
    </xf>
    <xf numFmtId="0" fontId="26" fillId="0" borderId="0" xfId="83" applyFont="1" applyFill="1" applyProtection="1">
      <alignment/>
      <protection/>
    </xf>
    <xf numFmtId="3" fontId="17" fillId="0" borderId="0" xfId="83" applyNumberFormat="1" applyFont="1" applyFill="1" applyProtection="1">
      <alignment/>
      <protection/>
    </xf>
    <xf numFmtId="3" fontId="17" fillId="0" borderId="0" xfId="83" applyNumberFormat="1" applyFont="1" applyFill="1" applyAlignment="1" applyProtection="1">
      <alignment horizontal="center"/>
      <protection/>
    </xf>
    <xf numFmtId="0" fontId="17" fillId="0" borderId="0" xfId="83" applyFont="1" applyFill="1" applyProtection="1">
      <alignment/>
      <protection/>
    </xf>
    <xf numFmtId="0" fontId="17" fillId="0" borderId="0" xfId="83" applyFill="1" applyAlignment="1" applyProtection="1">
      <alignment horizontal="center"/>
      <protection/>
    </xf>
    <xf numFmtId="0" fontId="12" fillId="0" borderId="0" xfId="82" applyFill="1" applyAlignment="1" applyProtection="1">
      <alignment vertical="center"/>
      <protection/>
    </xf>
    <xf numFmtId="0" fontId="12" fillId="0" borderId="0" xfId="82" applyFill="1" applyAlignment="1" applyProtection="1">
      <alignment vertical="center" wrapText="1"/>
      <protection/>
    </xf>
    <xf numFmtId="0" fontId="12" fillId="0" borderId="0" xfId="82" applyFill="1" applyAlignment="1" applyProtection="1">
      <alignment horizontal="center" vertical="center"/>
      <protection/>
    </xf>
    <xf numFmtId="49" fontId="30" fillId="0" borderId="28" xfId="82" applyNumberFormat="1" applyFont="1" applyFill="1" applyBorder="1" applyAlignment="1" applyProtection="1">
      <alignment horizontal="center" vertical="center" wrapText="1"/>
      <protection/>
    </xf>
    <xf numFmtId="49" fontId="30" fillId="0" borderId="29" xfId="82" applyNumberFormat="1" applyFont="1" applyFill="1" applyBorder="1" applyAlignment="1" applyProtection="1">
      <alignment horizontal="center" vertical="center"/>
      <protection/>
    </xf>
    <xf numFmtId="49" fontId="30" fillId="0" borderId="30" xfId="82" applyNumberFormat="1" applyFont="1" applyFill="1" applyBorder="1" applyAlignment="1" applyProtection="1">
      <alignment horizontal="center" vertical="center"/>
      <protection/>
    </xf>
    <xf numFmtId="49" fontId="12" fillId="0" borderId="0" xfId="82" applyNumberFormat="1" applyFont="1" applyFill="1" applyAlignment="1" applyProtection="1">
      <alignment horizontal="center" vertical="center"/>
      <protection/>
    </xf>
    <xf numFmtId="191" fontId="24" fillId="0" borderId="23" xfId="82" applyNumberFormat="1" applyFont="1" applyFill="1" applyBorder="1" applyAlignment="1" applyProtection="1">
      <alignment horizontal="center" vertical="center"/>
      <protection/>
    </xf>
    <xf numFmtId="192" fontId="24" fillId="0" borderId="36" xfId="82" applyNumberFormat="1" applyFont="1" applyFill="1" applyBorder="1" applyAlignment="1" applyProtection="1">
      <alignment vertical="center"/>
      <protection locked="0"/>
    </xf>
    <xf numFmtId="192" fontId="24" fillId="0" borderId="35" xfId="82" applyNumberFormat="1" applyFont="1" applyFill="1" applyBorder="1" applyAlignment="1" applyProtection="1">
      <alignment vertical="center"/>
      <protection locked="0"/>
    </xf>
    <xf numFmtId="192" fontId="30" fillId="0" borderId="35" xfId="82" applyNumberFormat="1" applyFont="1" applyFill="1" applyBorder="1" applyAlignment="1" applyProtection="1">
      <alignment vertical="center"/>
      <protection/>
    </xf>
    <xf numFmtId="192" fontId="30" fillId="0" borderId="35" xfId="82" applyNumberFormat="1" applyFont="1" applyFill="1" applyBorder="1" applyAlignment="1" applyProtection="1">
      <alignment vertical="center"/>
      <protection locked="0"/>
    </xf>
    <xf numFmtId="0" fontId="12" fillId="0" borderId="0" xfId="82" applyFont="1" applyFill="1" applyAlignment="1" applyProtection="1">
      <alignment vertical="center"/>
      <protection/>
    </xf>
    <xf numFmtId="0" fontId="30" fillId="0" borderId="28" xfId="82" applyFont="1" applyFill="1" applyBorder="1" applyAlignment="1" applyProtection="1">
      <alignment horizontal="left" vertical="center" wrapText="1"/>
      <protection/>
    </xf>
    <xf numFmtId="192" fontId="30" fillId="0" borderId="30" xfId="82" applyNumberFormat="1" applyFont="1" applyFill="1" applyBorder="1" applyAlignment="1" applyProtection="1">
      <alignment vertical="center"/>
      <protection/>
    </xf>
    <xf numFmtId="0" fontId="17" fillId="0" borderId="0" xfId="83" applyFont="1" applyFill="1" applyAlignment="1" applyProtection="1">
      <alignment/>
      <protection/>
    </xf>
    <xf numFmtId="0" fontId="31" fillId="0" borderId="0" xfId="82" applyFont="1" applyFill="1" applyAlignment="1" applyProtection="1">
      <alignment horizontal="center" vertical="center"/>
      <protection/>
    </xf>
    <xf numFmtId="0" fontId="17" fillId="0" borderId="0" xfId="83" applyFill="1">
      <alignment/>
      <protection/>
    </xf>
    <xf numFmtId="0" fontId="10" fillId="0" borderId="37" xfId="83" applyFont="1" applyFill="1" applyBorder="1" applyAlignment="1">
      <alignment horizontal="center" vertical="center"/>
      <protection/>
    </xf>
    <xf numFmtId="0" fontId="10" fillId="0" borderId="15" xfId="83" applyFont="1" applyFill="1" applyBorder="1" applyAlignment="1">
      <alignment horizontal="center" vertical="center" wrapText="1"/>
      <protection/>
    </xf>
    <xf numFmtId="0" fontId="10" fillId="0" borderId="38" xfId="83" applyFont="1" applyFill="1" applyBorder="1" applyAlignment="1">
      <alignment horizontal="center" vertical="center" wrapText="1"/>
      <protection/>
    </xf>
    <xf numFmtId="0" fontId="10" fillId="0" borderId="18" xfId="83" applyFont="1" applyFill="1" applyBorder="1" applyAlignment="1">
      <alignment horizontal="center" vertical="center"/>
      <protection/>
    </xf>
    <xf numFmtId="0" fontId="10" fillId="0" borderId="39" xfId="83" applyFont="1" applyFill="1" applyBorder="1" applyAlignment="1">
      <alignment horizontal="center" vertical="center" wrapText="1"/>
      <protection/>
    </xf>
    <xf numFmtId="0" fontId="10" fillId="0" borderId="21" xfId="83" applyFont="1" applyFill="1" applyBorder="1" applyAlignment="1">
      <alignment horizontal="center" vertical="center" wrapText="1"/>
      <protection/>
    </xf>
    <xf numFmtId="0" fontId="26" fillId="0" borderId="34" xfId="83" applyFont="1" applyFill="1" applyBorder="1" applyProtection="1">
      <alignment/>
      <protection locked="0"/>
    </xf>
    <xf numFmtId="0" fontId="26" fillId="0" borderId="23" xfId="83" applyFont="1" applyFill="1" applyBorder="1" applyAlignment="1">
      <alignment horizontal="right" indent="1"/>
      <protection/>
    </xf>
    <xf numFmtId="3" fontId="26" fillId="0" borderId="23" xfId="83" applyNumberFormat="1" applyFont="1" applyFill="1" applyBorder="1" applyProtection="1">
      <alignment/>
      <protection locked="0"/>
    </xf>
    <xf numFmtId="3" fontId="26" fillId="0" borderId="36" xfId="83" applyNumberFormat="1" applyFont="1" applyFill="1" applyBorder="1" applyProtection="1">
      <alignment/>
      <protection locked="0"/>
    </xf>
    <xf numFmtId="0" fontId="26" fillId="0" borderId="10" xfId="83" applyFont="1" applyFill="1" applyBorder="1" applyAlignment="1">
      <alignment horizontal="right" indent="1"/>
      <protection/>
    </xf>
    <xf numFmtId="3" fontId="26" fillId="0" borderId="10" xfId="83" applyNumberFormat="1" applyFont="1" applyFill="1" applyBorder="1" applyProtection="1">
      <alignment/>
      <protection locked="0"/>
    </xf>
    <xf numFmtId="3" fontId="26" fillId="0" borderId="35" xfId="83" applyNumberFormat="1" applyFont="1" applyFill="1" applyBorder="1" applyProtection="1">
      <alignment/>
      <protection locked="0"/>
    </xf>
    <xf numFmtId="0" fontId="26" fillId="0" borderId="40" xfId="83" applyFont="1" applyFill="1" applyBorder="1" applyProtection="1">
      <alignment/>
      <protection locked="0"/>
    </xf>
    <xf numFmtId="0" fontId="26" fillId="0" borderId="11" xfId="83" applyFont="1" applyFill="1" applyBorder="1" applyAlignment="1">
      <alignment horizontal="right" indent="1"/>
      <protection/>
    </xf>
    <xf numFmtId="3" fontId="26" fillId="0" borderId="11" xfId="83" applyNumberFormat="1" applyFont="1" applyFill="1" applyBorder="1" applyProtection="1">
      <alignment/>
      <protection locked="0"/>
    </xf>
    <xf numFmtId="3" fontId="26" fillId="0" borderId="16" xfId="83" applyNumberFormat="1" applyFont="1" applyFill="1" applyBorder="1" applyProtection="1">
      <alignment/>
      <protection locked="0"/>
    </xf>
    <xf numFmtId="0" fontId="23" fillId="0" borderId="18" xfId="83" applyFont="1" applyFill="1" applyBorder="1" applyProtection="1">
      <alignment/>
      <protection locked="0"/>
    </xf>
    <xf numFmtId="0" fontId="26" fillId="0" borderId="39" xfId="83" applyFont="1" applyFill="1" applyBorder="1" applyAlignment="1">
      <alignment horizontal="right" indent="1"/>
      <protection/>
    </xf>
    <xf numFmtId="3" fontId="26" fillId="0" borderId="39" xfId="83" applyNumberFormat="1" applyFont="1" applyFill="1" applyBorder="1" applyProtection="1">
      <alignment/>
      <protection locked="0"/>
    </xf>
    <xf numFmtId="192" fontId="30" fillId="0" borderId="21" xfId="82" applyNumberFormat="1" applyFont="1" applyFill="1" applyBorder="1" applyAlignment="1" applyProtection="1">
      <alignment vertical="center"/>
      <protection/>
    </xf>
    <xf numFmtId="0" fontId="26" fillId="0" borderId="41" xfId="83" applyFont="1" applyFill="1" applyBorder="1" applyProtection="1">
      <alignment/>
      <protection locked="0"/>
    </xf>
    <xf numFmtId="3" fontId="26" fillId="0" borderId="42" xfId="83" applyNumberFormat="1" applyFont="1" applyFill="1" applyBorder="1">
      <alignment/>
      <protection/>
    </xf>
    <xf numFmtId="0" fontId="32" fillId="0" borderId="0" xfId="83" applyFont="1" applyFill="1">
      <alignment/>
      <protection/>
    </xf>
    <xf numFmtId="0" fontId="33" fillId="0" borderId="0" xfId="83" applyFont="1" applyFill="1">
      <alignment/>
      <protection/>
    </xf>
    <xf numFmtId="0" fontId="26" fillId="0" borderId="0" xfId="83" applyFont="1" applyFill="1">
      <alignment/>
      <protection/>
    </xf>
    <xf numFmtId="0" fontId="17" fillId="0" borderId="0" xfId="83" applyFont="1" applyFill="1">
      <alignment/>
      <protection/>
    </xf>
    <xf numFmtId="3" fontId="17" fillId="0" borderId="0" xfId="83" applyNumberFormat="1" applyFont="1" applyFill="1" applyAlignment="1">
      <alignment horizontal="center"/>
      <protection/>
    </xf>
    <xf numFmtId="0" fontId="17" fillId="0" borderId="0" xfId="83" applyFont="1" applyFill="1" applyAlignment="1">
      <alignment/>
      <protection/>
    </xf>
    <xf numFmtId="0" fontId="12" fillId="0" borderId="0" xfId="84" applyFill="1">
      <alignment/>
      <protection/>
    </xf>
    <xf numFmtId="0" fontId="34" fillId="0" borderId="0" xfId="84" applyFont="1" applyFill="1" applyAlignment="1">
      <alignment horizontal="right"/>
      <protection/>
    </xf>
    <xf numFmtId="0" fontId="35" fillId="0" borderId="0" xfId="84" applyFont="1" applyFill="1" applyAlignment="1">
      <alignment horizontal="center"/>
      <protection/>
    </xf>
    <xf numFmtId="0" fontId="36" fillId="0" borderId="0" xfId="84" applyFont="1" applyFill="1" applyAlignment="1">
      <alignment horizontal="right"/>
      <protection/>
    </xf>
    <xf numFmtId="0" fontId="27" fillId="0" borderId="18" xfId="84" applyFont="1" applyFill="1" applyBorder="1" applyAlignment="1">
      <alignment horizontal="center" vertical="center" wrapText="1"/>
      <protection/>
    </xf>
    <xf numFmtId="0" fontId="35" fillId="0" borderId="39" xfId="84" applyFont="1" applyFill="1" applyBorder="1" applyAlignment="1">
      <alignment horizontal="center" vertical="center"/>
      <protection/>
    </xf>
    <xf numFmtId="0" fontId="35" fillId="0" borderId="21" xfId="84" applyFont="1" applyFill="1" applyBorder="1" applyAlignment="1">
      <alignment horizontal="center" vertical="center" wrapText="1"/>
      <protection/>
    </xf>
    <xf numFmtId="0" fontId="12" fillId="0" borderId="0" xfId="84" applyFill="1" applyAlignment="1">
      <alignment horizontal="center"/>
      <protection/>
    </xf>
    <xf numFmtId="0" fontId="12" fillId="0" borderId="41" xfId="84" applyFill="1" applyBorder="1" applyAlignment="1">
      <alignment horizontal="center" vertical="center"/>
      <protection/>
    </xf>
    <xf numFmtId="0" fontId="12" fillId="0" borderId="23" xfId="84" applyFill="1" applyBorder="1" applyAlignment="1" applyProtection="1">
      <alignment horizontal="left" vertical="center" wrapText="1" indent="1"/>
      <protection locked="0"/>
    </xf>
    <xf numFmtId="193" fontId="37" fillId="0" borderId="36" xfId="84" applyNumberFormat="1" applyFont="1" applyFill="1" applyBorder="1" applyAlignment="1" applyProtection="1">
      <alignment horizontal="right" vertical="center"/>
      <protection/>
    </xf>
    <xf numFmtId="0" fontId="12" fillId="0" borderId="34" xfId="84" applyFill="1" applyBorder="1" applyAlignment="1">
      <alignment horizontal="center" vertical="center"/>
      <protection/>
    </xf>
    <xf numFmtId="0" fontId="38" fillId="0" borderId="10" xfId="84" applyFont="1" applyFill="1" applyBorder="1" applyAlignment="1">
      <alignment horizontal="left" vertical="center" indent="5"/>
      <protection/>
    </xf>
    <xf numFmtId="193" fontId="31" fillId="0" borderId="35" xfId="84" applyNumberFormat="1" applyFont="1" applyFill="1" applyBorder="1" applyAlignment="1" applyProtection="1">
      <alignment horizontal="right" vertical="center"/>
      <protection locked="0"/>
    </xf>
    <xf numFmtId="0" fontId="12" fillId="0" borderId="10" xfId="84" applyFont="1" applyFill="1" applyBorder="1" applyAlignment="1">
      <alignment horizontal="left" vertical="center" indent="1"/>
      <protection/>
    </xf>
    <xf numFmtId="0" fontId="12" fillId="0" borderId="40" xfId="84" applyFill="1" applyBorder="1" applyAlignment="1">
      <alignment horizontal="center" vertical="center"/>
      <protection/>
    </xf>
    <xf numFmtId="0" fontId="12" fillId="0" borderId="11" xfId="84" applyFont="1" applyFill="1" applyBorder="1" applyAlignment="1">
      <alignment horizontal="left" vertical="center" indent="1"/>
      <protection/>
    </xf>
    <xf numFmtId="193" fontId="31" fillId="0" borderId="16" xfId="84" applyNumberFormat="1" applyFont="1" applyFill="1" applyBorder="1" applyAlignment="1" applyProtection="1">
      <alignment horizontal="right" vertical="center"/>
      <protection locked="0"/>
    </xf>
    <xf numFmtId="0" fontId="12" fillId="0" borderId="31" xfId="84" applyFill="1" applyBorder="1" applyAlignment="1">
      <alignment horizontal="center" vertical="center"/>
      <protection/>
    </xf>
    <xf numFmtId="0" fontId="12" fillId="0" borderId="32" xfId="84" applyFill="1" applyBorder="1" applyAlignment="1" applyProtection="1">
      <alignment horizontal="left" vertical="center" wrapText="1" indent="1"/>
      <protection locked="0"/>
    </xf>
    <xf numFmtId="0" fontId="12" fillId="0" borderId="28" xfId="84" applyFill="1" applyBorder="1" applyAlignment="1">
      <alignment horizontal="center" vertical="center"/>
      <protection/>
    </xf>
    <xf numFmtId="0" fontId="38" fillId="0" borderId="29" xfId="84" applyFont="1" applyFill="1" applyBorder="1" applyAlignment="1">
      <alignment horizontal="left" vertical="center" indent="5"/>
      <protection/>
    </xf>
    <xf numFmtId="193" fontId="31" fillId="0" borderId="30" xfId="84" applyNumberFormat="1" applyFont="1" applyFill="1" applyBorder="1" applyAlignment="1" applyProtection="1">
      <alignment horizontal="right" vertical="center"/>
      <protection locked="0"/>
    </xf>
    <xf numFmtId="174" fontId="5" fillId="43" borderId="10" xfId="0" applyNumberFormat="1" applyFont="1" applyFill="1" applyBorder="1" applyAlignment="1">
      <alignment/>
    </xf>
    <xf numFmtId="3" fontId="2" fillId="8" borderId="10" xfId="0" applyNumberFormat="1" applyFont="1" applyFill="1" applyBorder="1" applyAlignment="1">
      <alignment/>
    </xf>
    <xf numFmtId="10" fontId="2" fillId="8" borderId="10" xfId="0" applyNumberFormat="1" applyFont="1" applyFill="1" applyBorder="1" applyAlignment="1">
      <alignment/>
    </xf>
    <xf numFmtId="0" fontId="11" fillId="0" borderId="0" xfId="78">
      <alignment/>
      <protection/>
    </xf>
    <xf numFmtId="0" fontId="0" fillId="0" borderId="12" xfId="78" applyFont="1" applyBorder="1" applyAlignment="1">
      <alignment horizontal="left" vertical="top" wrapText="1"/>
      <protection/>
    </xf>
    <xf numFmtId="3" fontId="0" fillId="0" borderId="12" xfId="78" applyNumberFormat="1" applyFont="1" applyBorder="1" applyAlignment="1">
      <alignment horizontal="right" vertical="top" wrapText="1"/>
      <protection/>
    </xf>
    <xf numFmtId="0" fontId="2" fillId="0" borderId="12" xfId="78" applyFont="1" applyBorder="1" applyAlignment="1">
      <alignment horizontal="left" vertical="top" wrapText="1"/>
      <protection/>
    </xf>
    <xf numFmtId="3" fontId="2" fillId="0" borderId="12" xfId="78" applyNumberFormat="1" applyFont="1" applyBorder="1" applyAlignment="1">
      <alignment horizontal="right" vertical="top" wrapText="1"/>
      <protection/>
    </xf>
    <xf numFmtId="10" fontId="11" fillId="0" borderId="17" xfId="81" applyNumberFormat="1" applyFont="1" applyBorder="1" applyAlignment="1">
      <alignment horizontal="right" vertical="center"/>
      <protection/>
    </xf>
    <xf numFmtId="3" fontId="11" fillId="0" borderId="14" xfId="81" applyNumberFormat="1" applyFont="1" applyBorder="1" applyAlignment="1">
      <alignment horizontal="right" vertical="center"/>
      <protection/>
    </xf>
    <xf numFmtId="0" fontId="11" fillId="0" borderId="0" xfId="79">
      <alignment/>
      <protection/>
    </xf>
    <xf numFmtId="0" fontId="0" fillId="0" borderId="12" xfId="79" applyFont="1" applyBorder="1" applyAlignment="1">
      <alignment horizontal="left" vertical="top" wrapText="1"/>
      <protection/>
    </xf>
    <xf numFmtId="3" fontId="0" fillId="0" borderId="12" xfId="79" applyNumberFormat="1" applyFont="1" applyBorder="1" applyAlignment="1">
      <alignment horizontal="right" vertical="top" wrapText="1"/>
      <protection/>
    </xf>
    <xf numFmtId="0" fontId="2" fillId="0" borderId="12" xfId="79" applyFont="1" applyBorder="1" applyAlignment="1">
      <alignment horizontal="left" vertical="top" wrapText="1"/>
      <protection/>
    </xf>
    <xf numFmtId="3" fontId="2" fillId="0" borderId="12" xfId="79" applyNumberFormat="1" applyFont="1" applyBorder="1" applyAlignment="1">
      <alignment horizontal="right" vertical="top" wrapText="1"/>
      <protection/>
    </xf>
    <xf numFmtId="3" fontId="0" fillId="0" borderId="12" xfId="79" applyNumberFormat="1" applyFont="1" applyBorder="1" applyAlignment="1">
      <alignment horizontal="right" vertical="top" wrapText="1"/>
      <protection/>
    </xf>
    <xf numFmtId="3" fontId="11" fillId="0" borderId="0" xfId="78" applyNumberFormat="1">
      <alignment/>
      <protection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11" fillId="0" borderId="0" xfId="80">
      <alignment/>
      <protection/>
    </xf>
    <xf numFmtId="0" fontId="0" fillId="0" borderId="12" xfId="78" applyFont="1" applyBorder="1" applyAlignment="1">
      <alignment horizontal="left" vertical="top" wrapText="1"/>
      <protection/>
    </xf>
    <xf numFmtId="3" fontId="0" fillId="0" borderId="12" xfId="78" applyNumberFormat="1" applyFont="1" applyBorder="1" applyAlignment="1">
      <alignment horizontal="right" vertical="top" wrapText="1"/>
      <protection/>
    </xf>
    <xf numFmtId="0" fontId="0" fillId="0" borderId="12" xfId="79" applyFont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3" fontId="0" fillId="0" borderId="43" xfId="0" applyNumberFormat="1" applyFill="1" applyBorder="1" applyAlignment="1">
      <alignment/>
    </xf>
    <xf numFmtId="0" fontId="13" fillId="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11" fillId="0" borderId="10" xfId="79" applyBorder="1">
      <alignment/>
      <protection/>
    </xf>
    <xf numFmtId="190" fontId="23" fillId="0" borderId="10" xfId="83" applyNumberFormat="1" applyFont="1" applyFill="1" applyBorder="1" applyAlignment="1" applyProtection="1">
      <alignment horizontal="right" vertical="center" wrapText="1"/>
      <protection/>
    </xf>
    <xf numFmtId="190" fontId="23" fillId="0" borderId="35" xfId="83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/>
    </xf>
    <xf numFmtId="17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/>
    </xf>
    <xf numFmtId="174" fontId="2" fillId="15" borderId="10" xfId="0" applyNumberFormat="1" applyFont="1" applyFill="1" applyBorder="1" applyAlignment="1">
      <alignment/>
    </xf>
    <xf numFmtId="174" fontId="2" fillId="15" borderId="10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11" fillId="0" borderId="14" xfId="81" applyNumberFormat="1" applyFont="1" applyBorder="1" applyAlignment="1">
      <alignment horizontal="right" vertical="center"/>
      <protection/>
    </xf>
    <xf numFmtId="3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93" fontId="72" fillId="0" borderId="33" xfId="84" applyNumberFormat="1" applyFont="1" applyFill="1" applyBorder="1" applyAlignment="1" applyProtection="1">
      <alignment horizontal="right" vertical="center"/>
      <protection/>
    </xf>
    <xf numFmtId="3" fontId="14" fillId="0" borderId="14" xfId="81" applyNumberFormat="1" applyFont="1" applyBorder="1" applyAlignment="1">
      <alignment horizontal="right" vertical="center"/>
      <protection/>
    </xf>
    <xf numFmtId="0" fontId="11" fillId="22" borderId="10" xfId="77" applyFill="1" applyBorder="1" applyAlignment="1">
      <alignment horizontal="left" wrapText="1"/>
      <protection/>
    </xf>
    <xf numFmtId="3" fontId="11" fillId="22" borderId="10" xfId="77" applyNumberFormat="1" applyFill="1" applyBorder="1" applyAlignment="1">
      <alignment horizontal="right" wrapText="1"/>
      <protection/>
    </xf>
    <xf numFmtId="0" fontId="11" fillId="21" borderId="10" xfId="77" applyFill="1" applyBorder="1" applyAlignment="1">
      <alignment horizontal="left" wrapText="1"/>
      <protection/>
    </xf>
    <xf numFmtId="3" fontId="0" fillId="21" borderId="10" xfId="0" applyNumberFormat="1" applyFill="1" applyBorder="1" applyAlignment="1">
      <alignment/>
    </xf>
    <xf numFmtId="3" fontId="11" fillId="0" borderId="10" xfId="77" applyNumberFormat="1" applyBorder="1">
      <alignment/>
      <protection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6" fillId="0" borderId="44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1" xfId="0" applyBorder="1" applyAlignment="1">
      <alignment horizontal="center"/>
    </xf>
    <xf numFmtId="0" fontId="13" fillId="2" borderId="10" xfId="79" applyFont="1" applyFill="1" applyBorder="1" applyAlignment="1">
      <alignment horizontal="center" vertical="top" wrapText="1"/>
      <protection/>
    </xf>
    <xf numFmtId="0" fontId="11" fillId="0" borderId="0" xfId="79" applyAlignment="1">
      <alignment horizontal="center"/>
      <protection/>
    </xf>
    <xf numFmtId="0" fontId="18" fillId="0" borderId="0" xfId="83" applyFont="1" applyFill="1" applyAlignment="1" applyProtection="1">
      <alignment horizontal="center" vertical="center" wrapText="1"/>
      <protection/>
    </xf>
    <xf numFmtId="0" fontId="18" fillId="0" borderId="0" xfId="83" applyFont="1" applyFill="1" applyAlignment="1" applyProtection="1">
      <alignment horizontal="center" vertical="center"/>
      <protection/>
    </xf>
    <xf numFmtId="0" fontId="15" fillId="0" borderId="10" xfId="83" applyFont="1" applyFill="1" applyBorder="1" applyAlignment="1" applyProtection="1">
      <alignment horizontal="center" wrapText="1"/>
      <protection/>
    </xf>
    <xf numFmtId="0" fontId="15" fillId="0" borderId="35" xfId="83" applyFont="1" applyFill="1" applyBorder="1" applyAlignment="1" applyProtection="1">
      <alignment horizontal="center" wrapText="1"/>
      <protection/>
    </xf>
    <xf numFmtId="0" fontId="17" fillId="0" borderId="0" xfId="83" applyFont="1" applyFill="1" applyAlignment="1" applyProtection="1">
      <alignment horizontal="left"/>
      <protection/>
    </xf>
    <xf numFmtId="0" fontId="15" fillId="0" borderId="0" xfId="83" applyFont="1" applyFill="1" applyBorder="1" applyAlignment="1" applyProtection="1">
      <alignment horizontal="right"/>
      <protection/>
    </xf>
    <xf numFmtId="0" fontId="20" fillId="0" borderId="37" xfId="83" applyFont="1" applyFill="1" applyBorder="1" applyAlignment="1" applyProtection="1">
      <alignment horizontal="center" vertical="center" wrapText="1"/>
      <protection/>
    </xf>
    <xf numFmtId="0" fontId="20" fillId="0" borderId="52" xfId="83" applyFont="1" applyFill="1" applyBorder="1" applyAlignment="1" applyProtection="1">
      <alignment horizontal="center" vertical="center" wrapText="1"/>
      <protection/>
    </xf>
    <xf numFmtId="0" fontId="20" fillId="0" borderId="41" xfId="83" applyFont="1" applyFill="1" applyBorder="1" applyAlignment="1" applyProtection="1">
      <alignment horizontal="center" vertical="center" wrapText="1"/>
      <protection/>
    </xf>
    <xf numFmtId="0" fontId="15" fillId="0" borderId="32" xfId="83" applyFont="1" applyFill="1" applyBorder="1" applyAlignment="1" applyProtection="1">
      <alignment horizontal="center" vertical="center" wrapText="1"/>
      <protection/>
    </xf>
    <xf numFmtId="0" fontId="15" fillId="0" borderId="10" xfId="83" applyFont="1" applyFill="1" applyBorder="1" applyAlignment="1" applyProtection="1">
      <alignment horizontal="center" vertical="center" wrapText="1"/>
      <protection/>
    </xf>
    <xf numFmtId="0" fontId="21" fillId="0" borderId="15" xfId="82" applyFont="1" applyFill="1" applyBorder="1" applyAlignment="1" applyProtection="1">
      <alignment horizontal="center" vertical="center" textRotation="90"/>
      <protection/>
    </xf>
    <xf numFmtId="0" fontId="21" fillId="0" borderId="43" xfId="82" applyFont="1" applyFill="1" applyBorder="1" applyAlignment="1" applyProtection="1">
      <alignment horizontal="center" vertical="center" textRotation="90"/>
      <protection/>
    </xf>
    <xf numFmtId="0" fontId="21" fillId="0" borderId="23" xfId="82" applyFont="1" applyFill="1" applyBorder="1" applyAlignment="1" applyProtection="1">
      <alignment horizontal="center" vertical="center" textRotation="90"/>
      <protection/>
    </xf>
    <xf numFmtId="0" fontId="15" fillId="0" borderId="38" xfId="83" applyFont="1" applyFill="1" applyBorder="1" applyAlignment="1" applyProtection="1">
      <alignment horizontal="center" vertical="center" wrapText="1"/>
      <protection/>
    </xf>
    <xf numFmtId="0" fontId="15" fillId="0" borderId="36" xfId="83" applyFont="1" applyFill="1" applyBorder="1" applyAlignment="1" applyProtection="1">
      <alignment horizontal="center" vertical="center" wrapText="1"/>
      <protection/>
    </xf>
    <xf numFmtId="0" fontId="21" fillId="0" borderId="0" xfId="82" applyFont="1" applyFill="1" applyBorder="1" applyAlignment="1" applyProtection="1">
      <alignment horizontal="right" vertical="center"/>
      <protection/>
    </xf>
    <xf numFmtId="0" fontId="28" fillId="0" borderId="0" xfId="82" applyFont="1" applyFill="1" applyAlignment="1" applyProtection="1">
      <alignment horizontal="center" vertical="center" wrapText="1"/>
      <protection/>
    </xf>
    <xf numFmtId="0" fontId="27" fillId="0" borderId="0" xfId="82" applyFont="1" applyFill="1" applyAlignment="1" applyProtection="1">
      <alignment horizontal="center" vertical="center" wrapText="1"/>
      <protection/>
    </xf>
    <xf numFmtId="0" fontId="28" fillId="0" borderId="31" xfId="82" applyFont="1" applyFill="1" applyBorder="1" applyAlignment="1" applyProtection="1">
      <alignment horizontal="center" vertical="center" wrapText="1"/>
      <protection/>
    </xf>
    <xf numFmtId="0" fontId="28" fillId="0" borderId="34" xfId="82" applyFont="1" applyFill="1" applyBorder="1" applyAlignment="1" applyProtection="1">
      <alignment horizontal="center" vertical="center" wrapText="1"/>
      <protection/>
    </xf>
    <xf numFmtId="0" fontId="17" fillId="0" borderId="0" xfId="83" applyFont="1" applyFill="1" applyAlignment="1" applyProtection="1">
      <alignment horizontal="center"/>
      <protection/>
    </xf>
    <xf numFmtId="0" fontId="29" fillId="0" borderId="33" xfId="82" applyFont="1" applyFill="1" applyBorder="1" applyAlignment="1" applyProtection="1">
      <alignment horizontal="center" vertical="center" wrapText="1"/>
      <protection/>
    </xf>
    <xf numFmtId="0" fontId="29" fillId="0" borderId="35" xfId="82" applyFont="1" applyFill="1" applyBorder="1" applyAlignment="1" applyProtection="1">
      <alignment horizontal="center" vertical="center"/>
      <protection/>
    </xf>
    <xf numFmtId="0" fontId="21" fillId="0" borderId="32" xfId="82" applyFont="1" applyFill="1" applyBorder="1" applyAlignment="1" applyProtection="1">
      <alignment horizontal="center" vertical="center" textRotation="90"/>
      <protection/>
    </xf>
    <xf numFmtId="0" fontId="21" fillId="0" borderId="10" xfId="82" applyFont="1" applyFill="1" applyBorder="1" applyAlignment="1" applyProtection="1">
      <alignment horizontal="center" vertical="center" textRotation="90"/>
      <protection/>
    </xf>
    <xf numFmtId="3" fontId="17" fillId="0" borderId="0" xfId="83" applyNumberFormat="1" applyFont="1" applyFill="1" applyAlignment="1">
      <alignment horizontal="center"/>
      <protection/>
    </xf>
    <xf numFmtId="0" fontId="18" fillId="0" borderId="0" xfId="83" applyFont="1" applyFill="1" applyAlignment="1">
      <alignment horizontal="center" vertical="center" wrapText="1"/>
      <protection/>
    </xf>
    <xf numFmtId="0" fontId="18" fillId="0" borderId="0" xfId="83" applyFont="1" applyFill="1" applyAlignment="1">
      <alignment horizontal="center" vertical="center"/>
      <protection/>
    </xf>
    <xf numFmtId="0" fontId="10" fillId="0" borderId="26" xfId="83" applyFont="1" applyFill="1" applyBorder="1" applyAlignment="1">
      <alignment horizontal="left"/>
      <protection/>
    </xf>
    <xf numFmtId="0" fontId="10" fillId="0" borderId="19" xfId="83" applyFont="1" applyFill="1" applyBorder="1" applyAlignment="1">
      <alignment horizontal="left"/>
      <protection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2" borderId="12" xfId="80" applyFont="1" applyFill="1" applyBorder="1" applyAlignment="1">
      <alignment horizontal="center" vertical="top" wrapText="1"/>
      <protection/>
    </xf>
    <xf numFmtId="0" fontId="11" fillId="0" borderId="12" xfId="80" applyBorder="1">
      <alignment/>
      <protection/>
    </xf>
    <xf numFmtId="0" fontId="14" fillId="0" borderId="0" xfId="80" applyFont="1" applyAlignment="1">
      <alignment horizontal="center"/>
      <protection/>
    </xf>
    <xf numFmtId="0" fontId="14" fillId="0" borderId="0" xfId="80" applyFont="1" applyAlignment="1">
      <alignment horizontal="center" wrapText="1"/>
      <protection/>
    </xf>
    <xf numFmtId="0" fontId="35" fillId="0" borderId="0" xfId="84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1" fillId="21" borderId="10" xfId="77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11" fillId="0" borderId="0" xfId="78" applyAlignment="1">
      <alignment horizontal="center"/>
      <protection/>
    </xf>
    <xf numFmtId="193" fontId="12" fillId="0" borderId="0" xfId="84" applyNumberFormat="1" applyFill="1">
      <alignment/>
      <protection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78">
    <cellStyle name="Normal" xfId="0"/>
    <cellStyle name="1. jelölőszín�" xfId="15"/>
    <cellStyle name="2. jelölőszín�" xfId="16"/>
    <cellStyle name="20% - 1. jelölőszín" xfId="17"/>
    <cellStyle name="20% - 1. jelölőszín�_Zarszamadas_Urlap_1281" xfId="18"/>
    <cellStyle name="20% - 2. jelölőszín" xfId="19"/>
    <cellStyle name="20% - 2. jelölőszín�_Zarszamadas_Urlap_1281" xfId="20"/>
    <cellStyle name="20% - 3. jelölőszín" xfId="21"/>
    <cellStyle name="20% - 3. jelölőszín�_Zarszamadas_Urlap_1281" xfId="22"/>
    <cellStyle name="20% - 4. jelölőszín" xfId="23"/>
    <cellStyle name="20% - 4. jelölőszín�_Zarszamadas_Urlap_1281" xfId="24"/>
    <cellStyle name="20% - 5. jelölőszín" xfId="25"/>
    <cellStyle name="20% - 6. jelölőszín" xfId="26"/>
    <cellStyle name="20% - 6. jelölőszín�_Zarszamadas_Urlap_1281" xfId="27"/>
    <cellStyle name="3. jelölőszín�" xfId="28"/>
    <cellStyle name="4. jelölőszín�" xfId="29"/>
    <cellStyle name="40% - 1. jelölőszín" xfId="30"/>
    <cellStyle name="40% - 1. jelölőszín�_Zarszamadas_Urlap_1281" xfId="31"/>
    <cellStyle name="40% - 2. jelölőszín" xfId="32"/>
    <cellStyle name="40% - 3. jelölőszín" xfId="33"/>
    <cellStyle name="40% - 3. jelölőszín�_Zarszamadas_Urlap_1281" xfId="34"/>
    <cellStyle name="40% - 4. jelölőszín" xfId="35"/>
    <cellStyle name="40% - 4. jelölőszín�_Zarszamadas_Urlap_1281" xfId="36"/>
    <cellStyle name="40% - 5. jelölőszín" xfId="37"/>
    <cellStyle name="40% - 6. jelölőszín" xfId="38"/>
    <cellStyle name="40% - 6. jelölőszín�_Zarszamadas_Urlap_1281" xfId="39"/>
    <cellStyle name="5. jelölőszín�" xfId="40"/>
    <cellStyle name="6. jelölőszín�" xfId="41"/>
    <cellStyle name="60% - 1. jelölőszín" xfId="42"/>
    <cellStyle name="60% - 1. jelölőszín�_Zarszamadas_Urlap_1281" xfId="43"/>
    <cellStyle name="60% - 2. jelölőszín" xfId="44"/>
    <cellStyle name="60% - 3. jelölőszín" xfId="45"/>
    <cellStyle name="60% - 3. jelölőszín�_Zarszamadas_Urlap_1281" xfId="46"/>
    <cellStyle name="60% - 4. jelölőszín" xfId="47"/>
    <cellStyle name="60% - 4. jelölőszín�_Zarszamadas_Urlap_1281" xfId="48"/>
    <cellStyle name="60% - 5. jelölőszín" xfId="49"/>
    <cellStyle name="60% - 6. jelölőszín" xfId="50"/>
    <cellStyle name="60% - 6. jelölőszín�_Zarszamadas_Urlap_1281" xfId="51"/>
    <cellStyle name="Bevitel" xfId="52"/>
    <cellStyle name="Cím" xfId="53"/>
    <cellStyle name="Címsor 1" xfId="54"/>
    <cellStyle name="Címsor 2" xfId="55"/>
    <cellStyle name="Címsor 3" xfId="56"/>
    <cellStyle name="Címsor 4" xfId="57"/>
    <cellStyle name="Ellenőrzőcella" xfId="58"/>
    <cellStyle name="Comma" xfId="59"/>
    <cellStyle name="Comma [0]" xfId="60"/>
    <cellStyle name="Ezres 2" xfId="61"/>
    <cellStyle name="Ezres 3" xfId="62"/>
    <cellStyle name="Figyelmeztetés" xfId="63"/>
    <cellStyle name="Hyperlink" xfId="64"/>
    <cellStyle name="Hivatkozott cella" xfId="65"/>
    <cellStyle name="Jegyzet" xfId="66"/>
    <cellStyle name="Jelölőszín 1" xfId="67"/>
    <cellStyle name="Jelölőszín 2" xfId="68"/>
    <cellStyle name="Jelölőszín 3" xfId="69"/>
    <cellStyle name="Jelölőszín 4" xfId="70"/>
    <cellStyle name="Jelölőszín 5" xfId="71"/>
    <cellStyle name="Jelölőszín 6" xfId="72"/>
    <cellStyle name="Jó" xfId="73"/>
    <cellStyle name="Kimenet" xfId="74"/>
    <cellStyle name="Followed Hyperlink" xfId="75"/>
    <cellStyle name="Magyarázó szöveg" xfId="76"/>
    <cellStyle name="Normál 2" xfId="77"/>
    <cellStyle name="Normál_Eves beszamolo_432393_2015_04_23_08_53" xfId="78"/>
    <cellStyle name="Normál_Eves beszamolo_432393_2015_04_23_09_27" xfId="79"/>
    <cellStyle name="Normál_Eves beszamolo_432393_2015_04_23_11_36" xfId="80"/>
    <cellStyle name="Normál_Eves beszamolo_437387_2015_04_17_09_42" xfId="81"/>
    <cellStyle name="Normál_VAGYONK" xfId="82"/>
    <cellStyle name="Normál_VAGYONKIM" xfId="83"/>
    <cellStyle name="Normál_Zarszamadas_Urlap_1281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="110" zoomScaleNormal="11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3.8515625" style="6" bestFit="1" customWidth="1"/>
    <col min="2" max="3" width="10.00390625" style="0" customWidth="1"/>
    <col min="4" max="4" width="9.421875" style="0" bestFit="1" customWidth="1"/>
    <col min="5" max="5" width="10.28125" style="20" bestFit="1" customWidth="1"/>
    <col min="6" max="6" width="10.00390625" style="0" bestFit="1" customWidth="1"/>
    <col min="7" max="7" width="9.7109375" style="0" customWidth="1"/>
    <col min="8" max="8" width="8.421875" style="0" bestFit="1" customWidth="1"/>
    <col min="9" max="9" width="10.28125" style="20" customWidth="1"/>
    <col min="10" max="10" width="10.00390625" style="0" customWidth="1"/>
    <col min="11" max="11" width="10.00390625" style="0" bestFit="1" customWidth="1"/>
    <col min="12" max="12" width="8.8515625" style="0" bestFit="1" customWidth="1"/>
    <col min="13" max="13" width="10.28125" style="20" bestFit="1" customWidth="1"/>
    <col min="15" max="15" width="45.57421875" style="0" bestFit="1" customWidth="1"/>
    <col min="16" max="16" width="15.28125" style="0" customWidth="1"/>
    <col min="17" max="17" width="19.57421875" style="0" customWidth="1"/>
    <col min="18" max="18" width="19.140625" style="0" customWidth="1"/>
  </cols>
  <sheetData>
    <row r="1" spans="1:13" ht="12.75">
      <c r="A1" s="353" t="s">
        <v>681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2.75">
      <c r="A2" s="273" t="s">
        <v>647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>
      <c r="A3" s="275" t="s">
        <v>648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5" spans="12:13" ht="12.75">
      <c r="L5" s="273" t="s">
        <v>402</v>
      </c>
      <c r="M5" s="273"/>
    </row>
    <row r="6" spans="1:13" ht="25.5" customHeight="1">
      <c r="A6" s="274" t="s">
        <v>395</v>
      </c>
      <c r="B6" s="276" t="s">
        <v>396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13" ht="12.75">
      <c r="A7" s="274"/>
      <c r="B7" s="276" t="s">
        <v>397</v>
      </c>
      <c r="C7" s="276"/>
      <c r="D7" s="276"/>
      <c r="E7" s="276"/>
      <c r="F7" s="276" t="s">
        <v>399</v>
      </c>
      <c r="G7" s="276"/>
      <c r="H7" s="276"/>
      <c r="I7" s="276"/>
      <c r="J7" s="276"/>
      <c r="K7" s="276"/>
      <c r="L7" s="276"/>
      <c r="M7" s="276"/>
    </row>
    <row r="8" spans="1:13" ht="12.75">
      <c r="A8" s="274"/>
      <c r="B8" s="276"/>
      <c r="C8" s="276"/>
      <c r="D8" s="276"/>
      <c r="E8" s="276"/>
      <c r="F8" s="276" t="s">
        <v>400</v>
      </c>
      <c r="G8" s="276"/>
      <c r="H8" s="276"/>
      <c r="I8" s="276"/>
      <c r="J8" s="276" t="s">
        <v>401</v>
      </c>
      <c r="K8" s="276"/>
      <c r="L8" s="276"/>
      <c r="M8" s="276"/>
    </row>
    <row r="9" spans="1:13" ht="39">
      <c r="A9" s="274"/>
      <c r="B9" s="17" t="s">
        <v>398</v>
      </c>
      <c r="C9" s="17" t="s">
        <v>393</v>
      </c>
      <c r="D9" s="17" t="s">
        <v>458</v>
      </c>
      <c r="E9" s="57" t="s">
        <v>454</v>
      </c>
      <c r="F9" s="17" t="s">
        <v>398</v>
      </c>
      <c r="G9" s="17" t="s">
        <v>393</v>
      </c>
      <c r="H9" s="17" t="s">
        <v>458</v>
      </c>
      <c r="I9" s="57" t="s">
        <v>454</v>
      </c>
      <c r="J9" s="17" t="s">
        <v>398</v>
      </c>
      <c r="K9" s="17" t="s">
        <v>393</v>
      </c>
      <c r="L9" s="17" t="s">
        <v>458</v>
      </c>
      <c r="M9" s="57" t="s">
        <v>454</v>
      </c>
    </row>
    <row r="10" spans="1:13" ht="12.75">
      <c r="A10" s="7" t="s">
        <v>332</v>
      </c>
      <c r="B10" s="3"/>
      <c r="C10" s="3"/>
      <c r="D10" s="2"/>
      <c r="E10" s="4"/>
      <c r="F10" s="2"/>
      <c r="G10" s="2"/>
      <c r="H10" s="2"/>
      <c r="I10" s="4"/>
      <c r="J10" s="2"/>
      <c r="K10" s="2"/>
      <c r="L10" s="2"/>
      <c r="M10" s="4"/>
    </row>
    <row r="11" spans="1:13" ht="12.75">
      <c r="A11" s="7" t="s">
        <v>333</v>
      </c>
      <c r="B11" s="3">
        <v>471</v>
      </c>
      <c r="C11" s="3">
        <v>471</v>
      </c>
      <c r="D11" s="2">
        <v>471</v>
      </c>
      <c r="E11" s="4">
        <f>+D11/C11</f>
        <v>1</v>
      </c>
      <c r="F11" s="2">
        <f>+B11</f>
        <v>471</v>
      </c>
      <c r="G11" s="2">
        <f>+C11</f>
        <v>471</v>
      </c>
      <c r="H11" s="2">
        <f>+D11</f>
        <v>471</v>
      </c>
      <c r="I11" s="4">
        <f>+H11/G11</f>
        <v>1</v>
      </c>
      <c r="J11" s="2"/>
      <c r="K11" s="2"/>
      <c r="L11" s="2"/>
      <c r="M11" s="4"/>
    </row>
    <row r="12" spans="1:13" ht="12.75">
      <c r="A12" s="7" t="s">
        <v>334</v>
      </c>
      <c r="B12" s="3">
        <v>500</v>
      </c>
      <c r="C12" s="3">
        <v>500</v>
      </c>
      <c r="D12" s="2">
        <v>462</v>
      </c>
      <c r="E12" s="4">
        <f>+D12/C12</f>
        <v>0.924</v>
      </c>
      <c r="F12" s="3">
        <f>+B12</f>
        <v>500</v>
      </c>
      <c r="G12" s="3">
        <f aca="true" t="shared" si="0" ref="G12:I13">+C12</f>
        <v>500</v>
      </c>
      <c r="H12" s="3">
        <f t="shared" si="0"/>
        <v>462</v>
      </c>
      <c r="I12" s="4">
        <f t="shared" si="0"/>
        <v>0.924</v>
      </c>
      <c r="J12" s="2"/>
      <c r="K12" s="2"/>
      <c r="L12" s="2"/>
      <c r="M12" s="4"/>
    </row>
    <row r="13" spans="1:13" s="8" customFormat="1" ht="12.75">
      <c r="A13" s="7" t="s">
        <v>335</v>
      </c>
      <c r="B13" s="3">
        <v>2200</v>
      </c>
      <c r="C13" s="3">
        <v>2200</v>
      </c>
      <c r="D13" s="29">
        <v>4143</v>
      </c>
      <c r="E13" s="4">
        <f>+D13/C13</f>
        <v>1.8831818181818183</v>
      </c>
      <c r="F13" s="3">
        <f>+B13</f>
        <v>2200</v>
      </c>
      <c r="G13" s="3">
        <f t="shared" si="0"/>
        <v>2200</v>
      </c>
      <c r="H13" s="3">
        <f t="shared" si="0"/>
        <v>4143</v>
      </c>
      <c r="I13" s="4">
        <f t="shared" si="0"/>
        <v>1.8831818181818183</v>
      </c>
      <c r="J13" s="29"/>
      <c r="K13" s="29"/>
      <c r="L13" s="29"/>
      <c r="M13" s="58"/>
    </row>
    <row r="14" spans="1:13" ht="12.75">
      <c r="A14" s="7" t="s">
        <v>336</v>
      </c>
      <c r="B14" s="3"/>
      <c r="C14" s="3"/>
      <c r="D14" s="2"/>
      <c r="E14" s="4"/>
      <c r="F14" s="2"/>
      <c r="G14" s="2"/>
      <c r="H14" s="2"/>
      <c r="I14" s="4"/>
      <c r="J14" s="2"/>
      <c r="K14" s="2"/>
      <c r="L14" s="2"/>
      <c r="M14" s="4"/>
    </row>
    <row r="15" spans="1:13" ht="12.75">
      <c r="A15" s="7" t="s">
        <v>337</v>
      </c>
      <c r="B15" s="3"/>
      <c r="C15" s="3"/>
      <c r="D15" s="2"/>
      <c r="E15" s="4"/>
      <c r="F15" s="2"/>
      <c r="G15" s="2"/>
      <c r="H15" s="2"/>
      <c r="I15" s="4"/>
      <c r="J15" s="2"/>
      <c r="K15" s="2"/>
      <c r="L15" s="2"/>
      <c r="M15" s="4"/>
    </row>
    <row r="16" spans="1:13" ht="12.75">
      <c r="A16" s="7" t="s">
        <v>338</v>
      </c>
      <c r="B16" s="3"/>
      <c r="C16" s="3"/>
      <c r="D16" s="2"/>
      <c r="E16" s="4"/>
      <c r="F16" s="2"/>
      <c r="G16" s="2"/>
      <c r="H16" s="2"/>
      <c r="I16" s="4"/>
      <c r="J16" s="2"/>
      <c r="K16" s="2"/>
      <c r="L16" s="2"/>
      <c r="M16" s="4"/>
    </row>
    <row r="17" spans="1:13" ht="12.75">
      <c r="A17" s="7" t="s">
        <v>339</v>
      </c>
      <c r="B17" s="3">
        <v>2</v>
      </c>
      <c r="C17" s="3">
        <v>2</v>
      </c>
      <c r="D17" s="2">
        <v>0</v>
      </c>
      <c r="E17" s="4">
        <f>+D17/C17</f>
        <v>0</v>
      </c>
      <c r="F17" s="3">
        <f>+B17</f>
        <v>2</v>
      </c>
      <c r="G17" s="3">
        <f>+C17</f>
        <v>2</v>
      </c>
      <c r="H17" s="3">
        <f>+D17</f>
        <v>0</v>
      </c>
      <c r="I17" s="4">
        <f>+H17/G17</f>
        <v>0</v>
      </c>
      <c r="J17" s="2"/>
      <c r="K17" s="2"/>
      <c r="L17" s="2"/>
      <c r="M17" s="4"/>
    </row>
    <row r="18" spans="1:13" ht="12.75">
      <c r="A18" s="7" t="s">
        <v>340</v>
      </c>
      <c r="B18" s="3"/>
      <c r="C18" s="3"/>
      <c r="D18" s="2"/>
      <c r="E18" s="4"/>
      <c r="F18" s="2"/>
      <c r="G18" s="2"/>
      <c r="H18" s="2"/>
      <c r="I18" s="4"/>
      <c r="J18" s="2"/>
      <c r="K18" s="2"/>
      <c r="L18" s="2"/>
      <c r="M18" s="4"/>
    </row>
    <row r="19" spans="1:13" ht="12.75">
      <c r="A19" s="7" t="s">
        <v>341</v>
      </c>
      <c r="B19" s="3">
        <v>0</v>
      </c>
      <c r="C19" s="3">
        <v>0</v>
      </c>
      <c r="D19" s="2">
        <v>132</v>
      </c>
      <c r="E19" s="4"/>
      <c r="F19" s="2"/>
      <c r="G19" s="3">
        <f>+C19</f>
        <v>0</v>
      </c>
      <c r="H19" s="3">
        <f>+D19</f>
        <v>132</v>
      </c>
      <c r="I19" s="4"/>
      <c r="J19" s="2"/>
      <c r="K19" s="2"/>
      <c r="L19" s="2"/>
      <c r="M19" s="4"/>
    </row>
    <row r="20" spans="1:13" s="8" customFormat="1" ht="12.75">
      <c r="A20" s="52" t="s">
        <v>342</v>
      </c>
      <c r="B20" s="55">
        <f>SUM(B11:B19)</f>
        <v>3173</v>
      </c>
      <c r="C20" s="55">
        <f>SUM(C11:C19)</f>
        <v>3173</v>
      </c>
      <c r="D20" s="55">
        <f>SUM(D11:D19)</f>
        <v>5208</v>
      </c>
      <c r="E20" s="59">
        <f aca="true" t="shared" si="1" ref="E20:E27">+D20/C20</f>
        <v>1.6413488811849983</v>
      </c>
      <c r="F20" s="55">
        <f aca="true" t="shared" si="2" ref="F20:M20">SUM(F10:F19)</f>
        <v>3173</v>
      </c>
      <c r="G20" s="55">
        <f t="shared" si="2"/>
        <v>3173</v>
      </c>
      <c r="H20" s="55">
        <f t="shared" si="2"/>
        <v>5208</v>
      </c>
      <c r="I20" s="59">
        <f aca="true" t="shared" si="3" ref="I20:I27">+H20/G20</f>
        <v>1.6413488811849983</v>
      </c>
      <c r="J20" s="55">
        <f t="shared" si="2"/>
        <v>0</v>
      </c>
      <c r="K20" s="55">
        <f t="shared" si="2"/>
        <v>0</v>
      </c>
      <c r="L20" s="55">
        <f t="shared" si="2"/>
        <v>0</v>
      </c>
      <c r="M20" s="59">
        <f t="shared" si="2"/>
        <v>0</v>
      </c>
    </row>
    <row r="21" spans="1:13" ht="12.75">
      <c r="A21" s="7" t="s">
        <v>343</v>
      </c>
      <c r="B21" s="3">
        <v>2086</v>
      </c>
      <c r="C21" s="3">
        <v>2640</v>
      </c>
      <c r="D21" s="49">
        <v>2640</v>
      </c>
      <c r="E21" s="4">
        <f t="shared" si="1"/>
        <v>1</v>
      </c>
      <c r="F21" s="25">
        <f>+B21</f>
        <v>2086</v>
      </c>
      <c r="G21" s="25">
        <f aca="true" t="shared" si="4" ref="G21:H26">+C21</f>
        <v>2640</v>
      </c>
      <c r="H21" s="25">
        <f t="shared" si="4"/>
        <v>2640</v>
      </c>
      <c r="I21" s="4">
        <f t="shared" si="3"/>
        <v>1</v>
      </c>
      <c r="J21" s="2"/>
      <c r="K21" s="2"/>
      <c r="L21" s="2"/>
      <c r="M21" s="4"/>
    </row>
    <row r="22" spans="1:13" ht="12.75">
      <c r="A22" s="7" t="s">
        <v>344</v>
      </c>
      <c r="B22" s="3">
        <v>28681</v>
      </c>
      <c r="C22" s="3">
        <v>29282</v>
      </c>
      <c r="D22" s="49">
        <v>29282</v>
      </c>
      <c r="E22" s="4">
        <f t="shared" si="1"/>
        <v>1</v>
      </c>
      <c r="F22" s="25">
        <f>+B22</f>
        <v>28681</v>
      </c>
      <c r="G22" s="25">
        <f>+C22</f>
        <v>29282</v>
      </c>
      <c r="H22" s="25">
        <f>+D22</f>
        <v>29282</v>
      </c>
      <c r="I22" s="4">
        <f t="shared" si="3"/>
        <v>1</v>
      </c>
      <c r="J22" s="2"/>
      <c r="K22" s="2"/>
      <c r="L22" s="2"/>
      <c r="M22" s="4"/>
    </row>
    <row r="23" spans="1:13" ht="12.75">
      <c r="A23" s="7" t="s">
        <v>345</v>
      </c>
      <c r="B23" s="3">
        <v>8076</v>
      </c>
      <c r="C23" s="3">
        <v>9570</v>
      </c>
      <c r="D23" s="49">
        <v>9570</v>
      </c>
      <c r="E23" s="4">
        <f t="shared" si="1"/>
        <v>1</v>
      </c>
      <c r="F23" s="25">
        <f>+B23</f>
        <v>8076</v>
      </c>
      <c r="G23" s="25">
        <f t="shared" si="4"/>
        <v>9570</v>
      </c>
      <c r="H23" s="25">
        <f t="shared" si="4"/>
        <v>9570</v>
      </c>
      <c r="I23" s="4">
        <f t="shared" si="3"/>
        <v>1</v>
      </c>
      <c r="J23" s="2"/>
      <c r="K23" s="2"/>
      <c r="L23" s="2"/>
      <c r="M23" s="4"/>
    </row>
    <row r="24" spans="1:13" ht="12.75">
      <c r="A24" s="7" t="s">
        <v>346</v>
      </c>
      <c r="B24" s="3">
        <v>1800</v>
      </c>
      <c r="C24" s="3">
        <v>1800</v>
      </c>
      <c r="D24" s="49">
        <v>1800</v>
      </c>
      <c r="E24" s="4">
        <f t="shared" si="1"/>
        <v>1</v>
      </c>
      <c r="F24" s="25">
        <f>+B24</f>
        <v>1800</v>
      </c>
      <c r="G24" s="25">
        <f t="shared" si="4"/>
        <v>1800</v>
      </c>
      <c r="H24" s="25">
        <f t="shared" si="4"/>
        <v>1800</v>
      </c>
      <c r="I24" s="4">
        <f t="shared" si="3"/>
        <v>1</v>
      </c>
      <c r="J24" s="2"/>
      <c r="K24" s="2"/>
      <c r="L24" s="2"/>
      <c r="M24" s="4"/>
    </row>
    <row r="25" spans="1:13" s="8" customFormat="1" ht="12.75">
      <c r="A25" s="7" t="s">
        <v>517</v>
      </c>
      <c r="B25" s="3">
        <v>0</v>
      </c>
      <c r="C25" s="3">
        <v>691</v>
      </c>
      <c r="D25" s="49">
        <v>691</v>
      </c>
      <c r="E25" s="4">
        <f t="shared" si="1"/>
        <v>1</v>
      </c>
      <c r="F25" s="25">
        <f>+B25</f>
        <v>0</v>
      </c>
      <c r="G25" s="25">
        <f t="shared" si="4"/>
        <v>691</v>
      </c>
      <c r="H25" s="25">
        <f t="shared" si="4"/>
        <v>691</v>
      </c>
      <c r="I25" s="4">
        <f t="shared" si="3"/>
        <v>1</v>
      </c>
      <c r="J25" s="29"/>
      <c r="K25" s="29"/>
      <c r="L25" s="29"/>
      <c r="M25" s="58"/>
    </row>
    <row r="26" spans="1:13" ht="12.75">
      <c r="A26" s="7" t="s">
        <v>518</v>
      </c>
      <c r="B26" s="3"/>
      <c r="C26" s="3">
        <v>250</v>
      </c>
      <c r="D26" s="49">
        <v>250</v>
      </c>
      <c r="E26" s="4">
        <f t="shared" si="1"/>
        <v>1</v>
      </c>
      <c r="F26" s="25"/>
      <c r="G26" s="25">
        <f t="shared" si="4"/>
        <v>250</v>
      </c>
      <c r="H26" s="25">
        <f t="shared" si="4"/>
        <v>250</v>
      </c>
      <c r="I26" s="4">
        <f t="shared" si="3"/>
        <v>1</v>
      </c>
      <c r="J26" s="2"/>
      <c r="K26" s="2"/>
      <c r="L26" s="2"/>
      <c r="M26" s="4"/>
    </row>
    <row r="27" spans="1:13" ht="12.75">
      <c r="A27" s="23" t="s">
        <v>347</v>
      </c>
      <c r="B27" s="205">
        <f>SUM(B21:B26)</f>
        <v>40643</v>
      </c>
      <c r="C27" s="205">
        <f>SUM(C21:C26)</f>
        <v>44233</v>
      </c>
      <c r="D27" s="55">
        <f aca="true" t="shared" si="5" ref="D27:M27">SUM(D21:D26)</f>
        <v>44233</v>
      </c>
      <c r="E27" s="59">
        <f t="shared" si="1"/>
        <v>1</v>
      </c>
      <c r="F27" s="55">
        <f t="shared" si="5"/>
        <v>40643</v>
      </c>
      <c r="G27" s="55">
        <f t="shared" si="5"/>
        <v>44233</v>
      </c>
      <c r="H27" s="55">
        <f t="shared" si="5"/>
        <v>44233</v>
      </c>
      <c r="I27" s="59">
        <f t="shared" si="3"/>
        <v>1</v>
      </c>
      <c r="J27" s="55">
        <f t="shared" si="5"/>
        <v>0</v>
      </c>
      <c r="K27" s="55">
        <f t="shared" si="5"/>
        <v>0</v>
      </c>
      <c r="L27" s="55">
        <f t="shared" si="5"/>
        <v>0</v>
      </c>
      <c r="M27" s="59">
        <f t="shared" si="5"/>
        <v>0</v>
      </c>
    </row>
    <row r="28" spans="1:13" ht="12.75">
      <c r="A28" s="7" t="s">
        <v>348</v>
      </c>
      <c r="B28" s="3"/>
      <c r="C28" s="3"/>
      <c r="D28" s="2"/>
      <c r="E28" s="4"/>
      <c r="F28" s="2"/>
      <c r="G28" s="2"/>
      <c r="H28" s="2"/>
      <c r="I28" s="4"/>
      <c r="J28" s="2"/>
      <c r="K28" s="2"/>
      <c r="L28" s="2"/>
      <c r="M28" s="4"/>
    </row>
    <row r="29" spans="1:13" ht="12.75">
      <c r="A29" s="7" t="s">
        <v>349</v>
      </c>
      <c r="B29" s="3"/>
      <c r="C29" s="3"/>
      <c r="D29" s="2">
        <v>73</v>
      </c>
      <c r="E29" s="4"/>
      <c r="F29" s="2"/>
      <c r="G29" s="2"/>
      <c r="H29" s="2"/>
      <c r="I29" s="4"/>
      <c r="J29" s="3">
        <f>+B29</f>
        <v>0</v>
      </c>
      <c r="K29" s="3">
        <f>+C29</f>
        <v>0</v>
      </c>
      <c r="L29" s="2">
        <f>+D29</f>
        <v>73</v>
      </c>
      <c r="M29" s="4"/>
    </row>
    <row r="30" spans="1:13" ht="12.75">
      <c r="A30" s="7" t="s">
        <v>350</v>
      </c>
      <c r="B30" s="3"/>
      <c r="C30" s="3"/>
      <c r="D30" s="2"/>
      <c r="E30" s="4"/>
      <c r="F30" s="2"/>
      <c r="G30" s="2"/>
      <c r="H30" s="2"/>
      <c r="I30" s="4"/>
      <c r="J30" s="2"/>
      <c r="K30" s="25">
        <f>+C30</f>
        <v>0</v>
      </c>
      <c r="L30" s="25">
        <f>+D30</f>
        <v>0</v>
      </c>
      <c r="M30" s="4"/>
    </row>
    <row r="31" spans="1:13" ht="12.75">
      <c r="A31" s="7" t="s">
        <v>351</v>
      </c>
      <c r="B31" s="3"/>
      <c r="C31" s="3"/>
      <c r="D31" s="2"/>
      <c r="E31" s="4"/>
      <c r="F31" s="2"/>
      <c r="G31" s="2"/>
      <c r="H31" s="2"/>
      <c r="I31" s="4"/>
      <c r="J31" s="2"/>
      <c r="K31" s="2"/>
      <c r="L31" s="2"/>
      <c r="M31" s="4"/>
    </row>
    <row r="32" spans="1:13" ht="12.75">
      <c r="A32" s="7" t="s">
        <v>352</v>
      </c>
      <c r="B32" s="3"/>
      <c r="C32" s="3"/>
      <c r="D32" s="2"/>
      <c r="E32" s="4"/>
      <c r="F32" s="2"/>
      <c r="G32" s="2"/>
      <c r="H32" s="2"/>
      <c r="I32" s="4"/>
      <c r="J32" s="2"/>
      <c r="K32" s="2"/>
      <c r="L32" s="2"/>
      <c r="M32" s="4"/>
    </row>
    <row r="33" spans="1:13" ht="12.75">
      <c r="A33" s="23" t="s">
        <v>353</v>
      </c>
      <c r="B33" s="205">
        <f>SUM(B28:B32)</f>
        <v>0</v>
      </c>
      <c r="C33" s="205">
        <f>SUM(C28:C32)</f>
        <v>0</v>
      </c>
      <c r="D33" s="205">
        <f>SUM(D28:D32)</f>
        <v>73</v>
      </c>
      <c r="E33" s="59"/>
      <c r="F33" s="55"/>
      <c r="G33" s="55"/>
      <c r="H33" s="55"/>
      <c r="I33" s="59"/>
      <c r="J33" s="55">
        <f>SUM(J28:J32)</f>
        <v>0</v>
      </c>
      <c r="K33" s="55">
        <f>SUM(K28:K32)</f>
        <v>0</v>
      </c>
      <c r="L33" s="55">
        <f>SUM(L28:L32)</f>
        <v>73</v>
      </c>
      <c r="M33" s="59"/>
    </row>
    <row r="34" spans="1:13" s="8" customFormat="1" ht="26.25">
      <c r="A34" s="50" t="s">
        <v>354</v>
      </c>
      <c r="B34" s="3"/>
      <c r="C34" s="3"/>
      <c r="D34" s="49"/>
      <c r="E34" s="58"/>
      <c r="F34" s="29"/>
      <c r="G34" s="29"/>
      <c r="H34" s="29"/>
      <c r="I34" s="58"/>
      <c r="J34" s="29"/>
      <c r="K34" s="29"/>
      <c r="L34" s="29"/>
      <c r="M34" s="58"/>
    </row>
    <row r="35" spans="1:13" ht="26.25">
      <c r="A35" s="50" t="s">
        <v>355</v>
      </c>
      <c r="B35" s="3"/>
      <c r="C35" s="3"/>
      <c r="D35" s="49"/>
      <c r="E35" s="4"/>
      <c r="F35" s="2"/>
      <c r="G35" s="2"/>
      <c r="H35" s="2"/>
      <c r="I35" s="4"/>
      <c r="J35" s="2"/>
      <c r="K35" s="2"/>
      <c r="L35" s="2"/>
      <c r="M35" s="4"/>
    </row>
    <row r="36" spans="1:13" ht="26.25">
      <c r="A36" s="50" t="s">
        <v>356</v>
      </c>
      <c r="B36" s="3"/>
      <c r="C36" s="3"/>
      <c r="D36" s="49"/>
      <c r="E36" s="4"/>
      <c r="F36" s="2"/>
      <c r="G36" s="2"/>
      <c r="H36" s="2"/>
      <c r="I36" s="4"/>
      <c r="J36" s="2"/>
      <c r="K36" s="2"/>
      <c r="L36" s="2"/>
      <c r="M36" s="4"/>
    </row>
    <row r="37" spans="1:13" ht="12.75">
      <c r="A37" s="7" t="s">
        <v>357</v>
      </c>
      <c r="B37" s="3">
        <v>22812</v>
      </c>
      <c r="C37" s="3">
        <v>25739</v>
      </c>
      <c r="D37" s="49">
        <v>50500</v>
      </c>
      <c r="E37" s="4">
        <f>+D37/C37</f>
        <v>1.962003185826955</v>
      </c>
      <c r="F37" s="25">
        <f>+B37</f>
        <v>22812</v>
      </c>
      <c r="G37" s="25">
        <f>+C37</f>
        <v>25739</v>
      </c>
      <c r="H37" s="25">
        <f>+D37</f>
        <v>50500</v>
      </c>
      <c r="I37" s="4">
        <f>+H37/G37</f>
        <v>1.962003185826955</v>
      </c>
      <c r="J37" s="2"/>
      <c r="K37" s="2"/>
      <c r="L37" s="2"/>
      <c r="M37" s="4"/>
    </row>
    <row r="38" spans="1:13" ht="12.75">
      <c r="A38" s="23" t="s">
        <v>358</v>
      </c>
      <c r="B38" s="205">
        <f>SUM(B34:B37)</f>
        <v>22812</v>
      </c>
      <c r="C38" s="205">
        <f>SUM(C34:C37)</f>
        <v>25739</v>
      </c>
      <c r="D38" s="205">
        <f>SUM(D34:D37)</f>
        <v>50500</v>
      </c>
      <c r="E38" s="59">
        <f>+D38/C38</f>
        <v>1.962003185826955</v>
      </c>
      <c r="F38" s="55">
        <f aca="true" t="shared" si="6" ref="F38:M38">SUM(F34:F37)</f>
        <v>22812</v>
      </c>
      <c r="G38" s="55">
        <f t="shared" si="6"/>
        <v>25739</v>
      </c>
      <c r="H38" s="55">
        <f t="shared" si="6"/>
        <v>50500</v>
      </c>
      <c r="I38" s="59">
        <f t="shared" si="6"/>
        <v>1.962003185826955</v>
      </c>
      <c r="J38" s="55">
        <f t="shared" si="6"/>
        <v>0</v>
      </c>
      <c r="K38" s="55">
        <f t="shared" si="6"/>
        <v>0</v>
      </c>
      <c r="L38" s="55">
        <f t="shared" si="6"/>
        <v>0</v>
      </c>
      <c r="M38" s="59">
        <f t="shared" si="6"/>
        <v>0</v>
      </c>
    </row>
    <row r="39" spans="1:13" ht="12.75">
      <c r="A39" s="53" t="s">
        <v>328</v>
      </c>
      <c r="B39" s="3"/>
      <c r="C39" s="3"/>
      <c r="D39" s="2"/>
      <c r="E39" s="4"/>
      <c r="F39" s="2"/>
      <c r="G39" s="2"/>
      <c r="H39" s="2"/>
      <c r="I39" s="4"/>
      <c r="J39" s="25"/>
      <c r="K39" s="25"/>
      <c r="L39" s="25"/>
      <c r="M39" s="4"/>
    </row>
    <row r="40" spans="1:13" ht="26.25">
      <c r="A40" s="54" t="s">
        <v>359</v>
      </c>
      <c r="B40" s="3"/>
      <c r="C40" s="3"/>
      <c r="D40" s="2"/>
      <c r="E40" s="4"/>
      <c r="F40" s="2"/>
      <c r="G40" s="2"/>
      <c r="H40" s="2"/>
      <c r="I40" s="4"/>
      <c r="J40" s="2"/>
      <c r="K40" s="2"/>
      <c r="L40" s="2"/>
      <c r="M40" s="4"/>
    </row>
    <row r="41" spans="1:13" ht="26.25">
      <c r="A41" s="54" t="s">
        <v>360</v>
      </c>
      <c r="B41" s="3"/>
      <c r="C41" s="3"/>
      <c r="D41" s="2"/>
      <c r="E41" s="4"/>
      <c r="F41" s="2"/>
      <c r="G41" s="2"/>
      <c r="H41" s="2"/>
      <c r="I41" s="4"/>
      <c r="J41" s="2"/>
      <c r="K41" s="2"/>
      <c r="L41" s="2"/>
      <c r="M41" s="4"/>
    </row>
    <row r="42" spans="1:13" s="13" customFormat="1" ht="26.25">
      <c r="A42" s="54" t="s">
        <v>361</v>
      </c>
      <c r="B42" s="3"/>
      <c r="C42" s="3"/>
      <c r="D42" s="5"/>
      <c r="E42" s="12"/>
      <c r="F42" s="5"/>
      <c r="G42" s="5"/>
      <c r="H42" s="5"/>
      <c r="I42" s="12"/>
      <c r="J42" s="5"/>
      <c r="K42" s="5"/>
      <c r="L42" s="5"/>
      <c r="M42" s="4"/>
    </row>
    <row r="43" spans="1:13" ht="12.75">
      <c r="A43" s="53" t="s">
        <v>362</v>
      </c>
      <c r="B43" s="3">
        <v>47002</v>
      </c>
      <c r="C43" s="3">
        <v>46125</v>
      </c>
      <c r="D43" s="49">
        <v>14999</v>
      </c>
      <c r="E43" s="4">
        <f>+D43/C43</f>
        <v>0.32518157181571816</v>
      </c>
      <c r="F43" s="2"/>
      <c r="G43" s="2"/>
      <c r="H43" s="2"/>
      <c r="I43" s="4"/>
      <c r="J43" s="3">
        <f>+B43</f>
        <v>47002</v>
      </c>
      <c r="K43" s="25">
        <f>+C43</f>
        <v>46125</v>
      </c>
      <c r="L43" s="25">
        <f>+D43</f>
        <v>14999</v>
      </c>
      <c r="M43" s="4">
        <f>+L43/K43</f>
        <v>0.32518157181571816</v>
      </c>
    </row>
    <row r="44" spans="1:13" ht="12.75">
      <c r="A44" s="23" t="s">
        <v>363</v>
      </c>
      <c r="B44" s="205">
        <f>SUM(B39:B43)</f>
        <v>47002</v>
      </c>
      <c r="C44" s="205">
        <f>SUM(C39:C43)</f>
        <v>46125</v>
      </c>
      <c r="D44" s="55">
        <f aca="true" t="shared" si="7" ref="D44:L44">SUM(D39:D43)</f>
        <v>14999</v>
      </c>
      <c r="E44" s="59">
        <f>+D44/C44</f>
        <v>0.32518157181571816</v>
      </c>
      <c r="F44" s="55">
        <f t="shared" si="7"/>
        <v>0</v>
      </c>
      <c r="G44" s="55">
        <f t="shared" si="7"/>
        <v>0</v>
      </c>
      <c r="H44" s="55">
        <f t="shared" si="7"/>
        <v>0</v>
      </c>
      <c r="I44" s="59">
        <f t="shared" si="7"/>
        <v>0</v>
      </c>
      <c r="J44" s="55">
        <f t="shared" si="7"/>
        <v>47002</v>
      </c>
      <c r="K44" s="55">
        <f t="shared" si="7"/>
        <v>46125</v>
      </c>
      <c r="L44" s="55">
        <f t="shared" si="7"/>
        <v>14999</v>
      </c>
      <c r="M44" s="59">
        <f>+L44/K44</f>
        <v>0.32518157181571816</v>
      </c>
    </row>
    <row r="45" spans="1:13" ht="12.75">
      <c r="A45" s="53" t="s">
        <v>364</v>
      </c>
      <c r="B45" s="3"/>
      <c r="C45" s="3"/>
      <c r="D45" s="2"/>
      <c r="E45" s="4"/>
      <c r="F45" s="2"/>
      <c r="G45" s="2"/>
      <c r="H45" s="2"/>
      <c r="I45" s="4"/>
      <c r="J45" s="2"/>
      <c r="K45" s="2"/>
      <c r="L45" s="2"/>
      <c r="M45" s="4"/>
    </row>
    <row r="46" spans="1:13" ht="12.75">
      <c r="A46" s="53" t="s">
        <v>365</v>
      </c>
      <c r="B46" s="3"/>
      <c r="C46" s="3"/>
      <c r="D46" s="2"/>
      <c r="E46" s="4"/>
      <c r="F46" s="2"/>
      <c r="G46" s="2"/>
      <c r="H46" s="2"/>
      <c r="I46" s="4"/>
      <c r="J46" s="2"/>
      <c r="K46" s="2"/>
      <c r="L46" s="2"/>
      <c r="M46" s="4"/>
    </row>
    <row r="47" spans="1:13" ht="12.75">
      <c r="A47" s="23" t="s">
        <v>366</v>
      </c>
      <c r="B47" s="205">
        <f>SUM(B45:B46)</f>
        <v>0</v>
      </c>
      <c r="C47" s="205">
        <v>0</v>
      </c>
      <c r="D47" s="55">
        <f aca="true" t="shared" si="8" ref="D47:M47">SUM(D45:D46)</f>
        <v>0</v>
      </c>
      <c r="E47" s="59">
        <f t="shared" si="8"/>
        <v>0</v>
      </c>
      <c r="F47" s="55">
        <f t="shared" si="8"/>
        <v>0</v>
      </c>
      <c r="G47" s="55">
        <f t="shared" si="8"/>
        <v>0</v>
      </c>
      <c r="H47" s="55">
        <f t="shared" si="8"/>
        <v>0</v>
      </c>
      <c r="I47" s="59">
        <f t="shared" si="8"/>
        <v>0</v>
      </c>
      <c r="J47" s="55">
        <f t="shared" si="8"/>
        <v>0</v>
      </c>
      <c r="K47" s="55">
        <f t="shared" si="8"/>
        <v>0</v>
      </c>
      <c r="L47" s="55">
        <f t="shared" si="8"/>
        <v>0</v>
      </c>
      <c r="M47" s="59">
        <f t="shared" si="8"/>
        <v>0</v>
      </c>
    </row>
    <row r="48" spans="1:13" ht="12.75">
      <c r="A48" s="53" t="s">
        <v>367</v>
      </c>
      <c r="B48" s="3"/>
      <c r="C48" s="3"/>
      <c r="D48" s="2"/>
      <c r="E48" s="4"/>
      <c r="F48" s="2"/>
      <c r="G48" s="2"/>
      <c r="H48" s="2"/>
      <c r="I48" s="4"/>
      <c r="J48" s="2"/>
      <c r="K48" s="2"/>
      <c r="L48" s="2"/>
      <c r="M48" s="4"/>
    </row>
    <row r="49" spans="1:13" ht="12.75">
      <c r="A49" s="53" t="s">
        <v>368</v>
      </c>
      <c r="B49" s="3"/>
      <c r="C49" s="3"/>
      <c r="D49" s="2"/>
      <c r="E49" s="4"/>
      <c r="F49" s="2"/>
      <c r="G49" s="2"/>
      <c r="H49" s="2"/>
      <c r="I49" s="4"/>
      <c r="J49" s="2"/>
      <c r="K49" s="2"/>
      <c r="L49" s="2"/>
      <c r="M49" s="4"/>
    </row>
    <row r="50" spans="1:13" ht="12.75">
      <c r="A50" s="53" t="s">
        <v>369</v>
      </c>
      <c r="B50" s="3">
        <v>1550</v>
      </c>
      <c r="C50" s="3">
        <v>1550</v>
      </c>
      <c r="D50" s="25">
        <v>1479</v>
      </c>
      <c r="E50" s="4">
        <f>+D50/C50</f>
        <v>0.9541935483870968</v>
      </c>
      <c r="F50" s="25">
        <f>+B50</f>
        <v>1550</v>
      </c>
      <c r="G50" s="25">
        <f>+C50</f>
        <v>1550</v>
      </c>
      <c r="H50" s="25">
        <f>+D50</f>
        <v>1479</v>
      </c>
      <c r="I50" s="4">
        <f>+H50/G50</f>
        <v>0.9541935483870968</v>
      </c>
      <c r="J50" s="2"/>
      <c r="K50" s="2"/>
      <c r="L50" s="2"/>
      <c r="M50" s="4"/>
    </row>
    <row r="51" spans="1:13" ht="12.75">
      <c r="A51" s="53" t="s">
        <v>370</v>
      </c>
      <c r="B51" s="3">
        <v>33000</v>
      </c>
      <c r="C51" s="3">
        <v>34100</v>
      </c>
      <c r="D51" s="25">
        <v>35852</v>
      </c>
      <c r="E51" s="4">
        <f>+D51/C51</f>
        <v>1.0513782991202345</v>
      </c>
      <c r="F51" s="25">
        <f>+B51-J51</f>
        <v>30829</v>
      </c>
      <c r="G51" s="25">
        <f>+C51-K51</f>
        <v>32063</v>
      </c>
      <c r="H51" s="25">
        <f>+D51-L51</f>
        <v>22594</v>
      </c>
      <c r="I51" s="4">
        <f>+H51/G51</f>
        <v>0.704675170757571</v>
      </c>
      <c r="J51" s="3">
        <v>2171</v>
      </c>
      <c r="K51" s="3">
        <v>2037</v>
      </c>
      <c r="L51" s="3">
        <v>13258</v>
      </c>
      <c r="M51" s="4">
        <f>+L51/K51</f>
        <v>6.508591065292096</v>
      </c>
    </row>
    <row r="52" spans="1:13" ht="12.75">
      <c r="A52" s="53" t="s">
        <v>371</v>
      </c>
      <c r="B52" s="3"/>
      <c r="C52" s="3"/>
      <c r="D52" s="25"/>
      <c r="E52" s="4"/>
      <c r="F52" s="25"/>
      <c r="G52" s="25"/>
      <c r="H52" s="25"/>
      <c r="I52" s="4"/>
      <c r="J52" s="3"/>
      <c r="K52" s="2"/>
      <c r="L52" s="2"/>
      <c r="M52" s="4"/>
    </row>
    <row r="53" spans="1:13" ht="12.75">
      <c r="A53" s="53" t="s">
        <v>372</v>
      </c>
      <c r="B53" s="3"/>
      <c r="C53" s="3"/>
      <c r="D53" s="25"/>
      <c r="E53" s="4"/>
      <c r="F53" s="25"/>
      <c r="G53" s="25"/>
      <c r="H53" s="25"/>
      <c r="I53" s="4"/>
      <c r="J53" s="2"/>
      <c r="K53" s="2"/>
      <c r="L53" s="2"/>
      <c r="M53" s="4"/>
    </row>
    <row r="54" spans="1:13" ht="12.75">
      <c r="A54" s="53" t="s">
        <v>331</v>
      </c>
      <c r="B54" s="3">
        <v>1500</v>
      </c>
      <c r="C54" s="3">
        <v>1500</v>
      </c>
      <c r="D54" s="25">
        <v>1745</v>
      </c>
      <c r="E54" s="4">
        <f>+D54/C54</f>
        <v>1.1633333333333333</v>
      </c>
      <c r="F54" s="25">
        <f aca="true" t="shared" si="9" ref="F54:H55">+B54</f>
        <v>1500</v>
      </c>
      <c r="G54" s="25">
        <f t="shared" si="9"/>
        <v>1500</v>
      </c>
      <c r="H54" s="25">
        <f t="shared" si="9"/>
        <v>1745</v>
      </c>
      <c r="I54" s="4">
        <f>+H54/G54</f>
        <v>1.1633333333333333</v>
      </c>
      <c r="J54" s="2"/>
      <c r="K54" s="2"/>
      <c r="L54" s="2"/>
      <c r="M54" s="4"/>
    </row>
    <row r="55" spans="1:13" ht="12.75">
      <c r="A55" s="53" t="s">
        <v>373</v>
      </c>
      <c r="B55" s="3">
        <v>0</v>
      </c>
      <c r="C55" s="3">
        <v>0</v>
      </c>
      <c r="D55" s="2">
        <v>0</v>
      </c>
      <c r="E55" s="4"/>
      <c r="F55" s="3">
        <f t="shared" si="9"/>
        <v>0</v>
      </c>
      <c r="G55" s="3">
        <f t="shared" si="9"/>
        <v>0</v>
      </c>
      <c r="H55" s="2">
        <f t="shared" si="9"/>
        <v>0</v>
      </c>
      <c r="I55" s="4"/>
      <c r="J55" s="2"/>
      <c r="K55" s="2"/>
      <c r="L55" s="2"/>
      <c r="M55" s="4"/>
    </row>
    <row r="56" spans="1:13" ht="12.75">
      <c r="A56" s="23" t="s">
        <v>374</v>
      </c>
      <c r="B56" s="205">
        <f>SUM(B48:B55)</f>
        <v>36050</v>
      </c>
      <c r="C56" s="205">
        <f>SUM(C48:C55)</f>
        <v>37150</v>
      </c>
      <c r="D56" s="55">
        <f aca="true" t="shared" si="10" ref="D56:M56">SUM(D48:D55)</f>
        <v>39076</v>
      </c>
      <c r="E56" s="59">
        <f>+D56/C56</f>
        <v>1.051843876177658</v>
      </c>
      <c r="F56" s="55">
        <f t="shared" si="10"/>
        <v>33879</v>
      </c>
      <c r="G56" s="55">
        <f t="shared" si="10"/>
        <v>35113</v>
      </c>
      <c r="H56" s="55">
        <f t="shared" si="10"/>
        <v>25818</v>
      </c>
      <c r="I56" s="59">
        <f>+H56/G56</f>
        <v>0.7352832284339134</v>
      </c>
      <c r="J56" s="55">
        <f t="shared" si="10"/>
        <v>2171</v>
      </c>
      <c r="K56" s="55">
        <f t="shared" si="10"/>
        <v>2037</v>
      </c>
      <c r="L56" s="55">
        <f t="shared" si="10"/>
        <v>13258</v>
      </c>
      <c r="M56" s="59">
        <f t="shared" si="10"/>
        <v>6.508591065292096</v>
      </c>
    </row>
    <row r="57" spans="1:13" ht="12.75">
      <c r="A57" s="53" t="s">
        <v>499</v>
      </c>
      <c r="B57" s="3">
        <v>50</v>
      </c>
      <c r="C57" s="3">
        <v>50</v>
      </c>
      <c r="D57" s="2">
        <v>66</v>
      </c>
      <c r="E57" s="4">
        <f>+D57/C57</f>
        <v>1.32</v>
      </c>
      <c r="F57" s="25">
        <f>+B57</f>
        <v>50</v>
      </c>
      <c r="G57" s="25">
        <f>+C57</f>
        <v>50</v>
      </c>
      <c r="H57" s="25">
        <f>+D57</f>
        <v>66</v>
      </c>
      <c r="I57" s="4">
        <f>+H57/G57</f>
        <v>1.32</v>
      </c>
      <c r="J57" s="2"/>
      <c r="K57" s="2"/>
      <c r="L57" s="2"/>
      <c r="M57" s="4"/>
    </row>
    <row r="58" spans="1:13" ht="12.75">
      <c r="A58" s="23" t="s">
        <v>375</v>
      </c>
      <c r="B58" s="205">
        <f>+B57+B56</f>
        <v>36100</v>
      </c>
      <c r="C58" s="205">
        <f>+C57+C56</f>
        <v>37200</v>
      </c>
      <c r="D58" s="205">
        <f>+D57+D56</f>
        <v>39142</v>
      </c>
      <c r="E58" s="59">
        <f>+D58/C58</f>
        <v>1.0522043010752689</v>
      </c>
      <c r="F58" s="55">
        <f>+F57+F56</f>
        <v>33929</v>
      </c>
      <c r="G58" s="55">
        <f>+G57+G56</f>
        <v>35163</v>
      </c>
      <c r="H58" s="55">
        <f>+H57+H56</f>
        <v>25884</v>
      </c>
      <c r="I58" s="59">
        <f>+H58/G58</f>
        <v>0.736114665984131</v>
      </c>
      <c r="J58" s="55">
        <f>+J57+J56</f>
        <v>2171</v>
      </c>
      <c r="K58" s="55">
        <f>+K57+K56</f>
        <v>2037</v>
      </c>
      <c r="L58" s="55">
        <f>+L57+L56</f>
        <v>13258</v>
      </c>
      <c r="M58" s="59">
        <f>SUM(M57)</f>
        <v>0</v>
      </c>
    </row>
    <row r="59" spans="1:13" ht="26.25">
      <c r="A59" s="54" t="s">
        <v>376</v>
      </c>
      <c r="B59" s="3"/>
      <c r="C59" s="3"/>
      <c r="D59" s="2"/>
      <c r="E59" s="4"/>
      <c r="F59" s="2"/>
      <c r="G59" s="2"/>
      <c r="H59" s="2"/>
      <c r="I59" s="4"/>
      <c r="J59" s="2"/>
      <c r="K59" s="2"/>
      <c r="L59" s="2"/>
      <c r="M59" s="4"/>
    </row>
    <row r="60" spans="1:13" ht="26.25">
      <c r="A60" s="54" t="s">
        <v>377</v>
      </c>
      <c r="B60" s="3">
        <v>25</v>
      </c>
      <c r="C60" s="3">
        <v>25</v>
      </c>
      <c r="D60" s="2">
        <v>18</v>
      </c>
      <c r="E60" s="4">
        <f>+D60/C60</f>
        <v>0.72</v>
      </c>
      <c r="F60" s="25">
        <f>+B60</f>
        <v>25</v>
      </c>
      <c r="G60" s="25">
        <f>+C60</f>
        <v>25</v>
      </c>
      <c r="H60" s="25">
        <f>+D60</f>
        <v>18</v>
      </c>
      <c r="I60" s="4">
        <f>+H60/G60</f>
        <v>0.72</v>
      </c>
      <c r="J60" s="2"/>
      <c r="K60" s="2"/>
      <c r="L60" s="2"/>
      <c r="M60" s="4"/>
    </row>
    <row r="61" spans="1:13" ht="12.75">
      <c r="A61" s="53" t="s">
        <v>378</v>
      </c>
      <c r="B61" s="3"/>
      <c r="C61" s="3"/>
      <c r="D61" s="2"/>
      <c r="E61" s="4"/>
      <c r="F61" s="2"/>
      <c r="G61" s="25">
        <f>+C61</f>
        <v>0</v>
      </c>
      <c r="H61" s="25">
        <f>+D61</f>
        <v>0</v>
      </c>
      <c r="I61" s="4"/>
      <c r="J61" s="2"/>
      <c r="K61" s="2"/>
      <c r="L61" s="2"/>
      <c r="M61" s="4"/>
    </row>
    <row r="62" spans="1:13" ht="12.75">
      <c r="A62" s="23" t="s">
        <v>379</v>
      </c>
      <c r="B62" s="205">
        <f>SUM(B59:B61)</f>
        <v>25</v>
      </c>
      <c r="C62" s="205">
        <f>SUM(C59:C61)</f>
        <v>25</v>
      </c>
      <c r="D62" s="55">
        <f aca="true" t="shared" si="11" ref="D62:M62">SUM(D59:D61)</f>
        <v>18</v>
      </c>
      <c r="E62" s="59">
        <f>+D62/C62</f>
        <v>0.72</v>
      </c>
      <c r="F62" s="55">
        <f t="shared" si="11"/>
        <v>25</v>
      </c>
      <c r="G62" s="55">
        <f t="shared" si="11"/>
        <v>25</v>
      </c>
      <c r="H62" s="55">
        <f t="shared" si="11"/>
        <v>18</v>
      </c>
      <c r="I62" s="59">
        <f>+H62/G62</f>
        <v>0.72</v>
      </c>
      <c r="J62" s="55">
        <f t="shared" si="11"/>
        <v>0</v>
      </c>
      <c r="K62" s="55">
        <f t="shared" si="11"/>
        <v>0</v>
      </c>
      <c r="L62" s="55">
        <f t="shared" si="11"/>
        <v>0</v>
      </c>
      <c r="M62" s="59">
        <f t="shared" si="11"/>
        <v>0</v>
      </c>
    </row>
    <row r="63" spans="1:13" ht="26.25">
      <c r="A63" s="54" t="s">
        <v>380</v>
      </c>
      <c r="B63" s="3"/>
      <c r="C63" s="3"/>
      <c r="D63" s="2"/>
      <c r="E63" s="4"/>
      <c r="F63" s="2"/>
      <c r="G63" s="2"/>
      <c r="H63" s="2"/>
      <c r="I63" s="4"/>
      <c r="J63" s="2"/>
      <c r="K63" s="2"/>
      <c r="L63" s="2"/>
      <c r="M63" s="4"/>
    </row>
    <row r="64" spans="1:13" ht="26.25">
      <c r="A64" s="54" t="s">
        <v>381</v>
      </c>
      <c r="B64" s="3"/>
      <c r="C64" s="3"/>
      <c r="D64" s="2"/>
      <c r="E64" s="4"/>
      <c r="F64" s="2"/>
      <c r="G64" s="2"/>
      <c r="H64" s="2"/>
      <c r="I64" s="4"/>
      <c r="J64" s="3"/>
      <c r="K64" s="3"/>
      <c r="L64" s="2"/>
      <c r="M64" s="4"/>
    </row>
    <row r="65" spans="1:13" ht="12.75">
      <c r="A65" s="53" t="s">
        <v>382</v>
      </c>
      <c r="B65" s="3"/>
      <c r="C65" s="3"/>
      <c r="D65" s="2"/>
      <c r="E65" s="4"/>
      <c r="F65" s="2"/>
      <c r="G65" s="2"/>
      <c r="H65" s="2"/>
      <c r="I65" s="4"/>
      <c r="J65" s="2"/>
      <c r="K65" s="25"/>
      <c r="L65" s="25"/>
      <c r="M65" s="4"/>
    </row>
    <row r="66" spans="1:13" ht="12.75">
      <c r="A66" s="23" t="s">
        <v>383</v>
      </c>
      <c r="B66" s="205">
        <f>SUM(B63:B65)</f>
        <v>0</v>
      </c>
      <c r="C66" s="205">
        <f>SUM(C63:C65)</f>
        <v>0</v>
      </c>
      <c r="D66" s="55">
        <f aca="true" t="shared" si="12" ref="D66:L66">SUM(D63:D65)</f>
        <v>0</v>
      </c>
      <c r="E66" s="59"/>
      <c r="F66" s="55">
        <f t="shared" si="12"/>
        <v>0</v>
      </c>
      <c r="G66" s="55">
        <f t="shared" si="12"/>
        <v>0</v>
      </c>
      <c r="H66" s="55">
        <f t="shared" si="12"/>
        <v>0</v>
      </c>
      <c r="I66" s="59">
        <f t="shared" si="12"/>
        <v>0</v>
      </c>
      <c r="J66" s="55">
        <f t="shared" si="12"/>
        <v>0</v>
      </c>
      <c r="K66" s="55">
        <f t="shared" si="12"/>
        <v>0</v>
      </c>
      <c r="L66" s="55">
        <f t="shared" si="12"/>
        <v>0</v>
      </c>
      <c r="M66" s="59"/>
    </row>
    <row r="67" spans="1:13" ht="12.75">
      <c r="A67" s="53" t="s">
        <v>384</v>
      </c>
      <c r="B67" s="3"/>
      <c r="C67" s="3"/>
      <c r="D67" s="25"/>
      <c r="E67" s="4"/>
      <c r="F67" s="2"/>
      <c r="G67" s="2"/>
      <c r="H67" s="2"/>
      <c r="I67" s="4"/>
      <c r="J67" s="25"/>
      <c r="K67" s="25"/>
      <c r="L67" s="25"/>
      <c r="M67" s="4"/>
    </row>
    <row r="68" spans="1:13" ht="12.75">
      <c r="A68" s="53" t="s">
        <v>385</v>
      </c>
      <c r="B68" s="3"/>
      <c r="C68" s="3"/>
      <c r="D68" s="25"/>
      <c r="E68" s="4"/>
      <c r="F68" s="25"/>
      <c r="G68" s="25"/>
      <c r="H68" s="25"/>
      <c r="I68" s="4"/>
      <c r="J68" s="25"/>
      <c r="K68" s="25"/>
      <c r="L68" s="25"/>
      <c r="M68" s="4"/>
    </row>
    <row r="69" spans="1:13" ht="12.75">
      <c r="A69" s="53" t="s">
        <v>386</v>
      </c>
      <c r="B69" s="3">
        <v>34883</v>
      </c>
      <c r="C69" s="3">
        <v>34883</v>
      </c>
      <c r="D69" s="25">
        <v>34883</v>
      </c>
      <c r="E69" s="4"/>
      <c r="F69" s="25">
        <f aca="true" t="shared" si="13" ref="F69:H71">+B69</f>
        <v>34883</v>
      </c>
      <c r="G69" s="25">
        <f t="shared" si="13"/>
        <v>34883</v>
      </c>
      <c r="H69" s="25">
        <f t="shared" si="13"/>
        <v>34883</v>
      </c>
      <c r="I69" s="4"/>
      <c r="J69" s="25"/>
      <c r="K69" s="25"/>
      <c r="L69" s="25"/>
      <c r="M69" s="4"/>
    </row>
    <row r="70" spans="1:13" ht="12.75">
      <c r="A70" s="53" t="s">
        <v>387</v>
      </c>
      <c r="B70" s="3">
        <v>0</v>
      </c>
      <c r="C70" s="3">
        <v>8000</v>
      </c>
      <c r="D70" s="25">
        <v>8000</v>
      </c>
      <c r="E70" s="4">
        <f>+D70/C70</f>
        <v>1</v>
      </c>
      <c r="F70" s="25">
        <f t="shared" si="13"/>
        <v>0</v>
      </c>
      <c r="G70" s="25">
        <f t="shared" si="13"/>
        <v>8000</v>
      </c>
      <c r="H70" s="25">
        <f t="shared" si="13"/>
        <v>8000</v>
      </c>
      <c r="I70" s="4">
        <f>+H70/G70</f>
        <v>1</v>
      </c>
      <c r="J70" s="25"/>
      <c r="K70" s="25"/>
      <c r="L70" s="25"/>
      <c r="M70" s="4"/>
    </row>
    <row r="71" spans="1:13" ht="12.75">
      <c r="A71" s="53" t="s">
        <v>388</v>
      </c>
      <c r="B71" s="3"/>
      <c r="C71" s="3">
        <v>0</v>
      </c>
      <c r="D71" s="25"/>
      <c r="E71" s="4"/>
      <c r="F71" s="25">
        <f t="shared" si="13"/>
        <v>0</v>
      </c>
      <c r="G71" s="25">
        <f t="shared" si="13"/>
        <v>0</v>
      </c>
      <c r="H71" s="25">
        <f t="shared" si="13"/>
        <v>0</v>
      </c>
      <c r="I71" s="4"/>
      <c r="J71" s="25"/>
      <c r="K71" s="25"/>
      <c r="L71" s="25"/>
      <c r="M71" s="4"/>
    </row>
    <row r="72" spans="1:13" ht="12.75">
      <c r="A72" s="53" t="s">
        <v>500</v>
      </c>
      <c r="B72" s="3"/>
      <c r="C72" s="3">
        <v>0</v>
      </c>
      <c r="D72" s="25">
        <v>1536</v>
      </c>
      <c r="E72" s="4"/>
      <c r="F72" s="25"/>
      <c r="G72" s="25">
        <f>+C72</f>
        <v>0</v>
      </c>
      <c r="H72" s="25">
        <f>+D72</f>
        <v>1536</v>
      </c>
      <c r="I72" s="4"/>
      <c r="J72" s="25"/>
      <c r="K72" s="25"/>
      <c r="L72" s="25"/>
      <c r="M72" s="4"/>
    </row>
    <row r="73" spans="1:13" ht="12.75">
      <c r="A73" s="53" t="s">
        <v>389</v>
      </c>
      <c r="B73" s="3"/>
      <c r="C73" s="3"/>
      <c r="D73" s="2"/>
      <c r="E73" s="4"/>
      <c r="F73" s="2"/>
      <c r="G73" s="2"/>
      <c r="H73" s="2"/>
      <c r="I73" s="4"/>
      <c r="J73" s="2"/>
      <c r="K73" s="2"/>
      <c r="L73" s="2"/>
      <c r="M73" s="4"/>
    </row>
    <row r="74" spans="1:13" ht="12.75">
      <c r="A74" s="24" t="s">
        <v>390</v>
      </c>
      <c r="B74" s="205">
        <f>SUM(B67:B73)</f>
        <v>34883</v>
      </c>
      <c r="C74" s="205">
        <f>SUM(C69:C73)</f>
        <v>42883</v>
      </c>
      <c r="D74" s="55">
        <f aca="true" t="shared" si="14" ref="D74:M74">SUM(D67:D73)</f>
        <v>44419</v>
      </c>
      <c r="E74" s="59">
        <f>+D74/C74</f>
        <v>1.035818389571625</v>
      </c>
      <c r="F74" s="55">
        <f t="shared" si="14"/>
        <v>34883</v>
      </c>
      <c r="G74" s="55">
        <f t="shared" si="14"/>
        <v>42883</v>
      </c>
      <c r="H74" s="55">
        <f t="shared" si="14"/>
        <v>44419</v>
      </c>
      <c r="I74" s="59">
        <f>+H74/G74</f>
        <v>1.035818389571625</v>
      </c>
      <c r="J74" s="55">
        <f t="shared" si="14"/>
        <v>0</v>
      </c>
      <c r="K74" s="55">
        <f t="shared" si="14"/>
        <v>0</v>
      </c>
      <c r="L74" s="55">
        <f t="shared" si="14"/>
        <v>0</v>
      </c>
      <c r="M74" s="59">
        <f t="shared" si="14"/>
        <v>0</v>
      </c>
    </row>
    <row r="75" spans="1:13" ht="12.75">
      <c r="A75" s="51" t="s">
        <v>403</v>
      </c>
      <c r="B75" s="206">
        <f>+B74+B66+B62+B58+B47+B44+B38+B33+B27+B20</f>
        <v>184638</v>
      </c>
      <c r="C75" s="206">
        <f>+C74+C66+C62+C58+C47+C44+C38+C33+C27+C20</f>
        <v>199378</v>
      </c>
      <c r="D75" s="206">
        <f>+D74+D66+D62+D58+D47+D44+D38+D33+D27+D20</f>
        <v>198592</v>
      </c>
      <c r="E75" s="207">
        <f>+D75/C75</f>
        <v>0.9960577395700629</v>
      </c>
      <c r="F75" s="206">
        <f>+F74+F66+F62+F58+F47+F44+F38+F33+F27+F20</f>
        <v>135465</v>
      </c>
      <c r="G75" s="206">
        <f>+G74+G66+G62+G58+G47+G44+G38+G33+G27+G20</f>
        <v>151216</v>
      </c>
      <c r="H75" s="206">
        <f>+H74+H66+H62+H58+H47+H44+H38+H33+H27+H20</f>
        <v>170262</v>
      </c>
      <c r="I75" s="207">
        <f>+H75/G75</f>
        <v>1.1259522801819912</v>
      </c>
      <c r="J75" s="206">
        <f>+J74+J66+J62+J58+J47+J44+J38+J33+J27+J20</f>
        <v>49173</v>
      </c>
      <c r="K75" s="206">
        <f>+K74+K66+K62+K58+K47+K44+K38+K33+K27+K20</f>
        <v>48162</v>
      </c>
      <c r="L75" s="206">
        <f>+L74+L66+L62+L58+L47+L44+L38+L33+L27+L20</f>
        <v>28330</v>
      </c>
      <c r="M75" s="207">
        <f>+L75/K75</f>
        <v>0.5882230804368589</v>
      </c>
    </row>
    <row r="77" spans="6:8" ht="12.75">
      <c r="F77" s="48">
        <f>+F75+J75</f>
        <v>184638</v>
      </c>
      <c r="G77" s="48">
        <f>+G75+K75</f>
        <v>199378</v>
      </c>
      <c r="H77" s="48">
        <f>+H75+L75</f>
        <v>198592</v>
      </c>
    </row>
    <row r="78" spans="8:10" ht="12.75">
      <c r="H78" s="48"/>
      <c r="I78" s="48"/>
      <c r="J78" s="48"/>
    </row>
  </sheetData>
  <sheetProtection/>
  <mergeCells count="10">
    <mergeCell ref="A1:M1"/>
    <mergeCell ref="A2:M2"/>
    <mergeCell ref="A6:A9"/>
    <mergeCell ref="A3:M3"/>
    <mergeCell ref="L5:M5"/>
    <mergeCell ref="J8:M8"/>
    <mergeCell ref="F7:M7"/>
    <mergeCell ref="B6:M6"/>
    <mergeCell ref="B7:E8"/>
    <mergeCell ref="F8:I8"/>
  </mergeCells>
  <printOptions/>
  <pageMargins left="0.7874015748031497" right="0" top="0.1968503937007874" bottom="0.1968503937007874" header="0" footer="0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4">
      <selection activeCell="D6" sqref="D6"/>
    </sheetView>
  </sheetViews>
  <sheetFormatPr defaultColWidth="10.28125" defaultRowHeight="12.75"/>
  <cols>
    <col min="1" max="1" width="50.421875" style="152" customWidth="1"/>
    <col min="2" max="2" width="5.8515625" style="152" customWidth="1"/>
    <col min="3" max="3" width="14.7109375" style="152" customWidth="1"/>
    <col min="4" max="4" width="16.421875" style="152" customWidth="1"/>
    <col min="5" max="16384" width="10.28125" style="152" customWidth="1"/>
  </cols>
  <sheetData>
    <row r="1" spans="1:4" ht="48" customHeight="1">
      <c r="A1" s="330" t="s">
        <v>688</v>
      </c>
      <c r="B1" s="331"/>
      <c r="C1" s="331"/>
      <c r="D1" s="331"/>
    </row>
    <row r="2" ht="15.75" thickBot="1"/>
    <row r="3" spans="1:4" ht="43.5" customHeight="1" thickBot="1">
      <c r="A3" s="153" t="s">
        <v>460</v>
      </c>
      <c r="B3" s="67" t="s">
        <v>430</v>
      </c>
      <c r="C3" s="154" t="s">
        <v>123</v>
      </c>
      <c r="D3" s="155" t="s">
        <v>124</v>
      </c>
    </row>
    <row r="4" spans="1:4" ht="15.75" thickBot="1">
      <c r="A4" s="156" t="s">
        <v>108</v>
      </c>
      <c r="B4" s="157" t="s">
        <v>7</v>
      </c>
      <c r="C4" s="157" t="s">
        <v>8</v>
      </c>
      <c r="D4" s="158" t="s">
        <v>9</v>
      </c>
    </row>
    <row r="5" spans="1:4" ht="15.75" customHeight="1">
      <c r="A5" s="159" t="s">
        <v>125</v>
      </c>
      <c r="B5" s="160" t="s">
        <v>407</v>
      </c>
      <c r="C5" s="161">
        <v>58</v>
      </c>
      <c r="D5" s="162">
        <v>44821</v>
      </c>
    </row>
    <row r="6" spans="1:4" ht="15.75" customHeight="1">
      <c r="A6" s="159" t="s">
        <v>126</v>
      </c>
      <c r="B6" s="163" t="s">
        <v>412</v>
      </c>
      <c r="C6" s="164">
        <v>7</v>
      </c>
      <c r="D6" s="165">
        <f>764+2657</f>
        <v>3421</v>
      </c>
    </row>
    <row r="7" spans="1:4" ht="15.75" customHeight="1">
      <c r="A7" s="159" t="s">
        <v>127</v>
      </c>
      <c r="B7" s="163" t="s">
        <v>413</v>
      </c>
      <c r="C7" s="164">
        <v>7</v>
      </c>
      <c r="D7" s="165">
        <v>572</v>
      </c>
    </row>
    <row r="8" spans="1:4" ht="15.75" customHeight="1" thickBot="1">
      <c r="A8" s="166" t="s">
        <v>128</v>
      </c>
      <c r="B8" s="167" t="s">
        <v>434</v>
      </c>
      <c r="C8" s="168"/>
      <c r="D8" s="169"/>
    </row>
    <row r="9" spans="1:4" ht="15.75" customHeight="1" thickBot="1">
      <c r="A9" s="170" t="s">
        <v>129</v>
      </c>
      <c r="B9" s="171" t="s">
        <v>435</v>
      </c>
      <c r="C9" s="172"/>
      <c r="D9" s="173">
        <f>+D10+D11+D12+D13</f>
        <v>0</v>
      </c>
    </row>
    <row r="10" spans="1:4" ht="15.75" customHeight="1">
      <c r="A10" s="174" t="s">
        <v>130</v>
      </c>
      <c r="B10" s="160" t="s">
        <v>436</v>
      </c>
      <c r="C10" s="161"/>
      <c r="D10" s="162"/>
    </row>
    <row r="11" spans="1:4" ht="15.75" customHeight="1">
      <c r="A11" s="159" t="s">
        <v>131</v>
      </c>
      <c r="B11" s="163" t="s">
        <v>437</v>
      </c>
      <c r="C11" s="164"/>
      <c r="D11" s="165"/>
    </row>
    <row r="12" spans="1:4" ht="15.75" customHeight="1">
      <c r="A12" s="159" t="s">
        <v>132</v>
      </c>
      <c r="B12" s="163" t="s">
        <v>438</v>
      </c>
      <c r="C12" s="164"/>
      <c r="D12" s="165"/>
    </row>
    <row r="13" spans="1:4" ht="15.75" customHeight="1" thickBot="1">
      <c r="A13" s="166" t="s">
        <v>133</v>
      </c>
      <c r="B13" s="167" t="s">
        <v>439</v>
      </c>
      <c r="C13" s="168"/>
      <c r="D13" s="169"/>
    </row>
    <row r="14" spans="1:4" ht="15.75" customHeight="1" thickBot="1">
      <c r="A14" s="170" t="s">
        <v>134</v>
      </c>
      <c r="B14" s="171" t="s">
        <v>440</v>
      </c>
      <c r="C14" s="172"/>
      <c r="D14" s="173">
        <f>+D15+D16+D17</f>
        <v>0</v>
      </c>
    </row>
    <row r="15" spans="1:4" ht="15.75" customHeight="1">
      <c r="A15" s="174" t="s">
        <v>135</v>
      </c>
      <c r="B15" s="160" t="s">
        <v>441</v>
      </c>
      <c r="C15" s="161"/>
      <c r="D15" s="162"/>
    </row>
    <row r="16" spans="1:4" ht="15.75" customHeight="1">
      <c r="A16" s="159" t="s">
        <v>136</v>
      </c>
      <c r="B16" s="163" t="s">
        <v>442</v>
      </c>
      <c r="C16" s="164"/>
      <c r="D16" s="165"/>
    </row>
    <row r="17" spans="1:4" ht="15.75" customHeight="1" thickBot="1">
      <c r="A17" s="166" t="s">
        <v>137</v>
      </c>
      <c r="B17" s="167" t="s">
        <v>443</v>
      </c>
      <c r="C17" s="168"/>
      <c r="D17" s="169"/>
    </row>
    <row r="18" spans="1:4" ht="15.75" customHeight="1" thickBot="1">
      <c r="A18" s="170" t="s">
        <v>138</v>
      </c>
      <c r="B18" s="171" t="s">
        <v>444</v>
      </c>
      <c r="C18" s="172"/>
      <c r="D18" s="173">
        <f>+D19+D20+D21</f>
        <v>0</v>
      </c>
    </row>
    <row r="19" spans="1:4" ht="15.75" customHeight="1">
      <c r="A19" s="174" t="s">
        <v>139</v>
      </c>
      <c r="B19" s="160" t="s">
        <v>456</v>
      </c>
      <c r="C19" s="161"/>
      <c r="D19" s="162"/>
    </row>
    <row r="20" spans="1:4" ht="15.75" customHeight="1">
      <c r="A20" s="159" t="s">
        <v>140</v>
      </c>
      <c r="B20" s="163" t="s">
        <v>445</v>
      </c>
      <c r="C20" s="164"/>
      <c r="D20" s="165"/>
    </row>
    <row r="21" spans="1:4" ht="15.75" customHeight="1">
      <c r="A21" s="159" t="s">
        <v>141</v>
      </c>
      <c r="B21" s="163" t="s">
        <v>457</v>
      </c>
      <c r="C21" s="164"/>
      <c r="D21" s="165"/>
    </row>
    <row r="22" spans="1:4" ht="15.75" customHeight="1">
      <c r="A22" s="159" t="s">
        <v>142</v>
      </c>
      <c r="B22" s="163" t="s">
        <v>446</v>
      </c>
      <c r="C22" s="164"/>
      <c r="D22" s="165"/>
    </row>
    <row r="23" spans="1:4" ht="15.75" customHeight="1">
      <c r="A23" s="159"/>
      <c r="B23" s="163" t="s">
        <v>447</v>
      </c>
      <c r="C23" s="164"/>
      <c r="D23" s="165"/>
    </row>
    <row r="24" spans="1:4" ht="15.75" customHeight="1">
      <c r="A24" s="159"/>
      <c r="B24" s="163" t="s">
        <v>448</v>
      </c>
      <c r="C24" s="164"/>
      <c r="D24" s="165"/>
    </row>
    <row r="25" spans="1:4" ht="15.75" customHeight="1">
      <c r="A25" s="159"/>
      <c r="B25" s="163" t="s">
        <v>449</v>
      </c>
      <c r="C25" s="164"/>
      <c r="D25" s="165"/>
    </row>
    <row r="26" spans="1:4" ht="15.75" customHeight="1">
      <c r="A26" s="159"/>
      <c r="B26" s="163" t="s">
        <v>450</v>
      </c>
      <c r="C26" s="164"/>
      <c r="D26" s="165"/>
    </row>
    <row r="27" spans="1:4" ht="15.75" customHeight="1">
      <c r="A27" s="159"/>
      <c r="B27" s="163" t="s">
        <v>475</v>
      </c>
      <c r="C27" s="164"/>
      <c r="D27" s="165"/>
    </row>
    <row r="28" spans="1:4" ht="15.75" customHeight="1">
      <c r="A28" s="159"/>
      <c r="B28" s="163" t="s">
        <v>491</v>
      </c>
      <c r="C28" s="164"/>
      <c r="D28" s="165"/>
    </row>
    <row r="29" spans="1:4" ht="15.75" customHeight="1">
      <c r="A29" s="159"/>
      <c r="B29" s="163" t="s">
        <v>476</v>
      </c>
      <c r="C29" s="164"/>
      <c r="D29" s="165"/>
    </row>
    <row r="30" spans="1:4" ht="15.75" customHeight="1">
      <c r="A30" s="159"/>
      <c r="B30" s="163" t="s">
        <v>477</v>
      </c>
      <c r="C30" s="164"/>
      <c r="D30" s="165"/>
    </row>
    <row r="31" spans="1:4" ht="15.75" customHeight="1">
      <c r="A31" s="159"/>
      <c r="B31" s="163" t="s">
        <v>478</v>
      </c>
      <c r="C31" s="164"/>
      <c r="D31" s="165"/>
    </row>
    <row r="32" spans="1:4" ht="15.75" customHeight="1">
      <c r="A32" s="159"/>
      <c r="B32" s="163" t="s">
        <v>479</v>
      </c>
      <c r="C32" s="164"/>
      <c r="D32" s="165"/>
    </row>
    <row r="33" spans="1:4" ht="15.75" customHeight="1">
      <c r="A33" s="159"/>
      <c r="B33" s="163" t="s">
        <v>480</v>
      </c>
      <c r="C33" s="164"/>
      <c r="D33" s="165"/>
    </row>
    <row r="34" spans="1:4" ht="15.75" customHeight="1">
      <c r="A34" s="159"/>
      <c r="B34" s="163" t="s">
        <v>481</v>
      </c>
      <c r="C34" s="164"/>
      <c r="D34" s="165"/>
    </row>
    <row r="35" spans="1:4" ht="15.75" customHeight="1">
      <c r="A35" s="159"/>
      <c r="B35" s="163" t="s">
        <v>482</v>
      </c>
      <c r="C35" s="164"/>
      <c r="D35" s="165"/>
    </row>
    <row r="36" spans="1:4" ht="15.75" customHeight="1">
      <c r="A36" s="159"/>
      <c r="B36" s="163" t="s">
        <v>483</v>
      </c>
      <c r="C36" s="164"/>
      <c r="D36" s="165"/>
    </row>
    <row r="37" spans="1:4" ht="15.75" customHeight="1" thickBot="1">
      <c r="A37" s="166"/>
      <c r="B37" s="167" t="s">
        <v>484</v>
      </c>
      <c r="C37" s="168"/>
      <c r="D37" s="169"/>
    </row>
    <row r="38" spans="1:6" ht="15.75" customHeight="1" thickBot="1">
      <c r="A38" s="332" t="s">
        <v>143</v>
      </c>
      <c r="B38" s="333"/>
      <c r="C38" s="175"/>
      <c r="D38" s="173">
        <f>+D5+D6+D7+D8+D9+D14+D18+D22+D23+D24+D25+D26+D27+D28+D29+D30+D31+D32+D33+D34+D35+D36+D37</f>
        <v>48814</v>
      </c>
      <c r="F38" s="176"/>
    </row>
    <row r="39" ht="15">
      <c r="A39" s="177" t="s">
        <v>144</v>
      </c>
    </row>
    <row r="40" spans="1:4" ht="15">
      <c r="A40" s="178"/>
      <c r="B40" s="179"/>
      <c r="C40" s="329"/>
      <c r="D40" s="329"/>
    </row>
    <row r="41" spans="1:4" ht="15">
      <c r="A41" s="178"/>
      <c r="B41" s="179"/>
      <c r="C41" s="180"/>
      <c r="D41" s="180"/>
    </row>
    <row r="42" spans="1:4" ht="15">
      <c r="A42" s="179"/>
      <c r="B42" s="179"/>
      <c r="C42" s="329"/>
      <c r="D42" s="329"/>
    </row>
    <row r="43" spans="1:2" ht="15">
      <c r="A43" s="181"/>
      <c r="B43" s="181"/>
    </row>
    <row r="44" spans="1:3" ht="15">
      <c r="A44" s="181"/>
      <c r="B44" s="181"/>
      <c r="C44" s="181"/>
    </row>
  </sheetData>
  <sheetProtection/>
  <mergeCells count="4">
    <mergeCell ref="C40:D40"/>
    <mergeCell ref="C42:D42"/>
    <mergeCell ref="A1:D1"/>
    <mergeCell ref="A38:B38"/>
  </mergeCells>
  <printOptions horizontalCentered="1"/>
  <pageMargins left="0.7874015748031497" right="0.7874015748031497" top="1.1479166666666667" bottom="0.984251968503937" header="0.5" footer="0.5"/>
  <pageSetup horizontalDpi="600" verticalDpi="600" orientation="portrait" paperSize="9" scale="99" r:id="rId1"/>
  <headerFooter alignWithMargins="0">
    <oddHeader>&amp;L&amp;"Times New Roman,Félkövér dőlt"......................Önkormányzat&amp;R&amp;"Times New Roman,Félkövér dőlt"7.3. tájékoztató tábla a ……/2015. (……)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3">
      <selection activeCell="F28" sqref="F28"/>
    </sheetView>
  </sheetViews>
  <sheetFormatPr defaultColWidth="9.140625" defaultRowHeight="12.75"/>
  <cols>
    <col min="1" max="1" width="5.00390625" style="0" bestFit="1" customWidth="1"/>
    <col min="2" max="2" width="52.00390625" style="0" customWidth="1"/>
    <col min="3" max="7" width="10.57421875" style="0" bestFit="1" customWidth="1"/>
    <col min="8" max="8" width="9.8515625" style="0" bestFit="1" customWidth="1"/>
  </cols>
  <sheetData>
    <row r="1" spans="1:7" ht="12.75">
      <c r="A1" s="275"/>
      <c r="B1" s="275"/>
      <c r="C1" s="275"/>
      <c r="D1" s="275"/>
      <c r="E1" s="275"/>
      <c r="F1" s="275"/>
      <c r="G1" s="275"/>
    </row>
    <row r="2" spans="1:10" ht="12.75">
      <c r="A2" s="292" t="s">
        <v>649</v>
      </c>
      <c r="B2" s="273"/>
      <c r="C2" s="273"/>
      <c r="D2" s="273"/>
      <c r="E2" s="273"/>
      <c r="F2" s="273"/>
      <c r="G2" s="273"/>
      <c r="H2" s="16"/>
      <c r="I2" s="16"/>
      <c r="J2" s="16"/>
    </row>
    <row r="3" spans="1:7" s="1" customFormat="1" ht="33.75" customHeight="1">
      <c r="A3" s="277" t="s">
        <v>645</v>
      </c>
      <c r="B3" s="275"/>
      <c r="C3" s="275"/>
      <c r="D3" s="275"/>
      <c r="E3" s="275"/>
      <c r="F3" s="275"/>
      <c r="G3" s="275"/>
    </row>
    <row r="4" spans="5:8" s="1" customFormat="1" ht="12.75">
      <c r="E4" s="291" t="s">
        <v>394</v>
      </c>
      <c r="F4" s="291"/>
      <c r="G4" s="291"/>
      <c r="H4" s="291"/>
    </row>
    <row r="5" spans="1:8" ht="12.75">
      <c r="A5" s="9" t="s">
        <v>459</v>
      </c>
      <c r="B5" s="2" t="s">
        <v>460</v>
      </c>
      <c r="C5" s="341">
        <v>2019</v>
      </c>
      <c r="D5" s="342"/>
      <c r="E5" s="343"/>
      <c r="F5" s="334">
        <v>2020</v>
      </c>
      <c r="G5" s="334">
        <v>2021</v>
      </c>
      <c r="H5" s="334">
        <v>2022</v>
      </c>
    </row>
    <row r="6" spans="1:8" ht="12.75">
      <c r="A6" s="9"/>
      <c r="B6" s="2"/>
      <c r="C6" s="2" t="s">
        <v>417</v>
      </c>
      <c r="D6" s="2" t="s">
        <v>418</v>
      </c>
      <c r="E6" s="2" t="s">
        <v>419</v>
      </c>
      <c r="F6" s="335"/>
      <c r="G6" s="335"/>
      <c r="H6" s="335"/>
    </row>
    <row r="7" spans="1:8" ht="12.75">
      <c r="A7" s="336" t="s">
        <v>461</v>
      </c>
      <c r="B7" s="337"/>
      <c r="C7" s="337"/>
      <c r="D7" s="337"/>
      <c r="E7" s="337"/>
      <c r="F7" s="337"/>
      <c r="G7" s="337"/>
      <c r="H7" s="337"/>
    </row>
    <row r="8" spans="1:8" ht="24" customHeight="1">
      <c r="A8" s="9">
        <v>1</v>
      </c>
      <c r="B8" s="10" t="s">
        <v>145</v>
      </c>
      <c r="C8" s="26">
        <f>+'1.sz.m.'!F20</f>
        <v>3173</v>
      </c>
      <c r="D8" s="26">
        <f>+'1.sz.m.'!G20</f>
        <v>3173</v>
      </c>
      <c r="E8" s="26">
        <f>+'1.sz.m.'!H20</f>
        <v>5208</v>
      </c>
      <c r="F8" s="3">
        <v>1456</v>
      </c>
      <c r="G8" s="3">
        <f>+F8*1.1</f>
        <v>1601.6000000000001</v>
      </c>
      <c r="H8" s="25">
        <f>+G8*1.1</f>
        <v>1761.7600000000002</v>
      </c>
    </row>
    <row r="9" spans="1:8" ht="12.75">
      <c r="A9" s="9">
        <v>2</v>
      </c>
      <c r="B9" s="2" t="s">
        <v>146</v>
      </c>
      <c r="C9" s="3">
        <f>+'1.sz.m.'!F27</f>
        <v>40643</v>
      </c>
      <c r="D9" s="3">
        <f>+'1.sz.m.'!G27</f>
        <v>44233</v>
      </c>
      <c r="E9" s="3">
        <f>+'1.sz.m.'!H27</f>
        <v>44233</v>
      </c>
      <c r="F9" s="3">
        <v>36885</v>
      </c>
      <c r="G9" s="3">
        <f>+F9*1.1-1145</f>
        <v>39428.5</v>
      </c>
      <c r="H9" s="25">
        <f aca="true" t="shared" si="0" ref="G9:H15">+G9*1.1</f>
        <v>43371.350000000006</v>
      </c>
    </row>
    <row r="10" spans="1:8" ht="12.75">
      <c r="A10" s="9">
        <v>3</v>
      </c>
      <c r="B10" s="2" t="s">
        <v>147</v>
      </c>
      <c r="C10" s="3">
        <f>+'1.sz.m.'!F38</f>
        <v>22812</v>
      </c>
      <c r="D10" s="3">
        <f>+'1.sz.m.'!G38</f>
        <v>25739</v>
      </c>
      <c r="E10" s="3">
        <f>+'1.sz.m.'!H38</f>
        <v>50500</v>
      </c>
      <c r="F10" s="3">
        <v>4500</v>
      </c>
      <c r="G10" s="3">
        <f t="shared" si="0"/>
        <v>4950</v>
      </c>
      <c r="H10" s="25">
        <f t="shared" si="0"/>
        <v>5445</v>
      </c>
    </row>
    <row r="11" spans="1:8" ht="12.75">
      <c r="A11" s="9">
        <v>4</v>
      </c>
      <c r="B11" s="2" t="s">
        <v>148</v>
      </c>
      <c r="C11" s="3">
        <f>+'1.sz.m.'!F47</f>
        <v>0</v>
      </c>
      <c r="D11" s="3">
        <f>+'1.sz.m.'!G47</f>
        <v>0</v>
      </c>
      <c r="E11" s="3">
        <f>+'1.sz.m.'!H47</f>
        <v>0</v>
      </c>
      <c r="F11" s="3"/>
      <c r="G11" s="3"/>
      <c r="H11" s="25"/>
    </row>
    <row r="12" spans="1:8" ht="12.75">
      <c r="A12" s="9">
        <v>5</v>
      </c>
      <c r="B12" s="2" t="s">
        <v>149</v>
      </c>
      <c r="C12" s="3">
        <f>+'1.sz.m.'!F56</f>
        <v>33879</v>
      </c>
      <c r="D12" s="3">
        <f>+'1.sz.m.'!G56</f>
        <v>35113</v>
      </c>
      <c r="E12" s="3">
        <f>+'1.sz.m.'!H56</f>
        <v>25818</v>
      </c>
      <c r="F12" s="3">
        <v>25000</v>
      </c>
      <c r="G12" s="3">
        <f t="shared" si="0"/>
        <v>27500.000000000004</v>
      </c>
      <c r="H12" s="25">
        <f>+G12*1.1</f>
        <v>30250.000000000007</v>
      </c>
    </row>
    <row r="13" spans="1:8" ht="12.75">
      <c r="A13" s="9">
        <v>6</v>
      </c>
      <c r="B13" s="2" t="s">
        <v>499</v>
      </c>
      <c r="C13" s="3">
        <f>+'1.sz.m.'!F57</f>
        <v>50</v>
      </c>
      <c r="D13" s="3">
        <f>+'1.sz.m.'!G57</f>
        <v>50</v>
      </c>
      <c r="E13" s="3">
        <f>+'1.sz.m.'!H57</f>
        <v>66</v>
      </c>
      <c r="F13" s="3">
        <v>200</v>
      </c>
      <c r="G13" s="3">
        <f t="shared" si="0"/>
        <v>220.00000000000003</v>
      </c>
      <c r="H13" s="25">
        <f>+G13*1.1</f>
        <v>242.00000000000006</v>
      </c>
    </row>
    <row r="14" spans="1:8" ht="12.75">
      <c r="A14" s="9">
        <v>7</v>
      </c>
      <c r="B14" s="2" t="s">
        <v>150</v>
      </c>
      <c r="C14" s="3">
        <f>+'1.sz.m.'!F62</f>
        <v>25</v>
      </c>
      <c r="D14" s="3">
        <f>+'1.sz.m.'!G62</f>
        <v>25</v>
      </c>
      <c r="E14" s="3">
        <f>+'1.sz.m.'!H62</f>
        <v>18</v>
      </c>
      <c r="F14" s="3">
        <v>100</v>
      </c>
      <c r="G14" s="3">
        <f t="shared" si="0"/>
        <v>110.00000000000001</v>
      </c>
      <c r="H14" s="25">
        <f>+G14*1.1</f>
        <v>121.00000000000003</v>
      </c>
    </row>
    <row r="15" spans="1:8" ht="12.75">
      <c r="A15" s="9">
        <v>8</v>
      </c>
      <c r="B15" s="2" t="s">
        <v>154</v>
      </c>
      <c r="C15" s="3">
        <f>+'1.sz.m.'!F74</f>
        <v>34883</v>
      </c>
      <c r="D15" s="3">
        <f>+'1.sz.m.'!G74</f>
        <v>42883</v>
      </c>
      <c r="E15" s="3">
        <f>+'1.sz.m.'!H74</f>
        <v>44419</v>
      </c>
      <c r="F15" s="3">
        <v>1000</v>
      </c>
      <c r="G15" s="3">
        <f t="shared" si="0"/>
        <v>1100</v>
      </c>
      <c r="H15" s="25">
        <f>+G15*1.1</f>
        <v>1210</v>
      </c>
    </row>
    <row r="16" spans="1:8" ht="12.75">
      <c r="A16" s="15">
        <v>9</v>
      </c>
      <c r="B16" s="244" t="s">
        <v>462</v>
      </c>
      <c r="C16" s="245">
        <f aca="true" t="shared" si="1" ref="C16:H16">SUM(C8:C15)</f>
        <v>135465</v>
      </c>
      <c r="D16" s="245">
        <f t="shared" si="1"/>
        <v>151216</v>
      </c>
      <c r="E16" s="245">
        <f t="shared" si="1"/>
        <v>170262</v>
      </c>
      <c r="F16" s="245">
        <f t="shared" si="1"/>
        <v>69141</v>
      </c>
      <c r="G16" s="245">
        <f t="shared" si="1"/>
        <v>74910.1</v>
      </c>
      <c r="H16" s="245">
        <f t="shared" si="1"/>
        <v>82401.11000000002</v>
      </c>
    </row>
    <row r="17" spans="1:8" ht="12.75">
      <c r="A17" s="9">
        <v>10</v>
      </c>
      <c r="B17" s="31" t="s">
        <v>463</v>
      </c>
      <c r="C17" s="32">
        <f>+'3.'!E8-1</f>
        <v>15030</v>
      </c>
      <c r="D17" s="32">
        <f>+'3.'!F8</f>
        <v>19685</v>
      </c>
      <c r="E17" s="32">
        <f>+'3.'!G8</f>
        <v>16792</v>
      </c>
      <c r="F17" s="3">
        <v>9000</v>
      </c>
      <c r="G17" s="3">
        <f>+F17*1.1</f>
        <v>9900</v>
      </c>
      <c r="H17" s="25">
        <f>+G17*1.1</f>
        <v>10890</v>
      </c>
    </row>
    <row r="18" spans="1:8" ht="12.75">
      <c r="A18" s="9">
        <v>11</v>
      </c>
      <c r="B18" s="31" t="s">
        <v>151</v>
      </c>
      <c r="C18" s="32">
        <f>+'3.'!E9</f>
        <v>3335</v>
      </c>
      <c r="D18" s="32">
        <f>+'3.'!F9</f>
        <v>3535</v>
      </c>
      <c r="E18" s="32">
        <f>+'3.'!G9</f>
        <v>3392</v>
      </c>
      <c r="F18" s="3">
        <v>2100</v>
      </c>
      <c r="G18" s="3">
        <f aca="true" t="shared" si="2" ref="G18:H21">+F18*1.1</f>
        <v>2310</v>
      </c>
      <c r="H18" s="25">
        <f t="shared" si="2"/>
        <v>2541</v>
      </c>
    </row>
    <row r="19" spans="1:8" ht="12.75">
      <c r="A19" s="9">
        <v>12</v>
      </c>
      <c r="B19" s="31" t="s">
        <v>410</v>
      </c>
      <c r="C19" s="32">
        <f>+'3.'!E10</f>
        <v>34767</v>
      </c>
      <c r="D19" s="32">
        <f>+'3.'!F10</f>
        <v>37564</v>
      </c>
      <c r="E19" s="32">
        <f>+'3.'!G10</f>
        <v>26121</v>
      </c>
      <c r="F19" s="3">
        <v>11000</v>
      </c>
      <c r="G19" s="3">
        <f t="shared" si="2"/>
        <v>12100.000000000002</v>
      </c>
      <c r="H19" s="25">
        <f t="shared" si="2"/>
        <v>13310.000000000004</v>
      </c>
    </row>
    <row r="20" spans="1:8" ht="12.75">
      <c r="A20" s="9">
        <v>13</v>
      </c>
      <c r="B20" s="31" t="s">
        <v>464</v>
      </c>
      <c r="C20" s="32">
        <f>+'3.'!E14</f>
        <v>772</v>
      </c>
      <c r="D20" s="32">
        <f>+'3.'!F14</f>
        <v>1434</v>
      </c>
      <c r="E20" s="32">
        <f>+'3.'!G14</f>
        <v>1320</v>
      </c>
      <c r="F20" s="3">
        <v>1000</v>
      </c>
      <c r="G20" s="3">
        <f t="shared" si="2"/>
        <v>1100</v>
      </c>
      <c r="H20" s="25">
        <f t="shared" si="2"/>
        <v>1210</v>
      </c>
    </row>
    <row r="21" spans="1:8" ht="12.75">
      <c r="A21" s="9">
        <v>14</v>
      </c>
      <c r="B21" s="31" t="s">
        <v>152</v>
      </c>
      <c r="C21" s="32">
        <v>45466</v>
      </c>
      <c r="D21" s="32">
        <v>60900</v>
      </c>
      <c r="E21" s="32">
        <v>39387</v>
      </c>
      <c r="F21" s="3">
        <v>45000</v>
      </c>
      <c r="G21" s="3">
        <f t="shared" si="2"/>
        <v>49500.00000000001</v>
      </c>
      <c r="H21" s="25">
        <f t="shared" si="2"/>
        <v>54450.000000000015</v>
      </c>
    </row>
    <row r="22" spans="1:8" ht="12.75">
      <c r="A22" s="9">
        <v>15</v>
      </c>
      <c r="B22" s="31" t="s">
        <v>153</v>
      </c>
      <c r="C22" s="32">
        <f>+'2.'!F90</f>
        <v>1281</v>
      </c>
      <c r="D22" s="32">
        <f>+'2.'!G90</f>
        <v>1281</v>
      </c>
      <c r="E22" s="32">
        <f>+'2.'!H90</f>
        <v>1281</v>
      </c>
      <c r="F22" s="3">
        <v>1041</v>
      </c>
      <c r="G22" s="3"/>
      <c r="H22" s="25"/>
    </row>
    <row r="23" spans="1:8" ht="12.75">
      <c r="A23" s="15">
        <v>16</v>
      </c>
      <c r="B23" s="246" t="s">
        <v>466</v>
      </c>
      <c r="C23" s="247">
        <f>SUM(C17:C22)</f>
        <v>100651</v>
      </c>
      <c r="D23" s="247">
        <f>SUM(D17:D22)</f>
        <v>124399</v>
      </c>
      <c r="E23" s="247">
        <f>SUM(E17:E22)</f>
        <v>88293</v>
      </c>
      <c r="F23" s="247">
        <f>SUM(F17:F22)</f>
        <v>69141</v>
      </c>
      <c r="G23" s="245">
        <f>SUM(G17:G21)</f>
        <v>74910</v>
      </c>
      <c r="H23" s="245">
        <f>SUM(H17:H21)</f>
        <v>82401.00000000001</v>
      </c>
    </row>
    <row r="24" spans="1:8" ht="12.75">
      <c r="A24" s="338" t="s">
        <v>467</v>
      </c>
      <c r="B24" s="339"/>
      <c r="C24" s="339"/>
      <c r="D24" s="339"/>
      <c r="E24" s="339"/>
      <c r="F24" s="339"/>
      <c r="G24" s="339"/>
      <c r="H24" s="340"/>
    </row>
    <row r="25" spans="1:8" ht="12.75">
      <c r="A25" s="9">
        <v>17</v>
      </c>
      <c r="B25" s="229" t="s">
        <v>527</v>
      </c>
      <c r="C25" s="32">
        <v>2171</v>
      </c>
      <c r="D25" s="32">
        <v>2037</v>
      </c>
      <c r="E25" s="32">
        <f>+'1.sz.m.'!L58</f>
        <v>13258</v>
      </c>
      <c r="F25" s="32">
        <v>19025</v>
      </c>
      <c r="G25" s="32">
        <f>+F25*1.05-195+1146</f>
        <v>20927.25</v>
      </c>
      <c r="H25" s="3">
        <f>+G25-1.1</f>
        <v>20926.15</v>
      </c>
    </row>
    <row r="26" spans="1:8" ht="12.75">
      <c r="A26" s="9">
        <v>18</v>
      </c>
      <c r="B26" s="228" t="s">
        <v>155</v>
      </c>
      <c r="C26" s="32">
        <f>+'1.sz.m.'!J33</f>
        <v>0</v>
      </c>
      <c r="D26" s="32">
        <f>+'1.sz.m.'!K33</f>
        <v>0</v>
      </c>
      <c r="E26" s="32">
        <f>+'1.sz.m.'!L33</f>
        <v>73</v>
      </c>
      <c r="F26" s="32"/>
      <c r="G26" s="32"/>
      <c r="H26" s="25"/>
    </row>
    <row r="27" spans="1:8" ht="12.75">
      <c r="A27" s="9">
        <v>19</v>
      </c>
      <c r="B27" s="31" t="s">
        <v>156</v>
      </c>
      <c r="C27" s="32">
        <f>+'1.sz.m.'!J44</f>
        <v>47002</v>
      </c>
      <c r="D27" s="32">
        <f>+'1.sz.m.'!K44</f>
        <v>46125</v>
      </c>
      <c r="E27" s="32">
        <f>+'1.sz.m.'!L44</f>
        <v>14999</v>
      </c>
      <c r="F27" s="3">
        <v>62099</v>
      </c>
      <c r="G27" s="3">
        <v>68309</v>
      </c>
      <c r="H27" s="25">
        <v>75140</v>
      </c>
    </row>
    <row r="28" spans="1:8" ht="12.75">
      <c r="A28" s="9">
        <v>20</v>
      </c>
      <c r="B28" s="31" t="s">
        <v>157</v>
      </c>
      <c r="C28" s="32">
        <v>0</v>
      </c>
      <c r="D28" s="32">
        <f>+'1.sz.m.'!K66</f>
        <v>0</v>
      </c>
      <c r="E28" s="32">
        <f>+'1.sz.m.'!L66</f>
        <v>0</v>
      </c>
      <c r="F28" s="3">
        <v>100</v>
      </c>
      <c r="G28" s="3">
        <f>+F28*1.1</f>
        <v>110.00000000000001</v>
      </c>
      <c r="H28" s="25">
        <f>+G28*1.1</f>
        <v>121.00000000000003</v>
      </c>
    </row>
    <row r="29" spans="1:8" ht="12.75">
      <c r="A29" s="9">
        <v>21</v>
      </c>
      <c r="B29" s="31" t="s">
        <v>158</v>
      </c>
      <c r="C29" s="32">
        <f>+'1.sz.m.'!J74</f>
        <v>0</v>
      </c>
      <c r="D29" s="32">
        <f>+'1.sz.m.'!K74</f>
        <v>0</v>
      </c>
      <c r="E29" s="32">
        <f>+'1.sz.m.'!L74</f>
        <v>0</v>
      </c>
      <c r="F29" s="3">
        <v>1702</v>
      </c>
      <c r="G29" s="3">
        <f>+F29*1.1</f>
        <v>1872.2</v>
      </c>
      <c r="H29" s="25">
        <f>+G29*1.1</f>
        <v>2059.42</v>
      </c>
    </row>
    <row r="30" spans="1:8" ht="12.75">
      <c r="A30" s="15">
        <v>22</v>
      </c>
      <c r="B30" s="246" t="s">
        <v>468</v>
      </c>
      <c r="C30" s="245">
        <f aca="true" t="shared" si="3" ref="C30:H30">SUM(C25:C29)</f>
        <v>49173</v>
      </c>
      <c r="D30" s="245">
        <f t="shared" si="3"/>
        <v>48162</v>
      </c>
      <c r="E30" s="245">
        <f t="shared" si="3"/>
        <v>28330</v>
      </c>
      <c r="F30" s="245">
        <f t="shared" si="3"/>
        <v>82926</v>
      </c>
      <c r="G30" s="245">
        <f t="shared" si="3"/>
        <v>91218.45</v>
      </c>
      <c r="H30" s="245">
        <f t="shared" si="3"/>
        <v>98246.56999999999</v>
      </c>
    </row>
    <row r="31" spans="1:8" ht="12.75">
      <c r="A31" s="9">
        <v>23</v>
      </c>
      <c r="B31" s="31" t="s">
        <v>159</v>
      </c>
      <c r="C31" s="32">
        <f>+'2.'!J77</f>
        <v>8636</v>
      </c>
      <c r="D31" s="32">
        <f>+'2.'!K77</f>
        <v>9083</v>
      </c>
      <c r="E31" s="32">
        <f>+'2.'!L77</f>
        <v>1241</v>
      </c>
      <c r="F31" s="3">
        <f>+E31*1.1+2043</f>
        <v>3408.1000000000004</v>
      </c>
      <c r="G31" s="3">
        <f>+F31*1.1</f>
        <v>3748.9100000000008</v>
      </c>
      <c r="H31" s="25">
        <f>+G31*1.1</f>
        <v>4123.801000000001</v>
      </c>
    </row>
    <row r="32" spans="1:8" ht="12.75">
      <c r="A32" s="9">
        <v>24</v>
      </c>
      <c r="B32" s="31" t="s">
        <v>160</v>
      </c>
      <c r="C32" s="32">
        <v>65723</v>
      </c>
      <c r="D32" s="32">
        <f>+'2.'!K81</f>
        <v>65896</v>
      </c>
      <c r="E32" s="32">
        <f>+'2.'!L81</f>
        <v>60838</v>
      </c>
      <c r="F32" s="3">
        <f>+E32*1.1+2000</f>
        <v>68921.8</v>
      </c>
      <c r="G32" s="3">
        <f>+F32*1.1</f>
        <v>75813.98000000001</v>
      </c>
      <c r="H32" s="25">
        <f>+G32*1.1</f>
        <v>83395.37800000001</v>
      </c>
    </row>
    <row r="33" spans="1:8" ht="12.75">
      <c r="A33" s="9">
        <v>25</v>
      </c>
      <c r="B33" s="31" t="s">
        <v>161</v>
      </c>
      <c r="C33" s="32">
        <v>0</v>
      </c>
      <c r="D33" s="32">
        <v>0</v>
      </c>
      <c r="E33" s="32">
        <f>+'2.'!L83</f>
        <v>0</v>
      </c>
      <c r="F33" s="3">
        <v>10596</v>
      </c>
      <c r="G33" s="3">
        <f>+F33*1.1</f>
        <v>11655.6</v>
      </c>
      <c r="H33" s="25">
        <f>+G33*1.1-2093</f>
        <v>10728.160000000002</v>
      </c>
    </row>
    <row r="34" spans="1:8" ht="12.75">
      <c r="A34" s="9">
        <v>26</v>
      </c>
      <c r="B34" s="31" t="s">
        <v>162</v>
      </c>
      <c r="C34" s="32">
        <v>9627</v>
      </c>
      <c r="D34" s="32">
        <f>+'2.'!K90</f>
        <v>0</v>
      </c>
      <c r="E34" s="32">
        <f>+'2.'!L90</f>
        <v>0</v>
      </c>
      <c r="F34" s="3"/>
      <c r="G34" s="3"/>
      <c r="H34" s="25"/>
    </row>
    <row r="35" spans="1:8" ht="12.75">
      <c r="A35" s="15">
        <v>27</v>
      </c>
      <c r="B35" s="246" t="s">
        <v>469</v>
      </c>
      <c r="C35" s="247">
        <f aca="true" t="shared" si="4" ref="C35:H35">SUM(C31:C34)</f>
        <v>83986</v>
      </c>
      <c r="D35" s="247">
        <f t="shared" si="4"/>
        <v>74979</v>
      </c>
      <c r="E35" s="247">
        <f t="shared" si="4"/>
        <v>62079</v>
      </c>
      <c r="F35" s="245">
        <f t="shared" si="4"/>
        <v>82925.90000000001</v>
      </c>
      <c r="G35" s="245">
        <f t="shared" si="4"/>
        <v>91218.49000000002</v>
      </c>
      <c r="H35" s="245">
        <f t="shared" si="4"/>
        <v>98247.33900000002</v>
      </c>
    </row>
    <row r="36" spans="1:8" ht="12.75">
      <c r="A36" s="248">
        <v>28</v>
      </c>
      <c r="B36" s="249" t="s">
        <v>470</v>
      </c>
      <c r="C36" s="250">
        <f aca="true" t="shared" si="5" ref="C36:H36">+C16+C30</f>
        <v>184638</v>
      </c>
      <c r="D36" s="250">
        <f t="shared" si="5"/>
        <v>199378</v>
      </c>
      <c r="E36" s="250">
        <f t="shared" si="5"/>
        <v>198592</v>
      </c>
      <c r="F36" s="250">
        <f t="shared" si="5"/>
        <v>152067</v>
      </c>
      <c r="G36" s="250">
        <f t="shared" si="5"/>
        <v>166128.55</v>
      </c>
      <c r="H36" s="250">
        <f t="shared" si="5"/>
        <v>180647.68</v>
      </c>
    </row>
    <row r="37" spans="1:8" ht="12.75">
      <c r="A37" s="248">
        <v>29</v>
      </c>
      <c r="B37" s="249" t="s">
        <v>471</v>
      </c>
      <c r="C37" s="251">
        <f>+C35+C23+1</f>
        <v>184638</v>
      </c>
      <c r="D37" s="251">
        <f>+D35+D23</f>
        <v>199378</v>
      </c>
      <c r="E37" s="251">
        <f>+E23+E35</f>
        <v>150372</v>
      </c>
      <c r="F37" s="251">
        <f>+F23+F35</f>
        <v>152066.90000000002</v>
      </c>
      <c r="G37" s="251">
        <f>+G23+G35+1</f>
        <v>166129.49000000002</v>
      </c>
      <c r="H37" s="251">
        <f>+H23+H35</f>
        <v>180648.33900000004</v>
      </c>
    </row>
    <row r="39" spans="6:8" ht="12.75">
      <c r="F39" s="21"/>
      <c r="G39" s="21"/>
      <c r="H39" s="21"/>
    </row>
  </sheetData>
  <sheetProtection/>
  <mergeCells count="10">
    <mergeCell ref="H5:H6"/>
    <mergeCell ref="A7:H7"/>
    <mergeCell ref="A24:H24"/>
    <mergeCell ref="E4:H4"/>
    <mergeCell ref="A1:G1"/>
    <mergeCell ref="A3:G3"/>
    <mergeCell ref="C5:E5"/>
    <mergeCell ref="F5:F6"/>
    <mergeCell ref="G5:G6"/>
    <mergeCell ref="A2:G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:C16"/>
    </sheetView>
  </sheetViews>
  <sheetFormatPr defaultColWidth="9.140625" defaultRowHeight="12.75"/>
  <cols>
    <col min="1" max="1" width="9.421875" style="224" customWidth="1"/>
    <col min="2" max="2" width="65.140625" style="224" bestFit="1" customWidth="1"/>
    <col min="3" max="3" width="25.28125" style="224" customWidth="1"/>
    <col min="4" max="16384" width="9.140625" style="224" customWidth="1"/>
  </cols>
  <sheetData>
    <row r="1" spans="1:3" ht="12">
      <c r="A1" s="346"/>
      <c r="B1" s="346"/>
      <c r="C1" s="346"/>
    </row>
    <row r="2" spans="1:3" ht="12">
      <c r="A2" s="346" t="s">
        <v>685</v>
      </c>
      <c r="B2" s="346"/>
      <c r="C2" s="346"/>
    </row>
    <row r="3" spans="1:3" ht="27.75" customHeight="1">
      <c r="A3" s="347" t="s">
        <v>686</v>
      </c>
      <c r="B3" s="346"/>
      <c r="C3" s="346"/>
    </row>
    <row r="5" spans="1:3" ht="12">
      <c r="A5" s="344" t="s">
        <v>163</v>
      </c>
      <c r="B5" s="345"/>
      <c r="C5" s="345"/>
    </row>
    <row r="6" spans="1:3" ht="15">
      <c r="A6" s="252" t="s">
        <v>180</v>
      </c>
      <c r="B6" s="252" t="s">
        <v>460</v>
      </c>
      <c r="C6" s="252" t="s">
        <v>164</v>
      </c>
    </row>
    <row r="7" spans="1:3" ht="15">
      <c r="A7" s="252">
        <v>1</v>
      </c>
      <c r="B7" s="252">
        <v>2</v>
      </c>
      <c r="C7" s="252">
        <v>3</v>
      </c>
    </row>
    <row r="8" spans="1:3" ht="12.75">
      <c r="A8" s="253" t="s">
        <v>181</v>
      </c>
      <c r="B8" s="254" t="s">
        <v>165</v>
      </c>
      <c r="C8" s="255">
        <v>154174567</v>
      </c>
    </row>
    <row r="9" spans="1:3" ht="12.75">
      <c r="A9" s="253" t="s">
        <v>183</v>
      </c>
      <c r="B9" s="254" t="s">
        <v>166</v>
      </c>
      <c r="C9" s="255">
        <v>149091224</v>
      </c>
    </row>
    <row r="10" spans="1:3" ht="12.75">
      <c r="A10" s="256" t="s">
        <v>184</v>
      </c>
      <c r="B10" s="257" t="s">
        <v>167</v>
      </c>
      <c r="C10" s="258">
        <f>+C8-C9</f>
        <v>5083343</v>
      </c>
    </row>
    <row r="11" spans="1:3" ht="12.75">
      <c r="A11" s="253" t="s">
        <v>185</v>
      </c>
      <c r="B11" s="254" t="s">
        <v>168</v>
      </c>
      <c r="C11" s="255">
        <v>44419294</v>
      </c>
    </row>
    <row r="12" spans="1:3" ht="12.75">
      <c r="A12" s="253" t="s">
        <v>186</v>
      </c>
      <c r="B12" s="254" t="s">
        <v>169</v>
      </c>
      <c r="C12" s="255">
        <v>1280531</v>
      </c>
    </row>
    <row r="13" spans="1:3" ht="12.75">
      <c r="A13" s="256" t="s">
        <v>187</v>
      </c>
      <c r="B13" s="257" t="s">
        <v>170</v>
      </c>
      <c r="C13" s="258">
        <f>+C11-C12</f>
        <v>43138763</v>
      </c>
    </row>
    <row r="14" spans="1:3" ht="12.75">
      <c r="A14" s="256" t="s">
        <v>188</v>
      </c>
      <c r="B14" s="257" t="s">
        <v>171</v>
      </c>
      <c r="C14" s="258">
        <f>+C10+C13</f>
        <v>48222106</v>
      </c>
    </row>
    <row r="15" spans="1:3" ht="12.75">
      <c r="A15" s="256" t="s">
        <v>193</v>
      </c>
      <c r="B15" s="257" t="s">
        <v>172</v>
      </c>
      <c r="C15" s="258">
        <f>+C14</f>
        <v>48222106</v>
      </c>
    </row>
    <row r="16" spans="1:3" ht="12.75">
      <c r="A16" s="256">
        <v>17</v>
      </c>
      <c r="B16" s="265" t="s">
        <v>646</v>
      </c>
      <c r="C16" s="258">
        <v>48222106</v>
      </c>
    </row>
  </sheetData>
  <sheetProtection/>
  <mergeCells count="4">
    <mergeCell ref="A5:C5"/>
    <mergeCell ref="A1:C1"/>
    <mergeCell ref="A2:C2"/>
    <mergeCell ref="A3:C3"/>
  </mergeCells>
  <printOptions/>
  <pageMargins left="0.75" right="0.7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C19"/>
  <sheetViews>
    <sheetView zoomScalePageLayoutView="0" workbookViewId="0" topLeftCell="A1">
      <selection activeCell="C18" sqref="C18"/>
    </sheetView>
  </sheetViews>
  <sheetFormatPr defaultColWidth="8.00390625" defaultRowHeight="12.75"/>
  <cols>
    <col min="1" max="1" width="6.57421875" style="182" customWidth="1"/>
    <col min="2" max="2" width="52.140625" style="182" customWidth="1"/>
    <col min="3" max="3" width="22.00390625" style="182" customWidth="1"/>
    <col min="4" max="16384" width="8.00390625" style="182" customWidth="1"/>
  </cols>
  <sheetData>
    <row r="1" ht="14.25">
      <c r="C1" s="183"/>
    </row>
    <row r="2" spans="1:3" ht="13.5">
      <c r="A2" s="184"/>
      <c r="B2" s="184"/>
      <c r="C2" s="184"/>
    </row>
    <row r="3" spans="1:3" ht="33.75" customHeight="1">
      <c r="A3" s="348" t="s">
        <v>173</v>
      </c>
      <c r="B3" s="348"/>
      <c r="C3" s="348"/>
    </row>
    <row r="4" ht="13.5" thickBot="1">
      <c r="C4" s="185"/>
    </row>
    <row r="5" spans="1:3" s="189" customFormat="1" ht="43.5" customHeight="1" thickBot="1">
      <c r="A5" s="186" t="s">
        <v>174</v>
      </c>
      <c r="B5" s="187" t="s">
        <v>460</v>
      </c>
      <c r="C5" s="188" t="s">
        <v>175</v>
      </c>
    </row>
    <row r="6" spans="1:3" ht="28.5" customHeight="1">
      <c r="A6" s="190" t="s">
        <v>407</v>
      </c>
      <c r="B6" s="191" t="str">
        <f>+CONCATENATE("Pénzkészlet 2019. január 1-jén",CHAR(10),"ebből:")</f>
        <v>Pénzkészlet 2019. január 1-jén
ebből:</v>
      </c>
      <c r="C6" s="192">
        <f>C7+C8</f>
        <v>40133</v>
      </c>
    </row>
    <row r="7" spans="1:3" ht="18" customHeight="1">
      <c r="A7" s="193" t="s">
        <v>412</v>
      </c>
      <c r="B7" s="194" t="s">
        <v>178</v>
      </c>
      <c r="C7" s="195">
        <v>40010</v>
      </c>
    </row>
    <row r="8" spans="1:3" ht="18" customHeight="1">
      <c r="A8" s="193" t="s">
        <v>413</v>
      </c>
      <c r="B8" s="194" t="s">
        <v>179</v>
      </c>
      <c r="C8" s="195">
        <v>123</v>
      </c>
    </row>
    <row r="9" spans="1:3" ht="18" customHeight="1">
      <c r="A9" s="193" t="s">
        <v>434</v>
      </c>
      <c r="B9" s="196" t="s">
        <v>176</v>
      </c>
      <c r="C9" s="195">
        <f>198592-44419+8000+1536+519</f>
        <v>164228</v>
      </c>
    </row>
    <row r="10" spans="1:3" ht="18" customHeight="1" thickBot="1">
      <c r="A10" s="197" t="s">
        <v>435</v>
      </c>
      <c r="B10" s="198" t="s">
        <v>177</v>
      </c>
      <c r="C10" s="199">
        <v>150372</v>
      </c>
    </row>
    <row r="11" spans="1:3" ht="25.5" customHeight="1">
      <c r="A11" s="200" t="s">
        <v>436</v>
      </c>
      <c r="B11" s="201" t="str">
        <f>+CONCATENATE("Záró pénzkészlet 2019. december 31-én",CHAR(10),"ebből:")</f>
        <v>Záró pénzkészlet 2019. december 31-én
ebből:</v>
      </c>
      <c r="C11" s="266">
        <f>C6+C9-C10</f>
        <v>53989</v>
      </c>
    </row>
    <row r="12" spans="1:3" ht="18" customHeight="1">
      <c r="A12" s="193" t="s">
        <v>437</v>
      </c>
      <c r="B12" s="194" t="s">
        <v>178</v>
      </c>
      <c r="C12" s="195">
        <v>53920</v>
      </c>
    </row>
    <row r="13" spans="1:3" ht="18" customHeight="1" thickBot="1">
      <c r="A13" s="202" t="s">
        <v>438</v>
      </c>
      <c r="B13" s="203" t="s">
        <v>179</v>
      </c>
      <c r="C13" s="204">
        <v>69</v>
      </c>
    </row>
    <row r="18" ht="12.75">
      <c r="C18" s="355"/>
    </row>
    <row r="19" ht="12.75">
      <c r="C19" s="355">
        <f>+C18-C11</f>
        <v>-53989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6.421875" style="0" customWidth="1"/>
    <col min="2" max="2" width="52.28125" style="0" bestFit="1" customWidth="1"/>
    <col min="3" max="3" width="11.28125" style="0" customWidth="1"/>
    <col min="4" max="4" width="11.00390625" style="0" customWidth="1"/>
    <col min="6" max="6" width="10.00390625" style="0" customWidth="1"/>
  </cols>
  <sheetData>
    <row r="1" spans="1:6" ht="12.75">
      <c r="A1" s="350"/>
      <c r="B1" s="350"/>
      <c r="C1" s="350"/>
      <c r="D1" s="350"/>
      <c r="E1" s="350"/>
      <c r="F1" s="350"/>
    </row>
    <row r="2" spans="1:18" ht="12.75">
      <c r="A2" s="292" t="s">
        <v>647</v>
      </c>
      <c r="B2" s="273"/>
      <c r="C2" s="273"/>
      <c r="D2" s="273"/>
      <c r="E2" s="273"/>
      <c r="F2" s="27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6" ht="12.75">
      <c r="A3" s="349" t="s">
        <v>687</v>
      </c>
      <c r="B3" s="350"/>
      <c r="C3" s="350"/>
      <c r="D3" s="350"/>
      <c r="E3" s="350"/>
      <c r="F3" s="350"/>
    </row>
    <row r="4" spans="1:6" ht="12.75">
      <c r="A4" s="36"/>
      <c r="B4" s="36"/>
      <c r="C4" s="36"/>
      <c r="D4" s="36"/>
      <c r="E4" s="36"/>
      <c r="F4" s="36"/>
    </row>
    <row r="5" spans="1:6" ht="12.75">
      <c r="A5" s="37"/>
      <c r="B5" s="37"/>
      <c r="C5" s="37"/>
      <c r="D5" s="37"/>
      <c r="E5" s="37"/>
      <c r="F5" s="44" t="s">
        <v>492</v>
      </c>
    </row>
    <row r="6" spans="1:6" ht="26.25">
      <c r="A6" s="45" t="s">
        <v>494</v>
      </c>
      <c r="B6" s="38" t="s">
        <v>460</v>
      </c>
      <c r="C6" s="39" t="s">
        <v>398</v>
      </c>
      <c r="D6" s="39" t="s">
        <v>393</v>
      </c>
      <c r="E6" s="39" t="s">
        <v>493</v>
      </c>
      <c r="F6" s="39" t="s">
        <v>496</v>
      </c>
    </row>
    <row r="7" spans="1:6" ht="12.75">
      <c r="A7" s="40" t="s">
        <v>407</v>
      </c>
      <c r="B7" s="41" t="s">
        <v>472</v>
      </c>
      <c r="C7" s="46">
        <v>1550</v>
      </c>
      <c r="D7" s="46">
        <v>1550</v>
      </c>
      <c r="E7" s="46">
        <v>1541</v>
      </c>
      <c r="F7" s="42">
        <f>+E7/D7</f>
        <v>0.9941935483870967</v>
      </c>
    </row>
    <row r="8" spans="1:6" ht="12.75">
      <c r="A8" s="40" t="s">
        <v>412</v>
      </c>
      <c r="B8" s="41" t="s">
        <v>495</v>
      </c>
      <c r="C8" s="46">
        <v>25000</v>
      </c>
      <c r="D8" s="46">
        <v>33294</v>
      </c>
      <c r="E8" s="46">
        <v>33294</v>
      </c>
      <c r="F8" s="42">
        <f>+E8/D8</f>
        <v>1</v>
      </c>
    </row>
    <row r="9" spans="1:6" ht="12.75">
      <c r="A9" s="40" t="s">
        <v>413</v>
      </c>
      <c r="B9" s="41" t="s">
        <v>473</v>
      </c>
      <c r="C9" s="46">
        <v>1900</v>
      </c>
      <c r="D9" s="46">
        <v>1738</v>
      </c>
      <c r="E9" s="46">
        <v>1430</v>
      </c>
      <c r="F9" s="42">
        <f>+E9/D9</f>
        <v>0.8227848101265823</v>
      </c>
    </row>
    <row r="10" spans="1:6" ht="12.75">
      <c r="A10" s="40" t="s">
        <v>434</v>
      </c>
      <c r="B10" s="41" t="s">
        <v>0</v>
      </c>
      <c r="C10" s="46">
        <v>0</v>
      </c>
      <c r="D10" s="46">
        <v>0</v>
      </c>
      <c r="E10" s="46">
        <v>0</v>
      </c>
      <c r="F10" s="42"/>
    </row>
    <row r="11" spans="1:6" ht="12.75">
      <c r="A11" s="15" t="s">
        <v>435</v>
      </c>
      <c r="B11" s="38" t="s">
        <v>498</v>
      </c>
      <c r="C11" s="47">
        <f>SUM(C7:C10)</f>
        <v>28450</v>
      </c>
      <c r="D11" s="47">
        <f>SUM(D7:D10)</f>
        <v>36582</v>
      </c>
      <c r="E11" s="47">
        <f>SUM(E7:E10)</f>
        <v>36265</v>
      </c>
      <c r="F11" s="43">
        <f>+E11/D11</f>
        <v>0.9913345361106555</v>
      </c>
    </row>
    <row r="13" spans="1:6" ht="12.75">
      <c r="A13" s="350"/>
      <c r="B13" s="350"/>
      <c r="C13" s="350"/>
      <c r="D13" s="350"/>
      <c r="E13" s="350"/>
      <c r="F13" s="350"/>
    </row>
    <row r="14" spans="1:6" ht="12.75">
      <c r="A14" s="273"/>
      <c r="B14" s="273"/>
      <c r="C14" s="273"/>
      <c r="D14" s="273"/>
      <c r="E14" s="273"/>
      <c r="F14" s="273"/>
    </row>
    <row r="15" spans="1:6" ht="12.75" customHeight="1">
      <c r="A15" s="351"/>
      <c r="B15" s="351"/>
      <c r="C15" s="351"/>
      <c r="D15" s="351"/>
      <c r="E15" s="351"/>
      <c r="F15" s="351"/>
    </row>
  </sheetData>
  <sheetProtection/>
  <mergeCells count="6">
    <mergeCell ref="A3:F3"/>
    <mergeCell ref="A15:F15"/>
    <mergeCell ref="A1:F1"/>
    <mergeCell ref="A2:F2"/>
    <mergeCell ref="A13:F13"/>
    <mergeCell ref="A14:F1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="140" zoomScaleNormal="140" zoomScalePageLayoutView="0" workbookViewId="0" topLeftCell="B1">
      <pane ySplit="7" topLeftCell="A86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48.7109375" style="208" bestFit="1" customWidth="1"/>
    <col min="2" max="3" width="12.421875" style="208" bestFit="1" customWidth="1"/>
    <col min="4" max="4" width="10.8515625" style="208" bestFit="1" customWidth="1"/>
    <col min="5" max="5" width="13.57421875" style="208" bestFit="1" customWidth="1"/>
    <col min="6" max="6" width="10.28125" style="208" customWidth="1"/>
    <col min="7" max="7" width="11.00390625" style="208" customWidth="1"/>
    <col min="8" max="8" width="11.421875" style="208" bestFit="1" customWidth="1"/>
    <col min="9" max="9" width="13.421875" style="208" bestFit="1" customWidth="1"/>
    <col min="10" max="11" width="9.7109375" style="208" customWidth="1"/>
    <col min="12" max="12" width="11.28125" style="208" bestFit="1" customWidth="1"/>
    <col min="13" max="13" width="13.421875" style="208" bestFit="1" customWidth="1"/>
    <col min="14" max="16384" width="9.140625" style="208" customWidth="1"/>
  </cols>
  <sheetData>
    <row r="1" spans="1:13" ht="12.75">
      <c r="A1" s="273" t="s">
        <v>649</v>
      </c>
      <c r="B1" s="273"/>
      <c r="C1" s="273"/>
      <c r="D1" s="273"/>
      <c r="E1" s="273"/>
      <c r="F1" s="273"/>
      <c r="G1" s="273"/>
      <c r="H1" s="273"/>
      <c r="L1" s="354" t="s">
        <v>682</v>
      </c>
      <c r="M1" s="354"/>
    </row>
    <row r="2" spans="1:8" ht="12.75">
      <c r="A2" s="277" t="s">
        <v>650</v>
      </c>
      <c r="B2" s="277"/>
      <c r="C2" s="277"/>
      <c r="D2" s="277"/>
      <c r="E2" s="277"/>
      <c r="F2" s="277"/>
      <c r="G2" s="277"/>
      <c r="H2"/>
    </row>
    <row r="4" spans="1:13" ht="12.75" customHeight="1">
      <c r="A4" s="281" t="s">
        <v>409</v>
      </c>
      <c r="B4" s="278" t="s">
        <v>396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</row>
    <row r="5" spans="1:13" ht="12.75">
      <c r="A5" s="282"/>
      <c r="B5" s="283" t="s">
        <v>247</v>
      </c>
      <c r="C5" s="284"/>
      <c r="D5" s="284"/>
      <c r="E5" s="285"/>
      <c r="F5" s="278" t="s">
        <v>399</v>
      </c>
      <c r="G5" s="279"/>
      <c r="H5" s="279"/>
      <c r="I5" s="279"/>
      <c r="J5" s="279"/>
      <c r="K5" s="279"/>
      <c r="L5" s="279"/>
      <c r="M5" s="280"/>
    </row>
    <row r="6" spans="1:13" ht="12.75">
      <c r="A6" s="282"/>
      <c r="B6" s="286"/>
      <c r="C6" s="287"/>
      <c r="D6" s="287"/>
      <c r="E6" s="288"/>
      <c r="F6" s="278" t="s">
        <v>400</v>
      </c>
      <c r="G6" s="279"/>
      <c r="H6" s="279"/>
      <c r="I6" s="280"/>
      <c r="J6" s="278" t="s">
        <v>401</v>
      </c>
      <c r="K6" s="279"/>
      <c r="L6" s="279"/>
      <c r="M6" s="280"/>
    </row>
    <row r="7" spans="1:13" ht="39">
      <c r="A7" s="282"/>
      <c r="B7" s="60" t="s">
        <v>398</v>
      </c>
      <c r="C7" s="60" t="s">
        <v>393</v>
      </c>
      <c r="D7" s="60" t="s">
        <v>458</v>
      </c>
      <c r="E7" s="70" t="s">
        <v>424</v>
      </c>
      <c r="F7" s="65" t="s">
        <v>398</v>
      </c>
      <c r="G7" s="60" t="s">
        <v>393</v>
      </c>
      <c r="H7" s="60" t="s">
        <v>458</v>
      </c>
      <c r="I7" s="70" t="s">
        <v>455</v>
      </c>
      <c r="J7" s="65" t="s">
        <v>398</v>
      </c>
      <c r="K7" s="60" t="s">
        <v>393</v>
      </c>
      <c r="L7" s="60" t="s">
        <v>458</v>
      </c>
      <c r="M7" s="70" t="s">
        <v>424</v>
      </c>
    </row>
    <row r="8" spans="1:13" ht="12.75">
      <c r="A8" s="209" t="s">
        <v>182</v>
      </c>
      <c r="B8" s="210">
        <v>11007</v>
      </c>
      <c r="C8" s="210">
        <v>13781</v>
      </c>
      <c r="D8" s="210">
        <v>11366</v>
      </c>
      <c r="E8" s="71">
        <f aca="true" t="shared" si="0" ref="E8:E19">+D8/C8</f>
        <v>0.8247587257818736</v>
      </c>
      <c r="F8" s="66">
        <f aca="true" t="shared" si="1" ref="F8:H12">+B8</f>
        <v>11007</v>
      </c>
      <c r="G8" s="63">
        <f t="shared" si="1"/>
        <v>13781</v>
      </c>
      <c r="H8" s="63">
        <f t="shared" si="1"/>
        <v>11366</v>
      </c>
      <c r="I8" s="71">
        <f aca="true" t="shared" si="2" ref="I8:I19">+H8/G8</f>
        <v>0.8247587257818736</v>
      </c>
      <c r="J8" s="68"/>
      <c r="K8" s="61"/>
      <c r="L8" s="61"/>
      <c r="M8" s="71"/>
    </row>
    <row r="9" spans="1:13" ht="12.75">
      <c r="A9" s="225" t="s">
        <v>634</v>
      </c>
      <c r="B9" s="210">
        <v>150</v>
      </c>
      <c r="C9" s="210">
        <v>150</v>
      </c>
      <c r="D9" s="210">
        <v>150</v>
      </c>
      <c r="E9" s="71">
        <f t="shared" si="0"/>
        <v>1</v>
      </c>
      <c r="F9" s="66">
        <f>+B9</f>
        <v>150</v>
      </c>
      <c r="G9" s="66">
        <f t="shared" si="1"/>
        <v>150</v>
      </c>
      <c r="H9" s="66">
        <f t="shared" si="1"/>
        <v>150</v>
      </c>
      <c r="I9" s="71">
        <f t="shared" si="2"/>
        <v>1</v>
      </c>
      <c r="J9" s="68"/>
      <c r="K9" s="61"/>
      <c r="L9" s="61"/>
      <c r="M9" s="71"/>
    </row>
    <row r="10" spans="1:13" ht="12.75">
      <c r="A10" s="209" t="s">
        <v>189</v>
      </c>
      <c r="B10" s="210">
        <v>300</v>
      </c>
      <c r="C10" s="210">
        <v>326</v>
      </c>
      <c r="D10" s="210">
        <v>325</v>
      </c>
      <c r="E10" s="71">
        <f>+D10/C10</f>
        <v>0.9969325153374233</v>
      </c>
      <c r="F10" s="66">
        <f t="shared" si="1"/>
        <v>300</v>
      </c>
      <c r="G10" s="63">
        <f t="shared" si="1"/>
        <v>326</v>
      </c>
      <c r="H10" s="63">
        <f t="shared" si="1"/>
        <v>325</v>
      </c>
      <c r="I10" s="71">
        <f t="shared" si="2"/>
        <v>0.9969325153374233</v>
      </c>
      <c r="J10" s="68"/>
      <c r="K10" s="61"/>
      <c r="L10" s="61"/>
      <c r="M10" s="71"/>
    </row>
    <row r="11" spans="1:13" ht="12.75">
      <c r="A11" s="225" t="s">
        <v>531</v>
      </c>
      <c r="B11" s="210">
        <v>114</v>
      </c>
      <c r="C11" s="210">
        <v>114</v>
      </c>
      <c r="D11" s="210">
        <v>0</v>
      </c>
      <c r="E11" s="71">
        <f>+D11/C11</f>
        <v>0</v>
      </c>
      <c r="F11" s="66">
        <f>+B11</f>
        <v>114</v>
      </c>
      <c r="G11" s="66">
        <f t="shared" si="1"/>
        <v>114</v>
      </c>
      <c r="H11" s="66">
        <f t="shared" si="1"/>
        <v>0</v>
      </c>
      <c r="I11" s="71">
        <f t="shared" si="2"/>
        <v>0</v>
      </c>
      <c r="J11" s="68"/>
      <c r="K11" s="61"/>
      <c r="L11" s="61"/>
      <c r="M11" s="71"/>
    </row>
    <row r="12" spans="1:13" ht="12.75">
      <c r="A12" s="209" t="s">
        <v>298</v>
      </c>
      <c r="B12" s="210">
        <v>160</v>
      </c>
      <c r="C12" s="210">
        <v>300</v>
      </c>
      <c r="D12" s="210">
        <v>259</v>
      </c>
      <c r="E12" s="71">
        <f>+D12/C12</f>
        <v>0.8633333333333333</v>
      </c>
      <c r="F12" s="66">
        <f t="shared" si="1"/>
        <v>160</v>
      </c>
      <c r="G12" s="63">
        <f t="shared" si="1"/>
        <v>300</v>
      </c>
      <c r="H12" s="63">
        <f t="shared" si="1"/>
        <v>259</v>
      </c>
      <c r="I12" s="71">
        <f t="shared" si="2"/>
        <v>0.8633333333333333</v>
      </c>
      <c r="J12" s="68"/>
      <c r="K12" s="61"/>
      <c r="L12" s="61"/>
      <c r="M12" s="71"/>
    </row>
    <row r="13" spans="1:13" ht="12.75">
      <c r="A13" s="211" t="s">
        <v>299</v>
      </c>
      <c r="B13" s="212">
        <f>SUM(B8:B12)</f>
        <v>11731</v>
      </c>
      <c r="C13" s="212">
        <f>SUM(C8:C12)</f>
        <v>14671</v>
      </c>
      <c r="D13" s="212">
        <f>SUM(D8:D12)</f>
        <v>12100</v>
      </c>
      <c r="E13" s="72">
        <f t="shared" si="0"/>
        <v>0.824756321995774</v>
      </c>
      <c r="F13" s="69">
        <f>SUM(F8:F12)</f>
        <v>11731</v>
      </c>
      <c r="G13" s="69">
        <f>SUM(G8:G12)</f>
        <v>14671</v>
      </c>
      <c r="H13" s="69">
        <f>SUM(H8:H12)</f>
        <v>12100</v>
      </c>
      <c r="I13" s="72">
        <f t="shared" si="2"/>
        <v>0.824756321995774</v>
      </c>
      <c r="J13" s="73"/>
      <c r="K13" s="62"/>
      <c r="L13" s="62"/>
      <c r="M13" s="72"/>
    </row>
    <row r="14" spans="1:13" ht="12.75">
      <c r="A14" s="209" t="s">
        <v>195</v>
      </c>
      <c r="B14" s="210">
        <v>2800</v>
      </c>
      <c r="C14" s="210">
        <v>2800</v>
      </c>
      <c r="D14" s="210">
        <v>2752</v>
      </c>
      <c r="E14" s="71">
        <f t="shared" si="0"/>
        <v>0.9828571428571429</v>
      </c>
      <c r="F14" s="66">
        <f aca="true" t="shared" si="3" ref="F14:H17">+B14</f>
        <v>2800</v>
      </c>
      <c r="G14" s="66">
        <f t="shared" si="3"/>
        <v>2800</v>
      </c>
      <c r="H14" s="66">
        <f t="shared" si="3"/>
        <v>2752</v>
      </c>
      <c r="I14" s="71">
        <f t="shared" si="2"/>
        <v>0.9828571428571429</v>
      </c>
      <c r="J14" s="68"/>
      <c r="K14" s="61"/>
      <c r="L14" s="61"/>
      <c r="M14" s="71"/>
    </row>
    <row r="15" spans="1:13" ht="26.25">
      <c r="A15" s="209" t="s">
        <v>519</v>
      </c>
      <c r="B15" s="210">
        <v>250</v>
      </c>
      <c r="C15" s="210">
        <v>250</v>
      </c>
      <c r="D15" s="210">
        <v>175</v>
      </c>
      <c r="E15" s="71">
        <f t="shared" si="0"/>
        <v>0.7</v>
      </c>
      <c r="F15" s="66">
        <f t="shared" si="3"/>
        <v>250</v>
      </c>
      <c r="G15" s="66">
        <f t="shared" si="3"/>
        <v>250</v>
      </c>
      <c r="H15" s="66">
        <f t="shared" si="3"/>
        <v>175</v>
      </c>
      <c r="I15" s="71">
        <f t="shared" si="2"/>
        <v>0.7</v>
      </c>
      <c r="J15" s="68"/>
      <c r="K15" s="61"/>
      <c r="L15" s="61"/>
      <c r="M15" s="71"/>
    </row>
    <row r="16" spans="1:13" ht="12.75">
      <c r="A16" s="209" t="s">
        <v>196</v>
      </c>
      <c r="B16" s="210">
        <v>250</v>
      </c>
      <c r="C16" s="210">
        <v>1964</v>
      </c>
      <c r="D16" s="210">
        <v>1765</v>
      </c>
      <c r="E16" s="71">
        <f t="shared" si="0"/>
        <v>0.8986761710794298</v>
      </c>
      <c r="F16" s="66">
        <f t="shared" si="3"/>
        <v>250</v>
      </c>
      <c r="G16" s="66">
        <f t="shared" si="3"/>
        <v>1964</v>
      </c>
      <c r="H16" s="66">
        <f t="shared" si="3"/>
        <v>1765</v>
      </c>
      <c r="I16" s="71">
        <f t="shared" si="2"/>
        <v>0.8986761710794298</v>
      </c>
      <c r="J16" s="68"/>
      <c r="K16" s="61"/>
      <c r="L16" s="61"/>
      <c r="M16" s="71"/>
    </row>
    <row r="17" spans="1:13" ht="12.75">
      <c r="A17" s="211" t="s">
        <v>300</v>
      </c>
      <c r="B17" s="212">
        <f>SUM(B14:B16)</f>
        <v>3300</v>
      </c>
      <c r="C17" s="212">
        <f>SUM(C14:C16)</f>
        <v>5014</v>
      </c>
      <c r="D17" s="212">
        <f>SUM(D14:D16)</f>
        <v>4692</v>
      </c>
      <c r="E17" s="72">
        <f t="shared" si="0"/>
        <v>0.9357798165137615</v>
      </c>
      <c r="F17" s="69">
        <f t="shared" si="3"/>
        <v>3300</v>
      </c>
      <c r="G17" s="64">
        <f t="shared" si="3"/>
        <v>5014</v>
      </c>
      <c r="H17" s="64">
        <f t="shared" si="3"/>
        <v>4692</v>
      </c>
      <c r="I17" s="72">
        <f t="shared" si="2"/>
        <v>0.9357798165137615</v>
      </c>
      <c r="J17" s="73"/>
      <c r="K17" s="62"/>
      <c r="L17" s="62"/>
      <c r="M17" s="72"/>
    </row>
    <row r="18" spans="1:13" ht="12.75">
      <c r="A18" s="211" t="s">
        <v>301</v>
      </c>
      <c r="B18" s="212">
        <f>+B13+B17</f>
        <v>15031</v>
      </c>
      <c r="C18" s="212">
        <f>+C13+C17</f>
        <v>19685</v>
      </c>
      <c r="D18" s="212">
        <f>+D13+D17</f>
        <v>16792</v>
      </c>
      <c r="E18" s="72">
        <f t="shared" si="0"/>
        <v>0.8530353060706122</v>
      </c>
      <c r="F18" s="69">
        <f>+F17+F13</f>
        <v>15031</v>
      </c>
      <c r="G18" s="69">
        <f>+G17+G13</f>
        <v>19685</v>
      </c>
      <c r="H18" s="69">
        <f>+H17+H13</f>
        <v>16792</v>
      </c>
      <c r="I18" s="72">
        <f t="shared" si="2"/>
        <v>0.8530353060706122</v>
      </c>
      <c r="J18" s="73"/>
      <c r="K18" s="62"/>
      <c r="L18" s="62"/>
      <c r="M18" s="72"/>
    </row>
    <row r="19" spans="1:13" ht="26.25">
      <c r="A19" s="211" t="s">
        <v>302</v>
      </c>
      <c r="B19" s="212">
        <v>3335</v>
      </c>
      <c r="C19" s="212">
        <v>3535</v>
      </c>
      <c r="D19" s="212">
        <v>3392</v>
      </c>
      <c r="E19" s="72">
        <f t="shared" si="0"/>
        <v>0.9595473833097595</v>
      </c>
      <c r="F19" s="69">
        <f aca="true" t="shared" si="4" ref="F19:F25">+B19</f>
        <v>3335</v>
      </c>
      <c r="G19" s="69">
        <f aca="true" t="shared" si="5" ref="G19:H25">+C19</f>
        <v>3535</v>
      </c>
      <c r="H19" s="69">
        <f t="shared" si="5"/>
        <v>3392</v>
      </c>
      <c r="I19" s="72">
        <f t="shared" si="2"/>
        <v>0.9595473833097595</v>
      </c>
      <c r="J19" s="73"/>
      <c r="K19" s="62"/>
      <c r="L19" s="62"/>
      <c r="M19" s="72"/>
    </row>
    <row r="20" spans="1:13" ht="12.75">
      <c r="A20" s="209" t="s">
        <v>198</v>
      </c>
      <c r="B20" s="210">
        <v>0</v>
      </c>
      <c r="C20" s="210">
        <v>0</v>
      </c>
      <c r="D20" s="210">
        <v>3328</v>
      </c>
      <c r="E20" s="71"/>
      <c r="F20" s="66">
        <f t="shared" si="4"/>
        <v>0</v>
      </c>
      <c r="G20" s="66">
        <f t="shared" si="5"/>
        <v>0</v>
      </c>
      <c r="H20" s="66">
        <f t="shared" si="5"/>
        <v>3328</v>
      </c>
      <c r="I20" s="71"/>
      <c r="J20" s="68"/>
      <c r="K20" s="61"/>
      <c r="L20" s="61"/>
      <c r="M20" s="71"/>
    </row>
    <row r="21" spans="1:13" ht="12.75">
      <c r="A21" s="209" t="s">
        <v>199</v>
      </c>
      <c r="B21" s="210">
        <v>0</v>
      </c>
      <c r="C21" s="210">
        <v>0</v>
      </c>
      <c r="D21" s="210">
        <v>4</v>
      </c>
      <c r="E21" s="71"/>
      <c r="F21" s="66">
        <f t="shared" si="4"/>
        <v>0</v>
      </c>
      <c r="G21" s="66">
        <f t="shared" si="5"/>
        <v>0</v>
      </c>
      <c r="H21" s="66">
        <f t="shared" si="5"/>
        <v>4</v>
      </c>
      <c r="I21" s="71"/>
      <c r="J21" s="68"/>
      <c r="K21" s="61"/>
      <c r="L21" s="61"/>
      <c r="M21" s="71"/>
    </row>
    <row r="22" spans="1:13" ht="12.75">
      <c r="A22" s="225" t="s">
        <v>532</v>
      </c>
      <c r="B22" s="210"/>
      <c r="C22" s="210"/>
      <c r="D22" s="210">
        <v>60</v>
      </c>
      <c r="E22" s="71"/>
      <c r="F22" s="66"/>
      <c r="G22" s="66"/>
      <c r="H22" s="66">
        <f t="shared" si="5"/>
        <v>60</v>
      </c>
      <c r="I22" s="71"/>
      <c r="J22" s="68"/>
      <c r="K22" s="61"/>
      <c r="L22" s="61"/>
      <c r="M22" s="71"/>
    </row>
    <row r="23" spans="1:13" ht="39">
      <c r="A23" s="225" t="s">
        <v>635</v>
      </c>
      <c r="B23" s="210">
        <v>0</v>
      </c>
      <c r="C23" s="210">
        <v>0</v>
      </c>
      <c r="D23" s="210">
        <v>0</v>
      </c>
      <c r="E23" s="71"/>
      <c r="F23" s="66">
        <f t="shared" si="4"/>
        <v>0</v>
      </c>
      <c r="G23" s="66">
        <f t="shared" si="5"/>
        <v>0</v>
      </c>
      <c r="H23" s="66">
        <f t="shared" si="5"/>
        <v>0</v>
      </c>
      <c r="I23" s="71"/>
      <c r="J23" s="68"/>
      <c r="K23" s="61"/>
      <c r="L23" s="61"/>
      <c r="M23" s="71"/>
    </row>
    <row r="24" spans="1:13" ht="12.75">
      <c r="A24" s="209" t="s">
        <v>202</v>
      </c>
      <c r="B24" s="210">
        <v>280</v>
      </c>
      <c r="C24" s="210">
        <v>592</v>
      </c>
      <c r="D24" s="210">
        <v>585</v>
      </c>
      <c r="E24" s="71">
        <f aca="true" t="shared" si="6" ref="E24:E37">+D24/C24</f>
        <v>0.9881756756756757</v>
      </c>
      <c r="F24" s="66">
        <f t="shared" si="4"/>
        <v>280</v>
      </c>
      <c r="G24" s="66">
        <f t="shared" si="5"/>
        <v>592</v>
      </c>
      <c r="H24" s="66">
        <f t="shared" si="5"/>
        <v>585</v>
      </c>
      <c r="I24" s="71">
        <f>+H24/G24</f>
        <v>0.9881756756756757</v>
      </c>
      <c r="J24" s="68"/>
      <c r="K24" s="61"/>
      <c r="L24" s="61"/>
      <c r="M24" s="71"/>
    </row>
    <row r="25" spans="1:13" ht="12.75">
      <c r="A25" s="209" t="s">
        <v>203</v>
      </c>
      <c r="B25" s="210">
        <v>3800</v>
      </c>
      <c r="C25" s="210">
        <v>4025</v>
      </c>
      <c r="D25" s="210">
        <v>4017</v>
      </c>
      <c r="E25" s="213">
        <f t="shared" si="6"/>
        <v>0.9980124223602485</v>
      </c>
      <c r="F25" s="214">
        <f t="shared" si="4"/>
        <v>3800</v>
      </c>
      <c r="G25" s="214">
        <f t="shared" si="5"/>
        <v>4025</v>
      </c>
      <c r="H25" s="214">
        <f t="shared" si="5"/>
        <v>4017</v>
      </c>
      <c r="I25" s="213">
        <f>+H25/G25</f>
        <v>0.9980124223602485</v>
      </c>
      <c r="J25" s="73"/>
      <c r="K25" s="62"/>
      <c r="L25" s="62"/>
      <c r="M25" s="72"/>
    </row>
    <row r="26" spans="1:13" ht="12.75">
      <c r="A26" s="211" t="s">
        <v>303</v>
      </c>
      <c r="B26" s="212">
        <f>SUM(B24:B25)</f>
        <v>4080</v>
      </c>
      <c r="C26" s="212">
        <f>SUM(C24:C25)</f>
        <v>4617</v>
      </c>
      <c r="D26" s="212">
        <f>SUM(D24:D25)</f>
        <v>4602</v>
      </c>
      <c r="E26" s="72">
        <f t="shared" si="6"/>
        <v>0.9967511371020142</v>
      </c>
      <c r="F26" s="69">
        <f>SUM(F24:F25)</f>
        <v>4080</v>
      </c>
      <c r="G26" s="69">
        <f>SUM(G24:G25)</f>
        <v>4617</v>
      </c>
      <c r="H26" s="69">
        <f>SUM(H24:H25)</f>
        <v>4602</v>
      </c>
      <c r="I26" s="72">
        <f aca="true" t="shared" si="7" ref="I26:I37">+H26/G26</f>
        <v>0.9967511371020142</v>
      </c>
      <c r="J26" s="68"/>
      <c r="K26" s="61"/>
      <c r="L26" s="61"/>
      <c r="M26" s="71"/>
    </row>
    <row r="27" spans="1:13" ht="12.75">
      <c r="A27" s="209" t="s">
        <v>204</v>
      </c>
      <c r="B27" s="210">
        <v>190</v>
      </c>
      <c r="C27" s="210">
        <v>190</v>
      </c>
      <c r="D27" s="210">
        <v>54</v>
      </c>
      <c r="E27" s="71">
        <f t="shared" si="6"/>
        <v>0.28421052631578947</v>
      </c>
      <c r="F27" s="66">
        <f aca="true" t="shared" si="8" ref="F27:H28">+B27</f>
        <v>190</v>
      </c>
      <c r="G27" s="66">
        <f t="shared" si="8"/>
        <v>190</v>
      </c>
      <c r="H27" s="66">
        <f t="shared" si="8"/>
        <v>54</v>
      </c>
      <c r="I27" s="213">
        <f t="shared" si="7"/>
        <v>0.28421052631578947</v>
      </c>
      <c r="J27" s="68"/>
      <c r="K27" s="61"/>
      <c r="L27" s="61"/>
      <c r="M27" s="71"/>
    </row>
    <row r="28" spans="1:13" ht="12.75">
      <c r="A28" s="209" t="s">
        <v>206</v>
      </c>
      <c r="B28" s="210">
        <v>30</v>
      </c>
      <c r="C28" s="210">
        <v>30</v>
      </c>
      <c r="D28" s="210">
        <v>24</v>
      </c>
      <c r="E28" s="71">
        <f t="shared" si="6"/>
        <v>0.8</v>
      </c>
      <c r="F28" s="66">
        <f t="shared" si="8"/>
        <v>30</v>
      </c>
      <c r="G28" s="66">
        <f t="shared" si="8"/>
        <v>30</v>
      </c>
      <c r="H28" s="66">
        <f t="shared" si="8"/>
        <v>24</v>
      </c>
      <c r="I28" s="213">
        <f t="shared" si="7"/>
        <v>0.8</v>
      </c>
      <c r="J28" s="68"/>
      <c r="K28" s="61"/>
      <c r="L28" s="61"/>
      <c r="M28" s="71"/>
    </row>
    <row r="29" spans="1:13" ht="12.75">
      <c r="A29" s="211" t="s">
        <v>248</v>
      </c>
      <c r="B29" s="212">
        <f>SUM(B27:B28)</f>
        <v>220</v>
      </c>
      <c r="C29" s="212">
        <f>SUM(C27:C28)</f>
        <v>220</v>
      </c>
      <c r="D29" s="212">
        <f>SUM(D27:D28)</f>
        <v>78</v>
      </c>
      <c r="E29" s="72">
        <f t="shared" si="6"/>
        <v>0.35454545454545455</v>
      </c>
      <c r="F29" s="69">
        <f>SUM(F27:F28)</f>
        <v>220</v>
      </c>
      <c r="G29" s="69">
        <f>SUM(G27:G28)</f>
        <v>220</v>
      </c>
      <c r="H29" s="69">
        <f>SUM(H27:H28)</f>
        <v>78</v>
      </c>
      <c r="I29" s="72">
        <f t="shared" si="7"/>
        <v>0.35454545454545455</v>
      </c>
      <c r="J29" s="68"/>
      <c r="K29" s="61"/>
      <c r="L29" s="61"/>
      <c r="M29" s="71"/>
    </row>
    <row r="30" spans="1:13" ht="12.75">
      <c r="A30" s="209" t="s">
        <v>208</v>
      </c>
      <c r="B30" s="210">
        <v>2640</v>
      </c>
      <c r="C30" s="210">
        <v>2940</v>
      </c>
      <c r="D30" s="210">
        <v>2682</v>
      </c>
      <c r="E30" s="213">
        <f t="shared" si="6"/>
        <v>0.9122448979591836</v>
      </c>
      <c r="F30" s="214">
        <f aca="true" t="shared" si="9" ref="F30:F36">+B30</f>
        <v>2640</v>
      </c>
      <c r="G30" s="214">
        <f aca="true" t="shared" si="10" ref="G30:H36">+C30</f>
        <v>2940</v>
      </c>
      <c r="H30" s="214">
        <f t="shared" si="10"/>
        <v>2682</v>
      </c>
      <c r="I30" s="213">
        <f t="shared" si="7"/>
        <v>0.9122448979591836</v>
      </c>
      <c r="J30" s="68"/>
      <c r="K30" s="61"/>
      <c r="L30" s="61"/>
      <c r="M30" s="71"/>
    </row>
    <row r="31" spans="1:13" ht="12.75">
      <c r="A31" s="225" t="s">
        <v>545</v>
      </c>
      <c r="B31" s="210">
        <v>250</v>
      </c>
      <c r="C31" s="210">
        <v>250</v>
      </c>
      <c r="D31" s="210">
        <v>68</v>
      </c>
      <c r="E31" s="213">
        <f t="shared" si="6"/>
        <v>0.272</v>
      </c>
      <c r="F31" s="214"/>
      <c r="G31" s="214">
        <v>194</v>
      </c>
      <c r="H31" s="214">
        <v>194</v>
      </c>
      <c r="I31" s="213"/>
      <c r="J31" s="68"/>
      <c r="K31" s="61"/>
      <c r="L31" s="61"/>
      <c r="M31" s="71"/>
    </row>
    <row r="32" spans="1:13" ht="12.75">
      <c r="A32" s="209" t="s">
        <v>304</v>
      </c>
      <c r="B32" s="210">
        <v>620</v>
      </c>
      <c r="C32" s="210">
        <v>620</v>
      </c>
      <c r="D32" s="210">
        <v>13</v>
      </c>
      <c r="E32" s="213">
        <f t="shared" si="6"/>
        <v>0.020967741935483872</v>
      </c>
      <c r="F32" s="214">
        <f t="shared" si="9"/>
        <v>620</v>
      </c>
      <c r="G32" s="214">
        <f t="shared" si="10"/>
        <v>620</v>
      </c>
      <c r="H32" s="214">
        <f t="shared" si="10"/>
        <v>13</v>
      </c>
      <c r="I32" s="213">
        <f t="shared" si="7"/>
        <v>0.020967741935483872</v>
      </c>
      <c r="J32" s="68"/>
      <c r="K32" s="61"/>
      <c r="L32" s="61"/>
      <c r="M32" s="71"/>
    </row>
    <row r="33" spans="1:13" ht="12.75">
      <c r="A33" s="209" t="s">
        <v>209</v>
      </c>
      <c r="B33" s="210">
        <v>1640</v>
      </c>
      <c r="C33" s="210">
        <v>1640</v>
      </c>
      <c r="D33" s="210">
        <v>328</v>
      </c>
      <c r="E33" s="213">
        <f t="shared" si="6"/>
        <v>0.2</v>
      </c>
      <c r="F33" s="214">
        <f t="shared" si="9"/>
        <v>1640</v>
      </c>
      <c r="G33" s="214">
        <f t="shared" si="10"/>
        <v>1640</v>
      </c>
      <c r="H33" s="214">
        <f t="shared" si="10"/>
        <v>328</v>
      </c>
      <c r="I33" s="213">
        <f t="shared" si="7"/>
        <v>0.2</v>
      </c>
      <c r="J33" s="68"/>
      <c r="K33" s="61"/>
      <c r="L33" s="61"/>
      <c r="M33" s="71"/>
    </row>
    <row r="34" spans="1:13" ht="12.75">
      <c r="A34" s="209" t="s">
        <v>305</v>
      </c>
      <c r="B34" s="210">
        <v>0</v>
      </c>
      <c r="C34" s="210">
        <v>0</v>
      </c>
      <c r="D34" s="210">
        <v>0</v>
      </c>
      <c r="E34" s="213"/>
      <c r="F34" s="214">
        <f t="shared" si="9"/>
        <v>0</v>
      </c>
      <c r="G34" s="214">
        <f t="shared" si="10"/>
        <v>0</v>
      </c>
      <c r="H34" s="214">
        <f t="shared" si="10"/>
        <v>0</v>
      </c>
      <c r="I34" s="213"/>
      <c r="J34" s="68"/>
      <c r="K34" s="61"/>
      <c r="L34" s="61"/>
      <c r="M34" s="71"/>
    </row>
    <row r="35" spans="1:13" ht="12.75">
      <c r="A35" s="209" t="s">
        <v>306</v>
      </c>
      <c r="B35" s="210">
        <v>240</v>
      </c>
      <c r="C35" s="210">
        <v>5200</v>
      </c>
      <c r="D35" s="210">
        <v>5191</v>
      </c>
      <c r="E35" s="213">
        <f t="shared" si="6"/>
        <v>0.9982692307692308</v>
      </c>
      <c r="F35" s="214">
        <f t="shared" si="9"/>
        <v>240</v>
      </c>
      <c r="G35" s="214">
        <f t="shared" si="10"/>
        <v>5200</v>
      </c>
      <c r="H35" s="214">
        <f t="shared" si="10"/>
        <v>5191</v>
      </c>
      <c r="I35" s="213">
        <f t="shared" si="7"/>
        <v>0.9982692307692308</v>
      </c>
      <c r="J35" s="68"/>
      <c r="K35" s="61"/>
      <c r="L35" s="61"/>
      <c r="M35" s="71"/>
    </row>
    <row r="36" spans="1:13" ht="12.75">
      <c r="A36" s="209" t="s">
        <v>213</v>
      </c>
      <c r="B36" s="210">
        <v>17517</v>
      </c>
      <c r="C36" s="210">
        <v>14517</v>
      </c>
      <c r="D36" s="210">
        <v>8780</v>
      </c>
      <c r="E36" s="71">
        <f t="shared" si="6"/>
        <v>0.6048081559550872</v>
      </c>
      <c r="F36" s="214">
        <f t="shared" si="9"/>
        <v>17517</v>
      </c>
      <c r="G36" s="214">
        <f t="shared" si="10"/>
        <v>14517</v>
      </c>
      <c r="H36" s="214">
        <f t="shared" si="10"/>
        <v>8780</v>
      </c>
      <c r="I36" s="213">
        <f t="shared" si="7"/>
        <v>0.6048081559550872</v>
      </c>
      <c r="J36" s="68"/>
      <c r="K36" s="61"/>
      <c r="L36" s="61"/>
      <c r="M36" s="71"/>
    </row>
    <row r="37" spans="1:13" ht="26.25">
      <c r="A37" s="211" t="s">
        <v>501</v>
      </c>
      <c r="B37" s="212">
        <f>SUM(B30:B36)</f>
        <v>22907</v>
      </c>
      <c r="C37" s="212">
        <f>SUM(C30:C36)</f>
        <v>25167</v>
      </c>
      <c r="D37" s="212">
        <f>SUM(D30:D36)</f>
        <v>17062</v>
      </c>
      <c r="E37" s="72">
        <f t="shared" si="6"/>
        <v>0.6779512854134382</v>
      </c>
      <c r="F37" s="69">
        <f>SUM(F30:F36)</f>
        <v>22657</v>
      </c>
      <c r="G37" s="69">
        <f>SUM(G30:G36)</f>
        <v>25111</v>
      </c>
      <c r="H37" s="69">
        <f>SUM(H30:H36)</f>
        <v>17188</v>
      </c>
      <c r="I37" s="72">
        <f t="shared" si="7"/>
        <v>0.6844809047827646</v>
      </c>
      <c r="J37" s="68"/>
      <c r="K37" s="61"/>
      <c r="L37" s="61"/>
      <c r="M37" s="71"/>
    </row>
    <row r="38" spans="1:13" ht="12.75">
      <c r="A38" s="225" t="s">
        <v>636</v>
      </c>
      <c r="B38" s="226">
        <v>40</v>
      </c>
      <c r="C38" s="226">
        <v>40</v>
      </c>
      <c r="D38" s="226">
        <v>0</v>
      </c>
      <c r="E38" s="71">
        <f aca="true" t="shared" si="11" ref="E38:E43">+D38/C38</f>
        <v>0</v>
      </c>
      <c r="F38" s="259">
        <f>+B38</f>
        <v>40</v>
      </c>
      <c r="G38" s="259">
        <f>+C38</f>
        <v>40</v>
      </c>
      <c r="H38" s="259">
        <f>+D38</f>
        <v>0</v>
      </c>
      <c r="I38" s="71">
        <f aca="true" t="shared" si="12" ref="I38:I43">+H38/G38</f>
        <v>0</v>
      </c>
      <c r="J38" s="68"/>
      <c r="K38" s="61"/>
      <c r="L38" s="61"/>
      <c r="M38" s="71"/>
    </row>
    <row r="39" spans="1:13" ht="26.25">
      <c r="A39" s="209" t="s">
        <v>215</v>
      </c>
      <c r="B39" s="210">
        <v>7160</v>
      </c>
      <c r="C39" s="210">
        <v>7160</v>
      </c>
      <c r="D39" s="210">
        <v>4296</v>
      </c>
      <c r="E39" s="71">
        <f t="shared" si="11"/>
        <v>0.6</v>
      </c>
      <c r="F39" s="66">
        <f aca="true" t="shared" si="13" ref="F39:H56">+B39</f>
        <v>7160</v>
      </c>
      <c r="G39" s="63">
        <f t="shared" si="13"/>
        <v>7160</v>
      </c>
      <c r="H39" s="63">
        <f t="shared" si="13"/>
        <v>4296</v>
      </c>
      <c r="I39" s="71">
        <f t="shared" si="12"/>
        <v>0.6</v>
      </c>
      <c r="J39" s="68"/>
      <c r="K39" s="61"/>
      <c r="L39" s="61"/>
      <c r="M39" s="71"/>
    </row>
    <row r="40" spans="1:13" ht="12.75">
      <c r="A40" s="209" t="s">
        <v>220</v>
      </c>
      <c r="B40" s="210">
        <v>360</v>
      </c>
      <c r="C40" s="210">
        <v>360</v>
      </c>
      <c r="D40" s="210">
        <v>83</v>
      </c>
      <c r="E40" s="213">
        <f t="shared" si="11"/>
        <v>0.23055555555555557</v>
      </c>
      <c r="F40" s="214">
        <f t="shared" si="13"/>
        <v>360</v>
      </c>
      <c r="G40" s="74">
        <f t="shared" si="13"/>
        <v>360</v>
      </c>
      <c r="H40" s="74">
        <f t="shared" si="13"/>
        <v>83</v>
      </c>
      <c r="I40" s="213">
        <f t="shared" si="12"/>
        <v>0.23055555555555557</v>
      </c>
      <c r="J40" s="68"/>
      <c r="K40" s="61"/>
      <c r="L40" s="61"/>
      <c r="M40" s="71"/>
    </row>
    <row r="41" spans="1:13" ht="26.25">
      <c r="A41" s="211" t="s">
        <v>502</v>
      </c>
      <c r="B41" s="212">
        <f>SUM(B39:B40)</f>
        <v>7520</v>
      </c>
      <c r="C41" s="212">
        <f>SUM(C39:C40)</f>
        <v>7520</v>
      </c>
      <c r="D41" s="212">
        <f>SUM(D39:D40)</f>
        <v>4379</v>
      </c>
      <c r="E41" s="72">
        <f t="shared" si="11"/>
        <v>0.582313829787234</v>
      </c>
      <c r="F41" s="69">
        <f>SUM(F39:F40)</f>
        <v>7520</v>
      </c>
      <c r="G41" s="69">
        <f>SUM(G39:G40)</f>
        <v>7520</v>
      </c>
      <c r="H41" s="69">
        <f>SUM(H39:H40)</f>
        <v>4379</v>
      </c>
      <c r="I41" s="72">
        <f t="shared" si="12"/>
        <v>0.582313829787234</v>
      </c>
      <c r="J41" s="68"/>
      <c r="K41" s="61"/>
      <c r="L41" s="61"/>
      <c r="M41" s="71"/>
    </row>
    <row r="42" spans="1:13" ht="12.75">
      <c r="A42" s="211" t="s">
        <v>221</v>
      </c>
      <c r="B42" s="212">
        <f>+B26+B29+B37+B41+B38</f>
        <v>34767</v>
      </c>
      <c r="C42" s="212">
        <f>+C26+C29+C37+C41+C38</f>
        <v>37564</v>
      </c>
      <c r="D42" s="212">
        <f>+D26+D29+D37+D41+D38</f>
        <v>26121</v>
      </c>
      <c r="E42" s="72">
        <f t="shared" si="11"/>
        <v>0.6953732296879992</v>
      </c>
      <c r="F42" s="69">
        <f aca="true" t="shared" si="14" ref="F42:H43">+B42</f>
        <v>34767</v>
      </c>
      <c r="G42" s="69">
        <f t="shared" si="14"/>
        <v>37564</v>
      </c>
      <c r="H42" s="69">
        <f t="shared" si="14"/>
        <v>26121</v>
      </c>
      <c r="I42" s="72">
        <f t="shared" si="12"/>
        <v>0.6953732296879992</v>
      </c>
      <c r="J42" s="68"/>
      <c r="K42" s="61"/>
      <c r="L42" s="61"/>
      <c r="M42" s="71"/>
    </row>
    <row r="43" spans="1:13" ht="12.75">
      <c r="A43" s="209" t="s">
        <v>503</v>
      </c>
      <c r="B43" s="210">
        <v>0</v>
      </c>
      <c r="C43" s="210">
        <v>62</v>
      </c>
      <c r="D43" s="210">
        <v>0</v>
      </c>
      <c r="E43" s="71">
        <f t="shared" si="11"/>
        <v>0</v>
      </c>
      <c r="F43" s="66">
        <f t="shared" si="14"/>
        <v>0</v>
      </c>
      <c r="G43" s="66">
        <f t="shared" si="14"/>
        <v>62</v>
      </c>
      <c r="H43" s="66">
        <f t="shared" si="14"/>
        <v>0</v>
      </c>
      <c r="I43" s="71">
        <f t="shared" si="12"/>
        <v>0</v>
      </c>
      <c r="J43" s="68"/>
      <c r="K43" s="61"/>
      <c r="L43" s="61"/>
      <c r="M43" s="71"/>
    </row>
    <row r="44" spans="1:13" ht="26.25">
      <c r="A44" s="209" t="s">
        <v>228</v>
      </c>
      <c r="B44" s="210">
        <v>0</v>
      </c>
      <c r="C44" s="210">
        <v>0</v>
      </c>
      <c r="D44" s="210">
        <v>0</v>
      </c>
      <c r="E44" s="71"/>
      <c r="F44" s="66">
        <f t="shared" si="13"/>
        <v>0</v>
      </c>
      <c r="G44" s="63">
        <f t="shared" si="13"/>
        <v>0</v>
      </c>
      <c r="H44" s="63">
        <f t="shared" si="13"/>
        <v>0</v>
      </c>
      <c r="I44" s="71"/>
      <c r="J44" s="68"/>
      <c r="K44" s="61"/>
      <c r="L44" s="61"/>
      <c r="M44" s="71"/>
    </row>
    <row r="45" spans="1:13" ht="26.25">
      <c r="A45" s="209" t="s">
        <v>504</v>
      </c>
      <c r="B45" s="210">
        <v>0</v>
      </c>
      <c r="C45" s="210">
        <v>0</v>
      </c>
      <c r="D45" s="210">
        <v>0</v>
      </c>
      <c r="E45" s="71"/>
      <c r="F45" s="66">
        <f t="shared" si="13"/>
        <v>0</v>
      </c>
      <c r="G45" s="63">
        <f t="shared" si="13"/>
        <v>0</v>
      </c>
      <c r="H45" s="63">
        <f t="shared" si="13"/>
        <v>0</v>
      </c>
      <c r="I45" s="71"/>
      <c r="J45" s="68"/>
      <c r="K45" s="61"/>
      <c r="L45" s="61"/>
      <c r="M45" s="71"/>
    </row>
    <row r="46" spans="1:13" ht="26.25">
      <c r="A46" s="209" t="s">
        <v>505</v>
      </c>
      <c r="B46" s="210">
        <v>0</v>
      </c>
      <c r="C46" s="210">
        <v>0</v>
      </c>
      <c r="D46" s="210">
        <v>0</v>
      </c>
      <c r="E46" s="71"/>
      <c r="F46" s="66">
        <f t="shared" si="13"/>
        <v>0</v>
      </c>
      <c r="G46" s="63">
        <f t="shared" si="13"/>
        <v>0</v>
      </c>
      <c r="H46" s="63">
        <f t="shared" si="13"/>
        <v>0</v>
      </c>
      <c r="I46" s="71"/>
      <c r="J46" s="68"/>
      <c r="K46" s="61"/>
      <c r="L46" s="61"/>
      <c r="M46" s="71"/>
    </row>
    <row r="47" spans="1:13" ht="26.25">
      <c r="A47" s="209" t="s">
        <v>232</v>
      </c>
      <c r="B47" s="210">
        <v>0</v>
      </c>
      <c r="C47" s="210">
        <v>0</v>
      </c>
      <c r="D47" s="210">
        <v>0</v>
      </c>
      <c r="E47" s="71"/>
      <c r="F47" s="66">
        <f t="shared" si="13"/>
        <v>0</v>
      </c>
      <c r="G47" s="63">
        <f t="shared" si="13"/>
        <v>0</v>
      </c>
      <c r="H47" s="63">
        <f t="shared" si="13"/>
        <v>0</v>
      </c>
      <c r="I47" s="71"/>
      <c r="J47" s="68"/>
      <c r="K47" s="61"/>
      <c r="L47" s="61"/>
      <c r="M47" s="71"/>
    </row>
    <row r="48" spans="1:13" ht="26.25">
      <c r="A48" s="209" t="s">
        <v>506</v>
      </c>
      <c r="B48" s="210"/>
      <c r="C48" s="210">
        <v>0</v>
      </c>
      <c r="D48" s="210">
        <v>0</v>
      </c>
      <c r="E48" s="213"/>
      <c r="F48" s="214">
        <f t="shared" si="13"/>
        <v>0</v>
      </c>
      <c r="G48" s="74">
        <f t="shared" si="13"/>
        <v>0</v>
      </c>
      <c r="H48" s="74">
        <f t="shared" si="13"/>
        <v>0</v>
      </c>
      <c r="I48" s="213"/>
      <c r="J48" s="68"/>
      <c r="K48" s="61"/>
      <c r="L48" s="61"/>
      <c r="M48" s="71"/>
    </row>
    <row r="49" spans="1:13" ht="26.25">
      <c r="A49" s="209" t="s">
        <v>233</v>
      </c>
      <c r="B49" s="210">
        <v>0</v>
      </c>
      <c r="C49" s="210">
        <v>0</v>
      </c>
      <c r="D49" s="210">
        <v>0</v>
      </c>
      <c r="E49" s="71"/>
      <c r="F49" s="66"/>
      <c r="G49" s="63"/>
      <c r="H49" s="63">
        <f t="shared" si="13"/>
        <v>0</v>
      </c>
      <c r="I49" s="71"/>
      <c r="J49" s="68"/>
      <c r="K49" s="61"/>
      <c r="L49" s="61"/>
      <c r="M49" s="71"/>
    </row>
    <row r="50" spans="1:13" ht="26.25">
      <c r="A50" s="225" t="s">
        <v>546</v>
      </c>
      <c r="B50" s="210">
        <v>50</v>
      </c>
      <c r="C50" s="210">
        <v>50</v>
      </c>
      <c r="D50" s="210">
        <v>20</v>
      </c>
      <c r="E50" s="71">
        <f>+D50/C50</f>
        <v>0.4</v>
      </c>
      <c r="F50" s="66">
        <f>+B50</f>
        <v>50</v>
      </c>
      <c r="G50" s="63">
        <f>+C50</f>
        <v>50</v>
      </c>
      <c r="H50" s="63">
        <f t="shared" si="13"/>
        <v>20</v>
      </c>
      <c r="I50" s="71">
        <f>+H50/G50</f>
        <v>0.4</v>
      </c>
      <c r="J50" s="68"/>
      <c r="K50" s="61"/>
      <c r="L50" s="61"/>
      <c r="M50" s="71"/>
    </row>
    <row r="51" spans="1:13" ht="12.75">
      <c r="A51" s="225" t="s">
        <v>547</v>
      </c>
      <c r="B51" s="210"/>
      <c r="C51" s="210"/>
      <c r="D51" s="210">
        <v>20</v>
      </c>
      <c r="E51" s="71"/>
      <c r="F51" s="66"/>
      <c r="G51" s="63"/>
      <c r="H51" s="63">
        <f t="shared" si="13"/>
        <v>20</v>
      </c>
      <c r="I51" s="71"/>
      <c r="J51" s="68"/>
      <c r="K51" s="61"/>
      <c r="L51" s="61"/>
      <c r="M51" s="71"/>
    </row>
    <row r="52" spans="1:13" ht="26.25">
      <c r="A52" s="209" t="s">
        <v>507</v>
      </c>
      <c r="B52" s="210">
        <v>722</v>
      </c>
      <c r="C52" s="210">
        <v>1322</v>
      </c>
      <c r="D52" s="210">
        <v>1300</v>
      </c>
      <c r="E52" s="71">
        <f>+D52/C52</f>
        <v>0.983358547655068</v>
      </c>
      <c r="F52" s="66">
        <f t="shared" si="13"/>
        <v>722</v>
      </c>
      <c r="G52" s="63">
        <f t="shared" si="13"/>
        <v>1322</v>
      </c>
      <c r="H52" s="63">
        <f t="shared" si="13"/>
        <v>1300</v>
      </c>
      <c r="I52" s="71">
        <f>+H52/G52</f>
        <v>0.983358547655068</v>
      </c>
      <c r="J52" s="68"/>
      <c r="K52" s="61"/>
      <c r="L52" s="61"/>
      <c r="M52" s="71"/>
    </row>
    <row r="53" spans="1:13" ht="12.75">
      <c r="A53" s="225" t="s">
        <v>652</v>
      </c>
      <c r="B53" s="210">
        <v>0</v>
      </c>
      <c r="C53" s="210">
        <v>0</v>
      </c>
      <c r="D53" s="210">
        <v>157</v>
      </c>
      <c r="E53" s="72"/>
      <c r="F53" s="66">
        <f t="shared" si="13"/>
        <v>0</v>
      </c>
      <c r="G53" s="63">
        <f t="shared" si="13"/>
        <v>0</v>
      </c>
      <c r="H53" s="63">
        <f t="shared" si="13"/>
        <v>157</v>
      </c>
      <c r="I53" s="72"/>
      <c r="J53" s="68"/>
      <c r="K53" s="61"/>
      <c r="L53" s="61"/>
      <c r="M53" s="71"/>
    </row>
    <row r="54" spans="1:13" ht="12.75">
      <c r="A54" s="225" t="s">
        <v>533</v>
      </c>
      <c r="B54" s="210">
        <v>0</v>
      </c>
      <c r="C54" s="210">
        <v>0</v>
      </c>
      <c r="D54" s="210">
        <v>1142</v>
      </c>
      <c r="E54" s="71"/>
      <c r="F54" s="66">
        <f t="shared" si="13"/>
        <v>0</v>
      </c>
      <c r="G54" s="63">
        <f t="shared" si="13"/>
        <v>0</v>
      </c>
      <c r="H54" s="63">
        <f t="shared" si="13"/>
        <v>1142</v>
      </c>
      <c r="I54" s="71"/>
      <c r="J54" s="68"/>
      <c r="K54" s="61"/>
      <c r="L54" s="61"/>
      <c r="M54" s="71"/>
    </row>
    <row r="55" spans="1:13" ht="39">
      <c r="A55" s="209" t="s">
        <v>234</v>
      </c>
      <c r="B55" s="210">
        <v>0</v>
      </c>
      <c r="C55" s="210">
        <v>0</v>
      </c>
      <c r="D55" s="210"/>
      <c r="E55" s="71"/>
      <c r="F55" s="66">
        <f t="shared" si="13"/>
        <v>0</v>
      </c>
      <c r="G55" s="63">
        <f t="shared" si="13"/>
        <v>0</v>
      </c>
      <c r="H55" s="63">
        <f t="shared" si="13"/>
        <v>0</v>
      </c>
      <c r="I55" s="71"/>
      <c r="J55" s="68"/>
      <c r="K55" s="61"/>
      <c r="L55" s="61"/>
      <c r="M55" s="71"/>
    </row>
    <row r="56" spans="1:13" ht="39">
      <c r="A56" s="209" t="s">
        <v>508</v>
      </c>
      <c r="B56" s="210">
        <v>0</v>
      </c>
      <c r="C56" s="210">
        <v>0</v>
      </c>
      <c r="D56" s="210"/>
      <c r="E56" s="71"/>
      <c r="F56" s="66">
        <f t="shared" si="13"/>
        <v>0</v>
      </c>
      <c r="G56" s="63">
        <f t="shared" si="13"/>
        <v>0</v>
      </c>
      <c r="H56" s="63">
        <f t="shared" si="13"/>
        <v>0</v>
      </c>
      <c r="I56" s="71"/>
      <c r="J56" s="68"/>
      <c r="K56" s="61"/>
      <c r="L56" s="61"/>
      <c r="M56" s="71"/>
    </row>
    <row r="57" spans="1:13" ht="26.25">
      <c r="A57" s="211" t="s">
        <v>509</v>
      </c>
      <c r="B57" s="212">
        <f>SUM(B43:B56)</f>
        <v>772</v>
      </c>
      <c r="C57" s="212">
        <f>SUM(C43:C56)</f>
        <v>1434</v>
      </c>
      <c r="D57" s="212">
        <f>+D52+D50+D43</f>
        <v>1320</v>
      </c>
      <c r="E57" s="72">
        <f>+D57/C57</f>
        <v>0.9205020920502092</v>
      </c>
      <c r="F57" s="69">
        <f>+F52+F48+F46+F45+F43+F50</f>
        <v>772</v>
      </c>
      <c r="G57" s="69">
        <f>+G52+G50+G43</f>
        <v>1434</v>
      </c>
      <c r="H57" s="69">
        <f>+H52+H50+H43</f>
        <v>1320</v>
      </c>
      <c r="I57" s="72">
        <f>+H57/G57</f>
        <v>0.9205020920502092</v>
      </c>
      <c r="J57" s="68"/>
      <c r="K57" s="61"/>
      <c r="L57" s="61"/>
      <c r="M57" s="71"/>
    </row>
    <row r="58" spans="1:13" ht="26.25">
      <c r="A58" s="225" t="s">
        <v>520</v>
      </c>
      <c r="B58" s="226">
        <v>0</v>
      </c>
      <c r="C58" s="226">
        <v>0</v>
      </c>
      <c r="D58" s="226">
        <v>0</v>
      </c>
      <c r="E58" s="213"/>
      <c r="F58" s="214">
        <f aca="true" t="shared" si="15" ref="F58:H59">+B58</f>
        <v>0</v>
      </c>
      <c r="G58" s="214">
        <f t="shared" si="15"/>
        <v>0</v>
      </c>
      <c r="H58" s="214">
        <f t="shared" si="15"/>
        <v>0</v>
      </c>
      <c r="I58" s="213"/>
      <c r="J58" s="68"/>
      <c r="K58" s="61"/>
      <c r="L58" s="61"/>
      <c r="M58" s="71"/>
    </row>
    <row r="59" spans="1:13" ht="12.75">
      <c r="A59" s="225" t="s">
        <v>521</v>
      </c>
      <c r="B59" s="226">
        <f>SUM(B58)</f>
        <v>0</v>
      </c>
      <c r="C59" s="226">
        <v>0</v>
      </c>
      <c r="D59" s="226">
        <v>0</v>
      </c>
      <c r="E59" s="213"/>
      <c r="F59" s="214">
        <f t="shared" si="15"/>
        <v>0</v>
      </c>
      <c r="G59" s="214">
        <f t="shared" si="15"/>
        <v>0</v>
      </c>
      <c r="H59" s="214">
        <f t="shared" si="15"/>
        <v>0</v>
      </c>
      <c r="I59" s="213"/>
      <c r="J59" s="68"/>
      <c r="K59" s="61"/>
      <c r="L59" s="61"/>
      <c r="M59" s="71"/>
    </row>
    <row r="60" spans="1:13" ht="26.25">
      <c r="A60" s="209" t="s">
        <v>510</v>
      </c>
      <c r="B60" s="210">
        <v>42880</v>
      </c>
      <c r="C60" s="210">
        <v>42880</v>
      </c>
      <c r="D60" s="210">
        <v>37776</v>
      </c>
      <c r="E60" s="71">
        <f>+D60/C60</f>
        <v>0.8809701492537313</v>
      </c>
      <c r="F60" s="66">
        <f aca="true" t="shared" si="16" ref="F60:H62">+B60</f>
        <v>42880</v>
      </c>
      <c r="G60" s="63">
        <f t="shared" si="16"/>
        <v>42880</v>
      </c>
      <c r="H60" s="63">
        <f t="shared" si="16"/>
        <v>37776</v>
      </c>
      <c r="I60" s="71">
        <f>+H60/G60</f>
        <v>0.8809701492537313</v>
      </c>
      <c r="J60" s="68"/>
      <c r="K60" s="61"/>
      <c r="L60" s="61"/>
      <c r="M60" s="71"/>
    </row>
    <row r="61" spans="1:13" ht="12.75">
      <c r="A61" s="209" t="s">
        <v>238</v>
      </c>
      <c r="B61" s="210">
        <v>0</v>
      </c>
      <c r="C61" s="210">
        <v>0</v>
      </c>
      <c r="D61" s="210">
        <v>350</v>
      </c>
      <c r="E61" s="72"/>
      <c r="F61" s="214">
        <f t="shared" si="16"/>
        <v>0</v>
      </c>
      <c r="G61" s="74">
        <f t="shared" si="16"/>
        <v>0</v>
      </c>
      <c r="H61" s="74">
        <f t="shared" si="16"/>
        <v>350</v>
      </c>
      <c r="I61" s="72"/>
      <c r="J61" s="68"/>
      <c r="K61" s="61"/>
      <c r="L61" s="61"/>
      <c r="M61" s="71"/>
    </row>
    <row r="62" spans="1:13" ht="26.25">
      <c r="A62" s="209" t="s">
        <v>239</v>
      </c>
      <c r="B62" s="210">
        <v>0</v>
      </c>
      <c r="C62" s="210">
        <v>0</v>
      </c>
      <c r="D62" s="210">
        <v>3303</v>
      </c>
      <c r="E62" s="72"/>
      <c r="F62" s="214">
        <f t="shared" si="16"/>
        <v>0</v>
      </c>
      <c r="G62" s="74">
        <f t="shared" si="16"/>
        <v>0</v>
      </c>
      <c r="H62" s="74">
        <f t="shared" si="16"/>
        <v>3303</v>
      </c>
      <c r="I62" s="72"/>
      <c r="J62" s="68"/>
      <c r="K62" s="61"/>
      <c r="L62" s="61"/>
      <c r="M62" s="71"/>
    </row>
    <row r="63" spans="1:13" ht="12.75">
      <c r="A63" s="209" t="s">
        <v>240</v>
      </c>
      <c r="B63" s="210">
        <v>0</v>
      </c>
      <c r="C63" s="210">
        <v>0</v>
      </c>
      <c r="D63" s="210">
        <v>34123</v>
      </c>
      <c r="E63" s="71"/>
      <c r="F63" s="66"/>
      <c r="G63" s="61"/>
      <c r="H63" s="63">
        <f>+D63</f>
        <v>34123</v>
      </c>
      <c r="I63" s="71"/>
      <c r="J63" s="68"/>
      <c r="K63" s="61"/>
      <c r="L63" s="61"/>
      <c r="M63" s="71"/>
    </row>
    <row r="64" spans="1:13" ht="39">
      <c r="A64" s="209" t="s">
        <v>511</v>
      </c>
      <c r="B64" s="210">
        <v>50</v>
      </c>
      <c r="C64" s="210">
        <v>50</v>
      </c>
      <c r="D64" s="210">
        <v>0</v>
      </c>
      <c r="E64" s="71">
        <f>+D64/C64</f>
        <v>0</v>
      </c>
      <c r="F64" s="66">
        <f aca="true" t="shared" si="17" ref="F64:G66">+B64</f>
        <v>50</v>
      </c>
      <c r="G64" s="63">
        <f t="shared" si="17"/>
        <v>50</v>
      </c>
      <c r="H64" s="63">
        <f>+D64</f>
        <v>0</v>
      </c>
      <c r="I64" s="71">
        <f>+H64/G64</f>
        <v>0</v>
      </c>
      <c r="J64" s="68"/>
      <c r="K64" s="61"/>
      <c r="L64" s="61"/>
      <c r="M64" s="71"/>
    </row>
    <row r="65" spans="1:13" ht="26.25">
      <c r="A65" s="225" t="s">
        <v>656</v>
      </c>
      <c r="B65" s="210">
        <v>2036</v>
      </c>
      <c r="C65" s="210">
        <v>2036</v>
      </c>
      <c r="D65" s="210">
        <v>1611</v>
      </c>
      <c r="E65" s="71">
        <f>+D65/C65</f>
        <v>0.7912573673870335</v>
      </c>
      <c r="F65" s="66">
        <f t="shared" si="17"/>
        <v>2036</v>
      </c>
      <c r="G65" s="66">
        <f t="shared" si="17"/>
        <v>2036</v>
      </c>
      <c r="H65" s="66">
        <f>+D65</f>
        <v>1611</v>
      </c>
      <c r="I65" s="71">
        <f>+H65/G65</f>
        <v>0.7912573673870335</v>
      </c>
      <c r="J65" s="68"/>
      <c r="K65" s="61"/>
      <c r="L65" s="61"/>
      <c r="M65" s="71"/>
    </row>
    <row r="66" spans="1:13" ht="12.75">
      <c r="A66" s="225" t="s">
        <v>654</v>
      </c>
      <c r="B66" s="210">
        <v>0</v>
      </c>
      <c r="C66" s="210">
        <v>0</v>
      </c>
      <c r="D66" s="210">
        <v>200</v>
      </c>
      <c r="E66" s="71"/>
      <c r="F66" s="66">
        <f t="shared" si="17"/>
        <v>0</v>
      </c>
      <c r="G66" s="63">
        <f t="shared" si="17"/>
        <v>0</v>
      </c>
      <c r="H66" s="63">
        <f>+D66</f>
        <v>200</v>
      </c>
      <c r="I66" s="71"/>
      <c r="J66" s="68"/>
      <c r="K66" s="61"/>
      <c r="L66" s="61"/>
      <c r="M66" s="71"/>
    </row>
    <row r="67" spans="1:13" ht="12.75">
      <c r="A67" s="225" t="s">
        <v>655</v>
      </c>
      <c r="B67" s="210">
        <v>0</v>
      </c>
      <c r="C67" s="210">
        <v>0</v>
      </c>
      <c r="D67" s="210">
        <v>780</v>
      </c>
      <c r="E67" s="71"/>
      <c r="F67" s="66">
        <f>+B67</f>
        <v>0</v>
      </c>
      <c r="G67" s="63">
        <f aca="true" t="shared" si="18" ref="G67:H70">+C67</f>
        <v>0</v>
      </c>
      <c r="H67" s="63">
        <f t="shared" si="18"/>
        <v>780</v>
      </c>
      <c r="I67" s="71"/>
      <c r="J67" s="68"/>
      <c r="K67" s="61"/>
      <c r="L67" s="61"/>
      <c r="M67" s="71"/>
    </row>
    <row r="68" spans="1:13" ht="12.75">
      <c r="A68" s="225" t="s">
        <v>653</v>
      </c>
      <c r="B68" s="210"/>
      <c r="C68" s="210"/>
      <c r="D68" s="210">
        <v>600</v>
      </c>
      <c r="E68" s="71"/>
      <c r="F68" s="66"/>
      <c r="G68" s="63"/>
      <c r="H68" s="63">
        <f t="shared" si="18"/>
        <v>600</v>
      </c>
      <c r="I68" s="71"/>
      <c r="J68" s="68"/>
      <c r="K68" s="61"/>
      <c r="L68" s="61"/>
      <c r="M68" s="71"/>
    </row>
    <row r="69" spans="1:13" ht="12.75">
      <c r="A69" s="209" t="s">
        <v>241</v>
      </c>
      <c r="B69" s="210">
        <v>0</v>
      </c>
      <c r="C69" s="210">
        <v>0</v>
      </c>
      <c r="D69" s="210">
        <v>31</v>
      </c>
      <c r="E69" s="71"/>
      <c r="F69" s="66"/>
      <c r="G69" s="63"/>
      <c r="H69" s="63">
        <f t="shared" si="18"/>
        <v>31</v>
      </c>
      <c r="I69" s="71"/>
      <c r="J69" s="68"/>
      <c r="K69" s="61"/>
      <c r="L69" s="61"/>
      <c r="M69" s="71"/>
    </row>
    <row r="70" spans="1:13" ht="12.75">
      <c r="A70" s="209" t="s">
        <v>242</v>
      </c>
      <c r="B70" s="210">
        <v>10127</v>
      </c>
      <c r="C70" s="210">
        <v>15934</v>
      </c>
      <c r="D70" s="210">
        <v>0</v>
      </c>
      <c r="E70" s="71"/>
      <c r="F70" s="66">
        <v>500</v>
      </c>
      <c r="G70" s="66">
        <v>4811</v>
      </c>
      <c r="H70" s="66">
        <f t="shared" si="18"/>
        <v>0</v>
      </c>
      <c r="I70" s="71"/>
      <c r="J70" s="66">
        <f>10127-500</f>
        <v>9627</v>
      </c>
      <c r="K70" s="63">
        <v>11123</v>
      </c>
      <c r="L70" s="61"/>
      <c r="M70" s="71"/>
    </row>
    <row r="71" spans="1:13" ht="39">
      <c r="A71" s="211" t="s">
        <v>512</v>
      </c>
      <c r="B71" s="212">
        <f>+B70+B65+B60+B64</f>
        <v>55093</v>
      </c>
      <c r="C71" s="212">
        <f>+C65+C64+C60+C59+C70</f>
        <v>60900</v>
      </c>
      <c r="D71" s="212">
        <f>+D65+D64+D60+D59+D70</f>
        <v>39387</v>
      </c>
      <c r="E71" s="72">
        <f aca="true" t="shared" si="19" ref="E71:E81">+D71/C71</f>
        <v>0.6467487684729064</v>
      </c>
      <c r="F71" s="69">
        <f>+F70+F65+F60+F64</f>
        <v>45466</v>
      </c>
      <c r="G71" s="69">
        <f>+G70+G65+G60+G64+G58</f>
        <v>49777</v>
      </c>
      <c r="H71" s="69">
        <f>+H70+H65+H60+H64+H58</f>
        <v>39387</v>
      </c>
      <c r="I71" s="72">
        <f>+H71/G71</f>
        <v>0.7912690600076341</v>
      </c>
      <c r="J71" s="267">
        <f>+J70</f>
        <v>9627</v>
      </c>
      <c r="K71" s="267">
        <f>+K70</f>
        <v>11123</v>
      </c>
      <c r="L71" s="68">
        <f>+L70</f>
        <v>0</v>
      </c>
      <c r="M71" s="68">
        <f>+M70</f>
        <v>0</v>
      </c>
    </row>
    <row r="72" spans="1:13" ht="12.75">
      <c r="A72" s="225" t="s">
        <v>548</v>
      </c>
      <c r="B72" s="226">
        <v>0</v>
      </c>
      <c r="C72" s="226">
        <v>0</v>
      </c>
      <c r="D72" s="226">
        <v>0</v>
      </c>
      <c r="E72" s="71"/>
      <c r="F72" s="226"/>
      <c r="G72" s="226"/>
      <c r="H72" s="226"/>
      <c r="I72" s="226"/>
      <c r="J72" s="68"/>
      <c r="K72" s="66">
        <f>+C72</f>
        <v>0</v>
      </c>
      <c r="L72" s="66">
        <f>+D72</f>
        <v>0</v>
      </c>
      <c r="M72" s="71"/>
    </row>
    <row r="73" spans="1:13" ht="12.75">
      <c r="A73" s="225" t="s">
        <v>529</v>
      </c>
      <c r="B73" s="226">
        <v>1500</v>
      </c>
      <c r="C73" s="226">
        <v>1500</v>
      </c>
      <c r="D73" s="226"/>
      <c r="E73" s="213"/>
      <c r="F73" s="226"/>
      <c r="G73" s="226"/>
      <c r="H73" s="226"/>
      <c r="I73" s="226"/>
      <c r="J73" s="66">
        <f>+B73</f>
        <v>1500</v>
      </c>
      <c r="K73" s="66">
        <f>+C73</f>
        <v>1500</v>
      </c>
      <c r="L73" s="68"/>
      <c r="M73" s="71"/>
    </row>
    <row r="74" spans="1:13" ht="12.75">
      <c r="A74" s="225" t="s">
        <v>530</v>
      </c>
      <c r="B74" s="226">
        <v>0</v>
      </c>
      <c r="C74" s="226">
        <v>366</v>
      </c>
      <c r="D74" s="226">
        <v>253</v>
      </c>
      <c r="E74" s="71">
        <f t="shared" si="19"/>
        <v>0.6912568306010929</v>
      </c>
      <c r="F74" s="226"/>
      <c r="G74" s="226"/>
      <c r="H74" s="226"/>
      <c r="I74" s="226"/>
      <c r="J74" s="66">
        <f>+B74</f>
        <v>0</v>
      </c>
      <c r="K74" s="68"/>
      <c r="L74" s="68"/>
      <c r="M74" s="71"/>
    </row>
    <row r="75" spans="1:13" ht="12.75">
      <c r="A75" s="209" t="s">
        <v>243</v>
      </c>
      <c r="B75" s="210">
        <v>5300</v>
      </c>
      <c r="C75" s="210">
        <v>5300</v>
      </c>
      <c r="D75" s="210">
        <v>778</v>
      </c>
      <c r="E75" s="71">
        <f t="shared" si="19"/>
        <v>0.14679245283018869</v>
      </c>
      <c r="F75" s="63"/>
      <c r="G75" s="63"/>
      <c r="H75" s="63"/>
      <c r="I75" s="71"/>
      <c r="J75" s="66">
        <f>+B75</f>
        <v>5300</v>
      </c>
      <c r="K75" s="66">
        <f aca="true" t="shared" si="20" ref="J75:L77">+C75</f>
        <v>5300</v>
      </c>
      <c r="L75" s="66">
        <f t="shared" si="20"/>
        <v>778</v>
      </c>
      <c r="M75" s="71">
        <f aca="true" t="shared" si="21" ref="M75:M81">+L75/K75</f>
        <v>0.14679245283018869</v>
      </c>
    </row>
    <row r="76" spans="1:13" ht="26.25">
      <c r="A76" s="209" t="s">
        <v>244</v>
      </c>
      <c r="B76" s="210">
        <v>1836</v>
      </c>
      <c r="C76" s="210">
        <v>1917</v>
      </c>
      <c r="D76" s="210">
        <v>210</v>
      </c>
      <c r="E76" s="71">
        <f t="shared" si="19"/>
        <v>0.10954616588419405</v>
      </c>
      <c r="F76" s="66"/>
      <c r="G76" s="63"/>
      <c r="H76" s="63"/>
      <c r="I76" s="71"/>
      <c r="J76" s="66">
        <f t="shared" si="20"/>
        <v>1836</v>
      </c>
      <c r="K76" s="66">
        <f t="shared" si="20"/>
        <v>1917</v>
      </c>
      <c r="L76" s="66">
        <f t="shared" si="20"/>
        <v>210</v>
      </c>
      <c r="M76" s="71">
        <f t="shared" si="21"/>
        <v>0.10954616588419405</v>
      </c>
    </row>
    <row r="77" spans="1:13" ht="12.75">
      <c r="A77" s="211" t="s">
        <v>513</v>
      </c>
      <c r="B77" s="212">
        <f>SUM(B73:B76)</f>
        <v>8636</v>
      </c>
      <c r="C77" s="212">
        <f>SUM(C72:C76)</f>
        <v>9083</v>
      </c>
      <c r="D77" s="212">
        <f>SUM(D72:D76)</f>
        <v>1241</v>
      </c>
      <c r="E77" s="72">
        <f t="shared" si="19"/>
        <v>0.1366288671143895</v>
      </c>
      <c r="F77" s="73"/>
      <c r="G77" s="64"/>
      <c r="H77" s="64"/>
      <c r="I77" s="72"/>
      <c r="J77" s="69">
        <f t="shared" si="20"/>
        <v>8636</v>
      </c>
      <c r="K77" s="69">
        <f t="shared" si="20"/>
        <v>9083</v>
      </c>
      <c r="L77" s="69">
        <f t="shared" si="20"/>
        <v>1241</v>
      </c>
      <c r="M77" s="72">
        <f t="shared" si="21"/>
        <v>0.1366288671143895</v>
      </c>
    </row>
    <row r="78" spans="1:13" ht="12.75">
      <c r="A78" s="209" t="s">
        <v>245</v>
      </c>
      <c r="B78" s="210">
        <v>51750</v>
      </c>
      <c r="C78" s="210">
        <v>51750</v>
      </c>
      <c r="D78" s="210">
        <v>48095</v>
      </c>
      <c r="E78" s="71">
        <f t="shared" si="19"/>
        <v>0.9293719806763285</v>
      </c>
      <c r="F78" s="63"/>
      <c r="G78" s="63"/>
      <c r="H78" s="63"/>
      <c r="I78" s="71"/>
      <c r="J78" s="66">
        <f aca="true" t="shared" si="22" ref="J78:L80">+B78</f>
        <v>51750</v>
      </c>
      <c r="K78" s="66">
        <f t="shared" si="22"/>
        <v>51750</v>
      </c>
      <c r="L78" s="66">
        <f t="shared" si="22"/>
        <v>48095</v>
      </c>
      <c r="M78" s="71">
        <f t="shared" si="21"/>
        <v>0.9293719806763285</v>
      </c>
    </row>
    <row r="79" spans="1:13" ht="12.75">
      <c r="A79" s="225" t="s">
        <v>651</v>
      </c>
      <c r="B79" s="210"/>
      <c r="C79" s="210">
        <v>200</v>
      </c>
      <c r="D79" s="210"/>
      <c r="E79" s="71"/>
      <c r="F79" s="63"/>
      <c r="G79" s="63"/>
      <c r="H79" s="63"/>
      <c r="I79" s="71"/>
      <c r="J79" s="66"/>
      <c r="K79" s="66">
        <f t="shared" si="22"/>
        <v>200</v>
      </c>
      <c r="L79" s="66"/>
      <c r="M79" s="71"/>
    </row>
    <row r="80" spans="1:13" ht="26.25">
      <c r="A80" s="209" t="s">
        <v>246</v>
      </c>
      <c r="B80" s="210">
        <v>13973</v>
      </c>
      <c r="C80" s="210">
        <v>13946</v>
      </c>
      <c r="D80" s="210">
        <v>12743</v>
      </c>
      <c r="E80" s="71">
        <f t="shared" si="19"/>
        <v>0.9137387064391224</v>
      </c>
      <c r="F80" s="63"/>
      <c r="G80" s="63"/>
      <c r="H80" s="63"/>
      <c r="I80" s="71"/>
      <c r="J80" s="66">
        <f t="shared" si="22"/>
        <v>13973</v>
      </c>
      <c r="K80" s="66">
        <f t="shared" si="22"/>
        <v>13946</v>
      </c>
      <c r="L80" s="66">
        <f t="shared" si="22"/>
        <v>12743</v>
      </c>
      <c r="M80" s="71">
        <f t="shared" si="21"/>
        <v>0.9137387064391224</v>
      </c>
    </row>
    <row r="81" spans="1:13" ht="12.75">
      <c r="A81" s="211" t="s">
        <v>514</v>
      </c>
      <c r="B81" s="212">
        <f>SUM(B78:B80)</f>
        <v>65723</v>
      </c>
      <c r="C81" s="212">
        <f>SUM(C78:C80)</f>
        <v>65896</v>
      </c>
      <c r="D81" s="212">
        <f>SUM(D78:D80)</f>
        <v>60838</v>
      </c>
      <c r="E81" s="72">
        <f t="shared" si="19"/>
        <v>0.9232426854437296</v>
      </c>
      <c r="F81" s="69"/>
      <c r="G81" s="64"/>
      <c r="H81" s="64"/>
      <c r="I81" s="72"/>
      <c r="J81" s="69">
        <f>SUM(J78:J80)</f>
        <v>65723</v>
      </c>
      <c r="K81" s="69">
        <f>SUM(K78:K80)</f>
        <v>65896</v>
      </c>
      <c r="L81" s="69">
        <f>SUM(L78:L80)</f>
        <v>60838</v>
      </c>
      <c r="M81" s="72">
        <f t="shared" si="21"/>
        <v>0.9232426854437296</v>
      </c>
    </row>
    <row r="82" spans="1:13" ht="39">
      <c r="A82" s="225" t="s">
        <v>637</v>
      </c>
      <c r="B82" s="210">
        <v>0</v>
      </c>
      <c r="C82" s="210">
        <v>0</v>
      </c>
      <c r="D82" s="210">
        <v>0</v>
      </c>
      <c r="E82" s="71"/>
      <c r="F82" s="68"/>
      <c r="G82" s="61"/>
      <c r="H82" s="61"/>
      <c r="I82" s="71"/>
      <c r="J82" s="66">
        <f aca="true" t="shared" si="23" ref="J82:L83">+B82</f>
        <v>0</v>
      </c>
      <c r="K82" s="66">
        <f t="shared" si="23"/>
        <v>0</v>
      </c>
      <c r="L82" s="66">
        <f t="shared" si="23"/>
        <v>0</v>
      </c>
      <c r="M82" s="71"/>
    </row>
    <row r="83" spans="1:13" ht="26.25">
      <c r="A83" s="211" t="s">
        <v>515</v>
      </c>
      <c r="B83" s="212">
        <f>SUM(B82)</f>
        <v>0</v>
      </c>
      <c r="C83" s="212">
        <f>SUM(C82)</f>
        <v>0</v>
      </c>
      <c r="D83" s="212">
        <f>SUM(D82)</f>
        <v>0</v>
      </c>
      <c r="E83" s="71"/>
      <c r="F83" s="69"/>
      <c r="G83" s="64"/>
      <c r="H83" s="64"/>
      <c r="I83" s="72"/>
      <c r="J83" s="69">
        <f t="shared" si="23"/>
        <v>0</v>
      </c>
      <c r="K83" s="69">
        <f t="shared" si="23"/>
        <v>0</v>
      </c>
      <c r="L83" s="69">
        <f t="shared" si="23"/>
        <v>0</v>
      </c>
      <c r="M83" s="72"/>
    </row>
    <row r="84" spans="1:13" ht="26.25">
      <c r="A84" s="218" t="s">
        <v>292</v>
      </c>
      <c r="B84" s="219">
        <v>0</v>
      </c>
      <c r="C84" s="219">
        <v>0</v>
      </c>
      <c r="D84" s="219">
        <v>0</v>
      </c>
      <c r="E84" s="71"/>
      <c r="F84" s="69"/>
      <c r="G84" s="69"/>
      <c r="H84" s="69"/>
      <c r="I84" s="72"/>
      <c r="J84" s="69"/>
      <c r="K84" s="69"/>
      <c r="L84" s="69"/>
      <c r="M84" s="72"/>
    </row>
    <row r="85" spans="1:13" ht="26.25">
      <c r="A85" s="216" t="s">
        <v>293</v>
      </c>
      <c r="B85" s="217">
        <v>0</v>
      </c>
      <c r="C85" s="217"/>
      <c r="D85" s="217"/>
      <c r="E85" s="71"/>
      <c r="F85" s="214"/>
      <c r="G85" s="214"/>
      <c r="H85" s="214"/>
      <c r="I85" s="72"/>
      <c r="J85" s="69"/>
      <c r="K85" s="214">
        <f aca="true" t="shared" si="24" ref="K85:L89">+C85</f>
        <v>0</v>
      </c>
      <c r="L85" s="214">
        <f t="shared" si="24"/>
        <v>0</v>
      </c>
      <c r="M85" s="213"/>
    </row>
    <row r="86" spans="1:13" ht="26.25">
      <c r="A86" s="218" t="s">
        <v>294</v>
      </c>
      <c r="B86" s="220">
        <v>0</v>
      </c>
      <c r="C86" s="220">
        <f>+C85</f>
        <v>0</v>
      </c>
      <c r="D86" s="220">
        <f>+D85</f>
        <v>0</v>
      </c>
      <c r="E86" s="71"/>
      <c r="F86" s="214"/>
      <c r="G86" s="214"/>
      <c r="H86" s="214"/>
      <c r="I86" s="72"/>
      <c r="J86" s="69"/>
      <c r="K86" s="214">
        <f t="shared" si="24"/>
        <v>0</v>
      </c>
      <c r="L86" s="214">
        <f t="shared" si="24"/>
        <v>0</v>
      </c>
      <c r="M86" s="213"/>
    </row>
    <row r="87" spans="1:13" ht="26.25">
      <c r="A87" s="227" t="s">
        <v>522</v>
      </c>
      <c r="B87" s="220">
        <v>1281</v>
      </c>
      <c r="C87" s="220">
        <v>1281</v>
      </c>
      <c r="D87" s="220">
        <v>1281</v>
      </c>
      <c r="E87" s="213">
        <f>+D87/C87</f>
        <v>1</v>
      </c>
      <c r="F87" s="214">
        <f>+B87</f>
        <v>1281</v>
      </c>
      <c r="G87" s="214">
        <f>+C87</f>
        <v>1281</v>
      </c>
      <c r="H87" s="214">
        <f>+D87</f>
        <v>1281</v>
      </c>
      <c r="I87" s="213">
        <f>+H87/G87</f>
        <v>1</v>
      </c>
      <c r="J87" s="214"/>
      <c r="K87" s="214"/>
      <c r="L87" s="214"/>
      <c r="M87" s="213"/>
    </row>
    <row r="88" spans="1:13" ht="26.25">
      <c r="A88" s="218" t="s">
        <v>295</v>
      </c>
      <c r="B88" s="220">
        <f>+B87+B86</f>
        <v>1281</v>
      </c>
      <c r="C88" s="220">
        <f>+C87+C86</f>
        <v>1281</v>
      </c>
      <c r="D88" s="220">
        <f>+D87+D86</f>
        <v>1281</v>
      </c>
      <c r="E88" s="71">
        <f>+D88/C88</f>
        <v>1</v>
      </c>
      <c r="F88" s="214">
        <f>+F87</f>
        <v>1281</v>
      </c>
      <c r="G88" s="214">
        <f>+G87</f>
        <v>1281</v>
      </c>
      <c r="H88" s="214">
        <f>+H87</f>
        <v>1281</v>
      </c>
      <c r="I88" s="72">
        <f>+H88/G88</f>
        <v>1</v>
      </c>
      <c r="J88" s="69"/>
      <c r="K88" s="214">
        <f>+K86</f>
        <v>0</v>
      </c>
      <c r="L88" s="214">
        <f>+L86</f>
        <v>0</v>
      </c>
      <c r="M88" s="213"/>
    </row>
    <row r="89" spans="1:13" ht="26.25">
      <c r="A89" s="218" t="s">
        <v>296</v>
      </c>
      <c r="B89" s="220">
        <v>0</v>
      </c>
      <c r="C89" s="220">
        <v>0</v>
      </c>
      <c r="D89" s="220">
        <v>0</v>
      </c>
      <c r="E89" s="71"/>
      <c r="F89" s="214"/>
      <c r="G89" s="214"/>
      <c r="H89" s="214"/>
      <c r="I89" s="72"/>
      <c r="J89" s="69"/>
      <c r="K89" s="214">
        <f t="shared" si="24"/>
        <v>0</v>
      </c>
      <c r="L89" s="214">
        <f t="shared" si="24"/>
        <v>0</v>
      </c>
      <c r="M89" s="213"/>
    </row>
    <row r="90" spans="1:13" ht="12.75">
      <c r="A90" s="218" t="s">
        <v>297</v>
      </c>
      <c r="B90" s="219">
        <f>+B88</f>
        <v>1281</v>
      </c>
      <c r="C90" s="219">
        <f>+C88</f>
        <v>1281</v>
      </c>
      <c r="D90" s="219">
        <f>+D88</f>
        <v>1281</v>
      </c>
      <c r="E90" s="72">
        <f>+D90/C90</f>
        <v>1</v>
      </c>
      <c r="F90" s="69">
        <f>+F88</f>
        <v>1281</v>
      </c>
      <c r="G90" s="69">
        <f>+G88</f>
        <v>1281</v>
      </c>
      <c r="H90" s="69">
        <f>+H88</f>
        <v>1281</v>
      </c>
      <c r="I90" s="72">
        <f>+H90/G90</f>
        <v>1</v>
      </c>
      <c r="J90" s="69">
        <f>+J89+J88</f>
        <v>0</v>
      </c>
      <c r="K90" s="69">
        <f>+K89+K88</f>
        <v>0</v>
      </c>
      <c r="L90" s="69">
        <f>+L89+L88</f>
        <v>0</v>
      </c>
      <c r="M90" s="72"/>
    </row>
    <row r="91" spans="1:13" ht="26.25">
      <c r="A91" s="211" t="s">
        <v>516</v>
      </c>
      <c r="B91" s="212">
        <f>+B90+B83+B81+B77+B71+B42+B19+B18+B57</f>
        <v>184638</v>
      </c>
      <c r="C91" s="212">
        <f>+C90+C83+C81+C77+C71+C42+C19+C18+C57</f>
        <v>199378</v>
      </c>
      <c r="D91" s="212">
        <f>+D90+D83+D81+D77+D71+D42+D19+D18+D57</f>
        <v>150372</v>
      </c>
      <c r="E91" s="72">
        <f>+D91/C91</f>
        <v>0.754205579351784</v>
      </c>
      <c r="F91" s="69">
        <f>+F83+F81+F77+F71+F57+F42+F19+F18+F90</f>
        <v>100652</v>
      </c>
      <c r="G91" s="69">
        <f>+G83+G81+G77+G71+G57+G42+G19+G18+G90</f>
        <v>113276</v>
      </c>
      <c r="H91" s="69">
        <f>+H83+H81+H77+H71+H57+H42+H19+H18+H90</f>
        <v>88293</v>
      </c>
      <c r="I91" s="72">
        <f>+H91/G91</f>
        <v>0.7794501924502983</v>
      </c>
      <c r="J91" s="69">
        <f>+J83+J81+J77+J71+J57+J42+J19+J18+J90</f>
        <v>83986</v>
      </c>
      <c r="K91" s="69">
        <f>+K83+K81+K77+K71+K57+K42+K19+K18+K90</f>
        <v>86102</v>
      </c>
      <c r="L91" s="69">
        <f>+L83+L81+L77+L71+L57+L42+L19+L18+L90</f>
        <v>62079</v>
      </c>
      <c r="M91" s="72">
        <f>+L91/K91</f>
        <v>0.7209937051404148</v>
      </c>
    </row>
    <row r="93" spans="6:8" ht="12">
      <c r="F93" s="221"/>
      <c r="G93" s="221"/>
      <c r="H93" s="221"/>
    </row>
    <row r="94" spans="6:8" ht="12">
      <c r="F94" s="221"/>
      <c r="G94" s="221"/>
      <c r="H94" s="221"/>
    </row>
  </sheetData>
  <sheetProtection/>
  <mergeCells count="9">
    <mergeCell ref="A1:H1"/>
    <mergeCell ref="A2:G2"/>
    <mergeCell ref="F6:I6"/>
    <mergeCell ref="J6:M6"/>
    <mergeCell ref="A4:A7"/>
    <mergeCell ref="B4:M4"/>
    <mergeCell ref="B5:E6"/>
    <mergeCell ref="F5:M5"/>
    <mergeCell ref="L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4" r:id="rId1"/>
  <rowBreaks count="3" manualBreakCount="3">
    <brk id="42" max="12" man="1"/>
    <brk id="77" max="12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">
      <selection activeCell="A1" sqref="A1:H1"/>
    </sheetView>
  </sheetViews>
  <sheetFormatPr defaultColWidth="9.140625" defaultRowHeight="12.75"/>
  <cols>
    <col min="2" max="2" width="19.8515625" style="0" bestFit="1" customWidth="1"/>
    <col min="3" max="3" width="20.7109375" style="0" bestFit="1" customWidth="1"/>
    <col min="4" max="4" width="39.140625" style="0" bestFit="1" customWidth="1"/>
    <col min="5" max="6" width="11.140625" style="0" bestFit="1" customWidth="1"/>
    <col min="7" max="7" width="10.421875" style="0" bestFit="1" customWidth="1"/>
    <col min="8" max="8" width="9.57421875" style="0" bestFit="1" customWidth="1"/>
    <col min="9" max="9" width="10.00390625" style="0" bestFit="1" customWidth="1"/>
    <col min="11" max="11" width="8.7109375" style="0" customWidth="1"/>
    <col min="12" max="13" width="10.00390625" style="0" bestFit="1" customWidth="1"/>
    <col min="15" max="15" width="8.7109375" style="0" customWidth="1"/>
  </cols>
  <sheetData>
    <row r="1" spans="1:9" ht="12.75">
      <c r="A1" s="353" t="s">
        <v>683</v>
      </c>
      <c r="B1" s="353"/>
      <c r="C1" s="353"/>
      <c r="D1" s="353"/>
      <c r="E1" s="353"/>
      <c r="F1" s="353"/>
      <c r="G1" s="353"/>
      <c r="H1" s="353"/>
      <c r="I1" s="16"/>
    </row>
    <row r="2" spans="1:14" ht="12.75">
      <c r="A2" s="273" t="s">
        <v>647</v>
      </c>
      <c r="B2" s="273"/>
      <c r="C2" s="273"/>
      <c r="D2" s="273"/>
      <c r="E2" s="273"/>
      <c r="F2" s="273"/>
      <c r="G2" s="273"/>
      <c r="H2" s="273"/>
      <c r="I2" s="16"/>
      <c r="J2" s="16"/>
      <c r="K2" s="16"/>
      <c r="L2" s="16"/>
      <c r="M2" s="16"/>
      <c r="N2" s="16"/>
    </row>
    <row r="3" spans="1:7" ht="12.75">
      <c r="A3" s="277" t="s">
        <v>657</v>
      </c>
      <c r="B3" s="277"/>
      <c r="C3" s="277"/>
      <c r="D3" s="277"/>
      <c r="E3" s="277"/>
      <c r="F3" s="277"/>
      <c r="G3" s="277"/>
    </row>
    <row r="4" spans="7:9" ht="12.75" customHeight="1">
      <c r="G4" s="291" t="s">
        <v>394</v>
      </c>
      <c r="H4" s="291"/>
      <c r="I4" s="16"/>
    </row>
    <row r="5" spans="1:8" s="13" customFormat="1" ht="12.75">
      <c r="A5" s="289" t="s">
        <v>404</v>
      </c>
      <c r="B5" s="289"/>
      <c r="C5" s="289" t="s">
        <v>414</v>
      </c>
      <c r="D5" s="290" t="s">
        <v>427</v>
      </c>
      <c r="E5" s="289" t="s">
        <v>396</v>
      </c>
      <c r="F5" s="289"/>
      <c r="G5" s="289"/>
      <c r="H5" s="289"/>
    </row>
    <row r="6" spans="1:8" s="13" customFormat="1" ht="26.25">
      <c r="A6" s="5" t="s">
        <v>425</v>
      </c>
      <c r="B6" s="5" t="s">
        <v>426</v>
      </c>
      <c r="C6" s="289"/>
      <c r="D6" s="289"/>
      <c r="E6" s="34" t="s">
        <v>392</v>
      </c>
      <c r="F6" s="34" t="s">
        <v>393</v>
      </c>
      <c r="G6" s="28" t="s">
        <v>458</v>
      </c>
      <c r="H6" s="34" t="s">
        <v>428</v>
      </c>
    </row>
    <row r="7" spans="1:8" s="13" customFormat="1" ht="26.25">
      <c r="A7" s="5">
        <v>1</v>
      </c>
      <c r="B7" s="19" t="s">
        <v>308</v>
      </c>
      <c r="C7" s="5" t="s">
        <v>429</v>
      </c>
      <c r="D7" s="15" t="s">
        <v>408</v>
      </c>
      <c r="E7" s="11">
        <f>SUM(E8:E15)</f>
        <v>99371</v>
      </c>
      <c r="F7" s="11">
        <f>SUM(F8:F15)</f>
        <v>111995</v>
      </c>
      <c r="G7" s="11">
        <f>SUM(G8:G15)</f>
        <v>87012</v>
      </c>
      <c r="H7" s="12">
        <f>+G7/F7</f>
        <v>0.7769275414080986</v>
      </c>
    </row>
    <row r="8" spans="1:8" ht="12.75">
      <c r="A8" s="2"/>
      <c r="B8" s="2"/>
      <c r="C8" s="2"/>
      <c r="D8" s="9" t="s">
        <v>463</v>
      </c>
      <c r="E8" s="3">
        <f>+'2.'!B18</f>
        <v>15031</v>
      </c>
      <c r="F8" s="3">
        <f>+'2.'!C18</f>
        <v>19685</v>
      </c>
      <c r="G8" s="3">
        <f>+'2.'!D18</f>
        <v>16792</v>
      </c>
      <c r="H8" s="18">
        <f aca="true" t="shared" si="0" ref="H8:H14">+G8/F8</f>
        <v>0.8530353060706122</v>
      </c>
    </row>
    <row r="9" spans="1:8" ht="26.25">
      <c r="A9" s="2"/>
      <c r="B9" s="2"/>
      <c r="C9" s="2"/>
      <c r="D9" s="27" t="s">
        <v>497</v>
      </c>
      <c r="E9" s="3">
        <f>+'2.'!B19</f>
        <v>3335</v>
      </c>
      <c r="F9" s="3">
        <f>+'2.'!C19</f>
        <v>3535</v>
      </c>
      <c r="G9" s="3">
        <f>+'2.'!D19</f>
        <v>3392</v>
      </c>
      <c r="H9" s="18">
        <f t="shared" si="0"/>
        <v>0.9595473833097595</v>
      </c>
    </row>
    <row r="10" spans="1:8" ht="12.75">
      <c r="A10" s="2"/>
      <c r="B10" s="2"/>
      <c r="C10" s="2"/>
      <c r="D10" s="9" t="s">
        <v>410</v>
      </c>
      <c r="E10" s="3">
        <f>+'2.'!B42</f>
        <v>34767</v>
      </c>
      <c r="F10" s="3">
        <f>+'2.'!C42</f>
        <v>37564</v>
      </c>
      <c r="G10" s="3">
        <f>+'2.'!D42</f>
        <v>26121</v>
      </c>
      <c r="H10" s="18">
        <f t="shared" si="0"/>
        <v>0.6953732296879992</v>
      </c>
    </row>
    <row r="11" spans="1:8" ht="12.75">
      <c r="A11" s="2"/>
      <c r="B11" s="2"/>
      <c r="C11" s="2"/>
      <c r="D11" s="9" t="s">
        <v>523</v>
      </c>
      <c r="E11" s="3">
        <f>+'2.'!B59</f>
        <v>0</v>
      </c>
      <c r="F11" s="3">
        <f>+'2.'!C59</f>
        <v>0</v>
      </c>
      <c r="G11" s="3">
        <f>+'2.'!D59</f>
        <v>0</v>
      </c>
      <c r="H11" s="18"/>
    </row>
    <row r="12" spans="1:8" ht="12.75">
      <c r="A12" s="2"/>
      <c r="B12" s="2"/>
      <c r="C12" s="2"/>
      <c r="D12" s="9" t="s">
        <v>329</v>
      </c>
      <c r="E12" s="3">
        <f>+'2.'!B60</f>
        <v>42880</v>
      </c>
      <c r="F12" s="3">
        <f>+'2.'!C60</f>
        <v>42880</v>
      </c>
      <c r="G12" s="3">
        <f>+'2.'!D60</f>
        <v>37776</v>
      </c>
      <c r="H12" s="18">
        <f t="shared" si="0"/>
        <v>0.8809701492537313</v>
      </c>
    </row>
    <row r="13" spans="1:8" ht="12.75">
      <c r="A13" s="2"/>
      <c r="B13" s="2"/>
      <c r="C13" s="2"/>
      <c r="D13" s="9" t="s">
        <v>330</v>
      </c>
      <c r="E13" s="3">
        <f>+'2.'!B65+'2.'!B64</f>
        <v>2086</v>
      </c>
      <c r="F13" s="3">
        <f>+'2.'!C65+'2.'!C64</f>
        <v>2086</v>
      </c>
      <c r="G13" s="3">
        <f>+'2.'!D65+'2.'!D64</f>
        <v>1611</v>
      </c>
      <c r="H13" s="18">
        <f t="shared" si="0"/>
        <v>0.7722914669223394</v>
      </c>
    </row>
    <row r="14" spans="1:8" ht="12.75">
      <c r="A14" s="2"/>
      <c r="B14" s="2"/>
      <c r="C14" s="2"/>
      <c r="D14" s="9" t="s">
        <v>411</v>
      </c>
      <c r="E14" s="3">
        <f>+'2.'!B57</f>
        <v>772</v>
      </c>
      <c r="F14" s="3">
        <f>+'2.'!C57</f>
        <v>1434</v>
      </c>
      <c r="G14" s="3">
        <f>+'2.'!D57</f>
        <v>1320</v>
      </c>
      <c r="H14" s="18">
        <f t="shared" si="0"/>
        <v>0.9205020920502092</v>
      </c>
    </row>
    <row r="15" spans="1:8" ht="12.75">
      <c r="A15" s="2"/>
      <c r="B15" s="2"/>
      <c r="C15" s="2"/>
      <c r="D15" s="9" t="s">
        <v>465</v>
      </c>
      <c r="E15" s="3">
        <v>500</v>
      </c>
      <c r="F15" s="3">
        <v>4811</v>
      </c>
      <c r="G15" s="3">
        <v>0</v>
      </c>
      <c r="H15" s="18">
        <v>0</v>
      </c>
    </row>
    <row r="16" spans="1:8" ht="26.25">
      <c r="A16" s="2"/>
      <c r="B16" s="2"/>
      <c r="C16" s="2"/>
      <c r="D16" s="75" t="s">
        <v>249</v>
      </c>
      <c r="E16" s="56" t="s">
        <v>307</v>
      </c>
      <c r="F16" s="56" t="str">
        <f aca="true" t="shared" si="1" ref="F16:G19">+E16</f>
        <v>3 fő</v>
      </c>
      <c r="G16" s="56" t="str">
        <f t="shared" si="1"/>
        <v>3 fő</v>
      </c>
      <c r="H16" s="4"/>
    </row>
    <row r="17" spans="1:8" ht="26.25">
      <c r="A17" s="2"/>
      <c r="B17" s="2"/>
      <c r="C17" s="2"/>
      <c r="D17" s="75" t="s">
        <v>250</v>
      </c>
      <c r="E17" s="56" t="s">
        <v>307</v>
      </c>
      <c r="F17" s="56" t="str">
        <f t="shared" si="1"/>
        <v>3 fő</v>
      </c>
      <c r="G17" s="56" t="str">
        <f t="shared" si="1"/>
        <v>3 fő</v>
      </c>
      <c r="H17" s="2"/>
    </row>
    <row r="18" spans="1:8" ht="39">
      <c r="A18" s="2"/>
      <c r="B18" s="2"/>
      <c r="C18" s="2"/>
      <c r="D18" s="75" t="s">
        <v>638</v>
      </c>
      <c r="E18" s="56" t="s">
        <v>534</v>
      </c>
      <c r="F18" s="56" t="str">
        <f t="shared" si="1"/>
        <v>2 fő</v>
      </c>
      <c r="G18" s="56" t="s">
        <v>534</v>
      </c>
      <c r="H18" s="2"/>
    </row>
    <row r="19" spans="1:8" ht="26.25">
      <c r="A19" s="2"/>
      <c r="B19" s="2"/>
      <c r="C19" s="2"/>
      <c r="D19" s="75" t="s">
        <v>639</v>
      </c>
      <c r="E19" s="56" t="s">
        <v>534</v>
      </c>
      <c r="F19" s="56" t="str">
        <f t="shared" si="1"/>
        <v>2 fő</v>
      </c>
      <c r="G19" s="56" t="s">
        <v>534</v>
      </c>
      <c r="H19" s="2"/>
    </row>
  </sheetData>
  <sheetProtection/>
  <mergeCells count="8">
    <mergeCell ref="A5:B5"/>
    <mergeCell ref="C5:C6"/>
    <mergeCell ref="D5:D6"/>
    <mergeCell ref="E5:H5"/>
    <mergeCell ref="A1:H1"/>
    <mergeCell ref="A2:H2"/>
    <mergeCell ref="G4:H4"/>
    <mergeCell ref="A3:G3"/>
  </mergeCells>
  <printOptions/>
  <pageMargins left="0.7874015748031497" right="0" top="0" bottom="0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="140" zoomScaleNormal="140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3.57421875" style="0" bestFit="1" customWidth="1"/>
    <col min="2" max="2" width="13.28125" style="0" bestFit="1" customWidth="1"/>
    <col min="3" max="3" width="18.57421875" style="0" bestFit="1" customWidth="1"/>
    <col min="4" max="4" width="52.421875" style="0" bestFit="1" customWidth="1"/>
    <col min="5" max="6" width="9.421875" style="0" bestFit="1" customWidth="1"/>
    <col min="7" max="8" width="9.28125" style="0" bestFit="1" customWidth="1"/>
    <col min="9" max="9" width="10.140625" style="0" bestFit="1" customWidth="1"/>
    <col min="12" max="12" width="10.140625" style="0" bestFit="1" customWidth="1"/>
  </cols>
  <sheetData>
    <row r="1" spans="1:13" ht="12.75">
      <c r="A1" s="353" t="s">
        <v>684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2.75">
      <c r="A2" s="292" t="s">
        <v>647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>
      <c r="A3" s="275" t="s">
        <v>658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5" spans="12:13" ht="12.75">
      <c r="L5" s="291" t="s">
        <v>394</v>
      </c>
      <c r="M5" s="291"/>
    </row>
    <row r="6" spans="1:13" ht="12.75">
      <c r="A6" s="276" t="s">
        <v>404</v>
      </c>
      <c r="B6" s="276"/>
      <c r="C6" s="294" t="s">
        <v>414</v>
      </c>
      <c r="D6" s="295" t="s">
        <v>415</v>
      </c>
      <c r="E6" s="295" t="s">
        <v>416</v>
      </c>
      <c r="F6" s="295"/>
      <c r="G6" s="295"/>
      <c r="H6" s="293" t="s">
        <v>420</v>
      </c>
      <c r="I6" s="293"/>
      <c r="J6" s="293"/>
      <c r="K6" s="293"/>
      <c r="L6" s="293"/>
      <c r="M6" s="293"/>
    </row>
    <row r="7" spans="1:13" ht="12.75">
      <c r="A7" s="276"/>
      <c r="B7" s="276"/>
      <c r="C7" s="294"/>
      <c r="D7" s="293"/>
      <c r="E7" s="295"/>
      <c r="F7" s="295"/>
      <c r="G7" s="295"/>
      <c r="H7" s="293" t="s">
        <v>421</v>
      </c>
      <c r="I7" s="293"/>
      <c r="J7" s="293"/>
      <c r="K7" s="293" t="s">
        <v>422</v>
      </c>
      <c r="L7" s="293"/>
      <c r="M7" s="293"/>
    </row>
    <row r="8" spans="1:13" ht="12.75">
      <c r="A8" s="276"/>
      <c r="B8" s="276"/>
      <c r="C8" s="294"/>
      <c r="D8" s="293"/>
      <c r="E8" s="293" t="s">
        <v>417</v>
      </c>
      <c r="F8" s="293" t="s">
        <v>418</v>
      </c>
      <c r="G8" s="293" t="s">
        <v>419</v>
      </c>
      <c r="H8" s="293" t="s">
        <v>417</v>
      </c>
      <c r="I8" s="293" t="s">
        <v>418</v>
      </c>
      <c r="J8" s="293" t="s">
        <v>419</v>
      </c>
      <c r="K8" s="293" t="s">
        <v>423</v>
      </c>
      <c r="L8" s="293" t="s">
        <v>418</v>
      </c>
      <c r="M8" s="293" t="s">
        <v>419</v>
      </c>
    </row>
    <row r="9" spans="1:13" ht="12.75">
      <c r="A9" s="14" t="s">
        <v>405</v>
      </c>
      <c r="B9" s="14" t="s">
        <v>406</v>
      </c>
      <c r="C9" s="294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13" ht="26.25">
      <c r="A10" s="9">
        <v>1</v>
      </c>
      <c r="B10" s="10" t="s">
        <v>309</v>
      </c>
      <c r="C10" s="2" t="s">
        <v>429</v>
      </c>
      <c r="D10" s="268" t="s">
        <v>659</v>
      </c>
      <c r="E10" s="269">
        <v>318</v>
      </c>
      <c r="F10" s="269">
        <v>318</v>
      </c>
      <c r="G10" s="269"/>
      <c r="H10" s="3"/>
      <c r="I10" s="3"/>
      <c r="J10" s="3"/>
      <c r="K10" s="3">
        <f aca="true" t="shared" si="0" ref="K10:M15">+E10</f>
        <v>318</v>
      </c>
      <c r="L10" s="3">
        <f t="shared" si="0"/>
        <v>318</v>
      </c>
      <c r="M10" s="3">
        <f t="shared" si="0"/>
        <v>0</v>
      </c>
    </row>
    <row r="11" spans="1:13" ht="12.75">
      <c r="A11" s="9"/>
      <c r="B11" s="10"/>
      <c r="C11" s="2"/>
      <c r="D11" s="268" t="s">
        <v>660</v>
      </c>
      <c r="E11" s="269">
        <v>59690</v>
      </c>
      <c r="F11" s="269">
        <v>59690</v>
      </c>
      <c r="G11" s="269">
        <f>+(9638+7165+10027+10738+9392)*1.27+400+300+200</f>
        <v>60539.200000000004</v>
      </c>
      <c r="H11" s="3"/>
      <c r="I11" s="3"/>
      <c r="J11" s="3"/>
      <c r="K11" s="3">
        <f t="shared" si="0"/>
        <v>59690</v>
      </c>
      <c r="L11" s="3">
        <f t="shared" si="0"/>
        <v>59690</v>
      </c>
      <c r="M11" s="3">
        <f t="shared" si="0"/>
        <v>60539.200000000004</v>
      </c>
    </row>
    <row r="12" spans="1:13" ht="12.75">
      <c r="A12" s="9"/>
      <c r="B12" s="10"/>
      <c r="C12" s="2"/>
      <c r="D12" s="268" t="s">
        <v>661</v>
      </c>
      <c r="E12" s="269">
        <v>635</v>
      </c>
      <c r="F12" s="269">
        <v>808</v>
      </c>
      <c r="G12" s="269"/>
      <c r="H12" s="3"/>
      <c r="I12" s="3"/>
      <c r="J12" s="3"/>
      <c r="K12" s="3">
        <f t="shared" si="0"/>
        <v>635</v>
      </c>
      <c r="L12" s="3">
        <f t="shared" si="0"/>
        <v>808</v>
      </c>
      <c r="M12" s="3"/>
    </row>
    <row r="13" spans="1:13" ht="12.75">
      <c r="A13" s="9"/>
      <c r="B13" s="10"/>
      <c r="C13" s="2"/>
      <c r="D13" s="268" t="s">
        <v>662</v>
      </c>
      <c r="E13" s="269">
        <v>1270</v>
      </c>
      <c r="F13" s="269">
        <v>1270</v>
      </c>
      <c r="G13" s="269"/>
      <c r="H13" s="3"/>
      <c r="I13" s="3"/>
      <c r="J13" s="3"/>
      <c r="K13" s="3">
        <f t="shared" si="0"/>
        <v>1270</v>
      </c>
      <c r="L13" s="3">
        <f t="shared" si="0"/>
        <v>1270</v>
      </c>
      <c r="M13" s="3"/>
    </row>
    <row r="14" spans="1:13" ht="12.75">
      <c r="A14" s="9"/>
      <c r="B14" s="10"/>
      <c r="C14" s="2"/>
      <c r="D14" s="268" t="s">
        <v>663</v>
      </c>
      <c r="E14" s="269">
        <v>2540</v>
      </c>
      <c r="F14" s="269">
        <v>2540</v>
      </c>
      <c r="G14" s="269"/>
      <c r="H14" s="3"/>
      <c r="I14" s="3"/>
      <c r="J14" s="3"/>
      <c r="K14" s="3">
        <f t="shared" si="0"/>
        <v>2540</v>
      </c>
      <c r="L14" s="3">
        <f t="shared" si="0"/>
        <v>2540</v>
      </c>
      <c r="M14" s="3"/>
    </row>
    <row r="15" spans="1:13" ht="12.75">
      <c r="A15" s="9"/>
      <c r="B15" s="10"/>
      <c r="C15" s="2"/>
      <c r="D15" s="268" t="s">
        <v>549</v>
      </c>
      <c r="E15" s="269">
        <v>1270</v>
      </c>
      <c r="F15" s="269">
        <v>1270</v>
      </c>
      <c r="G15" s="269">
        <f>235*1.27</f>
        <v>298.45</v>
      </c>
      <c r="H15" s="3"/>
      <c r="I15" s="3"/>
      <c r="J15" s="3"/>
      <c r="K15" s="3">
        <f t="shared" si="0"/>
        <v>1270</v>
      </c>
      <c r="L15" s="3">
        <f t="shared" si="0"/>
        <v>1270</v>
      </c>
      <c r="M15" s="3">
        <f>+G15</f>
        <v>298.45</v>
      </c>
    </row>
    <row r="16" spans="1:13" ht="12.75">
      <c r="A16" s="2"/>
      <c r="B16" s="2"/>
      <c r="C16" s="2"/>
      <c r="D16" s="231" t="s">
        <v>550</v>
      </c>
      <c r="E16" s="223">
        <f>SUM(E10:E15)</f>
        <v>65723</v>
      </c>
      <c r="F16" s="260">
        <f>SUM(F10:F15)</f>
        <v>65896</v>
      </c>
      <c r="G16" s="223">
        <f>SUM(G10:G15)</f>
        <v>60837.65</v>
      </c>
      <c r="H16" s="11"/>
      <c r="I16" s="11"/>
      <c r="J16" s="11"/>
      <c r="K16" s="11">
        <f>SUM(K10:K15)</f>
        <v>65723</v>
      </c>
      <c r="L16" s="11">
        <f>SUM(L10:L15)</f>
        <v>65896</v>
      </c>
      <c r="M16" s="11">
        <f>SUM(M10:M15)</f>
        <v>60837.65</v>
      </c>
    </row>
    <row r="17" spans="1:13" ht="12.75">
      <c r="A17" s="2"/>
      <c r="B17" s="2"/>
      <c r="C17" s="2"/>
      <c r="D17" s="270" t="s">
        <v>664</v>
      </c>
      <c r="E17" s="271">
        <v>5080</v>
      </c>
      <c r="F17" s="271">
        <v>5080</v>
      </c>
      <c r="G17" s="271">
        <v>0</v>
      </c>
      <c r="H17" s="3"/>
      <c r="I17" s="3"/>
      <c r="J17" s="3"/>
      <c r="K17" s="3">
        <f>+E17</f>
        <v>5080</v>
      </c>
      <c r="L17" s="3">
        <f>+F17</f>
        <v>5080</v>
      </c>
      <c r="M17" s="3">
        <f>+G17</f>
        <v>0</v>
      </c>
    </row>
    <row r="18" spans="1:13" ht="12.75">
      <c r="A18" s="2"/>
      <c r="B18" s="2"/>
      <c r="C18" s="2"/>
      <c r="D18" s="270" t="s">
        <v>665</v>
      </c>
      <c r="E18" s="271">
        <v>889</v>
      </c>
      <c r="F18" s="271">
        <v>889</v>
      </c>
      <c r="G18" s="271">
        <v>0</v>
      </c>
      <c r="H18" s="3"/>
      <c r="I18" s="3"/>
      <c r="J18" s="3"/>
      <c r="K18" s="3">
        <f aca="true" t="shared" si="1" ref="K18:K23">+E18</f>
        <v>889</v>
      </c>
      <c r="L18" s="3">
        <f>+F18</f>
        <v>889</v>
      </c>
      <c r="M18" s="3">
        <f>+G18</f>
        <v>0</v>
      </c>
    </row>
    <row r="19" spans="1:13" ht="12.75">
      <c r="A19" s="2"/>
      <c r="B19" s="2"/>
      <c r="C19" s="2"/>
      <c r="D19" s="270" t="s">
        <v>551</v>
      </c>
      <c r="E19" s="271">
        <v>1905</v>
      </c>
      <c r="F19" s="271">
        <v>1905</v>
      </c>
      <c r="G19" s="271">
        <v>0</v>
      </c>
      <c r="H19" s="3"/>
      <c r="I19" s="3"/>
      <c r="J19" s="3"/>
      <c r="K19" s="3">
        <f t="shared" si="1"/>
        <v>1905</v>
      </c>
      <c r="L19" s="3">
        <f>+F19</f>
        <v>1905</v>
      </c>
      <c r="M19" s="3">
        <f>+G19</f>
        <v>0</v>
      </c>
    </row>
    <row r="20" spans="1:13" ht="12.75">
      <c r="A20" s="2"/>
      <c r="B20" s="2"/>
      <c r="C20" s="2"/>
      <c r="D20" s="270" t="s">
        <v>666</v>
      </c>
      <c r="E20" s="271">
        <v>254</v>
      </c>
      <c r="F20" s="271">
        <v>254</v>
      </c>
      <c r="G20" s="271">
        <v>0</v>
      </c>
      <c r="H20" s="3"/>
      <c r="I20" s="3"/>
      <c r="J20" s="3"/>
      <c r="K20" s="3">
        <f t="shared" si="1"/>
        <v>254</v>
      </c>
      <c r="L20" s="3">
        <f>+F20</f>
        <v>254</v>
      </c>
      <c r="M20" s="3">
        <f>+G20</f>
        <v>0</v>
      </c>
    </row>
    <row r="21" spans="1:13" ht="12.75">
      <c r="A21" s="2"/>
      <c r="B21" s="2"/>
      <c r="C21" s="2"/>
      <c r="D21" s="270" t="s">
        <v>667</v>
      </c>
      <c r="E21" s="271">
        <v>508</v>
      </c>
      <c r="F21" s="271">
        <v>508</v>
      </c>
      <c r="G21" s="271">
        <v>0</v>
      </c>
      <c r="H21" s="3"/>
      <c r="I21" s="3"/>
      <c r="J21" s="3"/>
      <c r="K21" s="3">
        <f t="shared" si="1"/>
        <v>508</v>
      </c>
      <c r="L21" s="3">
        <f>+F21</f>
        <v>508</v>
      </c>
      <c r="M21" s="3">
        <f>+G21</f>
        <v>0</v>
      </c>
    </row>
    <row r="22" spans="1:13" ht="12.75">
      <c r="A22" s="2"/>
      <c r="B22" s="2"/>
      <c r="C22" s="2"/>
      <c r="D22" s="270" t="s">
        <v>668</v>
      </c>
      <c r="E22" s="271"/>
      <c r="F22" s="271">
        <v>166</v>
      </c>
      <c r="G22" s="271">
        <f>87*1.27</f>
        <v>110.49</v>
      </c>
      <c r="H22" s="3"/>
      <c r="I22" s="3"/>
      <c r="J22" s="3"/>
      <c r="K22" s="3">
        <f t="shared" si="1"/>
        <v>0</v>
      </c>
      <c r="L22" s="3">
        <f>+F22</f>
        <v>166</v>
      </c>
      <c r="M22" s="3">
        <f>+G22</f>
        <v>110.49</v>
      </c>
    </row>
    <row r="23" spans="1:13" ht="12.75">
      <c r="A23" s="2"/>
      <c r="B23" s="2"/>
      <c r="C23" s="2"/>
      <c r="D23" s="270" t="s">
        <v>669</v>
      </c>
      <c r="E23" s="271"/>
      <c r="F23" s="271">
        <v>280</v>
      </c>
      <c r="G23" s="271">
        <v>166</v>
      </c>
      <c r="H23" s="3"/>
      <c r="I23" s="3"/>
      <c r="J23" s="3"/>
      <c r="K23" s="3">
        <f t="shared" si="1"/>
        <v>0</v>
      </c>
      <c r="L23" s="3">
        <f>+F23</f>
        <v>280</v>
      </c>
      <c r="M23" s="3">
        <f>+G23</f>
        <v>166</v>
      </c>
    </row>
    <row r="24" spans="1:13" ht="12.75">
      <c r="A24" s="2"/>
      <c r="B24" s="2"/>
      <c r="C24" s="2"/>
      <c r="D24" s="352" t="s">
        <v>673</v>
      </c>
      <c r="E24" s="271"/>
      <c r="F24" s="271"/>
      <c r="G24" s="271">
        <f>18*1.27</f>
        <v>22.86</v>
      </c>
      <c r="H24" s="3"/>
      <c r="I24" s="3"/>
      <c r="J24" s="3"/>
      <c r="K24" s="3"/>
      <c r="L24" s="3"/>
      <c r="M24" s="3">
        <f aca="true" t="shared" si="2" ref="M24:M31">+G24</f>
        <v>22.86</v>
      </c>
    </row>
    <row r="25" spans="1:13" ht="12.75">
      <c r="A25" s="2"/>
      <c r="B25" s="2"/>
      <c r="C25" s="2"/>
      <c r="D25" s="352" t="s">
        <v>674</v>
      </c>
      <c r="E25" s="271"/>
      <c r="F25" s="271"/>
      <c r="G25" s="271">
        <f>195*1.27</f>
        <v>247.65</v>
      </c>
      <c r="H25" s="3"/>
      <c r="I25" s="3"/>
      <c r="J25" s="3"/>
      <c r="K25" s="3"/>
      <c r="L25" s="3"/>
      <c r="M25" s="3">
        <f t="shared" si="2"/>
        <v>247.65</v>
      </c>
    </row>
    <row r="26" spans="1:13" ht="12.75">
      <c r="A26" s="2"/>
      <c r="B26" s="2"/>
      <c r="C26" s="2"/>
      <c r="D26" s="352" t="s">
        <v>675</v>
      </c>
      <c r="E26" s="271"/>
      <c r="F26" s="271"/>
      <c r="G26" s="271">
        <f>110*1.27</f>
        <v>139.7</v>
      </c>
      <c r="H26" s="3"/>
      <c r="I26" s="3"/>
      <c r="J26" s="3"/>
      <c r="K26" s="3"/>
      <c r="L26" s="3"/>
      <c r="M26" s="3">
        <f t="shared" si="2"/>
        <v>139.7</v>
      </c>
    </row>
    <row r="27" spans="1:13" ht="12.75">
      <c r="A27" s="2"/>
      <c r="B27" s="2"/>
      <c r="C27" s="2"/>
      <c r="D27" s="352" t="s">
        <v>676</v>
      </c>
      <c r="E27" s="271"/>
      <c r="F27" s="271"/>
      <c r="G27" s="271">
        <f>189*1.27</f>
        <v>240.03</v>
      </c>
      <c r="H27" s="3"/>
      <c r="I27" s="3"/>
      <c r="J27" s="3"/>
      <c r="K27" s="3"/>
      <c r="L27" s="3"/>
      <c r="M27" s="3">
        <f t="shared" si="2"/>
        <v>240.03</v>
      </c>
    </row>
    <row r="28" spans="1:13" ht="12.75">
      <c r="A28" s="2"/>
      <c r="B28" s="2"/>
      <c r="C28" s="2"/>
      <c r="D28" s="352" t="s">
        <v>677</v>
      </c>
      <c r="E28" s="271"/>
      <c r="F28" s="271"/>
      <c r="G28" s="271">
        <f>19*1.27</f>
        <v>24.13</v>
      </c>
      <c r="H28" s="3"/>
      <c r="I28" s="3"/>
      <c r="J28" s="3"/>
      <c r="K28" s="3"/>
      <c r="L28" s="3"/>
      <c r="M28" s="3">
        <f t="shared" si="2"/>
        <v>24.13</v>
      </c>
    </row>
    <row r="29" spans="1:13" ht="12.75">
      <c r="A29" s="2"/>
      <c r="B29" s="2"/>
      <c r="C29" s="2"/>
      <c r="D29" s="352" t="s">
        <v>678</v>
      </c>
      <c r="E29" s="271"/>
      <c r="F29" s="271"/>
      <c r="G29" s="271">
        <v>88</v>
      </c>
      <c r="H29" s="3"/>
      <c r="I29" s="3"/>
      <c r="J29" s="3"/>
      <c r="K29" s="3"/>
      <c r="L29" s="3"/>
      <c r="M29" s="3">
        <f t="shared" si="2"/>
        <v>88</v>
      </c>
    </row>
    <row r="30" spans="1:13" ht="12.75">
      <c r="A30" s="2"/>
      <c r="B30" s="2"/>
      <c r="C30" s="2"/>
      <c r="D30" s="352" t="s">
        <v>679</v>
      </c>
      <c r="E30" s="271"/>
      <c r="F30" s="271"/>
      <c r="G30" s="271">
        <f>148*1.27</f>
        <v>187.96</v>
      </c>
      <c r="H30" s="3"/>
      <c r="I30" s="3"/>
      <c r="J30" s="3"/>
      <c r="K30" s="3"/>
      <c r="L30" s="3"/>
      <c r="M30" s="3">
        <f t="shared" si="2"/>
        <v>187.96</v>
      </c>
    </row>
    <row r="31" spans="1:13" ht="12.75">
      <c r="A31" s="2"/>
      <c r="B31" s="2"/>
      <c r="C31" s="2"/>
      <c r="D31" s="352" t="s">
        <v>680</v>
      </c>
      <c r="E31" s="271"/>
      <c r="F31" s="271"/>
      <c r="G31" s="271">
        <f>11*1.27</f>
        <v>13.97</v>
      </c>
      <c r="H31" s="3"/>
      <c r="I31" s="3"/>
      <c r="J31" s="3"/>
      <c r="K31" s="3"/>
      <c r="L31" s="3"/>
      <c r="M31" s="3">
        <f t="shared" si="2"/>
        <v>13.97</v>
      </c>
    </row>
    <row r="32" spans="1:13" s="13" customFormat="1" ht="12.75">
      <c r="A32" s="5"/>
      <c r="B32" s="5"/>
      <c r="C32" s="5"/>
      <c r="D32" s="231" t="s">
        <v>552</v>
      </c>
      <c r="E32" s="223">
        <f aca="true" t="shared" si="3" ref="E32:M32">SUM(E17:E23)</f>
        <v>8636</v>
      </c>
      <c r="F32" s="223">
        <f t="shared" si="3"/>
        <v>9082</v>
      </c>
      <c r="G32" s="223">
        <f>SUM(G17:G31)</f>
        <v>1240.7900000000002</v>
      </c>
      <c r="H32" s="223">
        <f t="shared" si="3"/>
        <v>0</v>
      </c>
      <c r="I32" s="223">
        <f t="shared" si="3"/>
        <v>0</v>
      </c>
      <c r="J32" s="223">
        <f t="shared" si="3"/>
        <v>0</v>
      </c>
      <c r="K32" s="223">
        <f t="shared" si="3"/>
        <v>8636</v>
      </c>
      <c r="L32" s="223">
        <f t="shared" si="3"/>
        <v>9082</v>
      </c>
      <c r="M32" s="223">
        <f>SUM(M17:M31)</f>
        <v>1240.7900000000002</v>
      </c>
    </row>
    <row r="33" spans="1:13" s="8" customFormat="1" ht="12.75">
      <c r="A33" s="29"/>
      <c r="B33" s="29"/>
      <c r="C33" s="29"/>
      <c r="D33" s="230" t="s">
        <v>524</v>
      </c>
      <c r="E33" s="272">
        <v>9627</v>
      </c>
      <c r="F33" s="272">
        <v>11123</v>
      </c>
      <c r="G33" s="30">
        <v>0</v>
      </c>
      <c r="H33" s="30"/>
      <c r="I33" s="30"/>
      <c r="J33" s="30"/>
      <c r="K33" s="3">
        <f>+E33</f>
        <v>9627</v>
      </c>
      <c r="L33" s="3">
        <f>+F33</f>
        <v>11123</v>
      </c>
      <c r="M33" s="3">
        <f>+G33</f>
        <v>0</v>
      </c>
    </row>
    <row r="34" spans="1:13" s="8" customFormat="1" ht="12.75">
      <c r="A34" s="29"/>
      <c r="B34" s="29"/>
      <c r="C34" s="29"/>
      <c r="D34" s="75" t="s">
        <v>161</v>
      </c>
      <c r="E34" s="232"/>
      <c r="F34" s="25">
        <v>0</v>
      </c>
      <c r="G34" s="30">
        <v>0</v>
      </c>
      <c r="H34" s="30"/>
      <c r="I34" s="30"/>
      <c r="J34" s="30"/>
      <c r="K34" s="3"/>
      <c r="L34" s="3">
        <f>+F34</f>
        <v>0</v>
      </c>
      <c r="M34" s="3">
        <f>+G34</f>
        <v>0</v>
      </c>
    </row>
    <row r="35" spans="1:13" ht="12.75">
      <c r="A35" s="2"/>
      <c r="B35" s="2"/>
      <c r="C35" s="2"/>
      <c r="D35" s="222" t="s">
        <v>408</v>
      </c>
      <c r="E35" s="223">
        <f>+E33+E32+E16</f>
        <v>83986</v>
      </c>
      <c r="F35" s="223">
        <f>+F33+F32+F16+F34</f>
        <v>86101</v>
      </c>
      <c r="G35" s="223">
        <f>+G33+G32+G16+G34+1</f>
        <v>62079.44</v>
      </c>
      <c r="H35" s="223">
        <f aca="true" t="shared" si="4" ref="H35:M35">+H33+H32+H16</f>
        <v>0</v>
      </c>
      <c r="I35" s="223">
        <f t="shared" si="4"/>
        <v>0</v>
      </c>
      <c r="J35" s="223">
        <f t="shared" si="4"/>
        <v>0</v>
      </c>
      <c r="K35" s="223">
        <f t="shared" si="4"/>
        <v>83986</v>
      </c>
      <c r="L35" s="223">
        <f t="shared" si="4"/>
        <v>86101</v>
      </c>
      <c r="M35" s="223">
        <f>+M33+M32+M16+1</f>
        <v>62079.44</v>
      </c>
    </row>
  </sheetData>
  <sheetProtection/>
  <mergeCells count="20">
    <mergeCell ref="K8:K9"/>
    <mergeCell ref="L5:M5"/>
    <mergeCell ref="A3:M3"/>
    <mergeCell ref="H6:M6"/>
    <mergeCell ref="H7:J7"/>
    <mergeCell ref="K7:M7"/>
    <mergeCell ref="A6:B8"/>
    <mergeCell ref="C6:C9"/>
    <mergeCell ref="D6:D9"/>
    <mergeCell ref="E6:G7"/>
    <mergeCell ref="A1:M1"/>
    <mergeCell ref="A2:M2"/>
    <mergeCell ref="E8:E9"/>
    <mergeCell ref="F8:F9"/>
    <mergeCell ref="G8:G9"/>
    <mergeCell ref="L8:L9"/>
    <mergeCell ref="M8:M9"/>
    <mergeCell ref="H8:H9"/>
    <mergeCell ref="I8:I9"/>
    <mergeCell ref="J8:J9"/>
  </mergeCells>
  <printOptions/>
  <pageMargins left="0.7874015748031497" right="0.1968503937007874" top="0.1968503937007874" bottom="0.1968503937007874" header="0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="150" zoomScaleNormal="15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1" sqref="I41"/>
    </sheetView>
  </sheetViews>
  <sheetFormatPr defaultColWidth="9.140625" defaultRowHeight="12.75"/>
  <cols>
    <col min="2" max="2" width="69.00390625" style="0" bestFit="1" customWidth="1"/>
    <col min="3" max="4" width="10.00390625" style="0" customWidth="1"/>
    <col min="5" max="5" width="9.8515625" style="0" bestFit="1" customWidth="1"/>
    <col min="6" max="6" width="9.28125" style="0" bestFit="1" customWidth="1"/>
    <col min="7" max="8" width="10.00390625" style="0" bestFit="1" customWidth="1"/>
    <col min="9" max="9" width="9.8515625" style="0" bestFit="1" customWidth="1"/>
    <col min="10" max="10" width="9.28125" style="0" bestFit="1" customWidth="1"/>
  </cols>
  <sheetData>
    <row r="1" spans="1:10" ht="12.75">
      <c r="A1" s="273"/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2.75">
      <c r="A2" s="273" t="s">
        <v>670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>
      <c r="A3" s="275" t="s">
        <v>671</v>
      </c>
      <c r="B3" s="275"/>
      <c r="C3" s="275"/>
      <c r="D3" s="275"/>
      <c r="E3" s="275"/>
      <c r="F3" s="275"/>
      <c r="G3" s="275"/>
      <c r="H3" s="275"/>
      <c r="I3" s="275"/>
      <c r="J3" s="275"/>
    </row>
    <row r="5" spans="8:10" ht="12.75">
      <c r="H5" s="16"/>
      <c r="I5" s="273" t="s">
        <v>394</v>
      </c>
      <c r="J5" s="273"/>
    </row>
    <row r="6" spans="1:10" ht="12.75">
      <c r="A6" s="293" t="s">
        <v>430</v>
      </c>
      <c r="B6" s="293" t="s">
        <v>310</v>
      </c>
      <c r="C6" s="293" t="s">
        <v>431</v>
      </c>
      <c r="D6" s="293"/>
      <c r="E6" s="293"/>
      <c r="F6" s="293"/>
      <c r="G6" s="293" t="s">
        <v>432</v>
      </c>
      <c r="H6" s="293"/>
      <c r="I6" s="293"/>
      <c r="J6" s="293"/>
    </row>
    <row r="7" spans="1:10" ht="26.25">
      <c r="A7" s="293"/>
      <c r="B7" s="293"/>
      <c r="C7" s="27" t="s">
        <v>392</v>
      </c>
      <c r="D7" s="27" t="s">
        <v>393</v>
      </c>
      <c r="E7" s="17" t="s">
        <v>458</v>
      </c>
      <c r="F7" s="27" t="s">
        <v>424</v>
      </c>
      <c r="G7" s="27" t="s">
        <v>398</v>
      </c>
      <c r="H7" s="27" t="s">
        <v>393</v>
      </c>
      <c r="I7" s="17" t="s">
        <v>458</v>
      </c>
      <c r="J7" s="27" t="s">
        <v>424</v>
      </c>
    </row>
    <row r="8" spans="1:10" ht="12.75">
      <c r="A8" s="299" t="s">
        <v>433</v>
      </c>
      <c r="B8" s="299"/>
      <c r="C8" s="299"/>
      <c r="D8" s="299"/>
      <c r="E8" s="299"/>
      <c r="F8" s="299"/>
      <c r="G8" s="299"/>
      <c r="H8" s="299"/>
      <c r="I8" s="299"/>
      <c r="J8" s="299"/>
    </row>
    <row r="9" spans="1:10" ht="26.25">
      <c r="A9" s="22" t="s">
        <v>407</v>
      </c>
      <c r="B9" s="230" t="s">
        <v>535</v>
      </c>
      <c r="C9" s="25">
        <v>47003</v>
      </c>
      <c r="D9" s="25">
        <v>47266</v>
      </c>
      <c r="E9" s="3">
        <v>189</v>
      </c>
      <c r="F9" s="4">
        <f aca="true" t="shared" si="0" ref="F9:F14">+E9/D9</f>
        <v>0.003998645961156011</v>
      </c>
      <c r="G9" s="25">
        <v>21695</v>
      </c>
      <c r="H9" s="25">
        <v>33715</v>
      </c>
      <c r="I9" s="33">
        <v>8284</v>
      </c>
      <c r="J9" s="4">
        <f>+I9/H9</f>
        <v>0.24570665875722972</v>
      </c>
    </row>
    <row r="10" spans="1:10" ht="12.75">
      <c r="A10" s="22" t="s">
        <v>412</v>
      </c>
      <c r="B10" s="2" t="s">
        <v>251</v>
      </c>
      <c r="C10" s="25"/>
      <c r="D10" s="25"/>
      <c r="E10" s="3">
        <v>2</v>
      </c>
      <c r="F10" s="4"/>
      <c r="G10" s="25">
        <v>1079</v>
      </c>
      <c r="H10" s="25">
        <v>1079</v>
      </c>
      <c r="I10" s="33">
        <v>371</v>
      </c>
      <c r="J10" s="4">
        <f aca="true" t="shared" si="1" ref="J10:J40">+I10/H10</f>
        <v>0.3438368860055607</v>
      </c>
    </row>
    <row r="11" spans="1:10" ht="12.75">
      <c r="A11" s="22" t="s">
        <v>413</v>
      </c>
      <c r="B11" s="2" t="s">
        <v>252</v>
      </c>
      <c r="C11" s="25">
        <v>2700</v>
      </c>
      <c r="D11" s="25">
        <v>2700</v>
      </c>
      <c r="E11" s="3">
        <v>23481</v>
      </c>
      <c r="F11" s="4">
        <f t="shared" si="0"/>
        <v>8.696666666666667</v>
      </c>
      <c r="G11" s="25">
        <v>69941</v>
      </c>
      <c r="H11" s="25">
        <v>70560</v>
      </c>
      <c r="I11" s="33">
        <v>61340</v>
      </c>
      <c r="J11" s="4">
        <f t="shared" si="1"/>
        <v>0.8693310657596371</v>
      </c>
    </row>
    <row r="12" spans="1:10" ht="12.75">
      <c r="A12" s="22" t="s">
        <v>434</v>
      </c>
      <c r="B12" s="2" t="s">
        <v>253</v>
      </c>
      <c r="C12" s="25">
        <v>40643</v>
      </c>
      <c r="D12" s="25">
        <v>44233</v>
      </c>
      <c r="E12" s="3">
        <v>45769</v>
      </c>
      <c r="F12" s="4">
        <f t="shared" si="0"/>
        <v>1.0347252051635656</v>
      </c>
      <c r="G12" s="25">
        <v>1280</v>
      </c>
      <c r="H12" s="25">
        <v>1280</v>
      </c>
      <c r="I12" s="33">
        <v>1281</v>
      </c>
      <c r="J12" s="4">
        <f t="shared" si="1"/>
        <v>1.00078125</v>
      </c>
    </row>
    <row r="13" spans="1:10" ht="12.75">
      <c r="A13" s="22" t="s">
        <v>435</v>
      </c>
      <c r="B13" s="2" t="s">
        <v>254</v>
      </c>
      <c r="C13" s="25">
        <v>34883</v>
      </c>
      <c r="D13" s="25">
        <v>34883</v>
      </c>
      <c r="E13" s="3">
        <v>34883</v>
      </c>
      <c r="F13" s="4">
        <f t="shared" si="0"/>
        <v>1</v>
      </c>
      <c r="G13" s="25">
        <v>37564</v>
      </c>
      <c r="H13" s="25">
        <v>37564</v>
      </c>
      <c r="I13" s="33">
        <v>37426</v>
      </c>
      <c r="J13" s="4">
        <f t="shared" si="1"/>
        <v>0.9963262698328187</v>
      </c>
    </row>
    <row r="14" spans="1:10" ht="12.75">
      <c r="A14" s="22" t="s">
        <v>436</v>
      </c>
      <c r="B14" s="2" t="s">
        <v>255</v>
      </c>
      <c r="C14" s="25">
        <v>600</v>
      </c>
      <c r="D14" s="25">
        <v>600</v>
      </c>
      <c r="E14" s="3">
        <v>263</v>
      </c>
      <c r="F14" s="4">
        <f t="shared" si="0"/>
        <v>0.43833333333333335</v>
      </c>
      <c r="G14" s="25">
        <v>635</v>
      </c>
      <c r="H14" s="25">
        <v>635</v>
      </c>
      <c r="I14" s="33">
        <f>10+263</f>
        <v>273</v>
      </c>
      <c r="J14" s="4">
        <f t="shared" si="1"/>
        <v>0.42992125984251967</v>
      </c>
    </row>
    <row r="15" spans="1:10" ht="12.75">
      <c r="A15" s="22" t="s">
        <v>437</v>
      </c>
      <c r="B15" s="25" t="s">
        <v>256</v>
      </c>
      <c r="C15" s="25"/>
      <c r="D15" s="25"/>
      <c r="E15" s="3"/>
      <c r="F15" s="4"/>
      <c r="G15" s="25">
        <v>9207</v>
      </c>
      <c r="H15" s="25">
        <v>9207</v>
      </c>
      <c r="I15" s="33">
        <v>357</v>
      </c>
      <c r="J15" s="4">
        <f t="shared" si="1"/>
        <v>0.03877484522645813</v>
      </c>
    </row>
    <row r="16" spans="1:10" ht="26.25">
      <c r="A16" s="22" t="s">
        <v>438</v>
      </c>
      <c r="B16" s="10" t="s">
        <v>536</v>
      </c>
      <c r="C16" s="25"/>
      <c r="D16" s="25"/>
      <c r="E16" s="3"/>
      <c r="F16" s="4"/>
      <c r="G16" s="25">
        <v>635</v>
      </c>
      <c r="H16" s="25">
        <v>635</v>
      </c>
      <c r="I16" s="33">
        <v>147</v>
      </c>
      <c r="J16" s="4">
        <f t="shared" si="1"/>
        <v>0.231496062992126</v>
      </c>
    </row>
    <row r="17" spans="1:10" ht="26.25">
      <c r="A17" s="22" t="s">
        <v>439</v>
      </c>
      <c r="B17" s="10" t="s">
        <v>537</v>
      </c>
      <c r="C17" s="25"/>
      <c r="D17" s="25"/>
      <c r="E17" s="3"/>
      <c r="F17" s="4"/>
      <c r="G17" s="25">
        <v>1905</v>
      </c>
      <c r="H17" s="25">
        <v>1905</v>
      </c>
      <c r="I17" s="33">
        <v>1914</v>
      </c>
      <c r="J17" s="4">
        <f t="shared" si="1"/>
        <v>1.0047244094488188</v>
      </c>
    </row>
    <row r="18" spans="1:10" ht="12.75">
      <c r="A18" s="22"/>
      <c r="B18" s="357" t="s">
        <v>696</v>
      </c>
      <c r="C18" s="25"/>
      <c r="D18" s="25"/>
      <c r="E18" s="3">
        <v>2757</v>
      </c>
      <c r="F18" s="4"/>
      <c r="G18" s="25"/>
      <c r="H18" s="25"/>
      <c r="I18" s="33">
        <v>23</v>
      </c>
      <c r="J18" s="4"/>
    </row>
    <row r="19" spans="1:10" ht="12.75">
      <c r="A19" s="22" t="s">
        <v>440</v>
      </c>
      <c r="B19" s="2" t="s">
        <v>257</v>
      </c>
      <c r="C19" s="25"/>
      <c r="D19" s="25"/>
      <c r="E19" s="3"/>
      <c r="F19" s="4"/>
      <c r="G19" s="49">
        <v>1181</v>
      </c>
      <c r="H19" s="49">
        <v>1108</v>
      </c>
      <c r="I19" s="33">
        <v>1209</v>
      </c>
      <c r="J19" s="4">
        <f>+I19/H19</f>
        <v>1.0911552346570397</v>
      </c>
    </row>
    <row r="20" spans="1:10" ht="12.75">
      <c r="A20" s="22" t="s">
        <v>441</v>
      </c>
      <c r="B20" s="2" t="s">
        <v>258</v>
      </c>
      <c r="C20" s="25">
        <v>471</v>
      </c>
      <c r="D20" s="25">
        <v>471</v>
      </c>
      <c r="E20" s="3">
        <v>471</v>
      </c>
      <c r="F20" s="4"/>
      <c r="G20" s="25">
        <v>6283</v>
      </c>
      <c r="H20" s="25">
        <v>6283</v>
      </c>
      <c r="I20" s="33">
        <v>4134</v>
      </c>
      <c r="J20" s="4">
        <f t="shared" si="1"/>
        <v>0.6579659398376572</v>
      </c>
    </row>
    <row r="21" spans="1:10" ht="12.75">
      <c r="A21" s="22" t="s">
        <v>442</v>
      </c>
      <c r="B21" s="2" t="s">
        <v>259</v>
      </c>
      <c r="C21" s="25"/>
      <c r="D21" s="25"/>
      <c r="E21" s="3"/>
      <c r="F21" s="4"/>
      <c r="G21" s="25">
        <v>1118</v>
      </c>
      <c r="H21" s="25">
        <v>1118</v>
      </c>
      <c r="I21" s="33">
        <v>136</v>
      </c>
      <c r="J21" s="4">
        <f t="shared" si="1"/>
        <v>0.12164579606440072</v>
      </c>
    </row>
    <row r="22" spans="1:10" ht="12.75">
      <c r="A22" s="22" t="s">
        <v>443</v>
      </c>
      <c r="B22" s="2" t="s">
        <v>260</v>
      </c>
      <c r="C22" s="25"/>
      <c r="D22" s="25"/>
      <c r="E22" s="3"/>
      <c r="F22" s="4"/>
      <c r="G22" s="25">
        <v>22</v>
      </c>
      <c r="H22" s="25">
        <v>22</v>
      </c>
      <c r="I22" s="33"/>
      <c r="J22" s="4">
        <f t="shared" si="1"/>
        <v>0</v>
      </c>
    </row>
    <row r="23" spans="1:10" ht="12.75">
      <c r="A23" s="22" t="s">
        <v>444</v>
      </c>
      <c r="B23" s="2" t="s">
        <v>525</v>
      </c>
      <c r="C23" s="25"/>
      <c r="D23" s="25"/>
      <c r="E23" s="3"/>
      <c r="F23" s="4"/>
      <c r="G23" s="25">
        <v>420</v>
      </c>
      <c r="H23" s="25">
        <v>420</v>
      </c>
      <c r="I23" s="33"/>
      <c r="J23" s="4">
        <f t="shared" si="1"/>
        <v>0</v>
      </c>
    </row>
    <row r="24" spans="1:10" ht="12.75">
      <c r="A24" s="22" t="s">
        <v>456</v>
      </c>
      <c r="B24" s="2" t="s">
        <v>538</v>
      </c>
      <c r="C24" s="25"/>
      <c r="D24" s="25"/>
      <c r="E24" s="3"/>
      <c r="F24" s="4"/>
      <c r="G24" s="25">
        <v>31</v>
      </c>
      <c r="H24" s="25">
        <v>31</v>
      </c>
      <c r="I24" s="33">
        <v>31</v>
      </c>
      <c r="J24" s="4">
        <f t="shared" si="1"/>
        <v>1</v>
      </c>
    </row>
    <row r="25" spans="1:10" ht="12.75">
      <c r="A25" s="22" t="s">
        <v>445</v>
      </c>
      <c r="B25" s="229" t="s">
        <v>553</v>
      </c>
      <c r="C25" s="25">
        <v>22</v>
      </c>
      <c r="D25" s="25">
        <v>22</v>
      </c>
      <c r="E25" s="3">
        <v>27</v>
      </c>
      <c r="F25" s="4"/>
      <c r="G25" s="25"/>
      <c r="H25" s="25"/>
      <c r="I25" s="33">
        <v>0</v>
      </c>
      <c r="J25" s="4"/>
    </row>
    <row r="26" spans="1:10" ht="12.75">
      <c r="A26" s="22" t="s">
        <v>457</v>
      </c>
      <c r="B26" s="2" t="s">
        <v>261</v>
      </c>
      <c r="C26" s="25"/>
      <c r="D26" s="25"/>
      <c r="E26" s="3"/>
      <c r="F26" s="4"/>
      <c r="G26" s="25">
        <v>1000</v>
      </c>
      <c r="H26" s="25">
        <v>1000</v>
      </c>
      <c r="I26" s="33">
        <v>600</v>
      </c>
      <c r="J26" s="4">
        <f t="shared" si="1"/>
        <v>0.6</v>
      </c>
    </row>
    <row r="27" spans="1:10" ht="12.75">
      <c r="A27" s="22" t="s">
        <v>446</v>
      </c>
      <c r="B27" s="2" t="s">
        <v>262</v>
      </c>
      <c r="C27" s="25"/>
      <c r="D27" s="25"/>
      <c r="E27" s="3"/>
      <c r="F27" s="4"/>
      <c r="G27" s="25">
        <v>343</v>
      </c>
      <c r="H27" s="25">
        <v>343</v>
      </c>
      <c r="I27" s="33">
        <v>812</v>
      </c>
      <c r="J27" s="4">
        <f t="shared" si="1"/>
        <v>2.36734693877551</v>
      </c>
    </row>
    <row r="28" spans="1:10" ht="12.75">
      <c r="A28" s="22" t="s">
        <v>447</v>
      </c>
      <c r="B28" s="2" t="s">
        <v>526</v>
      </c>
      <c r="C28" s="25"/>
      <c r="D28" s="25"/>
      <c r="E28" s="3"/>
      <c r="F28" s="4"/>
      <c r="G28" s="25">
        <v>484</v>
      </c>
      <c r="H28" s="25">
        <v>484</v>
      </c>
      <c r="I28" s="33">
        <v>596</v>
      </c>
      <c r="J28" s="4">
        <f t="shared" si="1"/>
        <v>1.2314049586776858</v>
      </c>
    </row>
    <row r="29" spans="1:10" ht="12.75">
      <c r="A29" s="22" t="s">
        <v>448</v>
      </c>
      <c r="B29" s="2" t="s">
        <v>539</v>
      </c>
      <c r="C29" s="25">
        <v>22191</v>
      </c>
      <c r="D29" s="25">
        <v>23978</v>
      </c>
      <c r="E29" s="3">
        <v>15262</v>
      </c>
      <c r="F29" s="4"/>
      <c r="G29" s="25">
        <v>20101</v>
      </c>
      <c r="H29" s="25">
        <v>20762</v>
      </c>
      <c r="I29" s="33">
        <v>16602</v>
      </c>
      <c r="J29" s="4">
        <f t="shared" si="1"/>
        <v>0.7996339466332724</v>
      </c>
    </row>
    <row r="30" spans="1:10" ht="12.75">
      <c r="A30" s="22" t="s">
        <v>449</v>
      </c>
      <c r="B30" s="2" t="s">
        <v>263</v>
      </c>
      <c r="C30" s="25"/>
      <c r="D30" s="25"/>
      <c r="E30" s="3"/>
      <c r="F30" s="4"/>
      <c r="G30" s="25">
        <v>980</v>
      </c>
      <c r="H30" s="25">
        <v>980</v>
      </c>
      <c r="I30" s="33">
        <v>980</v>
      </c>
      <c r="J30" s="4">
        <f t="shared" si="1"/>
        <v>1</v>
      </c>
    </row>
    <row r="31" spans="1:10" ht="12.75">
      <c r="A31" s="22" t="s">
        <v>450</v>
      </c>
      <c r="B31" s="229" t="s">
        <v>544</v>
      </c>
      <c r="C31" s="25"/>
      <c r="D31" s="25"/>
      <c r="E31" s="3">
        <v>13308</v>
      </c>
      <c r="F31" s="4"/>
      <c r="G31" s="25">
        <v>63</v>
      </c>
      <c r="H31" s="25">
        <v>63</v>
      </c>
      <c r="I31" s="33">
        <v>3839</v>
      </c>
      <c r="J31" s="4">
        <f t="shared" si="1"/>
        <v>60.93650793650794</v>
      </c>
    </row>
    <row r="32" spans="1:10" ht="12.75">
      <c r="A32" s="22" t="s">
        <v>475</v>
      </c>
      <c r="B32" s="2" t="s">
        <v>264</v>
      </c>
      <c r="C32" s="25"/>
      <c r="D32" s="25"/>
      <c r="E32" s="3"/>
      <c r="F32" s="4"/>
      <c r="G32" s="25">
        <v>546</v>
      </c>
      <c r="H32" s="25">
        <v>546</v>
      </c>
      <c r="I32" s="33">
        <v>568</v>
      </c>
      <c r="J32" s="4">
        <f t="shared" si="1"/>
        <v>1.0402930402930404</v>
      </c>
    </row>
    <row r="33" spans="1:10" ht="12.75">
      <c r="A33" s="22" t="s">
        <v>491</v>
      </c>
      <c r="B33" s="2" t="s">
        <v>265</v>
      </c>
      <c r="C33" s="25"/>
      <c r="D33" s="25"/>
      <c r="E33" s="3"/>
      <c r="F33" s="4"/>
      <c r="G33" s="25">
        <v>300</v>
      </c>
      <c r="H33" s="25">
        <v>300</v>
      </c>
      <c r="I33" s="33">
        <v>1098</v>
      </c>
      <c r="J33" s="4">
        <f t="shared" si="1"/>
        <v>3.66</v>
      </c>
    </row>
    <row r="34" spans="1:10" ht="12.75">
      <c r="A34" s="22" t="s">
        <v>476</v>
      </c>
      <c r="B34" s="2" t="s">
        <v>540</v>
      </c>
      <c r="C34" s="25"/>
      <c r="D34" s="25"/>
      <c r="E34" s="3"/>
      <c r="F34" s="4"/>
      <c r="G34" s="25">
        <v>0</v>
      </c>
      <c r="H34" s="25"/>
      <c r="I34" s="33"/>
      <c r="J34" s="4"/>
    </row>
    <row r="35" spans="1:10" ht="12.75">
      <c r="A35" s="22" t="s">
        <v>477</v>
      </c>
      <c r="B35" s="2" t="s">
        <v>541</v>
      </c>
      <c r="C35" s="25"/>
      <c r="D35" s="25"/>
      <c r="E35" s="3"/>
      <c r="F35" s="4"/>
      <c r="G35" s="25">
        <v>200</v>
      </c>
      <c r="H35" s="25">
        <v>200</v>
      </c>
      <c r="I35" s="33"/>
      <c r="J35" s="4"/>
    </row>
    <row r="36" spans="1:10" ht="12.75">
      <c r="A36" s="22" t="s">
        <v>478</v>
      </c>
      <c r="B36" s="2" t="s">
        <v>554</v>
      </c>
      <c r="C36" s="25"/>
      <c r="D36" s="25"/>
      <c r="E36" s="3"/>
      <c r="F36" s="4"/>
      <c r="G36" s="25">
        <v>64</v>
      </c>
      <c r="H36" s="25">
        <v>64</v>
      </c>
      <c r="I36" s="33"/>
      <c r="J36" s="4"/>
    </row>
    <row r="37" spans="1:10" ht="12.75">
      <c r="A37" s="22" t="s">
        <v>479</v>
      </c>
      <c r="B37" s="2" t="s">
        <v>542</v>
      </c>
      <c r="C37" s="25"/>
      <c r="D37" s="25"/>
      <c r="E37" s="3"/>
      <c r="F37" s="4"/>
      <c r="G37" s="25">
        <v>127</v>
      </c>
      <c r="H37" s="25">
        <v>127</v>
      </c>
      <c r="I37" s="33">
        <v>86</v>
      </c>
      <c r="J37" s="4"/>
    </row>
    <row r="38" spans="1:10" ht="12.75">
      <c r="A38" s="22" t="s">
        <v>480</v>
      </c>
      <c r="B38" s="2" t="s">
        <v>695</v>
      </c>
      <c r="C38" s="25"/>
      <c r="D38" s="25"/>
      <c r="E38" s="3"/>
      <c r="F38" s="4"/>
      <c r="G38" s="25">
        <v>309</v>
      </c>
      <c r="H38" s="25">
        <v>309</v>
      </c>
      <c r="I38" s="33"/>
      <c r="J38" s="4">
        <f t="shared" si="1"/>
        <v>0</v>
      </c>
    </row>
    <row r="39" spans="1:10" ht="12.75">
      <c r="A39" s="22" t="s">
        <v>481</v>
      </c>
      <c r="B39" s="2" t="s">
        <v>266</v>
      </c>
      <c r="C39" s="25"/>
      <c r="D39" s="25"/>
      <c r="E39" s="3">
        <v>14999</v>
      </c>
      <c r="F39" s="4"/>
      <c r="G39" s="25">
        <v>4925</v>
      </c>
      <c r="H39" s="25">
        <v>5925</v>
      </c>
      <c r="I39" s="33">
        <v>4317</v>
      </c>
      <c r="J39" s="4">
        <f t="shared" si="1"/>
        <v>0.7286075949367089</v>
      </c>
    </row>
    <row r="40" spans="1:10" ht="12.75">
      <c r="A40" s="22" t="s">
        <v>482</v>
      </c>
      <c r="B40" s="2" t="s">
        <v>267</v>
      </c>
      <c r="C40" s="25">
        <v>25</v>
      </c>
      <c r="D40" s="25">
        <v>25</v>
      </c>
      <c r="E40" s="3">
        <v>43</v>
      </c>
      <c r="F40" s="4"/>
      <c r="G40" s="233">
        <v>2200</v>
      </c>
      <c r="H40" s="25">
        <v>2713</v>
      </c>
      <c r="I40" s="33">
        <v>3948</v>
      </c>
      <c r="J40" s="4">
        <f t="shared" si="1"/>
        <v>1.4552156284555842</v>
      </c>
    </row>
    <row r="41" spans="1:10" ht="12.75">
      <c r="A41" s="22" t="s">
        <v>483</v>
      </c>
      <c r="B41" s="2" t="s">
        <v>543</v>
      </c>
      <c r="C41" s="25">
        <v>36100</v>
      </c>
      <c r="D41" s="25">
        <v>37200</v>
      </c>
      <c r="E41" s="3">
        <v>39140</v>
      </c>
      <c r="F41" s="4">
        <f>+E41/D41</f>
        <v>1.0521505376344087</v>
      </c>
      <c r="G41" s="25">
        <v>0</v>
      </c>
      <c r="I41" s="33"/>
      <c r="J41" s="4"/>
    </row>
    <row r="42" spans="1:10" ht="12.75">
      <c r="A42" s="22" t="s">
        <v>484</v>
      </c>
      <c r="B42" s="2" t="s">
        <v>268</v>
      </c>
      <c r="C42" s="25"/>
      <c r="D42" s="25">
        <v>8000</v>
      </c>
      <c r="E42" s="3">
        <v>8000</v>
      </c>
      <c r="F42" s="4"/>
      <c r="G42" s="25">
        <v>0</v>
      </c>
      <c r="H42" s="25"/>
      <c r="I42" s="33"/>
      <c r="J42" s="4"/>
    </row>
    <row r="43" spans="1:10" ht="12.75">
      <c r="A43" s="356"/>
      <c r="B43" s="5" t="s">
        <v>408</v>
      </c>
      <c r="C43" s="223">
        <v>184638</v>
      </c>
      <c r="D43" s="11">
        <v>199378</v>
      </c>
      <c r="E43" s="11">
        <f>SUM(E9:E42)</f>
        <v>198594</v>
      </c>
      <c r="F43" s="12">
        <f>+E43/D43</f>
        <v>0.9960677707670856</v>
      </c>
      <c r="G43" s="11">
        <v>184638</v>
      </c>
      <c r="H43" s="11">
        <v>199378</v>
      </c>
      <c r="I43" s="11">
        <f>SUM(I9:I42)</f>
        <v>150372</v>
      </c>
      <c r="J43" s="12">
        <f>+I43/H43</f>
        <v>0.754205579351784</v>
      </c>
    </row>
    <row r="44" spans="1:10" ht="12.75">
      <c r="A44" s="296" t="s">
        <v>451</v>
      </c>
      <c r="B44" s="297"/>
      <c r="C44" s="297"/>
      <c r="D44" s="297"/>
      <c r="E44" s="297"/>
      <c r="F44" s="297"/>
      <c r="G44" s="297"/>
      <c r="H44" s="297"/>
      <c r="I44" s="297"/>
      <c r="J44" s="298"/>
    </row>
    <row r="45" spans="1:10" ht="12.75">
      <c r="A45" s="22"/>
      <c r="B45" s="2" t="s">
        <v>452</v>
      </c>
      <c r="C45" s="25"/>
      <c r="D45" s="25"/>
      <c r="E45" s="25"/>
      <c r="F45" s="25"/>
      <c r="G45" s="25">
        <v>500</v>
      </c>
      <c r="H45" s="25">
        <v>4811</v>
      </c>
      <c r="I45" s="25"/>
      <c r="J45" s="25"/>
    </row>
    <row r="46" spans="1:10" ht="12.75">
      <c r="A46" s="22"/>
      <c r="B46" s="2" t="s">
        <v>453</v>
      </c>
      <c r="C46" s="25"/>
      <c r="D46" s="25"/>
      <c r="E46" s="25"/>
      <c r="F46" s="25"/>
      <c r="G46" s="25">
        <v>9627</v>
      </c>
      <c r="H46" s="25">
        <v>9627</v>
      </c>
      <c r="I46" s="25"/>
      <c r="J46" s="25"/>
    </row>
    <row r="47" spans="1:9" ht="12.75">
      <c r="A47" s="6"/>
      <c r="G47" s="21"/>
      <c r="H47" s="21"/>
      <c r="I47" s="21"/>
    </row>
    <row r="48" spans="1:9" ht="12.75">
      <c r="A48" s="6"/>
      <c r="G48" s="21"/>
      <c r="H48" s="21"/>
      <c r="I48" s="21"/>
    </row>
    <row r="49" spans="1:9" ht="12.75">
      <c r="A49" s="6"/>
      <c r="G49" s="21"/>
      <c r="H49" s="21"/>
      <c r="I49" s="21"/>
    </row>
    <row r="50" spans="1:9" ht="12.75">
      <c r="A50" s="6"/>
      <c r="G50" s="21"/>
      <c r="H50" s="21"/>
      <c r="I50" s="21"/>
    </row>
    <row r="51" spans="1:9" ht="12.75">
      <c r="A51" s="6"/>
      <c r="G51" s="21"/>
      <c r="H51" s="21"/>
      <c r="I51" s="21"/>
    </row>
    <row r="52" spans="1:9" ht="12.75">
      <c r="A52" s="6"/>
      <c r="G52" s="21"/>
      <c r="H52" s="21"/>
      <c r="I52" s="21"/>
    </row>
    <row r="53" spans="7:9" ht="12.75">
      <c r="G53" s="21"/>
      <c r="H53" s="21"/>
      <c r="I53" s="21"/>
    </row>
    <row r="54" spans="7:9" ht="12.75">
      <c r="G54" s="21"/>
      <c r="H54" s="21"/>
      <c r="I54" s="21"/>
    </row>
    <row r="55" spans="7:9" ht="12.75">
      <c r="G55" s="21"/>
      <c r="H55" s="21"/>
      <c r="I55" s="21"/>
    </row>
  </sheetData>
  <sheetProtection/>
  <mergeCells count="10">
    <mergeCell ref="A44:J44"/>
    <mergeCell ref="A1:J1"/>
    <mergeCell ref="A2:J2"/>
    <mergeCell ref="I5:J5"/>
    <mergeCell ref="A3:J3"/>
    <mergeCell ref="A8:J8"/>
    <mergeCell ref="A6:A7"/>
    <mergeCell ref="B6:B7"/>
    <mergeCell ref="C6:F6"/>
    <mergeCell ref="G6:J6"/>
  </mergeCells>
  <printOptions/>
  <pageMargins left="0.7874015748031497" right="0.1968503937007874" top="0.1968503937007874" bottom="0.1968503937007874" header="0" footer="0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7">
      <selection activeCell="K12" sqref="K12"/>
    </sheetView>
  </sheetViews>
  <sheetFormatPr defaultColWidth="9.140625" defaultRowHeight="12.75"/>
  <cols>
    <col min="1" max="1" width="27.7109375" style="0" customWidth="1"/>
    <col min="2" max="2" width="9.57421875" style="0" bestFit="1" customWidth="1"/>
    <col min="3" max="3" width="9.28125" style="0" bestFit="1" customWidth="1"/>
    <col min="4" max="5" width="9.28125" style="0" customWidth="1"/>
    <col min="6" max="6" width="5.57421875" style="0" customWidth="1"/>
    <col min="7" max="7" width="32.00390625" style="0" bestFit="1" customWidth="1"/>
    <col min="8" max="9" width="9.28125" style="0" bestFit="1" customWidth="1"/>
    <col min="10" max="10" width="9.421875" style="0" bestFit="1" customWidth="1"/>
    <col min="11" max="11" width="9.421875" style="0" customWidth="1"/>
  </cols>
  <sheetData>
    <row r="1" spans="1:8" ht="15.75" customHeight="1">
      <c r="A1" s="275"/>
      <c r="B1" s="275"/>
      <c r="C1" s="275"/>
      <c r="D1" s="275"/>
      <c r="E1" s="275"/>
      <c r="F1" s="275"/>
      <c r="G1" s="275"/>
      <c r="H1" s="275"/>
    </row>
    <row r="2" spans="1:8" ht="16.5" customHeight="1">
      <c r="A2" s="275" t="s">
        <v>672</v>
      </c>
      <c r="B2" s="275"/>
      <c r="C2" s="275"/>
      <c r="D2" s="275"/>
      <c r="E2" s="275"/>
      <c r="F2" s="275"/>
      <c r="G2" s="275"/>
      <c r="H2" s="275"/>
    </row>
    <row r="3" spans="1:8" ht="12.75">
      <c r="A3" s="275" t="s">
        <v>269</v>
      </c>
      <c r="B3" s="275"/>
      <c r="C3" s="275"/>
      <c r="D3" s="275"/>
      <c r="E3" s="275"/>
      <c r="F3" s="275"/>
      <c r="G3" s="275"/>
      <c r="H3" s="275"/>
    </row>
    <row r="4" ht="12.75" customHeight="1"/>
    <row r="5" spans="9:11" ht="12.75" customHeight="1" thickBot="1">
      <c r="I5" s="300" t="s">
        <v>270</v>
      </c>
      <c r="J5" s="300"/>
      <c r="K5" s="35"/>
    </row>
    <row r="6" spans="1:11" ht="36" thickBot="1">
      <c r="A6" s="76"/>
      <c r="B6" s="77" t="s">
        <v>692</v>
      </c>
      <c r="C6" s="78" t="s">
        <v>640</v>
      </c>
      <c r="D6" s="79" t="s">
        <v>693</v>
      </c>
      <c r="E6" s="79" t="s">
        <v>694</v>
      </c>
      <c r="F6" s="80"/>
      <c r="G6" s="76" t="s">
        <v>460</v>
      </c>
      <c r="H6" s="77" t="s">
        <v>692</v>
      </c>
      <c r="I6" s="78" t="s">
        <v>640</v>
      </c>
      <c r="J6" s="79" t="s">
        <v>693</v>
      </c>
      <c r="K6" s="79" t="s">
        <v>694</v>
      </c>
    </row>
    <row r="7" spans="1:11" ht="12.75">
      <c r="A7" s="81" t="s">
        <v>271</v>
      </c>
      <c r="B7" s="82"/>
      <c r="C7" s="83"/>
      <c r="D7" s="84"/>
      <c r="E7" s="84"/>
      <c r="F7" s="85"/>
      <c r="G7" s="81" t="s">
        <v>272</v>
      </c>
      <c r="H7" s="81"/>
      <c r="I7" s="81"/>
      <c r="J7" s="86"/>
      <c r="K7" s="86"/>
    </row>
    <row r="8" spans="1:11" ht="12.75">
      <c r="A8" s="87" t="s">
        <v>273</v>
      </c>
      <c r="B8" s="87">
        <v>2262</v>
      </c>
      <c r="C8" s="84">
        <v>2920</v>
      </c>
      <c r="D8" s="84">
        <v>3173</v>
      </c>
      <c r="E8" s="84">
        <v>5208</v>
      </c>
      <c r="F8" s="88"/>
      <c r="G8" s="87" t="s">
        <v>274</v>
      </c>
      <c r="H8" s="87">
        <v>12656</v>
      </c>
      <c r="I8" s="87">
        <v>12656</v>
      </c>
      <c r="J8" s="87">
        <v>19685</v>
      </c>
      <c r="K8" s="87">
        <v>16792</v>
      </c>
    </row>
    <row r="9" spans="1:11" ht="24">
      <c r="A9" s="87" t="s">
        <v>275</v>
      </c>
      <c r="B9" s="87">
        <v>15526</v>
      </c>
      <c r="C9" s="84">
        <v>23058</v>
      </c>
      <c r="D9" s="84">
        <v>35099</v>
      </c>
      <c r="E9" s="84">
        <v>25884</v>
      </c>
      <c r="F9" s="88"/>
      <c r="G9" s="90" t="s">
        <v>276</v>
      </c>
      <c r="H9" s="87">
        <v>2526</v>
      </c>
      <c r="I9" s="87">
        <v>2526</v>
      </c>
      <c r="J9" s="87">
        <v>3535</v>
      </c>
      <c r="K9" s="87">
        <v>3392</v>
      </c>
    </row>
    <row r="10" spans="1:11" ht="12.75">
      <c r="A10" s="87"/>
      <c r="B10" s="87"/>
      <c r="C10" s="84"/>
      <c r="D10" s="84"/>
      <c r="E10" s="84"/>
      <c r="F10" s="88"/>
      <c r="G10" s="90" t="s">
        <v>277</v>
      </c>
      <c r="H10" s="87">
        <v>14305</v>
      </c>
      <c r="I10" s="87">
        <v>14305</v>
      </c>
      <c r="J10" s="87">
        <v>37563</v>
      </c>
      <c r="K10" s="87">
        <v>26121</v>
      </c>
    </row>
    <row r="11" spans="1:11" ht="24">
      <c r="A11" s="87" t="s">
        <v>278</v>
      </c>
      <c r="B11" s="87">
        <v>41338</v>
      </c>
      <c r="C11" s="84">
        <v>57896</v>
      </c>
      <c r="D11" s="84">
        <v>69997</v>
      </c>
      <c r="E11" s="84">
        <f>50500+44233</f>
        <v>94733</v>
      </c>
      <c r="F11" s="88"/>
      <c r="G11" s="87" t="s">
        <v>279</v>
      </c>
      <c r="H11" s="87">
        <v>39917</v>
      </c>
      <c r="I11" s="87">
        <v>36634</v>
      </c>
      <c r="J11" s="87">
        <v>44967</v>
      </c>
      <c r="K11" s="87">
        <f>39387</f>
        <v>39387</v>
      </c>
    </row>
    <row r="12" spans="1:11" ht="12.75">
      <c r="A12" s="91" t="s">
        <v>280</v>
      </c>
      <c r="B12" s="91">
        <v>17410</v>
      </c>
      <c r="C12" s="92">
        <v>10882</v>
      </c>
      <c r="D12" s="92">
        <v>3512</v>
      </c>
      <c r="E12" s="92">
        <v>44419</v>
      </c>
      <c r="F12" s="88"/>
      <c r="G12" s="87" t="s">
        <v>281</v>
      </c>
      <c r="H12" s="87"/>
      <c r="I12" s="87">
        <v>0</v>
      </c>
      <c r="J12" s="84">
        <v>4811</v>
      </c>
      <c r="K12" s="89"/>
    </row>
    <row r="13" spans="1:11" ht="24">
      <c r="A13" s="93" t="s">
        <v>282</v>
      </c>
      <c r="B13" s="93">
        <f>SUM(B8:B12)</f>
        <v>76536</v>
      </c>
      <c r="C13" s="93">
        <f>SUM(C8:C12)</f>
        <v>94756</v>
      </c>
      <c r="D13" s="93">
        <f>SUM(D8:D12)</f>
        <v>111781</v>
      </c>
      <c r="E13" s="93">
        <f>SUM(E8:E12)</f>
        <v>170244</v>
      </c>
      <c r="F13" s="88"/>
      <c r="G13" s="90" t="s">
        <v>283</v>
      </c>
      <c r="H13" s="87">
        <v>1062</v>
      </c>
      <c r="I13" s="87">
        <v>1041</v>
      </c>
      <c r="J13" s="87">
        <v>1281</v>
      </c>
      <c r="K13" s="87">
        <v>1281</v>
      </c>
    </row>
    <row r="14" spans="1:11" ht="12.75">
      <c r="A14" s="93"/>
      <c r="B14" s="94"/>
      <c r="C14" s="94"/>
      <c r="D14" s="84"/>
      <c r="E14" s="84"/>
      <c r="F14" s="88"/>
      <c r="G14" s="90" t="s">
        <v>284</v>
      </c>
      <c r="H14" s="87">
        <v>1101</v>
      </c>
      <c r="I14" s="87">
        <v>1320</v>
      </c>
      <c r="J14" s="87">
        <v>1435</v>
      </c>
      <c r="K14" s="87">
        <f>+'3.'!G14</f>
        <v>1320</v>
      </c>
    </row>
    <row r="15" spans="1:11" ht="12.75">
      <c r="A15" s="93"/>
      <c r="B15" s="94"/>
      <c r="C15" s="94"/>
      <c r="D15" s="84"/>
      <c r="E15" s="84"/>
      <c r="F15" s="88"/>
      <c r="G15" s="93" t="s">
        <v>285</v>
      </c>
      <c r="H15" s="81">
        <f>SUM(H8:H14)</f>
        <v>71567</v>
      </c>
      <c r="I15" s="81">
        <f>SUM(I8:I14)</f>
        <v>68482</v>
      </c>
      <c r="J15" s="81">
        <f>SUM(J8:J14)</f>
        <v>113277</v>
      </c>
      <c r="K15" s="81">
        <f>SUM(K8:K14)</f>
        <v>88293</v>
      </c>
    </row>
    <row r="16" spans="1:14" ht="24">
      <c r="A16" s="95" t="s">
        <v>286</v>
      </c>
      <c r="B16" s="96">
        <f>+B13</f>
        <v>76536</v>
      </c>
      <c r="C16" s="96">
        <f>SUM(C13:C13)</f>
        <v>94756</v>
      </c>
      <c r="D16" s="96">
        <f>SUM(D13:D13)</f>
        <v>111781</v>
      </c>
      <c r="E16" s="96">
        <f>SUM(E13:E13)</f>
        <v>170244</v>
      </c>
      <c r="F16" s="88"/>
      <c r="G16" s="97" t="s">
        <v>287</v>
      </c>
      <c r="H16" s="97">
        <f>+H15</f>
        <v>71567</v>
      </c>
      <c r="I16" s="97">
        <f>+I15</f>
        <v>68482</v>
      </c>
      <c r="J16" s="97">
        <f>+J15</f>
        <v>113277</v>
      </c>
      <c r="K16" s="97">
        <f>+K15</f>
        <v>88293</v>
      </c>
      <c r="N16" s="48"/>
    </row>
    <row r="17" spans="1:11" ht="12.75">
      <c r="A17" s="81" t="s">
        <v>288</v>
      </c>
      <c r="B17" s="81"/>
      <c r="C17" s="84"/>
      <c r="D17" s="84"/>
      <c r="E17" s="84"/>
      <c r="F17" s="88"/>
      <c r="G17" s="81" t="s">
        <v>289</v>
      </c>
      <c r="H17" s="81"/>
      <c r="I17" s="81"/>
      <c r="J17" s="93"/>
      <c r="K17" s="86"/>
    </row>
    <row r="18" spans="1:11" ht="24">
      <c r="A18" s="87" t="s">
        <v>290</v>
      </c>
      <c r="B18" s="87">
        <v>0</v>
      </c>
      <c r="C18" s="84">
        <v>73</v>
      </c>
      <c r="D18" s="84">
        <v>0</v>
      </c>
      <c r="E18" s="84">
        <f>+'1.sz.m.'!L33</f>
        <v>73</v>
      </c>
      <c r="F18" s="88"/>
      <c r="G18" s="87" t="s">
        <v>291</v>
      </c>
      <c r="H18" s="87"/>
      <c r="I18" s="87">
        <v>0</v>
      </c>
      <c r="J18" s="87">
        <v>0</v>
      </c>
      <c r="K18" s="86"/>
    </row>
    <row r="19" spans="1:11" ht="24">
      <c r="A19" s="87" t="s">
        <v>311</v>
      </c>
      <c r="B19" s="87">
        <v>13158</v>
      </c>
      <c r="C19" s="84">
        <v>13258</v>
      </c>
      <c r="D19" s="84">
        <v>2101</v>
      </c>
      <c r="E19" s="84">
        <v>13258</v>
      </c>
      <c r="F19" s="88"/>
      <c r="G19" s="87" t="s">
        <v>312</v>
      </c>
      <c r="H19" s="87">
        <v>2732</v>
      </c>
      <c r="I19" s="87">
        <v>1241</v>
      </c>
      <c r="J19" s="87">
        <v>9082</v>
      </c>
      <c r="K19" s="87">
        <f>+'2.'!L77</f>
        <v>1241</v>
      </c>
    </row>
    <row r="20" spans="1:11" ht="24">
      <c r="A20" s="87" t="s">
        <v>313</v>
      </c>
      <c r="B20" s="87">
        <v>0</v>
      </c>
      <c r="C20" s="98">
        <v>14999</v>
      </c>
      <c r="D20" s="98">
        <v>46125</v>
      </c>
      <c r="E20" s="98">
        <f>+'1.sz.m.'!L44+'1.sz.m.'!L66</f>
        <v>14999</v>
      </c>
      <c r="F20" s="88"/>
      <c r="G20" s="87" t="s">
        <v>314</v>
      </c>
      <c r="H20" s="87">
        <v>2893</v>
      </c>
      <c r="I20" s="87">
        <v>60838</v>
      </c>
      <c r="J20" s="87">
        <v>65896</v>
      </c>
      <c r="K20" s="87">
        <f>+'2.'!L81</f>
        <v>60838</v>
      </c>
    </row>
    <row r="21" spans="1:11" ht="24">
      <c r="A21" s="91" t="s">
        <v>315</v>
      </c>
      <c r="B21" s="87"/>
      <c r="C21" s="98">
        <v>0</v>
      </c>
      <c r="D21" s="98">
        <v>39371</v>
      </c>
      <c r="E21" s="98">
        <f>+'1.sz.m.'!L74</f>
        <v>0</v>
      </c>
      <c r="F21" s="88"/>
      <c r="G21" s="87" t="s">
        <v>316</v>
      </c>
      <c r="H21" s="87"/>
      <c r="I21" s="87">
        <v>0</v>
      </c>
      <c r="J21" s="84">
        <v>11123</v>
      </c>
      <c r="K21" s="84"/>
    </row>
    <row r="22" spans="1:11" ht="12.75">
      <c r="A22" s="87" t="s">
        <v>317</v>
      </c>
      <c r="B22" s="87"/>
      <c r="C22" s="98">
        <f>+'1.sz.m.'!J20</f>
        <v>0</v>
      </c>
      <c r="D22" s="98">
        <v>0</v>
      </c>
      <c r="E22" s="98">
        <f>+'1.sz.m.'!L20</f>
        <v>0</v>
      </c>
      <c r="F22" s="88"/>
      <c r="G22" s="87" t="s">
        <v>318</v>
      </c>
      <c r="H22" s="87">
        <v>245</v>
      </c>
      <c r="I22" s="87">
        <v>0</v>
      </c>
      <c r="J22" s="87">
        <v>0</v>
      </c>
      <c r="K22" s="87">
        <f>+'2.'!L83</f>
        <v>0</v>
      </c>
    </row>
    <row r="23" spans="1:11" ht="24">
      <c r="A23" s="93" t="s">
        <v>319</v>
      </c>
      <c r="B23" s="81">
        <f>SUM(B18:B22)</f>
        <v>13158</v>
      </c>
      <c r="C23" s="81">
        <f>SUM(C18:C22)</f>
        <v>28330</v>
      </c>
      <c r="D23" s="81">
        <f>SUM(D18:D22)</f>
        <v>87597</v>
      </c>
      <c r="E23" s="81">
        <f>SUM(E18:E22)</f>
        <v>28330</v>
      </c>
      <c r="F23" s="88"/>
      <c r="G23" s="87" t="s">
        <v>320</v>
      </c>
      <c r="H23" s="87">
        <v>0</v>
      </c>
      <c r="I23" s="87">
        <f>+'2.'!J90</f>
        <v>0</v>
      </c>
      <c r="J23" s="87">
        <v>0</v>
      </c>
      <c r="K23" s="87">
        <f>+'2.'!L90</f>
        <v>0</v>
      </c>
    </row>
    <row r="24" spans="1:11" ht="24">
      <c r="A24" s="93"/>
      <c r="B24" s="81"/>
      <c r="C24" s="81"/>
      <c r="D24" s="84"/>
      <c r="E24" s="84"/>
      <c r="F24" s="88"/>
      <c r="G24" s="93" t="s">
        <v>321</v>
      </c>
      <c r="H24" s="81">
        <f>SUM(H18:H23)</f>
        <v>5870</v>
      </c>
      <c r="I24" s="81">
        <f>SUM(I18:I23)</f>
        <v>62079</v>
      </c>
      <c r="J24" s="81">
        <f>SUM(J18:J23)</f>
        <v>86101</v>
      </c>
      <c r="K24" s="81">
        <f>SUM(K18:K23)</f>
        <v>62079</v>
      </c>
    </row>
    <row r="25" spans="1:11" ht="24" thickBot="1">
      <c r="A25" s="99" t="s">
        <v>322</v>
      </c>
      <c r="B25" s="100">
        <f>+B23</f>
        <v>13158</v>
      </c>
      <c r="C25" s="100">
        <f>SUM(C23:C23)</f>
        <v>28330</v>
      </c>
      <c r="D25" s="100">
        <f>SUM(D23:D23)</f>
        <v>87597</v>
      </c>
      <c r="E25" s="100">
        <f>SUM(E23:E23)</f>
        <v>28330</v>
      </c>
      <c r="F25" s="88"/>
      <c r="G25" s="101" t="s">
        <v>323</v>
      </c>
      <c r="H25" s="100">
        <f>+H24</f>
        <v>5870</v>
      </c>
      <c r="I25" s="100">
        <f>+I24</f>
        <v>62079</v>
      </c>
      <c r="J25" s="100">
        <f>+J24</f>
        <v>86101</v>
      </c>
      <c r="K25" s="100">
        <f>+K24</f>
        <v>62079</v>
      </c>
    </row>
    <row r="26" spans="1:11" ht="13.5" thickBot="1">
      <c r="A26" s="102" t="s">
        <v>324</v>
      </c>
      <c r="B26" s="103">
        <f>+B25+B16</f>
        <v>89694</v>
      </c>
      <c r="C26" s="103">
        <f>SUM(C16+C25)</f>
        <v>123086</v>
      </c>
      <c r="D26" s="103">
        <f>SUM(D16+D25)</f>
        <v>199378</v>
      </c>
      <c r="E26" s="103">
        <f>SUM(E16+E25)</f>
        <v>198574</v>
      </c>
      <c r="F26" s="88"/>
      <c r="G26" s="102" t="s">
        <v>324</v>
      </c>
      <c r="H26" s="104">
        <f>+H25+H16</f>
        <v>77437</v>
      </c>
      <c r="I26" s="104">
        <f>+I25+I16</f>
        <v>130561</v>
      </c>
      <c r="J26" s="104">
        <f>+J25+J16</f>
        <v>199378</v>
      </c>
      <c r="K26" s="104">
        <f>+K25+K16</f>
        <v>150372</v>
      </c>
    </row>
    <row r="35" ht="12.75" customHeight="1"/>
    <row r="66" ht="15">
      <c r="A66" s="105"/>
    </row>
  </sheetData>
  <sheetProtection/>
  <mergeCells count="4">
    <mergeCell ref="A2:H2"/>
    <mergeCell ref="A1:H1"/>
    <mergeCell ref="A3:H3"/>
    <mergeCell ref="I5:J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&amp;C11. sz. melléklet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pane ySplit="3" topLeftCell="A39" activePane="bottomLeft" state="frozen"/>
      <selection pane="topLeft" activeCell="A1" sqref="A1"/>
      <selection pane="bottomLeft" activeCell="D67" sqref="D67"/>
    </sheetView>
  </sheetViews>
  <sheetFormatPr defaultColWidth="9.140625" defaultRowHeight="12.75"/>
  <cols>
    <col min="1" max="1" width="8.140625" style="215" customWidth="1"/>
    <col min="2" max="2" width="54.57421875" style="215" customWidth="1"/>
    <col min="3" max="3" width="15.28125" style="215" bestFit="1" customWidth="1"/>
    <col min="4" max="4" width="11.7109375" style="215" bestFit="1" customWidth="1"/>
    <col min="5" max="16384" width="9.140625" style="215" customWidth="1"/>
  </cols>
  <sheetData>
    <row r="1" spans="3:4" ht="12">
      <c r="C1" s="302" t="s">
        <v>394</v>
      </c>
      <c r="D1" s="302"/>
    </row>
    <row r="2" spans="1:4" ht="23.25" customHeight="1">
      <c r="A2" s="301" t="s">
        <v>528</v>
      </c>
      <c r="B2" s="301"/>
      <c r="C2" s="301"/>
      <c r="D2" s="301"/>
    </row>
    <row r="3" spans="1:4" ht="30">
      <c r="A3" s="234" t="s">
        <v>180</v>
      </c>
      <c r="B3" s="234" t="s">
        <v>460</v>
      </c>
      <c r="C3" s="234" t="s">
        <v>325</v>
      </c>
      <c r="D3" s="234" t="s">
        <v>326</v>
      </c>
    </row>
    <row r="4" spans="1:4" ht="15">
      <c r="A4" s="234">
        <v>1</v>
      </c>
      <c r="B4" s="234">
        <v>2</v>
      </c>
      <c r="C4" s="234">
        <v>3</v>
      </c>
      <c r="D4" s="234">
        <v>5</v>
      </c>
    </row>
    <row r="5" spans="1:4" ht="12.75">
      <c r="A5" s="235" t="s">
        <v>183</v>
      </c>
      <c r="B5" s="236" t="s">
        <v>555</v>
      </c>
      <c r="C5" s="237">
        <v>667</v>
      </c>
      <c r="D5" s="237">
        <v>337</v>
      </c>
    </row>
    <row r="6" spans="1:4" ht="12.75">
      <c r="A6" s="238" t="s">
        <v>185</v>
      </c>
      <c r="B6" s="239" t="s">
        <v>556</v>
      </c>
      <c r="C6" s="240">
        <v>667</v>
      </c>
      <c r="D6" s="240">
        <v>337</v>
      </c>
    </row>
    <row r="7" spans="1:4" ht="12.75">
      <c r="A7" s="235" t="s">
        <v>186</v>
      </c>
      <c r="B7" s="236" t="s">
        <v>557</v>
      </c>
      <c r="C7" s="237">
        <v>363115</v>
      </c>
      <c r="D7" s="237">
        <v>349707</v>
      </c>
    </row>
    <row r="8" spans="1:4" ht="12.75">
      <c r="A8" s="235" t="s">
        <v>187</v>
      </c>
      <c r="B8" s="236" t="s">
        <v>558</v>
      </c>
      <c r="C8" s="237">
        <v>27573</v>
      </c>
      <c r="D8" s="237">
        <v>116</v>
      </c>
    </row>
    <row r="9" spans="1:4" ht="12.75">
      <c r="A9" s="235" t="s">
        <v>190</v>
      </c>
      <c r="B9" s="236" t="s">
        <v>559</v>
      </c>
      <c r="C9" s="237">
        <v>0</v>
      </c>
      <c r="D9" s="237">
        <v>48449</v>
      </c>
    </row>
    <row r="10" spans="1:4" ht="12.75">
      <c r="A10" s="238" t="s">
        <v>191</v>
      </c>
      <c r="B10" s="239" t="s">
        <v>560</v>
      </c>
      <c r="C10" s="240">
        <v>363143</v>
      </c>
      <c r="D10" s="240">
        <v>398273</v>
      </c>
    </row>
    <row r="11" spans="1:4" ht="12.75">
      <c r="A11" s="235" t="s">
        <v>192</v>
      </c>
      <c r="B11" s="236" t="s">
        <v>561</v>
      </c>
      <c r="C11" s="237">
        <v>1200</v>
      </c>
      <c r="D11" s="237">
        <v>1200</v>
      </c>
    </row>
    <row r="12" spans="1:4" ht="12.75">
      <c r="A12" s="235" t="s">
        <v>194</v>
      </c>
      <c r="B12" s="236" t="s">
        <v>562</v>
      </c>
      <c r="C12" s="237">
        <v>1200</v>
      </c>
      <c r="D12" s="237">
        <v>1200</v>
      </c>
    </row>
    <row r="13" spans="1:4" ht="12.75">
      <c r="A13" s="238" t="s">
        <v>197</v>
      </c>
      <c r="B13" s="239" t="s">
        <v>563</v>
      </c>
      <c r="C13" s="240">
        <v>1200</v>
      </c>
      <c r="D13" s="240">
        <v>1200</v>
      </c>
    </row>
    <row r="14" spans="1:4" ht="26.25">
      <c r="A14" s="238" t="s">
        <v>200</v>
      </c>
      <c r="B14" s="239" t="s">
        <v>564</v>
      </c>
      <c r="C14" s="240">
        <v>365010</v>
      </c>
      <c r="D14" s="240">
        <v>399810</v>
      </c>
    </row>
    <row r="15" spans="1:4" ht="12.75">
      <c r="A15" s="235" t="s">
        <v>201</v>
      </c>
      <c r="B15" s="236" t="s">
        <v>565</v>
      </c>
      <c r="C15" s="237">
        <v>0</v>
      </c>
      <c r="D15" s="237">
        <v>0</v>
      </c>
    </row>
    <row r="16" spans="1:4" ht="12.75">
      <c r="A16" s="238" t="s">
        <v>205</v>
      </c>
      <c r="B16" s="239" t="s">
        <v>566</v>
      </c>
      <c r="C16" s="240">
        <v>0</v>
      </c>
      <c r="D16" s="240">
        <v>0</v>
      </c>
    </row>
    <row r="17" spans="1:4" ht="26.25">
      <c r="A17" s="235" t="s">
        <v>207</v>
      </c>
      <c r="B17" s="236" t="s">
        <v>567</v>
      </c>
      <c r="C17" s="237">
        <v>34098</v>
      </c>
      <c r="D17" s="237">
        <v>26098</v>
      </c>
    </row>
    <row r="18" spans="1:4" ht="12.75">
      <c r="A18" s="235" t="s">
        <v>210</v>
      </c>
      <c r="B18" s="236" t="s">
        <v>568</v>
      </c>
      <c r="C18" s="237">
        <v>34098</v>
      </c>
      <c r="D18" s="237">
        <v>26098</v>
      </c>
    </row>
    <row r="19" spans="1:4" ht="12.75">
      <c r="A19" s="238" t="s">
        <v>211</v>
      </c>
      <c r="B19" s="239" t="s">
        <v>569</v>
      </c>
      <c r="C19" s="240">
        <v>34098</v>
      </c>
      <c r="D19" s="240">
        <v>26098</v>
      </c>
    </row>
    <row r="20" spans="1:4" ht="26.25">
      <c r="A20" s="238" t="s">
        <v>212</v>
      </c>
      <c r="B20" s="239" t="s">
        <v>570</v>
      </c>
      <c r="C20" s="240">
        <v>34098</v>
      </c>
      <c r="D20" s="240">
        <v>26098</v>
      </c>
    </row>
    <row r="21" spans="1:4" ht="12.75">
      <c r="A21" s="235" t="s">
        <v>214</v>
      </c>
      <c r="B21" s="236" t="s">
        <v>571</v>
      </c>
      <c r="C21" s="237">
        <v>123</v>
      </c>
      <c r="D21" s="237">
        <v>69</v>
      </c>
    </row>
    <row r="22" spans="1:4" ht="12.75">
      <c r="A22" s="238" t="s">
        <v>216</v>
      </c>
      <c r="B22" s="239" t="s">
        <v>572</v>
      </c>
      <c r="C22" s="240">
        <v>123</v>
      </c>
      <c r="D22" s="240">
        <v>69</v>
      </c>
    </row>
    <row r="23" spans="1:4" ht="12.75">
      <c r="A23" s="235" t="s">
        <v>217</v>
      </c>
      <c r="B23" s="236" t="s">
        <v>573</v>
      </c>
      <c r="C23" s="237">
        <v>40010</v>
      </c>
      <c r="D23" s="237">
        <v>53920</v>
      </c>
    </row>
    <row r="24" spans="1:4" ht="12.75">
      <c r="A24" s="238" t="s">
        <v>218</v>
      </c>
      <c r="B24" s="239" t="s">
        <v>574</v>
      </c>
      <c r="C24" s="240">
        <v>40010</v>
      </c>
      <c r="D24" s="240">
        <v>53920</v>
      </c>
    </row>
    <row r="25" spans="1:4" ht="12.75">
      <c r="A25" s="238" t="s">
        <v>219</v>
      </c>
      <c r="B25" s="239" t="s">
        <v>575</v>
      </c>
      <c r="C25" s="240">
        <v>40133</v>
      </c>
      <c r="D25" s="240">
        <v>53989</v>
      </c>
    </row>
    <row r="26" spans="1:4" ht="26.25">
      <c r="A26" s="235" t="s">
        <v>222</v>
      </c>
      <c r="B26" s="236" t="s">
        <v>576</v>
      </c>
      <c r="C26" s="237">
        <v>14098</v>
      </c>
      <c r="D26" s="237">
        <v>3833</v>
      </c>
    </row>
    <row r="27" spans="1:4" ht="26.25">
      <c r="A27" s="235">
        <v>66</v>
      </c>
      <c r="B27" s="236" t="s">
        <v>641</v>
      </c>
      <c r="C27" s="237">
        <v>130</v>
      </c>
      <c r="D27" s="237">
        <v>156</v>
      </c>
    </row>
    <row r="28" spans="1:4" ht="26.25">
      <c r="A28" s="235" t="s">
        <v>223</v>
      </c>
      <c r="B28" s="236" t="s">
        <v>577</v>
      </c>
      <c r="C28" s="237">
        <v>13871</v>
      </c>
      <c r="D28" s="237">
        <v>3516</v>
      </c>
    </row>
    <row r="29" spans="1:4" ht="26.25">
      <c r="A29" s="235" t="s">
        <v>224</v>
      </c>
      <c r="B29" s="236" t="s">
        <v>578</v>
      </c>
      <c r="C29" s="237">
        <v>97</v>
      </c>
      <c r="D29" s="237">
        <v>160</v>
      </c>
    </row>
    <row r="30" spans="1:4" ht="26.25">
      <c r="A30" s="235" t="s">
        <v>225</v>
      </c>
      <c r="B30" s="236" t="s">
        <v>579</v>
      </c>
      <c r="C30" s="237">
        <v>17951</v>
      </c>
      <c r="D30" s="237">
        <v>20577</v>
      </c>
    </row>
    <row r="31" spans="1:4" ht="39">
      <c r="A31" s="235" t="s">
        <v>226</v>
      </c>
      <c r="B31" s="236" t="s">
        <v>580</v>
      </c>
      <c r="C31" s="237">
        <v>266</v>
      </c>
      <c r="D31" s="237">
        <v>211</v>
      </c>
    </row>
    <row r="32" spans="1:4" ht="26.25">
      <c r="A32" s="235" t="s">
        <v>227</v>
      </c>
      <c r="B32" s="236" t="s">
        <v>581</v>
      </c>
      <c r="C32" s="237">
        <v>17676</v>
      </c>
      <c r="D32" s="237">
        <v>20357</v>
      </c>
    </row>
    <row r="33" spans="1:4" ht="26.25">
      <c r="A33" s="235" t="s">
        <v>229</v>
      </c>
      <c r="B33" s="236" t="s">
        <v>582</v>
      </c>
      <c r="C33" s="237">
        <v>8</v>
      </c>
      <c r="D33" s="237">
        <v>8</v>
      </c>
    </row>
    <row r="34" spans="1:4" ht="26.25">
      <c r="A34" s="235" t="s">
        <v>230</v>
      </c>
      <c r="B34" s="236" t="s">
        <v>583</v>
      </c>
      <c r="C34" s="237">
        <v>296</v>
      </c>
      <c r="D34" s="237">
        <v>296</v>
      </c>
    </row>
    <row r="35" spans="1:4" ht="39">
      <c r="A35" s="235" t="s">
        <v>231</v>
      </c>
      <c r="B35" s="236" t="s">
        <v>584</v>
      </c>
      <c r="C35" s="237">
        <v>296</v>
      </c>
      <c r="D35" s="237">
        <v>296</v>
      </c>
    </row>
    <row r="36" spans="1:4" ht="26.25">
      <c r="A36" s="238" t="s">
        <v>327</v>
      </c>
      <c r="B36" s="239" t="s">
        <v>585</v>
      </c>
      <c r="C36" s="240">
        <v>32345</v>
      </c>
      <c r="D36" s="240">
        <v>24706</v>
      </c>
    </row>
    <row r="37" spans="1:4" ht="12.75">
      <c r="A37" s="235" t="s">
        <v>391</v>
      </c>
      <c r="B37" s="236" t="s">
        <v>586</v>
      </c>
      <c r="C37" s="237">
        <v>0</v>
      </c>
      <c r="D37" s="237">
        <v>0</v>
      </c>
    </row>
    <row r="38" spans="1:4" ht="12.75">
      <c r="A38" s="235" t="s">
        <v>235</v>
      </c>
      <c r="B38" s="236" t="s">
        <v>587</v>
      </c>
      <c r="C38" s="237">
        <v>0</v>
      </c>
      <c r="D38" s="237">
        <v>0</v>
      </c>
    </row>
    <row r="39" spans="1:4" ht="12.75">
      <c r="A39" s="235" t="s">
        <v>236</v>
      </c>
      <c r="B39" s="236" t="s">
        <v>588</v>
      </c>
      <c r="C39" s="237">
        <v>0</v>
      </c>
      <c r="D39" s="237">
        <v>0</v>
      </c>
    </row>
    <row r="40" spans="1:4" ht="12.75">
      <c r="A40" s="235" t="s">
        <v>237</v>
      </c>
      <c r="B40" s="236" t="s">
        <v>589</v>
      </c>
      <c r="C40" s="237">
        <v>0</v>
      </c>
      <c r="D40" s="237">
        <v>0</v>
      </c>
    </row>
    <row r="41" spans="1:4" ht="26.25">
      <c r="A41" s="238" t="s">
        <v>590</v>
      </c>
      <c r="B41" s="239" t="s">
        <v>591</v>
      </c>
      <c r="C41" s="240">
        <v>0</v>
      </c>
      <c r="D41" s="240">
        <v>0</v>
      </c>
    </row>
    <row r="42" spans="1:4" ht="12.75">
      <c r="A42" s="238" t="s">
        <v>592</v>
      </c>
      <c r="B42" s="239" t="s">
        <v>593</v>
      </c>
      <c r="C42" s="240">
        <v>32345</v>
      </c>
      <c r="D42" s="240">
        <v>32345</v>
      </c>
    </row>
    <row r="43" spans="1:4" ht="39">
      <c r="A43" s="261">
        <v>169</v>
      </c>
      <c r="B43" s="262" t="s">
        <v>642</v>
      </c>
      <c r="C43" s="263">
        <v>1256</v>
      </c>
      <c r="D43" s="263">
        <v>0</v>
      </c>
    </row>
    <row r="44" spans="1:4" ht="12.75">
      <c r="A44" s="238">
        <v>170</v>
      </c>
      <c r="B44" s="264" t="s">
        <v>643</v>
      </c>
      <c r="C44" s="240">
        <v>1256</v>
      </c>
      <c r="D44" s="240">
        <v>0</v>
      </c>
    </row>
    <row r="45" spans="1:4" ht="12.75">
      <c r="A45" s="238" t="s">
        <v>594</v>
      </c>
      <c r="B45" s="239" t="s">
        <v>595</v>
      </c>
      <c r="C45" s="240">
        <v>472841</v>
      </c>
      <c r="D45" s="240">
        <v>504603</v>
      </c>
    </row>
    <row r="46" spans="1:4" ht="12.75">
      <c r="A46" s="235" t="s">
        <v>596</v>
      </c>
      <c r="B46" s="236" t="s">
        <v>597</v>
      </c>
      <c r="C46" s="237">
        <v>448780</v>
      </c>
      <c r="D46" s="237">
        <v>448780</v>
      </c>
    </row>
    <row r="47" spans="1:4" ht="26.25">
      <c r="A47" s="235" t="s">
        <v>598</v>
      </c>
      <c r="B47" s="236" t="s">
        <v>599</v>
      </c>
      <c r="C47" s="237">
        <v>4503</v>
      </c>
      <c r="D47" s="237">
        <v>4503</v>
      </c>
    </row>
    <row r="48" spans="1:4" ht="26.25">
      <c r="A48" s="238" t="s">
        <v>600</v>
      </c>
      <c r="B48" s="239" t="s">
        <v>601</v>
      </c>
      <c r="C48" s="240">
        <v>4503</v>
      </c>
      <c r="D48" s="240">
        <v>4503</v>
      </c>
    </row>
    <row r="49" spans="1:4" ht="12.75">
      <c r="A49" s="235" t="s">
        <v>602</v>
      </c>
      <c r="B49" s="236" t="s">
        <v>603</v>
      </c>
      <c r="C49" s="237">
        <v>-56089</v>
      </c>
      <c r="D49" s="237">
        <v>13662</v>
      </c>
    </row>
    <row r="50" spans="1:4" ht="12.75">
      <c r="A50" s="235" t="s">
        <v>604</v>
      </c>
      <c r="B50" s="236" t="s">
        <v>605</v>
      </c>
      <c r="C50" s="237">
        <v>69751</v>
      </c>
      <c r="D50" s="237">
        <v>30694</v>
      </c>
    </row>
    <row r="51" spans="1:4" ht="12.75">
      <c r="A51" s="238" t="s">
        <v>606</v>
      </c>
      <c r="B51" s="239" t="s">
        <v>607</v>
      </c>
      <c r="C51" s="240">
        <v>466946</v>
      </c>
      <c r="D51" s="240">
        <v>497640</v>
      </c>
    </row>
    <row r="52" spans="1:4" ht="26.25">
      <c r="A52" s="261">
        <v>184</v>
      </c>
      <c r="B52" s="262" t="s">
        <v>691</v>
      </c>
      <c r="C52" s="240"/>
      <c r="D52" s="240">
        <v>792361</v>
      </c>
    </row>
    <row r="53" spans="1:4" ht="26.25">
      <c r="A53" s="235" t="s">
        <v>608</v>
      </c>
      <c r="B53" s="236" t="s">
        <v>609</v>
      </c>
      <c r="C53" s="237">
        <v>44</v>
      </c>
      <c r="D53" s="237">
        <v>21</v>
      </c>
    </row>
    <row r="54" spans="1:4" ht="26.25">
      <c r="A54" s="235" t="s">
        <v>610</v>
      </c>
      <c r="B54" s="236" t="s">
        <v>611</v>
      </c>
      <c r="C54" s="237"/>
      <c r="D54" s="237">
        <v>284</v>
      </c>
    </row>
    <row r="55" spans="1:4" ht="26.25">
      <c r="A55" s="238" t="s">
        <v>612</v>
      </c>
      <c r="B55" s="239" t="s">
        <v>613</v>
      </c>
      <c r="C55" s="240">
        <v>44</v>
      </c>
      <c r="D55" s="240">
        <v>1750</v>
      </c>
    </row>
    <row r="56" spans="1:4" ht="26.25">
      <c r="A56" s="261">
        <v>212</v>
      </c>
      <c r="B56" s="262" t="s">
        <v>644</v>
      </c>
      <c r="C56" s="263">
        <v>273</v>
      </c>
      <c r="D56" s="263">
        <v>0</v>
      </c>
    </row>
    <row r="57" spans="1:4" ht="26.25">
      <c r="A57" s="235" t="s">
        <v>614</v>
      </c>
      <c r="B57" s="236" t="s">
        <v>615</v>
      </c>
      <c r="C57" s="237">
        <v>1281</v>
      </c>
      <c r="D57" s="237">
        <v>1536</v>
      </c>
    </row>
    <row r="58" spans="1:4" ht="39">
      <c r="A58" s="235" t="s">
        <v>616</v>
      </c>
      <c r="B58" s="236" t="s">
        <v>617</v>
      </c>
      <c r="C58" s="237">
        <v>1281</v>
      </c>
      <c r="D58" s="237">
        <v>1536</v>
      </c>
    </row>
    <row r="59" spans="1:4" ht="26.25">
      <c r="A59" s="238" t="s">
        <v>618</v>
      </c>
      <c r="B59" s="239" t="s">
        <v>619</v>
      </c>
      <c r="C59" s="240">
        <v>1554</v>
      </c>
      <c r="D59" s="240">
        <v>1554</v>
      </c>
    </row>
    <row r="60" spans="1:4" ht="12.75">
      <c r="A60" s="235" t="s">
        <v>620</v>
      </c>
      <c r="B60" s="236" t="s">
        <v>621</v>
      </c>
      <c r="C60" s="237">
        <v>2841</v>
      </c>
      <c r="D60" s="237">
        <v>2233</v>
      </c>
    </row>
    <row r="61" spans="1:4" ht="12.75">
      <c r="A61" s="235" t="s">
        <v>622</v>
      </c>
      <c r="B61" s="236" t="s">
        <v>623</v>
      </c>
      <c r="C61" s="237">
        <v>179</v>
      </c>
      <c r="D61" s="237">
        <v>48</v>
      </c>
    </row>
    <row r="62" spans="1:4" ht="26.25">
      <c r="A62" s="238" t="s">
        <v>624</v>
      </c>
      <c r="B62" s="239" t="s">
        <v>625</v>
      </c>
      <c r="C62" s="240">
        <v>3019</v>
      </c>
      <c r="D62" s="240">
        <v>2281</v>
      </c>
    </row>
    <row r="63" spans="1:4" ht="12.75">
      <c r="A63" s="238" t="s">
        <v>626</v>
      </c>
      <c r="B63" s="239" t="s">
        <v>627</v>
      </c>
      <c r="C63" s="240">
        <v>4618</v>
      </c>
      <c r="D63" s="240">
        <v>5567</v>
      </c>
    </row>
    <row r="64" spans="1:4" ht="12.75">
      <c r="A64" s="235" t="s">
        <v>628</v>
      </c>
      <c r="B64" s="236" t="s">
        <v>629</v>
      </c>
      <c r="C64" s="237">
        <v>1278</v>
      </c>
      <c r="D64" s="237">
        <v>1397</v>
      </c>
    </row>
    <row r="65" spans="1:4" ht="12.75">
      <c r="A65" s="238" t="s">
        <v>630</v>
      </c>
      <c r="B65" s="239" t="s">
        <v>631</v>
      </c>
      <c r="C65" s="240">
        <v>1278</v>
      </c>
      <c r="D65" s="240">
        <v>1397</v>
      </c>
    </row>
    <row r="66" spans="1:4" ht="12.75">
      <c r="A66" s="238" t="s">
        <v>632</v>
      </c>
      <c r="B66" s="239" t="s">
        <v>633</v>
      </c>
      <c r="C66" s="240">
        <v>472841</v>
      </c>
      <c r="D66" s="240">
        <v>504603</v>
      </c>
    </row>
    <row r="67" ht="12">
      <c r="D67" s="241"/>
    </row>
  </sheetData>
  <sheetProtection/>
  <mergeCells count="2">
    <mergeCell ref="A2:D2"/>
    <mergeCell ref="C1:D1"/>
  </mergeCells>
  <printOptions/>
  <pageMargins left="0.75" right="0.75" top="1" bottom="1" header="0.5" footer="0.5"/>
  <pageSetup horizontalDpi="300" verticalDpi="3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="130" zoomScaleNormal="130" zoomScaleSheetLayoutView="120" workbookViewId="0" topLeftCell="A1">
      <selection activeCell="C7" sqref="C7"/>
    </sheetView>
  </sheetViews>
  <sheetFormatPr defaultColWidth="10.28125" defaultRowHeight="12.75"/>
  <cols>
    <col min="1" max="1" width="57.57421875" style="106" customWidth="1"/>
    <col min="2" max="2" width="5.28125" style="107" customWidth="1"/>
    <col min="3" max="4" width="10.421875" style="106" customWidth="1"/>
    <col min="5" max="5" width="10.421875" style="134" customWidth="1"/>
    <col min="6" max="16384" width="10.28125" style="106" customWidth="1"/>
  </cols>
  <sheetData>
    <row r="1" spans="1:5" ht="49.5" customHeight="1">
      <c r="A1" s="303" t="s">
        <v>690</v>
      </c>
      <c r="B1" s="304"/>
      <c r="C1" s="304"/>
      <c r="D1" s="304"/>
      <c r="E1" s="304"/>
    </row>
    <row r="2" spans="3:5" ht="15.75" thickBot="1">
      <c r="C2" s="308" t="s">
        <v>1</v>
      </c>
      <c r="D2" s="308"/>
      <c r="E2" s="308"/>
    </row>
    <row r="3" spans="1:5" ht="15.75" customHeight="1">
      <c r="A3" s="309" t="s">
        <v>474</v>
      </c>
      <c r="B3" s="314" t="s">
        <v>430</v>
      </c>
      <c r="C3" s="312" t="s">
        <v>2</v>
      </c>
      <c r="D3" s="312" t="s">
        <v>3</v>
      </c>
      <c r="E3" s="317" t="s">
        <v>4</v>
      </c>
    </row>
    <row r="4" spans="1:5" ht="11.25" customHeight="1">
      <c r="A4" s="310"/>
      <c r="B4" s="315"/>
      <c r="C4" s="313"/>
      <c r="D4" s="313"/>
      <c r="E4" s="318"/>
    </row>
    <row r="5" spans="1:5" ht="15">
      <c r="A5" s="311"/>
      <c r="B5" s="316"/>
      <c r="C5" s="305" t="s">
        <v>5</v>
      </c>
      <c r="D5" s="305"/>
      <c r="E5" s="306"/>
    </row>
    <row r="6" spans="1:5" s="111" customFormat="1" ht="15.75" thickBot="1">
      <c r="A6" s="108" t="s">
        <v>6</v>
      </c>
      <c r="B6" s="109" t="s">
        <v>7</v>
      </c>
      <c r="C6" s="109" t="s">
        <v>8</v>
      </c>
      <c r="D6" s="109" t="s">
        <v>9</v>
      </c>
      <c r="E6" s="110" t="s">
        <v>10</v>
      </c>
    </row>
    <row r="7" spans="1:5" s="116" customFormat="1" ht="15">
      <c r="A7" s="112" t="s">
        <v>11</v>
      </c>
      <c r="B7" s="113" t="s">
        <v>12</v>
      </c>
      <c r="C7" s="114">
        <v>4421</v>
      </c>
      <c r="D7" s="114">
        <v>667</v>
      </c>
      <c r="E7" s="115">
        <v>667</v>
      </c>
    </row>
    <row r="8" spans="1:5" s="116" customFormat="1" ht="15">
      <c r="A8" s="117" t="s">
        <v>13</v>
      </c>
      <c r="B8" s="118" t="s">
        <v>14</v>
      </c>
      <c r="C8" s="119">
        <f>+C9+C14+C19+C24+C29</f>
        <v>565224</v>
      </c>
      <c r="D8" s="119">
        <f>+D9+D14+D19+D24+D29</f>
        <v>363143</v>
      </c>
      <c r="E8" s="120">
        <f>+E9+E14+E19+E24+E29</f>
        <v>363143</v>
      </c>
    </row>
    <row r="9" spans="1:5" s="116" customFormat="1" ht="15">
      <c r="A9" s="117" t="s">
        <v>15</v>
      </c>
      <c r="B9" s="118" t="s">
        <v>16</v>
      </c>
      <c r="C9" s="119">
        <f>+C10+C11+C12+C13</f>
        <v>521270</v>
      </c>
      <c r="D9" s="119">
        <f>+D10+D11+D12+D13</f>
        <v>363115</v>
      </c>
      <c r="E9" s="120">
        <f>+E10+E11+E12+E13</f>
        <v>363115</v>
      </c>
    </row>
    <row r="10" spans="1:5" s="116" customFormat="1" ht="15">
      <c r="A10" s="121" t="s">
        <v>17</v>
      </c>
      <c r="B10" s="118" t="s">
        <v>18</v>
      </c>
      <c r="C10" s="122">
        <v>402177</v>
      </c>
      <c r="D10" s="122">
        <v>280225</v>
      </c>
      <c r="E10" s="122">
        <v>280225</v>
      </c>
    </row>
    <row r="11" spans="1:5" s="116" customFormat="1" ht="26.25" customHeight="1">
      <c r="A11" s="121" t="s">
        <v>19</v>
      </c>
      <c r="B11" s="118" t="s">
        <v>20</v>
      </c>
      <c r="C11" s="122"/>
      <c r="D11" s="122"/>
      <c r="E11" s="123"/>
    </row>
    <row r="12" spans="1:5" s="116" customFormat="1" ht="15">
      <c r="A12" s="121" t="s">
        <v>21</v>
      </c>
      <c r="B12" s="118" t="s">
        <v>22</v>
      </c>
      <c r="C12" s="122">
        <v>110275</v>
      </c>
      <c r="D12" s="122">
        <v>74093</v>
      </c>
      <c r="E12" s="123">
        <v>74093</v>
      </c>
    </row>
    <row r="13" spans="1:5" s="116" customFormat="1" ht="15">
      <c r="A13" s="121" t="s">
        <v>23</v>
      </c>
      <c r="B13" s="118" t="s">
        <v>24</v>
      </c>
      <c r="C13" s="122">
        <v>8818</v>
      </c>
      <c r="D13" s="122">
        <v>8797</v>
      </c>
      <c r="E13" s="123">
        <v>8797</v>
      </c>
    </row>
    <row r="14" spans="1:5" s="116" customFormat="1" ht="15">
      <c r="A14" s="117" t="s">
        <v>25</v>
      </c>
      <c r="B14" s="118" t="s">
        <v>26</v>
      </c>
      <c r="C14" s="242">
        <f>+C15+C16+C17+C18</f>
        <v>43954</v>
      </c>
      <c r="D14" s="242">
        <f>+D15+D16+D17+D18</f>
        <v>28</v>
      </c>
      <c r="E14" s="243">
        <f>+E15+E16+E17+E18</f>
        <v>28</v>
      </c>
    </row>
    <row r="15" spans="1:5" s="116" customFormat="1" ht="15">
      <c r="A15" s="121" t="s">
        <v>27</v>
      </c>
      <c r="B15" s="118" t="s">
        <v>28</v>
      </c>
      <c r="C15" s="122"/>
      <c r="D15" s="122">
        <v>0</v>
      </c>
      <c r="E15" s="123">
        <v>0</v>
      </c>
    </row>
    <row r="16" spans="1:5" s="116" customFormat="1" ht="20.25">
      <c r="A16" s="121" t="s">
        <v>29</v>
      </c>
      <c r="B16" s="118" t="s">
        <v>440</v>
      </c>
      <c r="C16" s="122"/>
      <c r="D16" s="122"/>
      <c r="E16" s="123"/>
    </row>
    <row r="17" spans="1:5" s="116" customFormat="1" ht="15">
      <c r="A17" s="121" t="s">
        <v>30</v>
      </c>
      <c r="B17" s="118" t="s">
        <v>441</v>
      </c>
      <c r="C17" s="122">
        <v>12402</v>
      </c>
      <c r="D17" s="122">
        <v>0</v>
      </c>
      <c r="E17" s="123"/>
    </row>
    <row r="18" spans="1:5" s="116" customFormat="1" ht="15">
      <c r="A18" s="121" t="s">
        <v>31</v>
      </c>
      <c r="B18" s="118" t="s">
        <v>442</v>
      </c>
      <c r="C18" s="122">
        <v>31552</v>
      </c>
      <c r="D18" s="122">
        <v>28</v>
      </c>
      <c r="E18" s="123">
        <v>28</v>
      </c>
    </row>
    <row r="19" spans="1:5" s="116" customFormat="1" ht="15">
      <c r="A19" s="117" t="s">
        <v>32</v>
      </c>
      <c r="B19" s="118" t="s">
        <v>443</v>
      </c>
      <c r="C19" s="124">
        <f>+C20+C21+C22+C23</f>
        <v>0</v>
      </c>
      <c r="D19" s="124">
        <f>+D20+D21+D22+D23</f>
        <v>0</v>
      </c>
      <c r="E19" s="125">
        <f>+E20+E21+E22+E23</f>
        <v>0</v>
      </c>
    </row>
    <row r="20" spans="1:5" s="116" customFormat="1" ht="15">
      <c r="A20" s="121" t="s">
        <v>33</v>
      </c>
      <c r="B20" s="118" t="s">
        <v>444</v>
      </c>
      <c r="C20" s="122"/>
      <c r="D20" s="122"/>
      <c r="E20" s="123"/>
    </row>
    <row r="21" spans="1:5" s="116" customFormat="1" ht="15">
      <c r="A21" s="121" t="s">
        <v>34</v>
      </c>
      <c r="B21" s="118" t="s">
        <v>456</v>
      </c>
      <c r="C21" s="122"/>
      <c r="D21" s="122"/>
      <c r="E21" s="123"/>
    </row>
    <row r="22" spans="1:5" s="116" customFormat="1" ht="15">
      <c r="A22" s="121" t="s">
        <v>35</v>
      </c>
      <c r="B22" s="118" t="s">
        <v>445</v>
      </c>
      <c r="C22" s="122"/>
      <c r="D22" s="122"/>
      <c r="E22" s="123"/>
    </row>
    <row r="23" spans="1:5" s="116" customFormat="1" ht="15">
      <c r="A23" s="121" t="s">
        <v>36</v>
      </c>
      <c r="B23" s="118" t="s">
        <v>457</v>
      </c>
      <c r="C23" s="122"/>
      <c r="D23" s="122"/>
      <c r="E23" s="123"/>
    </row>
    <row r="24" spans="1:5" s="116" customFormat="1" ht="15">
      <c r="A24" s="117" t="s">
        <v>37</v>
      </c>
      <c r="B24" s="118" t="s">
        <v>446</v>
      </c>
      <c r="C24" s="124"/>
      <c r="D24" s="124"/>
      <c r="E24" s="125"/>
    </row>
    <row r="25" spans="1:5" s="116" customFormat="1" ht="15">
      <c r="A25" s="121" t="s">
        <v>38</v>
      </c>
      <c r="B25" s="118" t="s">
        <v>447</v>
      </c>
      <c r="C25" s="122"/>
      <c r="D25" s="122"/>
      <c r="E25" s="123"/>
    </row>
    <row r="26" spans="1:5" s="116" customFormat="1" ht="15">
      <c r="A26" s="121" t="s">
        <v>39</v>
      </c>
      <c r="B26" s="118" t="s">
        <v>448</v>
      </c>
      <c r="C26" s="122"/>
      <c r="D26" s="122"/>
      <c r="E26" s="123"/>
    </row>
    <row r="27" spans="1:5" s="116" customFormat="1" ht="15">
      <c r="A27" s="121" t="s">
        <v>40</v>
      </c>
      <c r="B27" s="118" t="s">
        <v>449</v>
      </c>
      <c r="C27" s="122"/>
      <c r="D27" s="122"/>
      <c r="E27" s="123"/>
    </row>
    <row r="28" spans="1:5" s="116" customFormat="1" ht="15">
      <c r="A28" s="121" t="s">
        <v>41</v>
      </c>
      <c r="B28" s="118" t="s">
        <v>450</v>
      </c>
      <c r="C28" s="122"/>
      <c r="D28" s="122"/>
      <c r="E28" s="123"/>
    </row>
    <row r="29" spans="1:5" s="116" customFormat="1" ht="15">
      <c r="A29" s="117" t="s">
        <v>42</v>
      </c>
      <c r="B29" s="118" t="s">
        <v>475</v>
      </c>
      <c r="C29" s="124">
        <f>+C30+C31+C32+C33</f>
        <v>0</v>
      </c>
      <c r="D29" s="124">
        <f>+D30+D31+D32+D33</f>
        <v>0</v>
      </c>
      <c r="E29" s="125">
        <f>+E30+E31+E32+E33</f>
        <v>0</v>
      </c>
    </row>
    <row r="30" spans="1:5" s="116" customFormat="1" ht="15">
      <c r="A30" s="121" t="s">
        <v>43</v>
      </c>
      <c r="B30" s="118" t="s">
        <v>491</v>
      </c>
      <c r="C30" s="122"/>
      <c r="D30" s="122"/>
      <c r="E30" s="123"/>
    </row>
    <row r="31" spans="1:5" s="116" customFormat="1" ht="20.25">
      <c r="A31" s="121" t="s">
        <v>44</v>
      </c>
      <c r="B31" s="118" t="s">
        <v>476</v>
      </c>
      <c r="C31" s="122"/>
      <c r="D31" s="122"/>
      <c r="E31" s="123"/>
    </row>
    <row r="32" spans="1:5" s="116" customFormat="1" ht="15">
      <c r="A32" s="121" t="s">
        <v>45</v>
      </c>
      <c r="B32" s="118" t="s">
        <v>477</v>
      </c>
      <c r="C32" s="122"/>
      <c r="D32" s="122"/>
      <c r="E32" s="123"/>
    </row>
    <row r="33" spans="1:5" s="116" customFormat="1" ht="15">
      <c r="A33" s="121" t="s">
        <v>46</v>
      </c>
      <c r="B33" s="118" t="s">
        <v>478</v>
      </c>
      <c r="C33" s="122"/>
      <c r="D33" s="122"/>
      <c r="E33" s="123"/>
    </row>
    <row r="34" spans="1:5" s="116" customFormat="1" ht="15">
      <c r="A34" s="117" t="s">
        <v>47</v>
      </c>
      <c r="B34" s="118" t="s">
        <v>479</v>
      </c>
      <c r="C34" s="124">
        <f>+C35+C40+C45</f>
        <v>1200</v>
      </c>
      <c r="D34" s="124">
        <f>+D35+D40+D45</f>
        <v>1200</v>
      </c>
      <c r="E34" s="125">
        <f>+E35+E40+E45</f>
        <v>1200</v>
      </c>
    </row>
    <row r="35" spans="1:5" s="116" customFormat="1" ht="15">
      <c r="A35" s="117" t="s">
        <v>48</v>
      </c>
      <c r="B35" s="118" t="s">
        <v>480</v>
      </c>
      <c r="C35" s="124">
        <f>+C36+C37+C38+C39</f>
        <v>1200</v>
      </c>
      <c r="D35" s="124">
        <f>+D36+D37+D38+D39</f>
        <v>1200</v>
      </c>
      <c r="E35" s="125">
        <f>+E36+E37+E38+E39</f>
        <v>1200</v>
      </c>
    </row>
    <row r="36" spans="1:5" s="116" customFormat="1" ht="15">
      <c r="A36" s="121" t="s">
        <v>49</v>
      </c>
      <c r="B36" s="118" t="s">
        <v>481</v>
      </c>
      <c r="C36" s="122"/>
      <c r="D36" s="122"/>
      <c r="E36" s="123"/>
    </row>
    <row r="37" spans="1:5" s="116" customFormat="1" ht="15">
      <c r="A37" s="121" t="s">
        <v>50</v>
      </c>
      <c r="B37" s="118" t="s">
        <v>482</v>
      </c>
      <c r="C37" s="122"/>
      <c r="D37" s="122"/>
      <c r="E37" s="123"/>
    </row>
    <row r="38" spans="1:5" s="116" customFormat="1" ht="15">
      <c r="A38" s="121" t="s">
        <v>51</v>
      </c>
      <c r="B38" s="118" t="s">
        <v>483</v>
      </c>
      <c r="C38" s="122"/>
      <c r="D38" s="122"/>
      <c r="E38" s="123"/>
    </row>
    <row r="39" spans="1:5" s="116" customFormat="1" ht="15">
      <c r="A39" s="121" t="s">
        <v>52</v>
      </c>
      <c r="B39" s="118" t="s">
        <v>484</v>
      </c>
      <c r="C39" s="122">
        <v>1200</v>
      </c>
      <c r="D39" s="122">
        <v>1200</v>
      </c>
      <c r="E39" s="123">
        <v>1200</v>
      </c>
    </row>
    <row r="40" spans="1:5" s="116" customFormat="1" ht="15">
      <c r="A40" s="117" t="s">
        <v>53</v>
      </c>
      <c r="B40" s="118" t="s">
        <v>485</v>
      </c>
      <c r="C40" s="124">
        <f>+C41+C42+C43+C44</f>
        <v>0</v>
      </c>
      <c r="D40" s="124">
        <f>+D41+D42+D43+D44</f>
        <v>0</v>
      </c>
      <c r="E40" s="125">
        <f>+E41+E42+E43+E44</f>
        <v>0</v>
      </c>
    </row>
    <row r="41" spans="1:5" s="116" customFormat="1" ht="15">
      <c r="A41" s="121" t="s">
        <v>54</v>
      </c>
      <c r="B41" s="118" t="s">
        <v>486</v>
      </c>
      <c r="C41" s="122"/>
      <c r="D41" s="122"/>
      <c r="E41" s="123"/>
    </row>
    <row r="42" spans="1:5" s="116" customFormat="1" ht="20.25">
      <c r="A42" s="121" t="s">
        <v>55</v>
      </c>
      <c r="B42" s="118" t="s">
        <v>487</v>
      </c>
      <c r="C42" s="122"/>
      <c r="D42" s="122"/>
      <c r="E42" s="123"/>
    </row>
    <row r="43" spans="1:5" s="116" customFormat="1" ht="15">
      <c r="A43" s="121" t="s">
        <v>56</v>
      </c>
      <c r="B43" s="118" t="s">
        <v>488</v>
      </c>
      <c r="C43" s="122"/>
      <c r="D43" s="122"/>
      <c r="E43" s="123"/>
    </row>
    <row r="44" spans="1:5" s="116" customFormat="1" ht="15">
      <c r="A44" s="121" t="s">
        <v>57</v>
      </c>
      <c r="B44" s="118" t="s">
        <v>489</v>
      </c>
      <c r="C44" s="122"/>
      <c r="D44" s="122"/>
      <c r="E44" s="123"/>
    </row>
    <row r="45" spans="1:5" s="116" customFormat="1" ht="15">
      <c r="A45" s="117" t="s">
        <v>58</v>
      </c>
      <c r="B45" s="118" t="s">
        <v>59</v>
      </c>
      <c r="C45" s="124">
        <f>+C46+C47+C48+C49</f>
        <v>0</v>
      </c>
      <c r="D45" s="124">
        <f>+D46+D47+D48+D49</f>
        <v>0</v>
      </c>
      <c r="E45" s="125">
        <f>+E46+E47+E48+E49</f>
        <v>0</v>
      </c>
    </row>
    <row r="46" spans="1:5" s="116" customFormat="1" ht="15">
      <c r="A46" s="121" t="s">
        <v>60</v>
      </c>
      <c r="B46" s="118" t="s">
        <v>61</v>
      </c>
      <c r="C46" s="122"/>
      <c r="D46" s="122"/>
      <c r="E46" s="123"/>
    </row>
    <row r="47" spans="1:5" s="116" customFormat="1" ht="20.25">
      <c r="A47" s="121" t="s">
        <v>62</v>
      </c>
      <c r="B47" s="118" t="s">
        <v>63</v>
      </c>
      <c r="C47" s="122"/>
      <c r="D47" s="122"/>
      <c r="E47" s="123"/>
    </row>
    <row r="48" spans="1:5" s="116" customFormat="1" ht="15">
      <c r="A48" s="121" t="s">
        <v>64</v>
      </c>
      <c r="B48" s="118" t="s">
        <v>65</v>
      </c>
      <c r="C48" s="122"/>
      <c r="D48" s="122"/>
      <c r="E48" s="123"/>
    </row>
    <row r="49" spans="1:5" s="116" customFormat="1" ht="15">
      <c r="A49" s="121" t="s">
        <v>66</v>
      </c>
      <c r="B49" s="118" t="s">
        <v>67</v>
      </c>
      <c r="C49" s="122"/>
      <c r="D49" s="122"/>
      <c r="E49" s="123"/>
    </row>
    <row r="50" spans="1:5" s="116" customFormat="1" ht="15">
      <c r="A50" s="117" t="s">
        <v>68</v>
      </c>
      <c r="B50" s="118" t="s">
        <v>69</v>
      </c>
      <c r="C50" s="122"/>
      <c r="D50" s="122"/>
      <c r="E50" s="123"/>
    </row>
    <row r="51" spans="1:5" s="116" customFormat="1" ht="20.25">
      <c r="A51" s="117" t="s">
        <v>70</v>
      </c>
      <c r="B51" s="118" t="s">
        <v>71</v>
      </c>
      <c r="C51" s="124">
        <f>+C7+C8+C34+C50</f>
        <v>570845</v>
      </c>
      <c r="D51" s="124">
        <f>+D7+D8+D34+D50</f>
        <v>365010</v>
      </c>
      <c r="E51" s="125">
        <f>+E7+E8+E34+E50</f>
        <v>365010</v>
      </c>
    </row>
    <row r="52" spans="1:5" s="116" customFormat="1" ht="15">
      <c r="A52" s="117" t="s">
        <v>72</v>
      </c>
      <c r="B52" s="118" t="s">
        <v>73</v>
      </c>
      <c r="C52" s="122"/>
      <c r="D52" s="122"/>
      <c r="E52" s="123"/>
    </row>
    <row r="53" spans="1:5" s="116" customFormat="1" ht="15">
      <c r="A53" s="117" t="s">
        <v>74</v>
      </c>
      <c r="B53" s="118" t="s">
        <v>75</v>
      </c>
      <c r="C53" s="122">
        <v>34098</v>
      </c>
      <c r="D53" s="122">
        <v>34098</v>
      </c>
      <c r="E53" s="123">
        <v>34098</v>
      </c>
    </row>
    <row r="54" spans="1:5" s="116" customFormat="1" ht="15">
      <c r="A54" s="117" t="s">
        <v>76</v>
      </c>
      <c r="B54" s="118" t="s">
        <v>77</v>
      </c>
      <c r="C54" s="124">
        <f>+C52+C53</f>
        <v>34098</v>
      </c>
      <c r="D54" s="124">
        <f>+D52+D53</f>
        <v>34098</v>
      </c>
      <c r="E54" s="125">
        <f>+E52+E53</f>
        <v>34098</v>
      </c>
    </row>
    <row r="55" spans="1:5" s="116" customFormat="1" ht="15">
      <c r="A55" s="117" t="s">
        <v>78</v>
      </c>
      <c r="B55" s="118" t="s">
        <v>79</v>
      </c>
      <c r="C55" s="122"/>
      <c r="D55" s="122"/>
      <c r="E55" s="123"/>
    </row>
    <row r="56" spans="1:5" s="116" customFormat="1" ht="15">
      <c r="A56" s="117" t="s">
        <v>80</v>
      </c>
      <c r="B56" s="118" t="s">
        <v>81</v>
      </c>
      <c r="C56" s="122">
        <v>123</v>
      </c>
      <c r="D56" s="122">
        <v>123</v>
      </c>
      <c r="E56" s="123">
        <v>123</v>
      </c>
    </row>
    <row r="57" spans="1:5" s="116" customFormat="1" ht="15">
      <c r="A57" s="117" t="s">
        <v>82</v>
      </c>
      <c r="B57" s="118" t="s">
        <v>83</v>
      </c>
      <c r="C57" s="122">
        <v>40010</v>
      </c>
      <c r="D57" s="122">
        <v>40010</v>
      </c>
      <c r="E57" s="123">
        <v>40010</v>
      </c>
    </row>
    <row r="58" spans="1:5" s="116" customFormat="1" ht="15">
      <c r="A58" s="117" t="s">
        <v>84</v>
      </c>
      <c r="B58" s="118" t="s">
        <v>85</v>
      </c>
      <c r="C58" s="122"/>
      <c r="D58" s="122"/>
      <c r="E58" s="123"/>
    </row>
    <row r="59" spans="1:5" s="116" customFormat="1" ht="15">
      <c r="A59" s="117" t="s">
        <v>86</v>
      </c>
      <c r="B59" s="118" t="s">
        <v>87</v>
      </c>
      <c r="C59" s="124">
        <f>+C55+C56+C57+C58</f>
        <v>40133</v>
      </c>
      <c r="D59" s="124">
        <f>+D55+D56+D57+D58</f>
        <v>40133</v>
      </c>
      <c r="E59" s="125">
        <f>+E55+E56+E57+E58</f>
        <v>40133</v>
      </c>
    </row>
    <row r="60" spans="1:5" s="116" customFormat="1" ht="15">
      <c r="A60" s="117" t="s">
        <v>88</v>
      </c>
      <c r="B60" s="118" t="s">
        <v>89</v>
      </c>
      <c r="C60" s="122">
        <v>32345</v>
      </c>
      <c r="D60" s="122">
        <v>32345</v>
      </c>
      <c r="E60" s="123">
        <v>32345</v>
      </c>
    </row>
    <row r="61" spans="1:5" s="116" customFormat="1" ht="15">
      <c r="A61" s="117" t="s">
        <v>90</v>
      </c>
      <c r="B61" s="118" t="s">
        <v>91</v>
      </c>
      <c r="C61" s="122"/>
      <c r="D61" s="122"/>
      <c r="E61" s="123"/>
    </row>
    <row r="62" spans="1:5" s="116" customFormat="1" ht="15">
      <c r="A62" s="117" t="s">
        <v>92</v>
      </c>
      <c r="B62" s="118" t="s">
        <v>93</v>
      </c>
      <c r="C62" s="122"/>
      <c r="D62" s="122"/>
      <c r="E62" s="123"/>
    </row>
    <row r="63" spans="1:5" s="116" customFormat="1" ht="15">
      <c r="A63" s="117" t="s">
        <v>94</v>
      </c>
      <c r="B63" s="118" t="s">
        <v>95</v>
      </c>
      <c r="C63" s="124">
        <f>+C60+C61+C62</f>
        <v>32345</v>
      </c>
      <c r="D63" s="124">
        <f>+D60+D61+D62</f>
        <v>32345</v>
      </c>
      <c r="E63" s="125">
        <f>+E60+E61+E62</f>
        <v>32345</v>
      </c>
    </row>
    <row r="64" spans="1:5" s="116" customFormat="1" ht="15">
      <c r="A64" s="117" t="s">
        <v>96</v>
      </c>
      <c r="B64" s="118" t="s">
        <v>97</v>
      </c>
      <c r="C64" s="122">
        <v>0</v>
      </c>
      <c r="D64" s="122">
        <v>0</v>
      </c>
      <c r="E64" s="123">
        <v>0</v>
      </c>
    </row>
    <row r="65" spans="1:5" s="116" customFormat="1" ht="20.25">
      <c r="A65" s="117" t="s">
        <v>98</v>
      </c>
      <c r="B65" s="118" t="s">
        <v>99</v>
      </c>
      <c r="C65" s="122"/>
      <c r="D65" s="122"/>
      <c r="E65" s="123"/>
    </row>
    <row r="66" spans="1:5" s="116" customFormat="1" ht="15">
      <c r="A66" s="117" t="s">
        <v>100</v>
      </c>
      <c r="B66" s="118" t="s">
        <v>101</v>
      </c>
      <c r="C66" s="124">
        <v>1255</v>
      </c>
      <c r="D66" s="124">
        <v>1255</v>
      </c>
      <c r="E66" s="125">
        <v>1255</v>
      </c>
    </row>
    <row r="67" spans="1:5" s="116" customFormat="1" ht="15">
      <c r="A67" s="117" t="s">
        <v>102</v>
      </c>
      <c r="B67" s="118" t="s">
        <v>103</v>
      </c>
      <c r="C67" s="122">
        <v>0</v>
      </c>
      <c r="D67" s="122">
        <v>0</v>
      </c>
      <c r="E67" s="123">
        <v>0</v>
      </c>
    </row>
    <row r="68" spans="1:5" s="116" customFormat="1" ht="15.75" thickBot="1">
      <c r="A68" s="126" t="s">
        <v>104</v>
      </c>
      <c r="B68" s="127" t="s">
        <v>105</v>
      </c>
      <c r="C68" s="128">
        <f>+C51+C54+C59+C63+C66+C67</f>
        <v>678676</v>
      </c>
      <c r="D68" s="128">
        <f>+D51+D54+D59+D63+D66+D67</f>
        <v>472841</v>
      </c>
      <c r="E68" s="129">
        <f>+E51+E54+E59+E63+E66+E67</f>
        <v>472841</v>
      </c>
    </row>
    <row r="69" spans="1:5" ht="15">
      <c r="A69" s="130"/>
      <c r="C69" s="131"/>
      <c r="D69" s="131"/>
      <c r="E69" s="132"/>
    </row>
    <row r="70" spans="1:5" ht="15">
      <c r="A70" s="130"/>
      <c r="C70" s="131"/>
      <c r="D70" s="131"/>
      <c r="E70" s="132"/>
    </row>
    <row r="71" spans="1:5" ht="15">
      <c r="A71" s="133"/>
      <c r="C71" s="131"/>
      <c r="D71" s="131"/>
      <c r="E71" s="132"/>
    </row>
    <row r="72" spans="1:5" ht="15">
      <c r="A72" s="307"/>
      <c r="B72" s="307"/>
      <c r="C72" s="307"/>
      <c r="D72" s="307"/>
      <c r="E72" s="307"/>
    </row>
    <row r="73" spans="1:5" ht="15">
      <c r="A73" s="307"/>
      <c r="B73" s="307"/>
      <c r="C73" s="307"/>
      <c r="D73" s="307"/>
      <c r="E73" s="307"/>
    </row>
  </sheetData>
  <sheetProtection/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scale="91" r:id="rId1"/>
  <headerFooter alignWithMargins="0">
    <oddFooter>&amp;C&amp;P</oddFooter>
  </headerFooter>
  <rowBreaks count="1" manualBreakCount="1">
    <brk id="44" min="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zoomScale="150" zoomScaleNormal="150" workbookViewId="0" topLeftCell="A1">
      <selection activeCell="C21" sqref="C21"/>
    </sheetView>
  </sheetViews>
  <sheetFormatPr defaultColWidth="8.00390625" defaultRowHeight="12.75"/>
  <cols>
    <col min="1" max="1" width="61.00390625" style="136" customWidth="1"/>
    <col min="2" max="2" width="5.28125" style="151" customWidth="1"/>
    <col min="3" max="3" width="15.421875" style="135" customWidth="1"/>
    <col min="4" max="16384" width="8.00390625" style="135" customWidth="1"/>
  </cols>
  <sheetData>
    <row r="1" spans="1:3" ht="32.25" customHeight="1">
      <c r="A1" s="321" t="s">
        <v>106</v>
      </c>
      <c r="B1" s="321"/>
      <c r="C1" s="321"/>
    </row>
    <row r="2" spans="1:3" ht="15">
      <c r="A2" s="320" t="s">
        <v>689</v>
      </c>
      <c r="B2" s="320"/>
      <c r="C2" s="320"/>
    </row>
    <row r="4" spans="2:3" ht="13.5" thickBot="1">
      <c r="B4" s="319" t="s">
        <v>1</v>
      </c>
      <c r="C4" s="319"/>
    </row>
    <row r="5" spans="1:3" s="137" customFormat="1" ht="31.5" customHeight="1">
      <c r="A5" s="322" t="s">
        <v>490</v>
      </c>
      <c r="B5" s="327" t="s">
        <v>430</v>
      </c>
      <c r="C5" s="325" t="s">
        <v>107</v>
      </c>
    </row>
    <row r="6" spans="1:3" s="137" customFormat="1" ht="12.75">
      <c r="A6" s="323"/>
      <c r="B6" s="328"/>
      <c r="C6" s="326"/>
    </row>
    <row r="7" spans="1:3" s="141" customFormat="1" ht="13.5" thickBot="1">
      <c r="A7" s="138" t="s">
        <v>108</v>
      </c>
      <c r="B7" s="139" t="s">
        <v>7</v>
      </c>
      <c r="C7" s="140" t="s">
        <v>8</v>
      </c>
    </row>
    <row r="8" spans="1:3" ht="15.75" customHeight="1">
      <c r="A8" s="117" t="s">
        <v>109</v>
      </c>
      <c r="B8" s="142" t="s">
        <v>12</v>
      </c>
      <c r="C8" s="143">
        <v>448780</v>
      </c>
    </row>
    <row r="9" spans="1:3" ht="15.75" customHeight="1">
      <c r="A9" s="117" t="s">
        <v>110</v>
      </c>
      <c r="B9" s="118" t="s">
        <v>14</v>
      </c>
      <c r="C9" s="143"/>
    </row>
    <row r="10" spans="1:3" ht="15.75" customHeight="1">
      <c r="A10" s="117" t="s">
        <v>111</v>
      </c>
      <c r="B10" s="118" t="s">
        <v>16</v>
      </c>
      <c r="C10" s="143">
        <v>4503</v>
      </c>
    </row>
    <row r="11" spans="1:3" ht="15.75" customHeight="1">
      <c r="A11" s="117" t="s">
        <v>112</v>
      </c>
      <c r="B11" s="118" t="s">
        <v>18</v>
      </c>
      <c r="C11" s="144">
        <v>13662</v>
      </c>
    </row>
    <row r="12" spans="1:3" ht="15.75" customHeight="1">
      <c r="A12" s="117" t="s">
        <v>113</v>
      </c>
      <c r="B12" s="118" t="s">
        <v>20</v>
      </c>
      <c r="C12" s="144"/>
    </row>
    <row r="13" spans="1:3" ht="15.75" customHeight="1">
      <c r="A13" s="117" t="s">
        <v>114</v>
      </c>
      <c r="B13" s="118" t="s">
        <v>22</v>
      </c>
      <c r="C13" s="144">
        <v>30694</v>
      </c>
    </row>
    <row r="14" spans="1:3" ht="15.75" customHeight="1">
      <c r="A14" s="117" t="s">
        <v>115</v>
      </c>
      <c r="B14" s="118" t="s">
        <v>24</v>
      </c>
      <c r="C14" s="145">
        <f>+C8+C9+C10+C11+C12+C13</f>
        <v>497639</v>
      </c>
    </row>
    <row r="15" spans="1:3" ht="15.75" customHeight="1">
      <c r="A15" s="117" t="s">
        <v>116</v>
      </c>
      <c r="B15" s="118" t="s">
        <v>26</v>
      </c>
      <c r="C15" s="146">
        <v>1750</v>
      </c>
    </row>
    <row r="16" spans="1:3" ht="15.75" customHeight="1">
      <c r="A16" s="117" t="s">
        <v>117</v>
      </c>
      <c r="B16" s="118" t="s">
        <v>28</v>
      </c>
      <c r="C16" s="144">
        <v>1536</v>
      </c>
    </row>
    <row r="17" spans="1:3" ht="15.75" customHeight="1">
      <c r="A17" s="117" t="s">
        <v>118</v>
      </c>
      <c r="B17" s="118" t="s">
        <v>440</v>
      </c>
      <c r="C17" s="144">
        <v>2281</v>
      </c>
    </row>
    <row r="18" spans="1:3" ht="15.75" customHeight="1">
      <c r="A18" s="117" t="s">
        <v>119</v>
      </c>
      <c r="B18" s="118" t="s">
        <v>441</v>
      </c>
      <c r="C18" s="145">
        <f>+C15+C16+C17</f>
        <v>5567</v>
      </c>
    </row>
    <row r="19" spans="1:3" s="147" customFormat="1" ht="15.75" customHeight="1">
      <c r="A19" s="117" t="s">
        <v>120</v>
      </c>
      <c r="B19" s="118" t="s">
        <v>442</v>
      </c>
      <c r="C19" s="144"/>
    </row>
    <row r="20" spans="1:3" ht="15.75" customHeight="1">
      <c r="A20" s="117" t="s">
        <v>121</v>
      </c>
      <c r="B20" s="118" t="s">
        <v>443</v>
      </c>
      <c r="C20" s="144">
        <v>1397</v>
      </c>
    </row>
    <row r="21" spans="1:3" ht="15.75" customHeight="1" thickBot="1">
      <c r="A21" s="148" t="s">
        <v>122</v>
      </c>
      <c r="B21" s="127" t="s">
        <v>444</v>
      </c>
      <c r="C21" s="149">
        <f>+C14+C18+C19+C20</f>
        <v>504603</v>
      </c>
    </row>
    <row r="22" spans="1:5" ht="15">
      <c r="A22" s="130"/>
      <c r="B22" s="133"/>
      <c r="C22" s="131"/>
      <c r="D22" s="131"/>
      <c r="E22" s="131"/>
    </row>
    <row r="23" spans="1:5" ht="15">
      <c r="A23" s="130"/>
      <c r="B23" s="133"/>
      <c r="C23" s="131"/>
      <c r="D23" s="131"/>
      <c r="E23" s="131"/>
    </row>
    <row r="24" spans="1:5" ht="15">
      <c r="A24" s="133"/>
      <c r="B24" s="133"/>
      <c r="C24" s="131"/>
      <c r="D24" s="131"/>
      <c r="E24" s="131"/>
    </row>
    <row r="25" spans="1:5" ht="15">
      <c r="A25" s="324"/>
      <c r="B25" s="324"/>
      <c r="C25" s="324"/>
      <c r="D25" s="150"/>
      <c r="E25" s="150"/>
    </row>
    <row r="26" spans="1:5" ht="15">
      <c r="A26" s="324"/>
      <c r="B26" s="324"/>
      <c r="C26" s="324"/>
      <c r="D26" s="150"/>
      <c r="E26" s="150"/>
    </row>
  </sheetData>
  <sheetProtection/>
  <mergeCells count="8">
    <mergeCell ref="B4:C4"/>
    <mergeCell ref="A2:C2"/>
    <mergeCell ref="A1:C1"/>
    <mergeCell ref="A5:A6"/>
    <mergeCell ref="A26:C26"/>
    <mergeCell ref="A25:C25"/>
    <mergeCell ref="C5:C6"/>
    <mergeCell ref="B5:B6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Varga Ibolya</cp:lastModifiedBy>
  <cp:lastPrinted>2020-06-26T06:55:38Z</cp:lastPrinted>
  <dcterms:created xsi:type="dcterms:W3CDTF">2006-08-14T08:36:23Z</dcterms:created>
  <dcterms:modified xsi:type="dcterms:W3CDTF">2020-06-26T11:22:42Z</dcterms:modified>
  <cp:category/>
  <cp:version/>
  <cp:contentType/>
  <cp:contentStatus/>
</cp:coreProperties>
</file>