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filterPrivacy="1" defaultThemeVersion="124226"/>
  <xr:revisionPtr revIDLastSave="0" documentId="13_ncr:1_{29EDD893-1663-418D-8461-763B2052ECEF}" xr6:coauthVersionLast="45" xr6:coauthVersionMax="45" xr10:uidLastSave="{00000000-0000-0000-0000-000000000000}"/>
  <bookViews>
    <workbookView xWindow="-120" yWindow="-120" windowWidth="21840" windowHeight="13140" firstSheet="5" activeTab="11" xr2:uid="{00000000-000D-0000-FFFF-FFFF00000000}"/>
  </bookViews>
  <sheets>
    <sheet name="1. melléklet" sheetId="1" r:id="rId1"/>
    <sheet name="2. melléklet" sheetId="2" r:id="rId2"/>
    <sheet name="3. melléklet" sheetId="3" r:id="rId3"/>
    <sheet name="4. melléklet" sheetId="4" r:id="rId4"/>
    <sheet name="5. melléklet" sheetId="5" r:id="rId5"/>
    <sheet name="6. melléklet" sheetId="6" r:id="rId6"/>
    <sheet name="7. melléklet" sheetId="7" r:id="rId7"/>
    <sheet name="8. melléklet" sheetId="8" r:id="rId8"/>
    <sheet name="9. melléklet" sheetId="9" r:id="rId9"/>
    <sheet name="10. melléklet" sheetId="10" r:id="rId10"/>
    <sheet name="11. melléklet" sheetId="11" r:id="rId11"/>
    <sheet name="12. melléklet" sheetId="12" r:id="rId12"/>
    <sheet name="Munka13" sheetId="13" r:id="rId13"/>
    <sheet name="Munka14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2" l="1"/>
  <c r="F6" i="2"/>
  <c r="G6" i="2"/>
  <c r="H6" i="2"/>
  <c r="D6" i="2" s="1"/>
  <c r="G156" i="2"/>
  <c r="H156" i="2"/>
  <c r="F156" i="2"/>
  <c r="E152" i="2"/>
  <c r="E139" i="2" s="1"/>
  <c r="D37" i="2"/>
  <c r="D38" i="2"/>
  <c r="D39" i="2"/>
  <c r="D40" i="2"/>
  <c r="D41" i="2"/>
  <c r="D55" i="2"/>
  <c r="D203" i="2" l="1"/>
  <c r="D202" i="2"/>
  <c r="D201" i="2"/>
  <c r="D200" i="2"/>
  <c r="D199" i="2"/>
  <c r="D198" i="2"/>
  <c r="D197" i="2"/>
  <c r="D196" i="2"/>
  <c r="D195" i="2"/>
  <c r="D194" i="2"/>
  <c r="D193" i="2"/>
  <c r="D192" i="2"/>
  <c r="D191" i="2"/>
  <c r="G190" i="2"/>
  <c r="G204" i="2" s="1"/>
  <c r="F190" i="2"/>
  <c r="F204" i="2" s="1"/>
  <c r="E190" i="2"/>
  <c r="D189" i="2"/>
  <c r="D188" i="2"/>
  <c r="D187" i="2"/>
  <c r="D186" i="2"/>
  <c r="D185" i="2"/>
  <c r="D184" i="2"/>
  <c r="D183" i="2"/>
  <c r="D182" i="2"/>
  <c r="D181" i="2"/>
  <c r="D180" i="2"/>
  <c r="D179" i="2"/>
  <c r="D177" i="2"/>
  <c r="D176" i="2"/>
  <c r="D175" i="2"/>
  <c r="D174" i="2"/>
  <c r="D173" i="2"/>
  <c r="D172" i="2"/>
  <c r="D171" i="2"/>
  <c r="D170" i="2"/>
  <c r="H169" i="2"/>
  <c r="G169" i="2"/>
  <c r="F169" i="2"/>
  <c r="E169" i="2"/>
  <c r="D168" i="2"/>
  <c r="D167" i="2"/>
  <c r="D166" i="2"/>
  <c r="D165" i="2"/>
  <c r="H164" i="2"/>
  <c r="G164" i="2"/>
  <c r="F164" i="2"/>
  <c r="E164" i="2"/>
  <c r="D163" i="2"/>
  <c r="D162" i="2"/>
  <c r="D161" i="2"/>
  <c r="D160" i="2"/>
  <c r="D159" i="2"/>
  <c r="D158" i="2"/>
  <c r="D157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H139" i="2"/>
  <c r="G139" i="2"/>
  <c r="F139" i="2"/>
  <c r="D138" i="2"/>
  <c r="D137" i="2"/>
  <c r="D136" i="2"/>
  <c r="H135" i="2"/>
  <c r="G135" i="2"/>
  <c r="F135" i="2"/>
  <c r="E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H115" i="2"/>
  <c r="G115" i="2"/>
  <c r="F115" i="2"/>
  <c r="E115" i="2"/>
  <c r="D114" i="2"/>
  <c r="D113" i="2"/>
  <c r="D112" i="2"/>
  <c r="D111" i="2"/>
  <c r="D110" i="2"/>
  <c r="D109" i="2"/>
  <c r="H108" i="2"/>
  <c r="G108" i="2"/>
  <c r="F108" i="2"/>
  <c r="E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H91" i="2"/>
  <c r="G91" i="2"/>
  <c r="F91" i="2"/>
  <c r="E91" i="2"/>
  <c r="H85" i="2"/>
  <c r="G85" i="2" s="1"/>
  <c r="F85" i="2" s="1"/>
  <c r="D83" i="2"/>
  <c r="D82" i="2"/>
  <c r="D81" i="2"/>
  <c r="D80" i="2"/>
  <c r="H79" i="2"/>
  <c r="G79" i="2"/>
  <c r="F79" i="2"/>
  <c r="E79" i="2"/>
  <c r="D78" i="2"/>
  <c r="D77" i="2"/>
  <c r="D76" i="2"/>
  <c r="D75" i="2"/>
  <c r="H74" i="2"/>
  <c r="G74" i="2"/>
  <c r="F74" i="2"/>
  <c r="E74" i="2"/>
  <c r="D73" i="2"/>
  <c r="D72" i="2"/>
  <c r="H71" i="2"/>
  <c r="G71" i="2"/>
  <c r="F71" i="2"/>
  <c r="E71" i="2"/>
  <c r="D70" i="2"/>
  <c r="D69" i="2"/>
  <c r="D68" i="2"/>
  <c r="D67" i="2"/>
  <c r="H66" i="2"/>
  <c r="G66" i="2"/>
  <c r="F66" i="2"/>
  <c r="E66" i="2"/>
  <c r="D65" i="2"/>
  <c r="D64" i="2"/>
  <c r="D63" i="2"/>
  <c r="H62" i="2"/>
  <c r="G62" i="2"/>
  <c r="F62" i="2"/>
  <c r="E62" i="2"/>
  <c r="D60" i="2"/>
  <c r="D59" i="2"/>
  <c r="D58" i="2"/>
  <c r="H57" i="2"/>
  <c r="G57" i="2"/>
  <c r="F57" i="2"/>
  <c r="E57" i="2"/>
  <c r="D56" i="2"/>
  <c r="D54" i="2"/>
  <c r="H53" i="2"/>
  <c r="G53" i="2"/>
  <c r="F53" i="2"/>
  <c r="E53" i="2"/>
  <c r="D52" i="2"/>
  <c r="D51" i="2"/>
  <c r="D50" i="2"/>
  <c r="D49" i="2"/>
  <c r="D48" i="2"/>
  <c r="H47" i="2"/>
  <c r="G47" i="2"/>
  <c r="F47" i="2"/>
  <c r="E47" i="2"/>
  <c r="D46" i="2"/>
  <c r="D45" i="2"/>
  <c r="D44" i="2"/>
  <c r="D43" i="2"/>
  <c r="D42" i="2"/>
  <c r="D36" i="2"/>
  <c r="H35" i="2"/>
  <c r="G35" i="2"/>
  <c r="F35" i="2"/>
  <c r="E35" i="2"/>
  <c r="D34" i="2"/>
  <c r="D33" i="2"/>
  <c r="D32" i="2"/>
  <c r="D31" i="2"/>
  <c r="D30" i="2"/>
  <c r="D29" i="2"/>
  <c r="D28" i="2"/>
  <c r="D27" i="2"/>
  <c r="G26" i="2"/>
  <c r="G25" i="2" s="1"/>
  <c r="F26" i="2"/>
  <c r="F25" i="2" s="1"/>
  <c r="E26" i="2"/>
  <c r="E25" i="2" s="1"/>
  <c r="H25" i="2"/>
  <c r="D24" i="2"/>
  <c r="D23" i="2"/>
  <c r="D22" i="2"/>
  <c r="D21" i="2"/>
  <c r="D20" i="2"/>
  <c r="H19" i="2"/>
  <c r="G19" i="2"/>
  <c r="F19" i="2"/>
  <c r="E19" i="2"/>
  <c r="D18" i="2"/>
  <c r="D17" i="2"/>
  <c r="D16" i="2"/>
  <c r="D15" i="2"/>
  <c r="D14" i="2"/>
  <c r="H13" i="2"/>
  <c r="G13" i="2"/>
  <c r="F13" i="2"/>
  <c r="E13" i="2"/>
  <c r="D12" i="2"/>
  <c r="D11" i="2"/>
  <c r="D10" i="2"/>
  <c r="D9" i="2"/>
  <c r="D8" i="2"/>
  <c r="D7" i="2"/>
  <c r="G155" i="2" l="1"/>
  <c r="D190" i="2"/>
  <c r="D74" i="2"/>
  <c r="G90" i="2"/>
  <c r="H86" i="2"/>
  <c r="D71" i="2"/>
  <c r="H155" i="2"/>
  <c r="D115" i="2"/>
  <c r="D35" i="2"/>
  <c r="D47" i="2"/>
  <c r="E90" i="2"/>
  <c r="D108" i="2"/>
  <c r="D139" i="2"/>
  <c r="H61" i="2"/>
  <c r="D25" i="2"/>
  <c r="D79" i="2"/>
  <c r="D13" i="2"/>
  <c r="F155" i="2"/>
  <c r="D169" i="2"/>
  <c r="D135" i="2"/>
  <c r="E204" i="2"/>
  <c r="D204" i="2" s="1"/>
  <c r="D91" i="2"/>
  <c r="H90" i="2"/>
  <c r="E61" i="2"/>
  <c r="D156" i="2"/>
  <c r="F61" i="2"/>
  <c r="D19" i="2"/>
  <c r="D53" i="2"/>
  <c r="D66" i="2"/>
  <c r="G61" i="2"/>
  <c r="D57" i="2"/>
  <c r="F90" i="2"/>
  <c r="E155" i="2"/>
  <c r="F86" i="2"/>
  <c r="E85" i="2"/>
  <c r="D85" i="2" s="1"/>
  <c r="D164" i="2"/>
  <c r="G86" i="2"/>
  <c r="D26" i="2"/>
  <c r="D62" i="2"/>
  <c r="F87" i="2" l="1"/>
  <c r="H178" i="2"/>
  <c r="H205" i="2" s="1"/>
  <c r="G87" i="2"/>
  <c r="D155" i="2"/>
  <c r="G178" i="2"/>
  <c r="G205" i="2" s="1"/>
  <c r="H87" i="2"/>
  <c r="E86" i="2"/>
  <c r="E87" i="2" s="1"/>
  <c r="D90" i="2"/>
  <c r="E178" i="2"/>
  <c r="E205" i="2" s="1"/>
  <c r="F178" i="2"/>
  <c r="F205" i="2" s="1"/>
  <c r="D61" i="2"/>
  <c r="D86" i="2" l="1"/>
  <c r="D178" i="2"/>
  <c r="D87" i="2"/>
  <c r="D205" i="2"/>
  <c r="F17" i="5"/>
  <c r="F16" i="5"/>
  <c r="F15" i="5"/>
  <c r="F14" i="5"/>
  <c r="F18" i="5"/>
  <c r="B19" i="5"/>
  <c r="C19" i="5"/>
  <c r="D19" i="5"/>
  <c r="E19" i="5"/>
  <c r="F20" i="5"/>
  <c r="F21" i="5"/>
  <c r="F22" i="5"/>
  <c r="F23" i="5"/>
  <c r="F24" i="5"/>
  <c r="F25" i="5"/>
  <c r="D26" i="5"/>
  <c r="F13" i="5"/>
  <c r="C5" i="5"/>
  <c r="D5" i="5"/>
  <c r="E5" i="5"/>
  <c r="B5" i="5"/>
  <c r="B26" i="5" s="1"/>
  <c r="C26" i="5" l="1"/>
  <c r="F19" i="5"/>
  <c r="E26" i="5"/>
  <c r="C14" i="6"/>
  <c r="N36" i="11"/>
  <c r="N37" i="11"/>
  <c r="N35" i="11"/>
  <c r="N30" i="11"/>
  <c r="N31" i="11"/>
  <c r="N32" i="11"/>
  <c r="N33" i="11"/>
  <c r="N29" i="11"/>
  <c r="N22" i="11"/>
  <c r="N14" i="11"/>
  <c r="N15" i="11"/>
  <c r="N16" i="11"/>
  <c r="N13" i="11"/>
  <c r="M39" i="11"/>
  <c r="N39" i="11" s="1"/>
  <c r="M36" i="11"/>
  <c r="M37" i="11"/>
  <c r="M35" i="11"/>
  <c r="M30" i="11"/>
  <c r="M31" i="11"/>
  <c r="M32" i="11"/>
  <c r="M33" i="11"/>
  <c r="M29" i="11"/>
  <c r="M22" i="11"/>
  <c r="M14" i="11"/>
  <c r="M15" i="11"/>
  <c r="M16" i="11"/>
  <c r="M13" i="11"/>
  <c r="L23" i="11"/>
  <c r="D23" i="10"/>
  <c r="E23" i="10"/>
  <c r="C23" i="10"/>
  <c r="F46" i="9"/>
  <c r="D46" i="9"/>
  <c r="E27" i="9"/>
  <c r="F27" i="9"/>
  <c r="D27" i="9"/>
  <c r="D21" i="9"/>
  <c r="D49" i="9" s="1"/>
  <c r="E21" i="9"/>
  <c r="F21" i="9"/>
  <c r="F49" i="9" s="1"/>
  <c r="C13" i="4"/>
  <c r="C15" i="4"/>
  <c r="F26" i="5" l="1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20" i="3"/>
  <c r="C43" i="3"/>
  <c r="D43" i="3"/>
  <c r="E43" i="3"/>
  <c r="E44" i="3" s="1"/>
  <c r="F43" i="3"/>
  <c r="F44" i="3" s="1"/>
  <c r="B43" i="3"/>
  <c r="G15" i="3"/>
  <c r="C18" i="3"/>
  <c r="G17" i="3"/>
  <c r="G16" i="3"/>
  <c r="K43" i="3" l="1"/>
  <c r="C44" i="3"/>
  <c r="G43" i="3"/>
  <c r="N40" i="11"/>
  <c r="M40" i="11"/>
  <c r="L40" i="11"/>
  <c r="O40" i="11"/>
  <c r="N38" i="11"/>
  <c r="N28" i="11" s="1"/>
  <c r="M38" i="11"/>
  <c r="L38" i="11"/>
  <c r="O37" i="11"/>
  <c r="O36" i="11"/>
  <c r="O35" i="11"/>
  <c r="N34" i="11"/>
  <c r="M34" i="11"/>
  <c r="M28" i="11" s="1"/>
  <c r="L34" i="11"/>
  <c r="O33" i="11"/>
  <c r="O32" i="11"/>
  <c r="O31" i="11"/>
  <c r="O30" i="11"/>
  <c r="O29" i="11"/>
  <c r="N23" i="11"/>
  <c r="M23" i="11"/>
  <c r="O22" i="11"/>
  <c r="O23" i="11" s="1"/>
  <c r="M21" i="11"/>
  <c r="L21" i="11"/>
  <c r="O20" i="11"/>
  <c r="O19" i="11"/>
  <c r="N18" i="11"/>
  <c r="N21" i="11" s="1"/>
  <c r="M17" i="11"/>
  <c r="L17" i="11"/>
  <c r="O16" i="11"/>
  <c r="O15" i="11"/>
  <c r="O14" i="11"/>
  <c r="O13" i="11"/>
  <c r="O18" i="11" l="1"/>
  <c r="O21" i="11" s="1"/>
  <c r="L12" i="11"/>
  <c r="O38" i="11"/>
  <c r="O34" i="11"/>
  <c r="O28" i="11" s="1"/>
  <c r="O41" i="11" s="1"/>
  <c r="N41" i="11"/>
  <c r="M41" i="11"/>
  <c r="M12" i="11"/>
  <c r="M24" i="11" s="1"/>
  <c r="O17" i="11"/>
  <c r="L28" i="11"/>
  <c r="L41" i="11" s="1"/>
  <c r="N17" i="11"/>
  <c r="N12" i="11" s="1"/>
  <c r="N24" i="11" s="1"/>
  <c r="O12" i="11" l="1"/>
  <c r="O24" i="11" s="1"/>
  <c r="F18" i="10"/>
  <c r="F17" i="10"/>
  <c r="F16" i="10"/>
  <c r="F15" i="10"/>
  <c r="F13" i="10"/>
  <c r="F12" i="10"/>
  <c r="F11" i="10"/>
  <c r="F10" i="10"/>
  <c r="F9" i="10"/>
  <c r="F8" i="10"/>
  <c r="F23" i="10" l="1"/>
  <c r="E47" i="9"/>
  <c r="E32" i="9"/>
  <c r="E34" i="9" s="1"/>
  <c r="E46" i="9" s="1"/>
  <c r="E49" i="9" s="1"/>
  <c r="F33" i="12" l="1"/>
  <c r="F31" i="12"/>
  <c r="F29" i="12"/>
  <c r="F27" i="12"/>
  <c r="F25" i="12"/>
  <c r="F23" i="12"/>
  <c r="F21" i="12"/>
  <c r="F19" i="12"/>
  <c r="F17" i="12"/>
  <c r="F15" i="12"/>
  <c r="F13" i="12"/>
  <c r="E12" i="12"/>
  <c r="E14" i="12" s="1"/>
  <c r="E16" i="12" s="1"/>
  <c r="E18" i="12" s="1"/>
  <c r="E20" i="12" s="1"/>
  <c r="E22" i="12" s="1"/>
  <c r="E24" i="12" s="1"/>
  <c r="E26" i="12" s="1"/>
  <c r="E28" i="12" s="1"/>
  <c r="E30" i="12" s="1"/>
  <c r="E32" i="12" s="1"/>
  <c r="E34" i="12" s="1"/>
  <c r="D12" i="12"/>
  <c r="T41" i="8"/>
  <c r="S41" i="8"/>
  <c r="R41" i="8"/>
  <c r="Q41" i="8"/>
  <c r="P41" i="8"/>
  <c r="O41" i="8"/>
  <c r="N41" i="8"/>
  <c r="M41" i="8"/>
  <c r="L41" i="8"/>
  <c r="K41" i="8"/>
  <c r="J41" i="8"/>
  <c r="I41" i="8"/>
  <c r="U40" i="8"/>
  <c r="T39" i="8"/>
  <c r="S39" i="8"/>
  <c r="R39" i="8"/>
  <c r="Q39" i="8"/>
  <c r="P39" i="8"/>
  <c r="P29" i="8" s="1"/>
  <c r="P42" i="8" s="1"/>
  <c r="O39" i="8"/>
  <c r="N39" i="8"/>
  <c r="M39" i="8"/>
  <c r="L39" i="8"/>
  <c r="K39" i="8"/>
  <c r="J39" i="8"/>
  <c r="I39" i="8"/>
  <c r="U38" i="8"/>
  <c r="U37" i="8"/>
  <c r="U36" i="8"/>
  <c r="T35" i="8"/>
  <c r="S35" i="8"/>
  <c r="R35" i="8"/>
  <c r="Q35" i="8"/>
  <c r="P35" i="8"/>
  <c r="O35" i="8"/>
  <c r="N35" i="8"/>
  <c r="M35" i="8"/>
  <c r="M29" i="8" s="1"/>
  <c r="M42" i="8" s="1"/>
  <c r="L35" i="8"/>
  <c r="K35" i="8"/>
  <c r="J35" i="8"/>
  <c r="I35" i="8"/>
  <c r="I29" i="8" s="1"/>
  <c r="I42" i="8" s="1"/>
  <c r="U34" i="8"/>
  <c r="U33" i="8"/>
  <c r="U32" i="8"/>
  <c r="U31" i="8"/>
  <c r="U30" i="8"/>
  <c r="T29" i="8"/>
  <c r="T42" i="8" s="1"/>
  <c r="R29" i="8"/>
  <c r="R42" i="8" s="1"/>
  <c r="Q29" i="8"/>
  <c r="Q42" i="8" s="1"/>
  <c r="L29" i="8"/>
  <c r="L42" i="8" s="1"/>
  <c r="T23" i="8"/>
  <c r="S23" i="8"/>
  <c r="R23" i="8"/>
  <c r="Q23" i="8"/>
  <c r="P23" i="8"/>
  <c r="O23" i="8"/>
  <c r="N23" i="8"/>
  <c r="M23" i="8"/>
  <c r="L23" i="8"/>
  <c r="K23" i="8"/>
  <c r="J23" i="8"/>
  <c r="I23" i="8"/>
  <c r="U22" i="8"/>
  <c r="U23" i="8" s="1"/>
  <c r="T21" i="8"/>
  <c r="S21" i="8"/>
  <c r="R21" i="8"/>
  <c r="Q21" i="8"/>
  <c r="P21" i="8"/>
  <c r="O21" i="8"/>
  <c r="N21" i="8"/>
  <c r="M21" i="8"/>
  <c r="L21" i="8"/>
  <c r="K21" i="8"/>
  <c r="J21" i="8"/>
  <c r="I21" i="8"/>
  <c r="U20" i="8"/>
  <c r="U19" i="8"/>
  <c r="U18" i="8"/>
  <c r="T17" i="8"/>
  <c r="S17" i="8"/>
  <c r="S12" i="8" s="1"/>
  <c r="S24" i="8" s="1"/>
  <c r="R17" i="8"/>
  <c r="Q17" i="8"/>
  <c r="P17" i="8"/>
  <c r="O17" i="8"/>
  <c r="O12" i="8" s="1"/>
  <c r="N17" i="8"/>
  <c r="M17" i="8"/>
  <c r="L17" i="8"/>
  <c r="K17" i="8"/>
  <c r="K12" i="8" s="1"/>
  <c r="K24" i="8" s="1"/>
  <c r="J17" i="8"/>
  <c r="I17" i="8"/>
  <c r="U16" i="8"/>
  <c r="U15" i="8"/>
  <c r="U14" i="8"/>
  <c r="U13" i="8"/>
  <c r="S29" i="8" l="1"/>
  <c r="S42" i="8" s="1"/>
  <c r="M12" i="8"/>
  <c r="M24" i="8" s="1"/>
  <c r="J29" i="8"/>
  <c r="J42" i="8" s="1"/>
  <c r="K29" i="8"/>
  <c r="K42" i="8" s="1"/>
  <c r="O29" i="8"/>
  <c r="O42" i="8" s="1"/>
  <c r="N29" i="8"/>
  <c r="N42" i="8" s="1"/>
  <c r="U35" i="8"/>
  <c r="O24" i="8"/>
  <c r="L12" i="8"/>
  <c r="L24" i="8" s="1"/>
  <c r="P12" i="8"/>
  <c r="P24" i="8" s="1"/>
  <c r="T12" i="8"/>
  <c r="T24" i="8" s="1"/>
  <c r="Q12" i="8"/>
  <c r="Q24" i="8" s="1"/>
  <c r="I12" i="8"/>
  <c r="I24" i="8" s="1"/>
  <c r="U21" i="8"/>
  <c r="U17" i="8"/>
  <c r="J12" i="8"/>
  <c r="J24" i="8" s="1"/>
  <c r="N12" i="8"/>
  <c r="N24" i="8" s="1"/>
  <c r="R12" i="8"/>
  <c r="R24" i="8" s="1"/>
  <c r="U39" i="8"/>
  <c r="U29" i="8" s="1"/>
  <c r="U41" i="8"/>
  <c r="F12" i="12"/>
  <c r="D14" i="12"/>
  <c r="F11" i="12"/>
  <c r="G11" i="12" s="1"/>
  <c r="C13" i="12" s="1"/>
  <c r="G13" i="12" s="1"/>
  <c r="C15" i="12" s="1"/>
  <c r="G15" i="12" s="1"/>
  <c r="C17" i="12" s="1"/>
  <c r="G17" i="12" s="1"/>
  <c r="C19" i="12" s="1"/>
  <c r="G19" i="12" s="1"/>
  <c r="C21" i="12" s="1"/>
  <c r="G21" i="12" s="1"/>
  <c r="C23" i="12" s="1"/>
  <c r="G23" i="12" s="1"/>
  <c r="C25" i="12" s="1"/>
  <c r="G25" i="12" s="1"/>
  <c r="C27" i="12" s="1"/>
  <c r="G27" i="12" s="1"/>
  <c r="C29" i="12" s="1"/>
  <c r="G29" i="12" s="1"/>
  <c r="C31" i="12" s="1"/>
  <c r="G31" i="12" s="1"/>
  <c r="C33" i="12" s="1"/>
  <c r="G33" i="12" s="1"/>
  <c r="U12" i="8" l="1"/>
  <c r="U24" i="8" s="1"/>
  <c r="U42" i="8"/>
  <c r="F14" i="12"/>
  <c r="D16" i="12"/>
  <c r="D18" i="12" l="1"/>
  <c r="F16" i="12"/>
  <c r="D20" i="12" l="1"/>
  <c r="F18" i="12"/>
  <c r="D22" i="12" l="1"/>
  <c r="F20" i="12"/>
  <c r="D24" i="12" l="1"/>
  <c r="F22" i="12"/>
  <c r="D26" i="12" l="1"/>
  <c r="F24" i="12"/>
  <c r="F26" i="12" l="1"/>
  <c r="D28" i="12"/>
  <c r="F28" i="12" l="1"/>
  <c r="D30" i="12"/>
  <c r="F30" i="12" l="1"/>
  <c r="D32" i="12"/>
  <c r="F32" i="12" l="1"/>
  <c r="D34" i="12"/>
  <c r="F34" i="12" s="1"/>
  <c r="C14" i="7" l="1"/>
  <c r="C6" i="7"/>
  <c r="C13" i="7" s="1"/>
  <c r="F12" i="5" l="1"/>
  <c r="F11" i="5"/>
  <c r="F10" i="5"/>
  <c r="F9" i="5"/>
  <c r="F8" i="5"/>
  <c r="F7" i="5"/>
  <c r="F6" i="5"/>
  <c r="F5" i="5"/>
  <c r="C20" i="4" l="1"/>
  <c r="I43" i="3" l="1"/>
  <c r="I44" i="3" s="1"/>
  <c r="H43" i="3"/>
  <c r="H18" i="3"/>
  <c r="D18" i="3"/>
  <c r="D44" i="3" s="1"/>
  <c r="B18" i="3"/>
  <c r="B44" i="3" s="1"/>
  <c r="K17" i="3"/>
  <c r="K16" i="3"/>
  <c r="K15" i="3"/>
  <c r="H44" i="3" l="1"/>
  <c r="K18" i="3"/>
  <c r="K44" i="3" s="1"/>
  <c r="G18" i="3"/>
  <c r="N25" i="1"/>
  <c r="N24" i="1"/>
  <c r="M24" i="1"/>
  <c r="K24" i="1"/>
  <c r="J24" i="1" s="1"/>
  <c r="G24" i="1"/>
  <c r="F24" i="1"/>
  <c r="E24" i="1"/>
  <c r="D24" i="1"/>
  <c r="J23" i="1"/>
  <c r="C23" i="1"/>
  <c r="J22" i="1"/>
  <c r="C22" i="1"/>
  <c r="J21" i="1"/>
  <c r="C21" i="1"/>
  <c r="N19" i="1"/>
  <c r="M19" i="1"/>
  <c r="L19" i="1"/>
  <c r="K19" i="1"/>
  <c r="G19" i="1"/>
  <c r="C19" i="1" s="1"/>
  <c r="J18" i="1"/>
  <c r="C18" i="1"/>
  <c r="J17" i="1"/>
  <c r="C17" i="1"/>
  <c r="J16" i="1"/>
  <c r="C16" i="1"/>
  <c r="N14" i="1"/>
  <c r="M14" i="1"/>
  <c r="L14" i="1"/>
  <c r="K14" i="1"/>
  <c r="G14" i="1"/>
  <c r="F14" i="1"/>
  <c r="E14" i="1"/>
  <c r="E25" i="1" s="1"/>
  <c r="D14" i="1"/>
  <c r="C14" i="1" s="1"/>
  <c r="J13" i="1"/>
  <c r="J12" i="1"/>
  <c r="C12" i="1"/>
  <c r="J11" i="1"/>
  <c r="C11" i="1"/>
  <c r="J10" i="1"/>
  <c r="C10" i="1"/>
  <c r="J9" i="1"/>
  <c r="C9" i="1"/>
  <c r="L25" i="1" l="1"/>
  <c r="J25" i="1" s="1"/>
  <c r="M25" i="1"/>
  <c r="G25" i="1"/>
  <c r="J19" i="1"/>
  <c r="G44" i="3"/>
  <c r="K25" i="1"/>
  <c r="F25" i="1"/>
  <c r="C24" i="1"/>
  <c r="D25" i="1"/>
  <c r="C25" i="1" s="1"/>
  <c r="J14" i="1"/>
  <c r="L24" i="11"/>
</calcChain>
</file>

<file path=xl/sharedStrings.xml><?xml version="1.0" encoding="utf-8"?>
<sst xmlns="http://schemas.openxmlformats.org/spreadsheetml/2006/main" count="1091" uniqueCount="921">
  <si>
    <t>Csákvár Város Önkormányzata és intézményei összevont</t>
  </si>
  <si>
    <t>2020. évi költségvetési mérlege</t>
  </si>
  <si>
    <t>(forintban)</t>
  </si>
  <si>
    <t>B E V É T E L E K</t>
  </si>
  <si>
    <t>K I A D Á S O K</t>
  </si>
  <si>
    <t>Megnevezés</t>
  </si>
  <si>
    <t>Rovat száma</t>
  </si>
  <si>
    <t>Összesen</t>
  </si>
  <si>
    <t>Önkormányzat</t>
  </si>
  <si>
    <t>Floriana</t>
  </si>
  <si>
    <t>Mese-Vár Óvoda</t>
  </si>
  <si>
    <t>M Ű K Ö D É S I</t>
  </si>
  <si>
    <t>Működési célú támogatások államháztartáson belülről</t>
  </si>
  <si>
    <t>B1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</si>
  <si>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</si>
  <si>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</si>
  <si>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</si>
  <si>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</si>
  <si>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</si>
  <si>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K2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</si>
  <si>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</si>
  <si>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</si>
  <si>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</si>
  <si>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</si>
  <si>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</si>
  <si>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</si>
  <si>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</si>
  <si>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</si>
  <si>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Egyéb működési  célú kiadások</t>
  </si>
  <si>
    <t>K5</t>
  </si>
  <si>
    <t>KÖLTSÉGVETÉSI MŰKÖDÉSI CÉLÚ BEVÉTELEK ÖSSZESEN</t>
  </si>
  <si>
    <t>KÖLTSÉGVETÉSI    MŰKÖDÉSI CÉLÚ KIADÁSOK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</si>
  <si>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</si>
  <si>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</si>
  <si>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</si>
  <si>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</si>
  <si>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</si>
  <si>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bevételek</t>
  </si>
  <si>
    <t>B5</t>
  </si>
  <si>
    <t>Felújítás</t>
  </si>
  <si>
    <t>K7</t>
  </si>
  <si>
    <t>Felhalmozási célú  átvett pénzeszközök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</si>
  <si>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</si>
  <si>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</si>
  <si>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</si>
  <si>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</si>
  <si>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</si>
  <si>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</si>
  <si>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Hitel, kölcsön felvétel ÁHT-n kívülről</t>
  </si>
  <si>
    <t>B811</t>
  </si>
  <si>
    <t>Áht-on belüli megelőlegezések visszafizetése</t>
  </si>
  <si>
    <t>K914</t>
  </si>
  <si>
    <t>Irányítószervi támogatás</t>
  </si>
  <si>
    <t>B816</t>
  </si>
  <si>
    <t>K915</t>
  </si>
  <si>
    <t>Pénzmaradvány</t>
  </si>
  <si>
    <t>B813</t>
  </si>
  <si>
    <t>Hitel, kölcsön törlesztés</t>
  </si>
  <si>
    <t>K911</t>
  </si>
  <si>
    <t>FINANSZÍROZÁSI BEVÉTELEK</t>
  </si>
  <si>
    <t>FINANSZÍROZÁSI KIADÁSOK</t>
  </si>
  <si>
    <t>KÖLTSÉGVETÉSI BEVÉTELEK MINDÖSSZESEN</t>
  </si>
  <si>
    <t>KÖLTSÉGVETÉSI KIADÁSOK MINDÖSSZESEN</t>
  </si>
  <si>
    <t>MEGNEVEZÉS</t>
  </si>
  <si>
    <t>BEVÉTEL</t>
  </si>
  <si>
    <t>KIADÁS</t>
  </si>
  <si>
    <t>KÖTELEZŐ FELADATOKHOZ KAPCSOLÓDÓ</t>
  </si>
  <si>
    <t>ÖNKÉNT VÁLLALT FELADATOKHOZ KAPCSOLÓDÓ</t>
  </si>
  <si>
    <t>ÁLLAMIGAZGATÁSI FELADATOKHOZ KAPCSOLÓDÓ</t>
  </si>
  <si>
    <t>ÖSSZESEN</t>
  </si>
  <si>
    <t>KÖZPONTI KÖLTSÉGVETÉSI FORRÁS</t>
  </si>
  <si>
    <t>ÖNKORMÁNYZATI FORRÁS</t>
  </si>
  <si>
    <t>INTÉZMÉNYEK ÖSSZESEN:</t>
  </si>
  <si>
    <t>Közvilágítás</t>
  </si>
  <si>
    <t>Civil szervezetek támogatása</t>
  </si>
  <si>
    <t>ÖNKORMÁNYZAT ÖSSZESEN:</t>
  </si>
  <si>
    <t>MINDÖSSZESEN:</t>
  </si>
  <si>
    <t>Általános tartalék</t>
  </si>
  <si>
    <t>Tervezett tartalék (szabad felhasználású)</t>
  </si>
  <si>
    <t>Céltartalék</t>
  </si>
  <si>
    <t>Mindösszesen</t>
  </si>
  <si>
    <t>BERUHÁZÁSOK</t>
  </si>
  <si>
    <t>Beruházás előzetesen felszámított ÁFA-ja</t>
  </si>
  <si>
    <t>FELÚJÍTÁSOK</t>
  </si>
  <si>
    <t>Felújítások előzetes felszámított ÁFA-ja</t>
  </si>
  <si>
    <t>Beruházások és Felújítások</t>
  </si>
  <si>
    <t>ebből</t>
  </si>
  <si>
    <t>A</t>
  </si>
  <si>
    <t>Saját bevétel</t>
  </si>
  <si>
    <t>1.</t>
  </si>
  <si>
    <t xml:space="preserve">a helyi adóból származó bevétel, </t>
  </si>
  <si>
    <t>2.</t>
  </si>
  <si>
    <t xml:space="preserve">az önkormányzati vagyon és az önkormányzatot megillető vagyoni értékű jog értékesítéséből és hasznosításából származó bevétel, </t>
  </si>
  <si>
    <t>3.</t>
  </si>
  <si>
    <t xml:space="preserve">az osztalék, a koncessziós díj és a hozambevétel, </t>
  </si>
  <si>
    <t>4.</t>
  </si>
  <si>
    <t xml:space="preserve">a tárgyi eszköz és az immateriális jószág, részvény, részesedés, vállalat értékesítéséből vagy privatizációból származó bevétel, </t>
  </si>
  <si>
    <t>5.</t>
  </si>
  <si>
    <t xml:space="preserve">bírság-, pótlék- és díjbevétel, valamint </t>
  </si>
  <si>
    <t>6.</t>
  </si>
  <si>
    <t>a kezességvállalással kapcsolatos megtérülés.</t>
  </si>
  <si>
    <t>Adósságot keletkeztető ügyletből származó éves fizetési kötelezettségének felső korlátja az adott évi saját bevétel 50 %-a</t>
  </si>
  <si>
    <t>B</t>
  </si>
  <si>
    <t>7.</t>
  </si>
  <si>
    <t>8.</t>
  </si>
  <si>
    <t>lízingdíj</t>
  </si>
  <si>
    <t>9.</t>
  </si>
  <si>
    <t>kamatfizetési kötelezettség</t>
  </si>
  <si>
    <t>BEVÉTELEK ROVATTÖRZS SZERINTI JOGCÍMEI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</si>
  <si>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</si>
  <si>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</si>
  <si>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</si>
  <si>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</si>
  <si>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</si>
  <si>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</si>
  <si>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</si>
  <si>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</si>
  <si>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</si>
  <si>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</si>
  <si>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</si>
  <si>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</si>
  <si>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Össz.</t>
  </si>
  <si>
    <t>A. KÖLTSÉGVETÉSI BEVÉTELEK (I. + II. )</t>
  </si>
  <si>
    <t xml:space="preserve">B 1 </t>
  </si>
  <si>
    <t xml:space="preserve">Műk.célú támogatások ÁHT-on belülről </t>
  </si>
  <si>
    <t>B 3</t>
  </si>
  <si>
    <t xml:space="preserve">Közhatalmi bevételek </t>
  </si>
  <si>
    <t>B 4</t>
  </si>
  <si>
    <t xml:space="preserve">Működési bevételek </t>
  </si>
  <si>
    <t>B 6</t>
  </si>
  <si>
    <t xml:space="preserve">Működési célú átvett pénzeszközök </t>
  </si>
  <si>
    <t xml:space="preserve">I. </t>
  </si>
  <si>
    <t xml:space="preserve">Működési bevételek összesen  </t>
  </si>
  <si>
    <t xml:space="preserve">B 2 </t>
  </si>
  <si>
    <t xml:space="preserve">Felhalm.célú támogatások ÁHT-on belül </t>
  </si>
  <si>
    <t>B 5</t>
  </si>
  <si>
    <t xml:space="preserve">Felhalmozási bevételek </t>
  </si>
  <si>
    <t>B 7</t>
  </si>
  <si>
    <t xml:space="preserve">Felhalmozási célú átvett pénzeszközök </t>
  </si>
  <si>
    <t>II.</t>
  </si>
  <si>
    <t xml:space="preserve"> Felhalmozási bevételek összesen </t>
  </si>
  <si>
    <t xml:space="preserve">B 8 </t>
  </si>
  <si>
    <t xml:space="preserve">Finanszírozási bevételek </t>
  </si>
  <si>
    <t xml:space="preserve">B. </t>
  </si>
  <si>
    <t>BEVÉTELEK MINDÖSSZESEN (A + B )</t>
  </si>
  <si>
    <t>KIADÁSOK ROVATTÖRZS SZERINTI JOGCÍMEI</t>
  </si>
  <si>
    <t>A.</t>
  </si>
  <si>
    <t>KÖLTSÉGVETÉSI KIADÁSOK (I.+ II.)</t>
  </si>
  <si>
    <t>K 1</t>
  </si>
  <si>
    <t>Személyi juttatások</t>
  </si>
  <si>
    <t>K 2</t>
  </si>
  <si>
    <t>Munkaadót terh.jár.és szoc.hoz.jár.adó</t>
  </si>
  <si>
    <t>K 3</t>
  </si>
  <si>
    <t xml:space="preserve">Dologi kiadások </t>
  </si>
  <si>
    <t>K 4</t>
  </si>
  <si>
    <t xml:space="preserve">Ellátottak pénzbeli juttatásai </t>
  </si>
  <si>
    <t>K 5</t>
  </si>
  <si>
    <t xml:space="preserve">Egyéb működési célú kiadások </t>
  </si>
  <si>
    <t xml:space="preserve">Működési kiadások összesen </t>
  </si>
  <si>
    <t>Beruházások</t>
  </si>
  <si>
    <t>K 7</t>
  </si>
  <si>
    <t xml:space="preserve">Felújítások </t>
  </si>
  <si>
    <t>K 8</t>
  </si>
  <si>
    <t xml:space="preserve">Egyéb felhalmozási célú kiadások </t>
  </si>
  <si>
    <t xml:space="preserve">II. </t>
  </si>
  <si>
    <t>Felhalmozási kiadások összesen</t>
  </si>
  <si>
    <t>K 9</t>
  </si>
  <si>
    <t xml:space="preserve">Finanszírozási kiadások </t>
  </si>
  <si>
    <t>B.</t>
  </si>
  <si>
    <t xml:space="preserve">FINANSZÍROZÁSI KIADÁSOK ÖSSZESEN </t>
  </si>
  <si>
    <t xml:space="preserve">           KIADÁSOK ÖSSZESEN (A + B)</t>
  </si>
  <si>
    <t>KIADÁSOK MINDÖSSZESEN (A +B)</t>
  </si>
  <si>
    <t>Hónap</t>
  </si>
  <si>
    <t>Adat jellege</t>
  </si>
  <si>
    <t>Nyitó pénz állomány</t>
  </si>
  <si>
    <t>Pénzforgalmi és egyéb</t>
  </si>
  <si>
    <t>Záró pénz állomány</t>
  </si>
  <si>
    <t>pénz</t>
  </si>
  <si>
    <t>Bevétel</t>
  </si>
  <si>
    <t>Kiadás</t>
  </si>
  <si>
    <t>Egyenleg</t>
  </si>
  <si>
    <t>állomány</t>
  </si>
  <si>
    <t>Január</t>
  </si>
  <si>
    <t>Havi</t>
  </si>
  <si>
    <t xml:space="preserve">Halmozott 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</si>
  <si>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</si>
  <si>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</si>
  <si>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</si>
  <si>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</si>
  <si>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</si>
  <si>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</si>
  <si>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</si>
  <si>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</si>
  <si>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</si>
  <si>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</si>
  <si>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</si>
  <si>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Szám</t>
  </si>
  <si>
    <t>Mutató</t>
  </si>
  <si>
    <t>2015. évi módosított előirányzat</t>
  </si>
  <si>
    <t>I.1.a)</t>
  </si>
  <si>
    <t>Önkormányzati hivatal működésének támogatása</t>
  </si>
  <si>
    <t>I.1.b)</t>
  </si>
  <si>
    <t>Település üzemeltetéshez kapcsolódó feladat ellátás</t>
  </si>
  <si>
    <t xml:space="preserve">   I.1.ba)</t>
  </si>
  <si>
    <t>Zöldterület-gazdálkodással kapcsolatos feladatok ellátásának támogatása</t>
  </si>
  <si>
    <t xml:space="preserve">   I.1.bb)</t>
  </si>
  <si>
    <t>Közvilágítás fenntartásának támogatása</t>
  </si>
  <si>
    <t xml:space="preserve">   I.1.bc)</t>
  </si>
  <si>
    <t>Köztemető fenntartásának támogatása</t>
  </si>
  <si>
    <t xml:space="preserve">   I.1.bd)</t>
  </si>
  <si>
    <t>Közutak fenntartásának támogatása</t>
  </si>
  <si>
    <t xml:space="preserve">I. 1. c) </t>
  </si>
  <si>
    <t>Egyéb önkormányzati feladatok támogatása</t>
  </si>
  <si>
    <t xml:space="preserve">I. 1. d) </t>
  </si>
  <si>
    <t>Lakott külterülettel kapcsolatos feladatok támogatása</t>
  </si>
  <si>
    <t xml:space="preserve">I. 1. e) </t>
  </si>
  <si>
    <t>Üdülőhelyi feladatok támogatása</t>
  </si>
  <si>
    <t>I.6.</t>
  </si>
  <si>
    <t>Polgármesteri illetmény támogatása</t>
  </si>
  <si>
    <t>I.</t>
  </si>
  <si>
    <t>Általános feladatok támogatása összesen</t>
  </si>
  <si>
    <t>Települési önkormányzatok köznevelési feladatainak támogatása összesen</t>
  </si>
  <si>
    <t>III.2.</t>
  </si>
  <si>
    <t>Szociális étkeztetés</t>
  </si>
  <si>
    <t>III.5.aa)</t>
  </si>
  <si>
    <t>A finanszírozás szempontjából elismert dolgozók bértámogatása</t>
  </si>
  <si>
    <t>III.5.ab)</t>
  </si>
  <si>
    <t>Gyermekétkeztetés üzemeltetési támogatása</t>
  </si>
  <si>
    <t>III.5.b)</t>
  </si>
  <si>
    <t>A rászoruló gyermekek szünidei étkeztetésének támogatása</t>
  </si>
  <si>
    <t>Gyermekétkeztetés támogatása</t>
  </si>
  <si>
    <t>III.</t>
  </si>
  <si>
    <t xml:space="preserve">IV. </t>
  </si>
  <si>
    <t>A települési önkormányzatok kulturális feladatainak támogatása összesen</t>
  </si>
  <si>
    <t>Összesen:</t>
  </si>
  <si>
    <t>Adónem</t>
  </si>
  <si>
    <t>Közvetett támogatás</t>
  </si>
  <si>
    <t>Kedvezmény</t>
  </si>
  <si>
    <t>Mentesség</t>
  </si>
  <si>
    <t>Elengedés</t>
  </si>
  <si>
    <t>Építmény adó</t>
  </si>
  <si>
    <t>Telekadó</t>
  </si>
  <si>
    <t>Idegenforgalmi adó</t>
  </si>
  <si>
    <t>Iparűzési adó</t>
  </si>
  <si>
    <t>Talajterhelési díj</t>
  </si>
  <si>
    <t>Gépjármű adó</t>
  </si>
  <si>
    <t>Késedelmi pótlék</t>
  </si>
  <si>
    <t>Bírság</t>
  </si>
  <si>
    <t>Egyéb bevétel</t>
  </si>
  <si>
    <t>Helyi adó összesen:</t>
  </si>
  <si>
    <t>Ellátottak térítési méltányossági díjának, kártérítésének elengedése</t>
  </si>
  <si>
    <t>Lakosság részére lakásépítéshez, lakásfelújításhoz  nyújtott kölcsön elengedése</t>
  </si>
  <si>
    <t>Helyiségek, eszközök hasznosításából származó bevételből nyújtott kedvezmény, mentesség</t>
  </si>
  <si>
    <t>KÖZVETETT TÁMOGATÁSOK ÖSSZESEN:</t>
  </si>
  <si>
    <t>2020.év</t>
  </si>
  <si>
    <t>2021.év</t>
  </si>
  <si>
    <t>Működési célú támogatások ÁHT-on belülről (B11+B12+B16)</t>
  </si>
  <si>
    <t>Közhatalmi bevételek (B31+B34+B35+B36)</t>
  </si>
  <si>
    <t>Működési bevételek (B402+B403+ ….+B411)</t>
  </si>
  <si>
    <t>Működési célú átvett pénzeszközök (B64+B65)</t>
  </si>
  <si>
    <t>Működési bevételek összesen  (B1+B3+B4+B6 )</t>
  </si>
  <si>
    <t xml:space="preserve">Felhalmozási célú támogatások ÁHT-on belülről </t>
  </si>
  <si>
    <t>Felhalmozási bevételek (B52+B53+B55)</t>
  </si>
  <si>
    <t>Felhalmozási célú átvett pénzeszközök (B74+B75 )</t>
  </si>
  <si>
    <t>II. Felhalmozási bevételek összesen (B2+B5+B7)</t>
  </si>
  <si>
    <t>Finanszírozási bevételek (B811+B813+B814+B816+B817)</t>
  </si>
  <si>
    <t>FINANSZÍROZÁSI BEVÉTELEK (B8)</t>
  </si>
  <si>
    <t>Személyi juttatások (K 11+ K12)</t>
  </si>
  <si>
    <t>Munkaadót terhelő járulék és szociális hozzájár.adó (K2-01+…K2-07)</t>
  </si>
  <si>
    <t>Dologi kiadások (K31+K32+ K33+ K34 +K35)</t>
  </si>
  <si>
    <t>Ellátottak pénzbeli juttatásai (K42+K48)</t>
  </si>
  <si>
    <t>Egyéb működési célú támogatások (K502+….K513)</t>
  </si>
  <si>
    <t>Működési kiadások összesen (K1+…K5)</t>
  </si>
  <si>
    <t>Beruházások (K61+K62+K63+K64+K65+K66+K67)</t>
  </si>
  <si>
    <t>Felújítások (K71+K72+K73+K74)</t>
  </si>
  <si>
    <t>Egyéb felhalmozási célú kiadások (K86+K89)</t>
  </si>
  <si>
    <t>Felhalmozási kiadások összesen (K 6+K 7+K 8)</t>
  </si>
  <si>
    <t>Finanszírozási kiadások  (K 91)</t>
  </si>
  <si>
    <t>FINANSZÍROZÁSI KIADÁSOK ÖSSZESEN ( K9)</t>
  </si>
  <si>
    <t>KIADÁSOK ÖSSZESEN (A. + B.)</t>
  </si>
  <si>
    <t>Csákvár Város Önkormányzata és intézményei 2020. évi költségvetésében szereplő bevételi és kiadási előirányzatok megoszlása kötelező, önként vállalt és államigazgatási feladatok szerint</t>
  </si>
  <si>
    <t>Csákvári Közös Önkormányzati Hivatal</t>
  </si>
  <si>
    <t>Floriana Könyvtár és Közösségi Tér</t>
  </si>
  <si>
    <t>Csákvári Mese-Vár Óvoda és Bölcsőde</t>
  </si>
  <si>
    <t>SAJÁT BEVÉTEL</t>
  </si>
  <si>
    <t>Önkormányzatok jogalkotó és ált.ig.tev.</t>
  </si>
  <si>
    <t>Önkormányzati vagyonnal való gazdálkodás</t>
  </si>
  <si>
    <t>Kiemelt állami és önkormányzati rendezvények</t>
  </si>
  <si>
    <t>Önk.elszámolásai központi költségvetéssel</t>
  </si>
  <si>
    <t>Támogatási célú fin.műv.</t>
  </si>
  <si>
    <t>Hosszú távú közfoglalkoztatás</t>
  </si>
  <si>
    <t>Közutak, hidak, alagutak üzemeltetése</t>
  </si>
  <si>
    <t>Szennyvíz gyűjtése, tisztítása</t>
  </si>
  <si>
    <t>Víztermelés, kezelés, ellátás</t>
  </si>
  <si>
    <t>Város- és községgazdálkodás</t>
  </si>
  <si>
    <t>Háziorvosi alapellátás</t>
  </si>
  <si>
    <t>Fertőző betegségek megelőzése</t>
  </si>
  <si>
    <t>Sportlétesítmények működtetése</t>
  </si>
  <si>
    <t>Ált.isk. tanulók nappali rendszerű nevelése, oktatása (1-4.)</t>
  </si>
  <si>
    <t>Ált.isk. tanulók nappali rendszerű nevelése, oktatása (5-8.)</t>
  </si>
  <si>
    <t>Iskolai intézményi étkeztetés</t>
  </si>
  <si>
    <t>Intézményen kívüli gyermekétkeztetés</t>
  </si>
  <si>
    <t>Falugondnoki, tanyagondnoki szolg.</t>
  </si>
  <si>
    <t>Egyéb szociális és természetbeni ellátások, támogatások</t>
  </si>
  <si>
    <t>Adó, vám és jövedéki igazgatás</t>
  </si>
  <si>
    <t>Háziorvosi ügyeleti ellátás</t>
  </si>
  <si>
    <t>Csákvár Város Önkormányzatának  2020. évi általános és céltartalékai</t>
  </si>
  <si>
    <t>2020. évi tervezett előirányzat</t>
  </si>
  <si>
    <t>Lakbérszámlán elkülönített összeg</t>
  </si>
  <si>
    <t>Víziközmű-számla egyenlege</t>
  </si>
  <si>
    <t>Vis-maior támogatás kapcsán keletkezett visszafizetési kötelezettség</t>
  </si>
  <si>
    <t>Beruházási önrész (kommunális adó-számla egyenlege</t>
  </si>
  <si>
    <t>Csákvár Város Önkormányzata által 2020. évben nyújtott közvetett támogatások</t>
  </si>
  <si>
    <t>Egyéb nyújtott kedvezmény vagy kölcsön elengedése</t>
  </si>
  <si>
    <t>Csákvár Város Önkormányzata központi költségvetésből származó 2020. évi normatív támogatásai</t>
  </si>
  <si>
    <t xml:space="preserve">A települési önkormányzatok általános működésének és ágazati feladatainak támogatása a Magyarország 2020. központi költségvetéséről szóló LXXI.   törvény 2. számú melléklete szerint </t>
  </si>
  <si>
    <t>2020. évi eredeti előirányzat beszámítás előtt (forintban)</t>
  </si>
  <si>
    <t>2020. évi eredeti előirányzat beszámítás után (forintban)</t>
  </si>
  <si>
    <t>II.1. (1)</t>
  </si>
  <si>
    <t>Pedagógusok elismert létszáma</t>
  </si>
  <si>
    <t>II.1. (2)</t>
  </si>
  <si>
    <t>Pedagógus szakképzettséggel nem rendelkező, pedagógusok nevelő munkáját közvetlenül segítők száma a Köznev.tv.2.melléklete szerint</t>
  </si>
  <si>
    <t>II.1. (3)</t>
  </si>
  <si>
    <t>Pedagógus szakképzettséggel rendelkező, pedagógusok nevelő munkáját közvetlenül segítők száma a Köznev.tv.2.melléklete szerint</t>
  </si>
  <si>
    <t>II.2. (1)</t>
  </si>
  <si>
    <t>Óvodaműködtetési támogatás</t>
  </si>
  <si>
    <t>II.4.a (1)</t>
  </si>
  <si>
    <t>Alapfokú végzettségű pedagógus II. kategóriába sorolt pedagógusok kiegészítő támogatása, akik a minősítést 2019. január 1-jei átsorolással szerezték meg</t>
  </si>
  <si>
    <t>III.1.</t>
  </si>
  <si>
    <t>A települési önkormányzatok szociális feladatainak egyéb támogatása</t>
  </si>
  <si>
    <t>III.2.a</t>
  </si>
  <si>
    <t>Család- és gyermekjóléti szolgálat</t>
  </si>
  <si>
    <t>III.2.c (1)</t>
  </si>
  <si>
    <t>III.2.da</t>
  </si>
  <si>
    <t>Házi segítségnyújtás - szociális segítés</t>
  </si>
  <si>
    <t>III.2.db (2)</t>
  </si>
  <si>
    <t>Házi segítségnyújtás - személyi gondozás - társulás által történő feladatellátás</t>
  </si>
  <si>
    <t>III.2.e</t>
  </si>
  <si>
    <t>Felugondnoki vagy tanyagondnoki szolgáltatás</t>
  </si>
  <si>
    <t>III.2.f (1)</t>
  </si>
  <si>
    <t>Időskorúak nappali intézményi ellátása</t>
  </si>
  <si>
    <t>Egyes szociális és gyermekjóléti feladatok támogatása</t>
  </si>
  <si>
    <t>III.3.</t>
  </si>
  <si>
    <t>Bölcsőde, mini bölcsőde támogatása</t>
  </si>
  <si>
    <t>III.3.a (2)</t>
  </si>
  <si>
    <t>A finanszírozás szempontjából elismert szakmai dolgozók bértámogatása: bölcsődei dajkák, középfokú végzettségű kisgyermeknevelők, szaktanácsadók</t>
  </si>
  <si>
    <t>III.3.b</t>
  </si>
  <si>
    <t>Bölcsődei üzemeltetési támogatás</t>
  </si>
  <si>
    <t>III.4</t>
  </si>
  <si>
    <t>A települési önkormányzatok által biztosított egyes szociális szakosított ellátások</t>
  </si>
  <si>
    <t>III.4.a</t>
  </si>
  <si>
    <t>A finanszírozás szempontjából elismert szakmai dolgozók bértámogatása</t>
  </si>
  <si>
    <t>III.4.b</t>
  </si>
  <si>
    <t>Intézmény-üzemeltetési támogatás</t>
  </si>
  <si>
    <t>III.5</t>
  </si>
  <si>
    <t>A települési önkormányzatok szociális, gyermekjóléti és gyermekétkeztetési feladatainak támogatása összesen</t>
  </si>
  <si>
    <t>Kommunális adó</t>
  </si>
  <si>
    <t>Csákvár Város Önkormányzata 2020. évi költségvetési évet követő 3 év tervezett bevételi és kiadási előirányzatainak keretszámai</t>
  </si>
  <si>
    <t>2022.év</t>
  </si>
  <si>
    <t>2023.év</t>
  </si>
  <si>
    <t>Csákvár Város Önkormányzata és intézményeinek 2020. évi költségvetésére vonatkozó előirányzat-felhasználási ütemterve</t>
  </si>
  <si>
    <t>Csákvár Város Önkormányzatának és intézményeinek 2020. évi költségvetésére vonatkozó likvid terve</t>
  </si>
  <si>
    <t>Csákvár Város Önkormányzata a Stabilitási tv. 45 § (1) bekezdés a.) pont felhatalmazás alapján kiadott jogszabályban meghatározottak szerinti 2019. évi saját bevételei</t>
  </si>
  <si>
    <t>2020. eredeti ei.</t>
  </si>
  <si>
    <t>hosszú lejáratú kötelezettség (közvilágítás korszerűsítés)</t>
  </si>
  <si>
    <t xml:space="preserve">                         -</t>
  </si>
  <si>
    <t>Csákvár Város Önkormányzata 2020. évi több éves kihatással járó döntései</t>
  </si>
  <si>
    <t>2020. évig göngyölt teljesítés</t>
  </si>
  <si>
    <t>Kötelezettség</t>
  </si>
  <si>
    <t>Közvilágítás korszerűsítése</t>
  </si>
  <si>
    <t>Bruttó korszerűsítési díj</t>
  </si>
  <si>
    <t>2020. évi előirányzat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</si>
  <si>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</si>
  <si>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</si>
  <si>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</si>
  <si>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</si>
  <si>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</si>
  <si>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</si>
  <si>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</si>
  <si>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</si>
  <si>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</si>
  <si>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</si>
  <si>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</si>
  <si>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</si>
  <si>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</si>
  <si>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</si>
  <si>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Csákvár Város Önkormányzata és intézményei 2020. évi fejlesztési kiadásainak célonkénti bontása</t>
  </si>
  <si>
    <t>Pataksor u. felújítása</t>
  </si>
  <si>
    <t>ivóvízhálózat felújítása keretösszeg</t>
  </si>
  <si>
    <t>közvilágítás-hálózat felújítása</t>
  </si>
  <si>
    <t>fűtéskorszerűsítés</t>
  </si>
  <si>
    <t>iskola tetőszerkezetének felújítása</t>
  </si>
  <si>
    <t>könyvbeszerzés</t>
  </si>
  <si>
    <t>takarítógép 2 db</t>
  </si>
  <si>
    <t>informatikai eszközök beszerzése</t>
  </si>
  <si>
    <t>bútorbeszerzés</t>
  </si>
  <si>
    <t>multimédiás eszközök</t>
  </si>
  <si>
    <t>egyéb kisértékű tárgyi eszközök beszerzése</t>
  </si>
  <si>
    <t>bútorbeszerzés, játékok, egyéb kisértékű tárgyi eszközök beszerzése</t>
  </si>
  <si>
    <t>takarítókocsi 2 db</t>
  </si>
  <si>
    <t>folyóirattartó</t>
  </si>
  <si>
    <t>szőnyeg 3 db</t>
  </si>
  <si>
    <t>világítástechnika</t>
  </si>
  <si>
    <t>kamera</t>
  </si>
  <si>
    <t>Száma</t>
  </si>
  <si>
    <t>Részletező</t>
  </si>
  <si>
    <t>Előirányzat megnevezése</t>
  </si>
  <si>
    <t>Előirányzat</t>
  </si>
  <si>
    <t>Bevételek</t>
  </si>
  <si>
    <t>Önkormányzat működési támogatásai (1.1.+…+.1.6.)</t>
  </si>
  <si>
    <t>1.1.</t>
  </si>
  <si>
    <t>B111</t>
  </si>
  <si>
    <t>Helyi önkormányzatok működésének általános támogatása</t>
  </si>
  <si>
    <t>1.2.</t>
  </si>
  <si>
    <t>B112</t>
  </si>
  <si>
    <t>Önkormányzatok egyes köznevelési feladatainak támogatása</t>
  </si>
  <si>
    <t>1.3.</t>
  </si>
  <si>
    <t>B113</t>
  </si>
  <si>
    <t>Önkormányzatok szociális és gyermekjóléti, étkeztetési feladatainak támogatása</t>
  </si>
  <si>
    <t>1.4.</t>
  </si>
  <si>
    <t>B114</t>
  </si>
  <si>
    <t>Önkormányzatok kulturális feladatainak támogatása</t>
  </si>
  <si>
    <t>1.5.</t>
  </si>
  <si>
    <t>B115</t>
  </si>
  <si>
    <t>Működési célú kvi támogatások és kiegészítő támogatások</t>
  </si>
  <si>
    <t>1.6.</t>
  </si>
  <si>
    <t>B116</t>
  </si>
  <si>
    <t>Elszámolásból származó bevételek</t>
  </si>
  <si>
    <t>Működési célú támogatások államháztartáson belülről (2.1.+…+.2.5.)</t>
  </si>
  <si>
    <t>2.1.</t>
  </si>
  <si>
    <t>B12</t>
  </si>
  <si>
    <t>Elvonások és befizetések bevételei</t>
  </si>
  <si>
    <t>2.2.</t>
  </si>
  <si>
    <t>B13</t>
  </si>
  <si>
    <t xml:space="preserve">Működési célú garancia- és kezességvállalásból megtérülések </t>
  </si>
  <si>
    <t>2.3.</t>
  </si>
  <si>
    <t>B14</t>
  </si>
  <si>
    <t xml:space="preserve">Működési célú visszatérítendő támogatások, kölcsönök visszatérülése </t>
  </si>
  <si>
    <t>2.4.</t>
  </si>
  <si>
    <t>B15</t>
  </si>
  <si>
    <t>Működési célú visszatérítendő támogatások, kölcsönök igénybevétele</t>
  </si>
  <si>
    <t>2.5.</t>
  </si>
  <si>
    <t>B16</t>
  </si>
  <si>
    <t xml:space="preserve">Egyéb működési célú támogatások bevételei </t>
  </si>
  <si>
    <t>2.6.</t>
  </si>
  <si>
    <t>Felhalmozási célú támogatások államháztartáson belülről (3.1.+…+3.5.)</t>
  </si>
  <si>
    <t>3.1.</t>
  </si>
  <si>
    <t>B21</t>
  </si>
  <si>
    <t>Felhalmozási célú önkormányzati támogatások</t>
  </si>
  <si>
    <t>3.2.</t>
  </si>
  <si>
    <t>B22</t>
  </si>
  <si>
    <t>Felhalmozási célú garancia- és kezességvállalásból megtérülések</t>
  </si>
  <si>
    <t>3.3.</t>
  </si>
  <si>
    <t>B23</t>
  </si>
  <si>
    <t>Felhalmozási célú visszatérítendő támogatások, kölcsönök visszatérülése</t>
  </si>
  <si>
    <t>3.4.</t>
  </si>
  <si>
    <t>B24</t>
  </si>
  <si>
    <t>Felhalmozási célú visszatérítendő támogatások, kölcsönök igénybevétele</t>
  </si>
  <si>
    <t>3.5.</t>
  </si>
  <si>
    <t>B25</t>
  </si>
  <si>
    <t>Egyéb felhalmozási célú támogatások bevételei</t>
  </si>
  <si>
    <t xml:space="preserve">4. </t>
  </si>
  <si>
    <t>Közhatalmi bevételek (4.1.+...+4.7.)</t>
  </si>
  <si>
    <t>4.1.</t>
  </si>
  <si>
    <t>B34</t>
  </si>
  <si>
    <t>Vagyoni típusú adók</t>
  </si>
  <si>
    <t>4.1.1</t>
  </si>
  <si>
    <t>építményadó</t>
  </si>
  <si>
    <t>4.1.2</t>
  </si>
  <si>
    <t>magánszemeélyek kommunális adója</t>
  </si>
  <si>
    <t>4.1.3</t>
  </si>
  <si>
    <t>telekadó</t>
  </si>
  <si>
    <t>4.3.</t>
  </si>
  <si>
    <t>B351</t>
  </si>
  <si>
    <t>4.4.</t>
  </si>
  <si>
    <t>B355</t>
  </si>
  <si>
    <t>4.5.</t>
  </si>
  <si>
    <t>B354</t>
  </si>
  <si>
    <t>Gépjárműadó</t>
  </si>
  <si>
    <t>4.6.</t>
  </si>
  <si>
    <t>4.7.</t>
  </si>
  <si>
    <t>B36</t>
  </si>
  <si>
    <t>Egyéb közhatalmi bevételek</t>
  </si>
  <si>
    <t>Működési bevételek (5.1.+…+ 5.11.)</t>
  </si>
  <si>
    <t>5.1.</t>
  </si>
  <si>
    <t>B401</t>
  </si>
  <si>
    <t>Készletértékesítés ellenértéke</t>
  </si>
  <si>
    <t>5.2.</t>
  </si>
  <si>
    <t>B402</t>
  </si>
  <si>
    <t>Szolgáltatások ellenértéke</t>
  </si>
  <si>
    <t>5.3.</t>
  </si>
  <si>
    <t>B403</t>
  </si>
  <si>
    <t>Közvetített szolgáltatások értéke</t>
  </si>
  <si>
    <t>5.4.</t>
  </si>
  <si>
    <t>B404</t>
  </si>
  <si>
    <t>Tulajdonosi bevételek</t>
  </si>
  <si>
    <t>5.5.</t>
  </si>
  <si>
    <t>B405</t>
  </si>
  <si>
    <t>Ellátási díjak</t>
  </si>
  <si>
    <t>5.6.</t>
  </si>
  <si>
    <t>B406</t>
  </si>
  <si>
    <t xml:space="preserve">Kiszámlázott általános forgalmi adó </t>
  </si>
  <si>
    <t>5.7.</t>
  </si>
  <si>
    <t>B407</t>
  </si>
  <si>
    <t>Általános forgalmi adó visszatérítése</t>
  </si>
  <si>
    <t>5.8.</t>
  </si>
  <si>
    <t>B408</t>
  </si>
  <si>
    <t>Kamatbevételek és más nyereségjellegű bevételek</t>
  </si>
  <si>
    <t>5.9.</t>
  </si>
  <si>
    <t>B409</t>
  </si>
  <si>
    <t>Egyéb pénzügyi műveletek bevételei</t>
  </si>
  <si>
    <t>5.10.</t>
  </si>
  <si>
    <t>B410</t>
  </si>
  <si>
    <t>Biztosító által fizetett kártérítés</t>
  </si>
  <si>
    <t>5.11.</t>
  </si>
  <si>
    <t>B411</t>
  </si>
  <si>
    <t>Egyéb működési bevételek</t>
  </si>
  <si>
    <t>Felhalmozási bevételek (6.1.+…+6.5.)</t>
  </si>
  <si>
    <t>6.1.</t>
  </si>
  <si>
    <t>B51</t>
  </si>
  <si>
    <t>Immateriális javak értékesítése</t>
  </si>
  <si>
    <t>6.2.</t>
  </si>
  <si>
    <t>B52</t>
  </si>
  <si>
    <t>Ingatlanok értékesítése</t>
  </si>
  <si>
    <t>6.3.</t>
  </si>
  <si>
    <t>B53</t>
  </si>
  <si>
    <t>Egyéb tárgyi eszközök értékesítése</t>
  </si>
  <si>
    <t>6.4.</t>
  </si>
  <si>
    <t>B54</t>
  </si>
  <si>
    <t>Részesedések értékesítése</t>
  </si>
  <si>
    <t>6.5.</t>
  </si>
  <si>
    <t>B55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</si>
  <si>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</si>
  <si>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</si>
  <si>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</si>
  <si>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</si>
  <si>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B61</t>
  </si>
  <si>
    <t>Működési célú garancia- és kezességvállalásból megtérülések ÁH-n kívülről</t>
  </si>
  <si>
    <t>7.2.</t>
  </si>
  <si>
    <t>B64</t>
  </si>
  <si>
    <t>Működési célú visszatérítendő támogatások, kölcsönök visszatér. ÁH-n kívülről</t>
  </si>
  <si>
    <t>7.3.</t>
  </si>
  <si>
    <t>B65</t>
  </si>
  <si>
    <t>Egyéb működési célú átvett pénzeszköz</t>
  </si>
  <si>
    <t>7.4.</t>
  </si>
  <si>
    <t>Felhalmozási célú átvett pénzeszközök (8.1.+8.2.+8.3.)</t>
  </si>
  <si>
    <t>8.1.</t>
  </si>
  <si>
    <t>B71</t>
  </si>
  <si>
    <t>Felhalm. célú garancia- és kezességvállalásból megtérülések ÁH-n kívülről</t>
  </si>
  <si>
    <t>8.2.</t>
  </si>
  <si>
    <t>B74</t>
  </si>
  <si>
    <t>Felhalm. célú visszatérítendő támogatások, kölcsönök visszatér. ÁH-n kívülről</t>
  </si>
  <si>
    <t>8.3.</t>
  </si>
  <si>
    <t>B75</t>
  </si>
  <si>
    <t>Egyéb felhalmozási célú átvett pénzeszköz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</si>
  <si>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</si>
  <si>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</si>
  <si>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</si>
  <si>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</si>
  <si>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B8111</t>
  </si>
  <si>
    <t>Hosszú lejáratú  hitelek, kölcsönök felvétele</t>
  </si>
  <si>
    <t>10.2.</t>
  </si>
  <si>
    <t>B8112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</si>
  <si>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</si>
  <si>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</si>
  <si>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</si>
  <si>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</si>
  <si>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</si>
  <si>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</si>
  <si>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B8121</t>
  </si>
  <si>
    <t>Forgatási célú belföldi értékpapírok beváltása,  értékesítése</t>
  </si>
  <si>
    <t>11.2.</t>
  </si>
  <si>
    <t>B8122</t>
  </si>
  <si>
    <t>Forgatási célú belföldi értékpapírok kibocsátása</t>
  </si>
  <si>
    <t>11.3.</t>
  </si>
  <si>
    <t>B8123</t>
  </si>
  <si>
    <t>Befektetési célú belföldi értékpapírok beváltása,  értékesítése</t>
  </si>
  <si>
    <t>11.4.</t>
  </si>
  <si>
    <t>B8124</t>
  </si>
  <si>
    <t>Befektetési célú belföldi értékpapírok kibocsátása</t>
  </si>
  <si>
    <t xml:space="preserve">    12.</t>
  </si>
  <si>
    <t>Maradvány igénybevétele (12.1. + 12.2.)</t>
  </si>
  <si>
    <t>12.1.</t>
  </si>
  <si>
    <t>B8131</t>
  </si>
  <si>
    <t>Előző év költségvetési maradványának igénybevétele</t>
  </si>
  <si>
    <t>12.2.</t>
  </si>
  <si>
    <t>B8132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</si>
  <si>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</si>
  <si>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</si>
  <si>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</si>
  <si>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</si>
  <si>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B814</t>
  </si>
  <si>
    <t>Államháztartáson belüli megelőlegezések</t>
  </si>
  <si>
    <t>13.2.</t>
  </si>
  <si>
    <t>B815</t>
  </si>
  <si>
    <t>Államháztartáson belüli megelőlegezések törlesztése</t>
  </si>
  <si>
    <t>13.3.</t>
  </si>
  <si>
    <t>Központi, irányítószervi támogatás</t>
  </si>
  <si>
    <t>13.4.</t>
  </si>
  <si>
    <t>B817</t>
  </si>
  <si>
    <t>Betétek megszüntetése</t>
  </si>
  <si>
    <t xml:space="preserve">    14.</t>
  </si>
  <si>
    <t>Külföldi finanszírozás bevételei (14.1.+…14.4.)</t>
  </si>
  <si>
    <t xml:space="preserve">    14.1.</t>
  </si>
  <si>
    <t>B821</t>
  </si>
  <si>
    <t>Forgatási célú külföldi értékpapírok beváltása,  értékesítése</t>
  </si>
  <si>
    <t xml:space="preserve">    14.2.</t>
  </si>
  <si>
    <t>B822</t>
  </si>
  <si>
    <t>Befektetési célú külföldi értékpapírok beváltása,  értékesítése</t>
  </si>
  <si>
    <t xml:space="preserve">    14.3.</t>
  </si>
  <si>
    <t>B823</t>
  </si>
  <si>
    <t>Külföldi értékpapírok kibocsátása</t>
  </si>
  <si>
    <t xml:space="preserve">    14.4.</t>
  </si>
  <si>
    <t>B825</t>
  </si>
  <si>
    <t>Külföldi hitelek, kölcsönök felvétele</t>
  </si>
  <si>
    <t xml:space="preserve">    15.</t>
  </si>
  <si>
    <t>B84</t>
  </si>
  <si>
    <t>Váltóbevételek</t>
  </si>
  <si>
    <t xml:space="preserve">   16.</t>
  </si>
  <si>
    <t>B83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</si>
  <si>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</si>
  <si>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</si>
  <si>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</si>
  <si>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</si>
  <si>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</si>
  <si>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</si>
  <si>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1.1.1</t>
  </si>
  <si>
    <t>K1101</t>
  </si>
  <si>
    <t>Törvény szerinti illetmények, munkabérek</t>
  </si>
  <si>
    <t>1.1.2</t>
  </si>
  <si>
    <t>K1102</t>
  </si>
  <si>
    <t>Normatív jutalmak</t>
  </si>
  <si>
    <t>1.1.3</t>
  </si>
  <si>
    <t>K1103</t>
  </si>
  <si>
    <t>Céljuttatás, projektprémium</t>
  </si>
  <si>
    <t>1.1.4</t>
  </si>
  <si>
    <t>K1104</t>
  </si>
  <si>
    <t>Készenlét, ügyeleti, helyettesítési díj, túlóra, túlszolgálat</t>
  </si>
  <si>
    <t>1.1.5</t>
  </si>
  <si>
    <t>K1105</t>
  </si>
  <si>
    <t>Végkielégítés</t>
  </si>
  <si>
    <t>1.1.6</t>
  </si>
  <si>
    <t>K1106</t>
  </si>
  <si>
    <t>Jubileumi jutalom</t>
  </si>
  <si>
    <t>1.1.7</t>
  </si>
  <si>
    <t>K1107</t>
  </si>
  <si>
    <t>Béren kívüli juttatások</t>
  </si>
  <si>
    <t>1.1.8</t>
  </si>
  <si>
    <t>K1108</t>
  </si>
  <si>
    <t>Ruházati költségtérítés</t>
  </si>
  <si>
    <t>1.1.9</t>
  </si>
  <si>
    <t>K1109</t>
  </si>
  <si>
    <t>Közlekedési költségtérítés</t>
  </si>
  <si>
    <t>1.1.10</t>
  </si>
  <si>
    <t>K1110</t>
  </si>
  <si>
    <t>Egyéb költségtérítések</t>
  </si>
  <si>
    <t>1.1.11</t>
  </si>
  <si>
    <t>K1111</t>
  </si>
  <si>
    <t>Lakhatási támogatások</t>
  </si>
  <si>
    <t>1.1.12</t>
  </si>
  <si>
    <t>K1112</t>
  </si>
  <si>
    <t>Szociális támogatások</t>
  </si>
  <si>
    <t>1.1.13</t>
  </si>
  <si>
    <t>K1113</t>
  </si>
  <si>
    <t>Foglalkoztatottak egyéb személyi juttatások</t>
  </si>
  <si>
    <t>1.1.14</t>
  </si>
  <si>
    <t>K121</t>
  </si>
  <si>
    <t>Választott tisztségviselők juttaátsai</t>
  </si>
  <si>
    <t>1.1.15</t>
  </si>
  <si>
    <t>K122</t>
  </si>
  <si>
    <t>Munkavégzésre irányuló egyéb jogviszonyban n.s. f. fiz. Juttatások</t>
  </si>
  <si>
    <t>1.1.16</t>
  </si>
  <si>
    <t>K123</t>
  </si>
  <si>
    <t>Egyéb külső személyi juttatások</t>
  </si>
  <si>
    <t>Munkaadókat terhelő járulékok és szociális hozzájárulási adó</t>
  </si>
  <si>
    <t>1.2.1</t>
  </si>
  <si>
    <t>szociális hozzájárulási adó</t>
  </si>
  <si>
    <t>1.2.2</t>
  </si>
  <si>
    <t>rehabililtációs hozzájárulás</t>
  </si>
  <si>
    <t>1.2.3</t>
  </si>
  <si>
    <t>egészségügyi hozzájárulás</t>
  </si>
  <si>
    <t>1.2.4</t>
  </si>
  <si>
    <t>táppénzhozzájárulás</t>
  </si>
  <si>
    <t>1.2.5</t>
  </si>
  <si>
    <t xml:space="preserve">munkaadót a foglalkoztatottak részére történő kifizetésekkel kapcsolatban terhelő más járulék jellegű kötelezettségek </t>
  </si>
  <si>
    <t>1.2.6</t>
  </si>
  <si>
    <t>munkáltatót terhelő személyi jövedelmadó</t>
  </si>
  <si>
    <t>Dologi  kiadások</t>
  </si>
  <si>
    <t>1.3.1</t>
  </si>
  <si>
    <t>K311</t>
  </si>
  <si>
    <t>Szakmai anyagok beszerzése</t>
  </si>
  <si>
    <t>1.3.2</t>
  </si>
  <si>
    <t>K312</t>
  </si>
  <si>
    <t>Üzemeltetési anyagok beszerzése</t>
  </si>
  <si>
    <t>1.3.3</t>
  </si>
  <si>
    <t>K313</t>
  </si>
  <si>
    <t>Árubeszerzés</t>
  </si>
  <si>
    <t>1.3.4</t>
  </si>
  <si>
    <t>K321</t>
  </si>
  <si>
    <t>Informatikai szolgáltatások igénybevétele</t>
  </si>
  <si>
    <t>1.3.5</t>
  </si>
  <si>
    <t>K322</t>
  </si>
  <si>
    <t>Egyéb kommunikációs szolgáltatások</t>
  </si>
  <si>
    <t>1.3.6</t>
  </si>
  <si>
    <t>K331</t>
  </si>
  <si>
    <t>Közüzemi díjak</t>
  </si>
  <si>
    <t>1.3.7</t>
  </si>
  <si>
    <t>K332</t>
  </si>
  <si>
    <t>Vásárolt élelmezés</t>
  </si>
  <si>
    <t>1.3.8</t>
  </si>
  <si>
    <t>K333</t>
  </si>
  <si>
    <t>Bérleti-és lízingdíjak</t>
  </si>
  <si>
    <t>1.3.9</t>
  </si>
  <si>
    <t>K334</t>
  </si>
  <si>
    <t>Karbantartási, kisjavítási szolgáltatások</t>
  </si>
  <si>
    <t>1.3.10</t>
  </si>
  <si>
    <t>K335</t>
  </si>
  <si>
    <t>Közvetített szolgáltatások</t>
  </si>
  <si>
    <t>1.3.11</t>
  </si>
  <si>
    <t>K336</t>
  </si>
  <si>
    <t>Szakmai tevékenységet segítő szolgáltatások</t>
  </si>
  <si>
    <t>1.3.12</t>
  </si>
  <si>
    <t>K337</t>
  </si>
  <si>
    <t>Egyéb szolgáltatások</t>
  </si>
  <si>
    <t>1.3.13</t>
  </si>
  <si>
    <t>K341</t>
  </si>
  <si>
    <t>Kiküldetések kiadásai</t>
  </si>
  <si>
    <t>1.3.14</t>
  </si>
  <si>
    <t>K342</t>
  </si>
  <si>
    <t>Reklám-és propaganda kidások</t>
  </si>
  <si>
    <t>1.3.15</t>
  </si>
  <si>
    <t>K351</t>
  </si>
  <si>
    <t>Működési célú, előzetesen felsz.ÁFA</t>
  </si>
  <si>
    <t>1.3.16</t>
  </si>
  <si>
    <t>K352</t>
  </si>
  <si>
    <t>Fizetendő ÁFA</t>
  </si>
  <si>
    <t>1.3.17</t>
  </si>
  <si>
    <t>K353</t>
  </si>
  <si>
    <t>Kamatkiadások</t>
  </si>
  <si>
    <t>1.3.18</t>
  </si>
  <si>
    <t>K354</t>
  </si>
  <si>
    <t>Egyéb pénzügyi műveletek kiadásai</t>
  </si>
  <si>
    <t>1.3.19</t>
  </si>
  <si>
    <t>K355</t>
  </si>
  <si>
    <t>Ellátottak pénzbeli juttatásai</t>
  </si>
  <si>
    <t>1.4.1</t>
  </si>
  <si>
    <t>K42</t>
  </si>
  <si>
    <t>Családtámogatási ellátások</t>
  </si>
  <si>
    <t>1.4.2</t>
  </si>
  <si>
    <t>K46</t>
  </si>
  <si>
    <t>Lakhatással kapcsoalatos támogatások</t>
  </si>
  <si>
    <t>1.4.3</t>
  </si>
  <si>
    <t xml:space="preserve">K48 </t>
  </si>
  <si>
    <t>Egyéb nem intézményi ellátások</t>
  </si>
  <si>
    <t>1.5</t>
  </si>
  <si>
    <t>Egyéb működési célú kiadások</t>
  </si>
  <si>
    <t>K5021</t>
  </si>
  <si>
    <t xml:space="preserve"> az 1.5-ből: - Előző évi elszámolásból származó befizetések</t>
  </si>
  <si>
    <t>1.7.</t>
  </si>
  <si>
    <t>K5022</t>
  </si>
  <si>
    <t xml:space="preserve">   - Törvényi előíráson alapuló befizetések</t>
  </si>
  <si>
    <t>1.8.</t>
  </si>
  <si>
    <t>K5023</t>
  </si>
  <si>
    <t xml:space="preserve">   - Elvonások és befizetések</t>
  </si>
  <si>
    <t>1.9.</t>
  </si>
  <si>
    <t>K503</t>
  </si>
  <si>
    <t xml:space="preserve">   - Garancia- és kezességvállalásból kifizetés ÁH-n belülre</t>
  </si>
  <si>
    <t>1.10.</t>
  </si>
  <si>
    <t>K504</t>
  </si>
  <si>
    <t xml:space="preserve">   -Visszatérítendő támogatások, kölcsönök nyújtása ÁH-n belülre</t>
  </si>
  <si>
    <t>1.11.</t>
  </si>
  <si>
    <t>K505</t>
  </si>
  <si>
    <t xml:space="preserve">   - Visszatérítendő támogatások, kölcsönök törlesztése ÁH-n belülre</t>
  </si>
  <si>
    <t>1.12.</t>
  </si>
  <si>
    <t>K506</t>
  </si>
  <si>
    <t xml:space="preserve">   - Egyéb működési célú támogatások ÁH-n belülre</t>
  </si>
  <si>
    <t>1.13.</t>
  </si>
  <si>
    <t>K507</t>
  </si>
  <si>
    <t xml:space="preserve">   - Garancia és kezességvállalásból kifizetés ÁH-n kívülre</t>
  </si>
  <si>
    <t>1.14.</t>
  </si>
  <si>
    <t>K508</t>
  </si>
  <si>
    <t xml:space="preserve">   - Visszatérítendő támogatások, kölcsönök nyújtása ÁH-n kívülre</t>
  </si>
  <si>
    <t>1.15.</t>
  </si>
  <si>
    <t>K509</t>
  </si>
  <si>
    <t xml:space="preserve">   - Árkiegészítések, ártámogatások</t>
  </si>
  <si>
    <t>1.16.</t>
  </si>
  <si>
    <t>K510</t>
  </si>
  <si>
    <t xml:space="preserve">   - Kamattámogatások</t>
  </si>
  <si>
    <t>1.17.</t>
  </si>
  <si>
    <t>K512</t>
  </si>
  <si>
    <t xml:space="preserve">   - Egyéb működési célú támogatások államháztartáson kívülre</t>
  </si>
  <si>
    <t>1.18.</t>
  </si>
  <si>
    <t>K513</t>
  </si>
  <si>
    <t>Tartalékok</t>
  </si>
  <si>
    <t>1.18.1</t>
  </si>
  <si>
    <t xml:space="preserve"> az 1.18-ból: - Általános tartalék</t>
  </si>
  <si>
    <t>1.18.2</t>
  </si>
  <si>
    <t xml:space="preserve">     - Céltartalék</t>
  </si>
  <si>
    <t>2.1.1</t>
  </si>
  <si>
    <t>K61</t>
  </si>
  <si>
    <t>Immateriális javak beszerzése, létesítése</t>
  </si>
  <si>
    <t>2.1.2</t>
  </si>
  <si>
    <t>K62</t>
  </si>
  <si>
    <t>Ingatlanok beszerzése, létesítése</t>
  </si>
  <si>
    <t>2.1.3</t>
  </si>
  <si>
    <t>K63</t>
  </si>
  <si>
    <t>Informatikai eszközök beszerzése, létesítése</t>
  </si>
  <si>
    <t>2.1.4</t>
  </si>
  <si>
    <t>K64</t>
  </si>
  <si>
    <t>Egyéb tárgyi eszközök beszerzése, létesítése</t>
  </si>
  <si>
    <t>2.1.5</t>
  </si>
  <si>
    <t>K65</t>
  </si>
  <si>
    <t>Részesedések beszerzése</t>
  </si>
  <si>
    <t>2.1.6</t>
  </si>
  <si>
    <t>K66</t>
  </si>
  <si>
    <t>Meglévő részesedések növeléséhez kapcsoloódó kiadások</t>
  </si>
  <si>
    <t>2.1.7</t>
  </si>
  <si>
    <t>K67</t>
  </si>
  <si>
    <t>Beruházási célú előzetesen felszámított ÁFA</t>
  </si>
  <si>
    <t>Felújítások</t>
  </si>
  <si>
    <t>2.3.1</t>
  </si>
  <si>
    <t>K71</t>
  </si>
  <si>
    <t>Ingatlanok felújítása</t>
  </si>
  <si>
    <t>2.3.2</t>
  </si>
  <si>
    <t>K72</t>
  </si>
  <si>
    <t>Informatikai eszközök felújítása</t>
  </si>
  <si>
    <t>2.3.3</t>
  </si>
  <si>
    <t>K73</t>
  </si>
  <si>
    <t>Egyéb tárgyi eszközök felújítása</t>
  </si>
  <si>
    <t>2.3.4</t>
  </si>
  <si>
    <t>K74</t>
  </si>
  <si>
    <t>Felújítási célú előzetesen felszámított ÁFA</t>
  </si>
  <si>
    <t>Egyéb felhalmozási kiadások</t>
  </si>
  <si>
    <t>K81</t>
  </si>
  <si>
    <t>2.5.-ből        - Garancia- és kezességvállalásból kifizetés ÁH-n belülre</t>
  </si>
  <si>
    <t>2.7.</t>
  </si>
  <si>
    <t>K82</t>
  </si>
  <si>
    <t xml:space="preserve">   - Visszatérítendő támogatások, kölcsönök nyújtása ÁH-n belülre</t>
  </si>
  <si>
    <t>2.8.</t>
  </si>
  <si>
    <t>K83</t>
  </si>
  <si>
    <t>2.9.</t>
  </si>
  <si>
    <t>K84</t>
  </si>
  <si>
    <t xml:space="preserve">   - Egyéb felhalmozási célú támogatások ÁH-n belülre</t>
  </si>
  <si>
    <t>2.10.</t>
  </si>
  <si>
    <t>K85</t>
  </si>
  <si>
    <t xml:space="preserve">   - Garancia- és kezességvállalásból kifizetés ÁH-n kívülre</t>
  </si>
  <si>
    <t>2.11.</t>
  </si>
  <si>
    <t>K86</t>
  </si>
  <si>
    <t>2.12.</t>
  </si>
  <si>
    <t>K87</t>
  </si>
  <si>
    <t xml:space="preserve">   - Lakástámogatás</t>
  </si>
  <si>
    <t>2.13.</t>
  </si>
  <si>
    <t>K89</t>
  </si>
  <si>
    <t xml:space="preserve">   - Egyéb felhalmozási célú támogatások államháztartáson kívülre</t>
  </si>
  <si>
    <t>KÖLTSÉGVETÉSI KIADÁSOK ÖSSZESEN (1+2)</t>
  </si>
  <si>
    <t>Hitel-, kölcsöntörlesztés államháztartáson kívülre (4.1. + … + 4.3.)</t>
  </si>
  <si>
    <t>K9111</t>
  </si>
  <si>
    <t>Hosszú lejáratú hitelek, kölcsönök törlesztése</t>
  </si>
  <si>
    <t>4.2.</t>
  </si>
  <si>
    <t>K9112</t>
  </si>
  <si>
    <t>Likviditási célú hitelek, kölcsönök törlesztése pénzügyi vállalkozásnak</t>
  </si>
  <si>
    <t>K9113</t>
  </si>
  <si>
    <t>Rövid lejáratú hitelek, kölcsönök törlesztése</t>
  </si>
  <si>
    <t>Belföldi értékpapírok kiadásai (5.1. + … + 5.6.)</t>
  </si>
  <si>
    <t>K9121</t>
  </si>
  <si>
    <t>Forgatási célú belföldi értékpapírok vásárlása</t>
  </si>
  <si>
    <t>K9122</t>
  </si>
  <si>
    <t>Befektetési célú belföldi értékpapírok vásárlása</t>
  </si>
  <si>
    <t>K9123</t>
  </si>
  <si>
    <t>Kincstárjegyek beváltása</t>
  </si>
  <si>
    <t>K9124</t>
  </si>
  <si>
    <t>Éven belüli lejáatú belföldi értékpapírok beváltása</t>
  </si>
  <si>
    <t>K9125</t>
  </si>
  <si>
    <t>Belföldi kötvények beváltása</t>
  </si>
  <si>
    <t>K9126</t>
  </si>
  <si>
    <t>Éven túli lejáratú belföldi értékpapírok beváltása</t>
  </si>
  <si>
    <t>Belföldi finanszírozás kiadásai (6.1. + … + 6.5.)</t>
  </si>
  <si>
    <t>K913</t>
  </si>
  <si>
    <t>Államháztartáson belüli megelőlegezések folyósítása</t>
  </si>
  <si>
    <t>Államháztartáson belüli megelőlegezések visszafizetése</t>
  </si>
  <si>
    <t>Központi, irányító szervi támogatás</t>
  </si>
  <si>
    <t>K916</t>
  </si>
  <si>
    <t>Pénzeszközök lekötött betétként elhelyezése</t>
  </si>
  <si>
    <t>K917</t>
  </si>
  <si>
    <t>Pénzügyi lízing kiadásai</t>
  </si>
  <si>
    <t>Külföldi finanszírozás kiadásai (7.1. + … + 7.5.)</t>
  </si>
  <si>
    <t>K921</t>
  </si>
  <si>
    <t>Forgatási célú külföldi értékpapírok vásárlása</t>
  </si>
  <si>
    <t>K922</t>
  </si>
  <si>
    <t>Befektetési célú külföldi értékpapírok vásárlása</t>
  </si>
  <si>
    <t>K923</t>
  </si>
  <si>
    <t>Külföldi értékpapírok beváltása</t>
  </si>
  <si>
    <t>K924</t>
  </si>
  <si>
    <t>Hitelek, kölcsönök törlesztése külföldi kormányoknak nemz. szervezeteknek</t>
  </si>
  <si>
    <t>7.5.</t>
  </si>
  <si>
    <t>K925</t>
  </si>
  <si>
    <t>Hitelek, kölcsönök törlesztése külföldi pénzintézeteknek</t>
  </si>
  <si>
    <t>Adóssághoz nem kapcsolódó származékos ügyletek</t>
  </si>
  <si>
    <t>K94</t>
  </si>
  <si>
    <t>Váltókiadások</t>
  </si>
  <si>
    <t>10.</t>
  </si>
  <si>
    <t>FINANSZÍROZÁSI KIADÁSOK ÖSSZESEN: (4.+…+9.)</t>
  </si>
  <si>
    <t>11.</t>
  </si>
  <si>
    <t>KIADÁSOK ÖSSZESEN: (3.+10.)</t>
  </si>
  <si>
    <r>
      <t xml:space="preserve">   Működési költségvetés kiadásai </t>
    </r>
    <r>
      <rPr>
        <sz val="10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</si>
  <si>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0"/>
        <rFont val="Times New Roman"/>
        <family val="1"/>
        <charset val="238"/>
      </rPr>
      <t>(2.1.+2.3.+2.5.)</t>
    </r>
  </si>
  <si>
    <t>Egyéb dologi kiadások</t>
  </si>
  <si>
    <t>Csákvár Város Önkormányzata és intézményei 2020. évi összevont bevételei és kiadásai</t>
  </si>
  <si>
    <t>Hosszú lejáratú kötelezettség</t>
  </si>
  <si>
    <t>1. melléklet Csákvár Város Önkormányzata és intézményeinek 2020. évi költségvetéséről és annak végrehajtási szabályairól szóló 6/2020. (II.28.) rendeletéhez</t>
  </si>
  <si>
    <t>2. melléklet Csákvár Város Önkormányzata és intézményeinek 2020. évi költségvetéséről és annak végrehajtási szabályairól szóló 6/2020. (II.28.) rendeletéhez</t>
  </si>
  <si>
    <t xml:space="preserve">3. melléklet Csákvár Város Önkormányzata és intézményeinek 2020.évi költségvetéséről és annak végrehajtási szabályairól szóló 6/2020. (II. 28.)  rendeletéhez                                                                                                </t>
  </si>
  <si>
    <t>4. melléklet Csákvár Város Önkormányzata és intézményeinek 2020. évi költségvetéséről és annak végrehajtási szabályairól szóló 6/2020. (II. 28.)  rendeletéhez</t>
  </si>
  <si>
    <t>5. melléklet Csákvár Város Önkormányzata és intézményeinek 2020. évi költségvetéséről és annak végrehajtási szabályairól szóló 6/2020. (II. 28.) rendeletéhez</t>
  </si>
  <si>
    <t>6. melléklet Csákvár Város Önkormányzata és intézményeinek 2020. évi költségvetéséről és annak végrehajtási szabályairól szóló 6/2020. (II. 28.) rendeletéhez</t>
  </si>
  <si>
    <t>7. melléklet Csákvár Város Önkormányzata és intézményeinek 2020. évi költségvetéséről és annak végrehajtási szabályairól szóló 6/2020. (II. 28.) rendeletéhez</t>
  </si>
  <si>
    <t xml:space="preserve">8. melléklet Csákvár Város és intézményeinek 2020. évi költségvetéséről és annak végrehajtási szabályairól szóló 6/2020. (II. 28.) rendeletéhez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</si>
  <si>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9. melléklet Csákvár Város Önkormányzata és intézményeinek 2020. évi költségvetéséről és annak végrehajtási szabályairól szóló 6/2020. (II. 28.) rendeletéhez</t>
  </si>
  <si>
    <t>10. melléklet Csákvár Város Önkormányzata és intézményeinek 2020. évi költségvetéséről és annak végrehajtási szabályairól szóló 6/2020. (II.28.) rendeletéhez</t>
  </si>
  <si>
    <t xml:space="preserve">                                                                                                                      11. melléklet Csákvár Város Önkormányzata és intézményeinek 2020. évi költségvetéséről és annak végrehajtási szabályairól szóló 6/2020. (II.28.) rendeletéhez</t>
  </si>
  <si>
    <t xml:space="preserve">                                                                                                                       12. melléklet Csákvár Város Önkormányzata és intézményeinek 2020. évi költségvetéséről és annak végrehajtási szabályairól szóló 6/2020. (II. 28.)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</si>
</sst>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0\ _F_t"/>
    <numFmt numFmtId="166" formatCode="_-* #,##0\ _F_t_-;\-* #,##0\ _F_t_-;_-* &quot;-&quot;??\ _F_t_-;_-@_-"/>
    <numFmt numFmtId="167" formatCode="#,##0;[Red]#,##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5"/>
      <color theme="3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8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6" fillId="0" borderId="67" applyNumberFormat="0" applyFill="0" applyAlignment="0" applyProtection="0"/>
    <xf numFmtId="0" fontId="22" fillId="0" borderId="0"/>
    <xf numFmtId="0" fontId="26" fillId="0" borderId="0" applyNumberFormat="0" applyFill="0" applyBorder="0" applyAlignment="0" applyProtection="0"/>
    <xf numFmtId="0" fontId="31" fillId="0" borderId="0"/>
  </cellStyleXfs>
  <cellXfs count="610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4" fillId="0" borderId="18" xfId="0" applyFont="1" applyBorder="1"/>
    <xf numFmtId="0" fontId="4" fillId="0" borderId="5" xfId="0" applyFont="1" applyBorder="1" applyAlignment="1">
      <alignment horizontal="center"/>
    </xf>
    <xf numFmtId="165" fontId="4" fillId="0" borderId="6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vertical="center" wrapText="1"/>
    </xf>
    <xf numFmtId="0" fontId="4" fillId="0" borderId="19" xfId="0" applyFont="1" applyBorder="1"/>
    <xf numFmtId="3" fontId="4" fillId="0" borderId="20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wrapText="1"/>
    </xf>
    <xf numFmtId="0" fontId="4" fillId="0" borderId="20" xfId="0" applyFont="1" applyBorder="1" applyAlignment="1">
      <alignment horizontal="center"/>
    </xf>
    <xf numFmtId="165" fontId="4" fillId="0" borderId="22" xfId="0" applyNumberFormat="1" applyFont="1" applyBorder="1" applyAlignment="1">
      <alignment horizontal="right"/>
    </xf>
    <xf numFmtId="3" fontId="4" fillId="0" borderId="23" xfId="0" applyNumberFormat="1" applyFont="1" applyBorder="1" applyAlignment="1">
      <alignment horizontal="right" vertical="center" wrapText="1"/>
    </xf>
    <xf numFmtId="0" fontId="3" fillId="0" borderId="19" xfId="0" applyFont="1" applyBorder="1"/>
    <xf numFmtId="0" fontId="4" fillId="0" borderId="24" xfId="0" applyFont="1" applyFill="1" applyBorder="1"/>
    <xf numFmtId="3" fontId="4" fillId="0" borderId="25" xfId="0" applyNumberFormat="1" applyFont="1" applyBorder="1" applyAlignment="1">
      <alignment horizontal="center" vertical="center" wrapText="1"/>
    </xf>
    <xf numFmtId="3" fontId="4" fillId="0" borderId="26" xfId="0" applyNumberFormat="1" applyFont="1" applyBorder="1" applyAlignment="1">
      <alignment horizontal="right" vertical="center" wrapText="1"/>
    </xf>
    <xf numFmtId="0" fontId="4" fillId="0" borderId="19" xfId="0" applyFont="1" applyFill="1" applyBorder="1"/>
    <xf numFmtId="0" fontId="4" fillId="0" borderId="20" xfId="0" applyFont="1" applyFill="1" applyBorder="1" applyAlignment="1">
      <alignment horizontal="center"/>
    </xf>
    <xf numFmtId="165" fontId="4" fillId="0" borderId="22" xfId="0" applyNumberFormat="1" applyFont="1" applyFill="1" applyBorder="1" applyAlignment="1">
      <alignment horizontal="right"/>
    </xf>
    <xf numFmtId="3" fontId="4" fillId="0" borderId="23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vertical="center" wrapText="1"/>
    </xf>
    <xf numFmtId="3" fontId="7" fillId="0" borderId="15" xfId="0" applyNumberFormat="1" applyFont="1" applyBorder="1" applyAlignment="1">
      <alignment vertical="center" wrapText="1"/>
    </xf>
    <xf numFmtId="3" fontId="7" fillId="0" borderId="15" xfId="0" applyNumberFormat="1" applyFont="1" applyBorder="1" applyAlignment="1">
      <alignment horizontal="right" vertical="center" wrapText="1"/>
    </xf>
    <xf numFmtId="3" fontId="7" fillId="0" borderId="17" xfId="0" applyNumberFormat="1" applyFont="1" applyBorder="1" applyAlignment="1">
      <alignment horizontal="right" vertical="center" wrapText="1"/>
    </xf>
    <xf numFmtId="3" fontId="7" fillId="0" borderId="14" xfId="0" applyNumberFormat="1" applyFont="1" applyBorder="1" applyAlignment="1">
      <alignment vertical="center" wrapText="1"/>
    </xf>
    <xf numFmtId="3" fontId="7" fillId="0" borderId="16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vertical="center" wrapText="1"/>
    </xf>
    <xf numFmtId="3" fontId="6" fillId="0" borderId="0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18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0" fontId="4" fillId="0" borderId="34" xfId="0" applyFont="1" applyBorder="1" applyAlignment="1">
      <alignment vertical="center"/>
    </xf>
    <xf numFmtId="3" fontId="4" fillId="0" borderId="35" xfId="0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right" vertical="center"/>
    </xf>
    <xf numFmtId="165" fontId="4" fillId="0" borderId="20" xfId="0" applyNumberFormat="1" applyFont="1" applyBorder="1" applyAlignment="1">
      <alignment horizontal="right" vertical="center"/>
    </xf>
    <xf numFmtId="3" fontId="4" fillId="0" borderId="36" xfId="0" applyNumberFormat="1" applyFont="1" applyBorder="1" applyAlignment="1">
      <alignment horizontal="right" vertical="center" wrapText="1"/>
    </xf>
    <xf numFmtId="0" fontId="4" fillId="0" borderId="8" xfId="0" applyFont="1" applyFill="1" applyBorder="1"/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right"/>
    </xf>
    <xf numFmtId="3" fontId="4" fillId="0" borderId="37" xfId="0" applyNumberFormat="1" applyFont="1" applyBorder="1" applyAlignment="1">
      <alignment horizontal="right" vertical="center"/>
    </xf>
    <xf numFmtId="3" fontId="7" fillId="0" borderId="14" xfId="0" applyNumberFormat="1" applyFont="1" applyBorder="1" applyAlignment="1">
      <alignment horizontal="right" vertical="center" wrapText="1"/>
    </xf>
    <xf numFmtId="3" fontId="7" fillId="0" borderId="29" xfId="0" applyNumberFormat="1" applyFont="1" applyBorder="1" applyAlignment="1">
      <alignment vertical="center" wrapText="1"/>
    </xf>
    <xf numFmtId="3" fontId="7" fillId="0" borderId="38" xfId="0" applyNumberFormat="1" applyFont="1" applyBorder="1" applyAlignment="1">
      <alignment vertical="center" wrapText="1"/>
    </xf>
    <xf numFmtId="3" fontId="7" fillId="0" borderId="39" xfId="0" applyNumberFormat="1" applyFont="1" applyBorder="1" applyAlignment="1">
      <alignment horizontal="right" vertical="center" wrapText="1"/>
    </xf>
    <xf numFmtId="3" fontId="7" fillId="0" borderId="40" xfId="0" applyNumberFormat="1" applyFont="1" applyBorder="1" applyAlignment="1">
      <alignment horizontal="right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right" vertical="center"/>
    </xf>
    <xf numFmtId="0" fontId="4" fillId="0" borderId="44" xfId="0" applyFont="1" applyBorder="1" applyAlignment="1">
      <alignment vertical="center"/>
    </xf>
    <xf numFmtId="0" fontId="4" fillId="0" borderId="45" xfId="0" applyFont="1" applyBorder="1" applyAlignment="1">
      <alignment horizontal="center" vertical="center"/>
    </xf>
    <xf numFmtId="165" fontId="4" fillId="0" borderId="46" xfId="0" applyNumberFormat="1" applyFont="1" applyBorder="1" applyAlignment="1">
      <alignment horizontal="right" vertical="center"/>
    </xf>
    <xf numFmtId="3" fontId="4" fillId="0" borderId="47" xfId="0" applyNumberFormat="1" applyFont="1" applyBorder="1" applyAlignment="1">
      <alignment horizontal="right" vertical="center"/>
    </xf>
    <xf numFmtId="165" fontId="4" fillId="0" borderId="48" xfId="0" applyNumberFormat="1" applyFont="1" applyBorder="1" applyAlignment="1">
      <alignment horizontal="right" vertical="center"/>
    </xf>
    <xf numFmtId="0" fontId="4" fillId="0" borderId="49" xfId="0" applyFont="1" applyBorder="1" applyAlignment="1">
      <alignment horizontal="center" vertical="center"/>
    </xf>
    <xf numFmtId="165" fontId="4" fillId="0" borderId="50" xfId="0" applyNumberFormat="1" applyFont="1" applyBorder="1" applyAlignment="1">
      <alignment horizontal="right" vertical="center"/>
    </xf>
    <xf numFmtId="3" fontId="4" fillId="0" borderId="51" xfId="0" applyNumberFormat="1" applyFont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right" vertical="center"/>
    </xf>
    <xf numFmtId="165" fontId="4" fillId="0" borderId="52" xfId="0" applyNumberFormat="1" applyFont="1" applyBorder="1" applyAlignment="1">
      <alignment horizontal="right" vertical="center"/>
    </xf>
    <xf numFmtId="3" fontId="4" fillId="0" borderId="53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165" fontId="7" fillId="0" borderId="14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165" fontId="7" fillId="0" borderId="16" xfId="0" applyNumberFormat="1" applyFont="1" applyBorder="1" applyAlignment="1">
      <alignment horizontal="right" vertical="center"/>
    </xf>
    <xf numFmtId="3" fontId="7" fillId="0" borderId="17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right" vertical="center"/>
    </xf>
    <xf numFmtId="3" fontId="6" fillId="0" borderId="15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right" vertical="center"/>
    </xf>
    <xf numFmtId="3" fontId="6" fillId="0" borderId="17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right"/>
    </xf>
    <xf numFmtId="165" fontId="8" fillId="0" borderId="4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right"/>
    </xf>
    <xf numFmtId="165" fontId="8" fillId="0" borderId="7" xfId="0" applyNumberFormat="1" applyFont="1" applyBorder="1" applyAlignment="1">
      <alignment horizontal="center"/>
    </xf>
    <xf numFmtId="165" fontId="8" fillId="0" borderId="1" xfId="0" applyNumberFormat="1" applyFont="1" applyBorder="1" applyAlignment="1"/>
    <xf numFmtId="165" fontId="8" fillId="0" borderId="21" xfId="0" applyNumberFormat="1" applyFont="1" applyBorder="1" applyAlignment="1">
      <alignment horizontal="center"/>
    </xf>
    <xf numFmtId="165" fontId="8" fillId="0" borderId="20" xfId="0" applyNumberFormat="1" applyFont="1" applyBorder="1" applyAlignment="1">
      <alignment horizontal="center"/>
    </xf>
    <xf numFmtId="165" fontId="8" fillId="0" borderId="20" xfId="0" applyNumberFormat="1" applyFont="1" applyBorder="1" applyAlignment="1">
      <alignment horizontal="right"/>
    </xf>
    <xf numFmtId="165" fontId="8" fillId="0" borderId="23" xfId="0" applyNumberFormat="1" applyFont="1" applyBorder="1" applyAlignment="1">
      <alignment horizontal="center"/>
    </xf>
    <xf numFmtId="165" fontId="8" fillId="0" borderId="57" xfId="0" applyNumberFormat="1" applyFont="1" applyBorder="1" applyAlignment="1"/>
    <xf numFmtId="165" fontId="8" fillId="0" borderId="10" xfId="0" applyNumberFormat="1" applyFon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165" fontId="8" fillId="0" borderId="9" xfId="0" applyNumberFormat="1" applyFont="1" applyBorder="1" applyAlignment="1">
      <alignment horizontal="right"/>
    </xf>
    <xf numFmtId="165" fontId="8" fillId="0" borderId="37" xfId="0" applyNumberFormat="1" applyFont="1" applyBorder="1" applyAlignment="1">
      <alignment horizontal="center"/>
    </xf>
    <xf numFmtId="165" fontId="8" fillId="0" borderId="59" xfId="0" applyNumberFormat="1" applyFont="1" applyBorder="1" applyAlignment="1"/>
    <xf numFmtId="165" fontId="8" fillId="0" borderId="22" xfId="0" applyNumberFormat="1" applyFont="1" applyBorder="1" applyAlignment="1">
      <alignment horizontal="center"/>
    </xf>
    <xf numFmtId="165" fontId="8" fillId="0" borderId="19" xfId="0" applyNumberFormat="1" applyFont="1" applyBorder="1" applyAlignment="1"/>
    <xf numFmtId="0" fontId="8" fillId="0" borderId="0" xfId="0" applyFont="1" applyBorder="1"/>
    <xf numFmtId="0" fontId="10" fillId="0" borderId="60" xfId="0" applyFont="1" applyBorder="1" applyAlignment="1">
      <alignment horizontal="center" vertical="center" wrapText="1"/>
    </xf>
    <xf numFmtId="165" fontId="10" fillId="0" borderId="66" xfId="0" applyNumberFormat="1" applyFont="1" applyBorder="1" applyAlignment="1">
      <alignment horizontal="center"/>
    </xf>
    <xf numFmtId="165" fontId="10" fillId="0" borderId="28" xfId="0" applyNumberFormat="1" applyFont="1" applyBorder="1" applyAlignment="1">
      <alignment horizontal="center"/>
    </xf>
    <xf numFmtId="165" fontId="10" fillId="0" borderId="66" xfId="0" applyNumberFormat="1" applyFont="1" applyBorder="1"/>
    <xf numFmtId="165" fontId="10" fillId="0" borderId="66" xfId="0" applyNumberFormat="1" applyFont="1" applyBorder="1" applyAlignment="1"/>
    <xf numFmtId="0" fontId="10" fillId="0" borderId="66" xfId="0" applyFont="1" applyBorder="1" applyAlignment="1">
      <alignment horizontal="center" vertical="center" wrapText="1"/>
    </xf>
    <xf numFmtId="165" fontId="10" fillId="0" borderId="66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right"/>
    </xf>
    <xf numFmtId="0" fontId="18" fillId="0" borderId="20" xfId="0" applyFont="1" applyBorder="1" applyAlignment="1">
      <alignment horizontal="center" vertical="center" wrapText="1"/>
    </xf>
    <xf numFmtId="166" fontId="18" fillId="0" borderId="20" xfId="1" applyNumberFormat="1" applyFont="1" applyBorder="1" applyAlignment="1">
      <alignment horizontal="center" vertical="center" wrapText="1"/>
    </xf>
    <xf numFmtId="49" fontId="17" fillId="2" borderId="20" xfId="2" applyNumberFormat="1" applyFont="1" applyFill="1" applyBorder="1" applyAlignment="1">
      <alignment vertical="top"/>
    </xf>
    <xf numFmtId="166" fontId="18" fillId="0" borderId="20" xfId="1" applyNumberFormat="1" applyFont="1" applyBorder="1" applyAlignment="1">
      <alignment horizontal="right" vertical="center" wrapText="1"/>
    </xf>
    <xf numFmtId="0" fontId="19" fillId="3" borderId="25" xfId="0" applyFont="1" applyFill="1" applyBorder="1"/>
    <xf numFmtId="166" fontId="19" fillId="0" borderId="20" xfId="1" applyNumberFormat="1" applyFont="1" applyBorder="1" applyAlignment="1">
      <alignment horizontal="right" vertical="center" wrapText="1"/>
    </xf>
    <xf numFmtId="167" fontId="17" fillId="0" borderId="20" xfId="1" applyNumberFormat="1" applyFont="1" applyBorder="1" applyAlignment="1">
      <alignment horizontal="right" vertical="center" wrapText="1"/>
    </xf>
    <xf numFmtId="167" fontId="19" fillId="0" borderId="20" xfId="1" applyNumberFormat="1" applyFont="1" applyBorder="1" applyAlignment="1">
      <alignment horizontal="right" vertical="center" wrapText="1"/>
    </xf>
    <xf numFmtId="166" fontId="17" fillId="0" borderId="20" xfId="1" applyNumberFormat="1" applyFont="1" applyBorder="1" applyAlignment="1">
      <alignment horizontal="right" wrapText="1"/>
    </xf>
    <xf numFmtId="166" fontId="4" fillId="0" borderId="0" xfId="0" applyNumberFormat="1" applyFont="1"/>
    <xf numFmtId="0" fontId="8" fillId="0" borderId="0" xfId="0" applyFont="1" applyAlignment="1"/>
    <xf numFmtId="0" fontId="19" fillId="0" borderId="0" xfId="1" applyNumberFormat="1" applyFont="1" applyAlignment="1"/>
    <xf numFmtId="0" fontId="14" fillId="0" borderId="0" xfId="0" applyFont="1" applyAlignment="1">
      <alignment horizontal="right"/>
    </xf>
    <xf numFmtId="165" fontId="8" fillId="0" borderId="0" xfId="0" applyNumberFormat="1" applyFont="1"/>
    <xf numFmtId="167" fontId="8" fillId="0" borderId="20" xfId="0" applyNumberFormat="1" applyFont="1" applyBorder="1" applyAlignment="1">
      <alignment wrapText="1"/>
    </xf>
    <xf numFmtId="167" fontId="8" fillId="0" borderId="20" xfId="0" applyNumberFormat="1" applyFont="1" applyBorder="1" applyAlignment="1">
      <alignment vertical="center" wrapText="1"/>
    </xf>
    <xf numFmtId="167" fontId="8" fillId="0" borderId="20" xfId="0" applyNumberFormat="1" applyFont="1" applyBorder="1" applyAlignment="1">
      <alignment horizontal="right"/>
    </xf>
    <xf numFmtId="167" fontId="8" fillId="0" borderId="20" xfId="0" applyNumberFormat="1" applyFont="1" applyBorder="1" applyAlignment="1">
      <alignment horizontal="right" vertical="center"/>
    </xf>
    <xf numFmtId="167" fontId="8" fillId="0" borderId="20" xfId="0" applyNumberFormat="1" applyFont="1" applyBorder="1" applyAlignment="1">
      <alignment horizontal="right" wrapText="1"/>
    </xf>
    <xf numFmtId="167" fontId="8" fillId="0" borderId="20" xfId="0" applyNumberFormat="1" applyFont="1" applyBorder="1" applyAlignment="1">
      <alignment horizontal="right" vertical="center" wrapText="1"/>
    </xf>
    <xf numFmtId="165" fontId="14" fillId="0" borderId="0" xfId="0" applyNumberFormat="1" applyFont="1" applyBorder="1" applyAlignment="1"/>
    <xf numFmtId="165" fontId="14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right" vertical="center" wrapText="1"/>
    </xf>
    <xf numFmtId="0" fontId="21" fillId="0" borderId="0" xfId="0" applyFont="1"/>
    <xf numFmtId="166" fontId="4" fillId="0" borderId="0" xfId="1" applyNumberFormat="1" applyFont="1"/>
    <xf numFmtId="0" fontId="23" fillId="0" borderId="0" xfId="1" applyNumberFormat="1" applyFont="1" applyAlignment="1">
      <alignment horizontal="center" wrapText="1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6" fontId="4" fillId="0" borderId="0" xfId="1" applyNumberFormat="1" applyFont="1" applyAlignment="1">
      <alignment horizontal="right"/>
    </xf>
    <xf numFmtId="0" fontId="18" fillId="0" borderId="18" xfId="0" applyFont="1" applyBorder="1" applyAlignment="1"/>
    <xf numFmtId="0" fontId="18" fillId="0" borderId="5" xfId="0" applyFont="1" applyBorder="1" applyAlignment="1">
      <alignment horizontal="center"/>
    </xf>
    <xf numFmtId="166" fontId="18" fillId="0" borderId="7" xfId="1" applyNumberFormat="1" applyFont="1" applyBorder="1" applyAlignment="1"/>
    <xf numFmtId="0" fontId="18" fillId="0" borderId="0" xfId="0" applyFont="1" applyAlignment="1"/>
    <xf numFmtId="0" fontId="7" fillId="0" borderId="19" xfId="0" applyFont="1" applyBorder="1"/>
    <xf numFmtId="0" fontId="6" fillId="0" borderId="20" xfId="0" applyFont="1" applyBorder="1"/>
    <xf numFmtId="166" fontId="6" fillId="0" borderId="23" xfId="1" applyNumberFormat="1" applyFont="1" applyBorder="1"/>
    <xf numFmtId="0" fontId="9" fillId="0" borderId="20" xfId="0" applyFont="1" applyBorder="1" applyAlignment="1">
      <alignment horizontal="justify"/>
    </xf>
    <xf numFmtId="166" fontId="9" fillId="0" borderId="23" xfId="1" applyNumberFormat="1" applyFont="1" applyBorder="1"/>
    <xf numFmtId="0" fontId="9" fillId="0" borderId="20" xfId="0" applyFont="1" applyBorder="1"/>
    <xf numFmtId="0" fontId="6" fillId="0" borderId="20" xfId="0" applyFont="1" applyBorder="1" applyAlignment="1">
      <alignment wrapText="1"/>
    </xf>
    <xf numFmtId="0" fontId="4" fillId="0" borderId="8" xfId="0" applyFont="1" applyBorder="1"/>
    <xf numFmtId="0" fontId="9" fillId="0" borderId="9" xfId="0" applyFont="1" applyBorder="1"/>
    <xf numFmtId="0" fontId="19" fillId="0" borderId="0" xfId="0" applyFont="1"/>
    <xf numFmtId="0" fontId="4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19" fillId="0" borderId="60" xfId="0" applyFont="1" applyBorder="1"/>
    <xf numFmtId="0" fontId="19" fillId="0" borderId="62" xfId="0" applyFont="1" applyBorder="1"/>
    <xf numFmtId="0" fontId="18" fillId="0" borderId="69" xfId="0" applyFont="1" applyBorder="1" applyAlignment="1">
      <alignment horizontal="center"/>
    </xf>
    <xf numFmtId="0" fontId="18" fillId="0" borderId="69" xfId="0" applyFont="1" applyFill="1" applyBorder="1" applyAlignment="1">
      <alignment horizontal="center"/>
    </xf>
    <xf numFmtId="0" fontId="18" fillId="0" borderId="68" xfId="0" applyFont="1" applyBorder="1" applyAlignment="1">
      <alignment horizontal="center"/>
    </xf>
    <xf numFmtId="0" fontId="19" fillId="0" borderId="63" xfId="0" applyFont="1" applyBorder="1"/>
    <xf numFmtId="0" fontId="19" fillId="0" borderId="64" xfId="0" applyFont="1" applyBorder="1"/>
    <xf numFmtId="0" fontId="18" fillId="4" borderId="66" xfId="0" applyFont="1" applyFill="1" applyBorder="1"/>
    <xf numFmtId="0" fontId="18" fillId="4" borderId="42" xfId="0" applyFont="1" applyFill="1" applyBorder="1"/>
    <xf numFmtId="0" fontId="18" fillId="4" borderId="43" xfId="0" applyFont="1" applyFill="1" applyBorder="1"/>
    <xf numFmtId="0" fontId="18" fillId="0" borderId="66" xfId="0" applyFont="1" applyBorder="1"/>
    <xf numFmtId="0" fontId="18" fillId="0" borderId="42" xfId="0" applyFont="1" applyBorder="1"/>
    <xf numFmtId="0" fontId="18" fillId="0" borderId="43" xfId="0" applyFont="1" applyBorder="1"/>
    <xf numFmtId="0" fontId="18" fillId="4" borderId="17" xfId="0" applyFont="1" applyFill="1" applyBorder="1"/>
    <xf numFmtId="3" fontId="19" fillId="0" borderId="0" xfId="0" applyNumberFormat="1" applyFont="1"/>
    <xf numFmtId="3" fontId="18" fillId="0" borderId="0" xfId="0" applyNumberFormat="1" applyFont="1" applyFill="1" applyBorder="1"/>
    <xf numFmtId="0" fontId="19" fillId="0" borderId="0" xfId="0" applyFont="1" applyAlignment="1">
      <alignment horizontal="center" wrapText="1"/>
    </xf>
    <xf numFmtId="0" fontId="18" fillId="0" borderId="0" xfId="0" applyFont="1"/>
    <xf numFmtId="0" fontId="19" fillId="0" borderId="49" xfId="0" applyFont="1" applyBorder="1" applyAlignment="1">
      <alignment horizontal="center"/>
    </xf>
    <xf numFmtId="3" fontId="18" fillId="0" borderId="49" xfId="0" applyNumberFormat="1" applyFont="1" applyBorder="1"/>
    <xf numFmtId="3" fontId="19" fillId="0" borderId="49" xfId="0" applyNumberFormat="1" applyFont="1" applyBorder="1"/>
    <xf numFmtId="3" fontId="19" fillId="0" borderId="46" xfId="0" applyNumberFormat="1" applyFont="1" applyBorder="1"/>
    <xf numFmtId="3" fontId="19" fillId="0" borderId="54" xfId="0" applyNumberFormat="1" applyFont="1" applyBorder="1"/>
    <xf numFmtId="3" fontId="4" fillId="0" borderId="0" xfId="0" applyNumberFormat="1" applyFont="1"/>
    <xf numFmtId="0" fontId="19" fillId="0" borderId="9" xfId="0" applyFont="1" applyFill="1" applyBorder="1" applyAlignment="1">
      <alignment horizontal="center"/>
    </xf>
    <xf numFmtId="3" fontId="19" fillId="0" borderId="10" xfId="0" applyNumberFormat="1" applyFont="1" applyFill="1" applyBorder="1" applyAlignment="1">
      <alignment horizontal="right"/>
    </xf>
    <xf numFmtId="3" fontId="19" fillId="0" borderId="9" xfId="0" applyNumberFormat="1" applyFont="1" applyFill="1" applyBorder="1"/>
    <xf numFmtId="3" fontId="19" fillId="0" borderId="12" xfId="0" applyNumberFormat="1" applyFont="1" applyBorder="1"/>
    <xf numFmtId="3" fontId="19" fillId="0" borderId="58" xfId="0" applyNumberFormat="1" applyFont="1" applyBorder="1"/>
    <xf numFmtId="0" fontId="19" fillId="0" borderId="45" xfId="0" applyFont="1" applyFill="1" applyBorder="1" applyAlignment="1">
      <alignment horizontal="center"/>
    </xf>
    <xf numFmtId="3" fontId="19" fillId="0" borderId="45" xfId="0" applyNumberFormat="1" applyFont="1" applyBorder="1"/>
    <xf numFmtId="3" fontId="19" fillId="0" borderId="65" xfId="0" applyNumberFormat="1" applyFont="1" applyBorder="1"/>
    <xf numFmtId="3" fontId="19" fillId="0" borderId="20" xfId="0" applyNumberFormat="1" applyFont="1" applyBorder="1"/>
    <xf numFmtId="0" fontId="19" fillId="0" borderId="20" xfId="0" applyFont="1" applyFill="1" applyBorder="1" applyAlignment="1">
      <alignment horizontal="center"/>
    </xf>
    <xf numFmtId="0" fontId="19" fillId="3" borderId="45" xfId="0" applyFont="1" applyFill="1" applyBorder="1" applyAlignment="1">
      <alignment horizontal="center"/>
    </xf>
    <xf numFmtId="3" fontId="19" fillId="3" borderId="20" xfId="0" applyNumberFormat="1" applyFont="1" applyFill="1" applyBorder="1"/>
    <xf numFmtId="3" fontId="19" fillId="3" borderId="46" xfId="0" applyNumberFormat="1" applyFont="1" applyFill="1" applyBorder="1"/>
    <xf numFmtId="3" fontId="19" fillId="3" borderId="54" xfId="0" applyNumberFormat="1" applyFont="1" applyFill="1" applyBorder="1"/>
    <xf numFmtId="3" fontId="19" fillId="3" borderId="10" xfId="0" applyNumberFormat="1" applyFont="1" applyFill="1" applyBorder="1" applyAlignment="1">
      <alignment horizontal="right"/>
    </xf>
    <xf numFmtId="3" fontId="19" fillId="3" borderId="9" xfId="0" applyNumberFormat="1" applyFont="1" applyFill="1" applyBorder="1"/>
    <xf numFmtId="3" fontId="19" fillId="3" borderId="12" xfId="0" applyNumberFormat="1" applyFont="1" applyFill="1" applyBorder="1"/>
    <xf numFmtId="3" fontId="19" fillId="3" borderId="58" xfId="0" applyNumberFormat="1" applyFont="1" applyFill="1" applyBorder="1"/>
    <xf numFmtId="0" fontId="19" fillId="2" borderId="45" xfId="0" applyFont="1" applyFill="1" applyBorder="1" applyAlignment="1">
      <alignment horizontal="center"/>
    </xf>
    <xf numFmtId="3" fontId="19" fillId="2" borderId="20" xfId="0" applyNumberFormat="1" applyFont="1" applyFill="1" applyBorder="1"/>
    <xf numFmtId="0" fontId="19" fillId="2" borderId="20" xfId="0" applyFont="1" applyFill="1" applyBorder="1" applyAlignment="1">
      <alignment horizontal="center"/>
    </xf>
    <xf numFmtId="3" fontId="19" fillId="2" borderId="10" xfId="0" applyNumberFormat="1" applyFont="1" applyFill="1" applyBorder="1" applyAlignment="1">
      <alignment horizontal="right"/>
    </xf>
    <xf numFmtId="3" fontId="19" fillId="2" borderId="9" xfId="0" applyNumberFormat="1" applyFont="1" applyFill="1" applyBorder="1"/>
    <xf numFmtId="3" fontId="19" fillId="2" borderId="45" xfId="0" applyNumberFormat="1" applyFont="1" applyFill="1" applyBorder="1"/>
    <xf numFmtId="3" fontId="19" fillId="2" borderId="46" xfId="0" applyNumberFormat="1" applyFont="1" applyFill="1" applyBorder="1"/>
    <xf numFmtId="3" fontId="19" fillId="2" borderId="65" xfId="0" applyNumberFormat="1" applyFont="1" applyFill="1" applyBorder="1"/>
    <xf numFmtId="3" fontId="19" fillId="2" borderId="12" xfId="0" applyNumberFormat="1" applyFont="1" applyFill="1" applyBorder="1"/>
    <xf numFmtId="3" fontId="19" fillId="2" borderId="58" xfId="0" applyNumberFormat="1" applyFont="1" applyFill="1" applyBorder="1"/>
    <xf numFmtId="14" fontId="4" fillId="0" borderId="0" xfId="0" applyNumberFormat="1" applyFont="1"/>
    <xf numFmtId="0" fontId="19" fillId="0" borderId="0" xfId="3" applyFont="1"/>
    <xf numFmtId="0" fontId="19" fillId="0" borderId="0" xfId="3" applyFont="1" applyAlignment="1">
      <alignment horizontal="left" vertical="center"/>
    </xf>
    <xf numFmtId="0" fontId="3" fillId="0" borderId="0" xfId="0" applyFont="1" applyAlignment="1">
      <alignment wrapText="1"/>
    </xf>
    <xf numFmtId="0" fontId="18" fillId="0" borderId="0" xfId="3" applyFont="1" applyAlignment="1">
      <alignment horizontal="center"/>
    </xf>
    <xf numFmtId="0" fontId="25" fillId="0" borderId="0" xfId="3" applyFont="1"/>
    <xf numFmtId="0" fontId="18" fillId="0" borderId="0" xfId="3" applyFont="1"/>
    <xf numFmtId="0" fontId="18" fillId="0" borderId="0" xfId="3" applyFont="1" applyBorder="1" applyAlignment="1">
      <alignment horizontal="center" vertical="center" wrapText="1"/>
    </xf>
    <xf numFmtId="0" fontId="19" fillId="0" borderId="20" xfId="3" applyFont="1" applyBorder="1"/>
    <xf numFmtId="0" fontId="19" fillId="0" borderId="20" xfId="3" applyFont="1" applyBorder="1" applyAlignment="1">
      <alignment horizontal="left" wrapText="1"/>
    </xf>
    <xf numFmtId="0" fontId="19" fillId="0" borderId="20" xfId="3" applyFont="1" applyBorder="1" applyAlignment="1">
      <alignment wrapText="1"/>
    </xf>
    <xf numFmtId="3" fontId="19" fillId="0" borderId="20" xfId="3" applyNumberFormat="1" applyFont="1" applyBorder="1" applyAlignment="1">
      <alignment horizontal="right"/>
    </xf>
    <xf numFmtId="3" fontId="19" fillId="0" borderId="20" xfId="3" applyNumberFormat="1" applyFont="1" applyBorder="1"/>
    <xf numFmtId="165" fontId="19" fillId="0" borderId="20" xfId="3" applyNumberFormat="1" applyFont="1" applyBorder="1"/>
    <xf numFmtId="165" fontId="19" fillId="0" borderId="20" xfId="3" applyNumberFormat="1" applyFont="1" applyFill="1" applyBorder="1"/>
    <xf numFmtId="3" fontId="19" fillId="0" borderId="20" xfId="3" applyNumberFormat="1" applyFont="1" applyFill="1" applyBorder="1"/>
    <xf numFmtId="3" fontId="18" fillId="0" borderId="20" xfId="3" applyNumberFormat="1" applyFont="1" applyFill="1" applyBorder="1"/>
    <xf numFmtId="0" fontId="18" fillId="0" borderId="20" xfId="3" applyFont="1" applyBorder="1" applyAlignment="1">
      <alignment horizontal="left" wrapText="1"/>
    </xf>
    <xf numFmtId="0" fontId="18" fillId="0" borderId="20" xfId="3" applyFont="1" applyFill="1" applyBorder="1"/>
    <xf numFmtId="165" fontId="18" fillId="0" borderId="20" xfId="3" applyNumberFormat="1" applyFont="1" applyFill="1" applyBorder="1"/>
    <xf numFmtId="3" fontId="18" fillId="3" borderId="20" xfId="3" applyNumberFormat="1" applyFont="1" applyFill="1" applyBorder="1"/>
    <xf numFmtId="165" fontId="18" fillId="0" borderId="20" xfId="3" applyNumberFormat="1" applyFont="1" applyBorder="1"/>
    <xf numFmtId="0" fontId="18" fillId="0" borderId="20" xfId="3" applyFont="1" applyBorder="1"/>
    <xf numFmtId="0" fontId="18" fillId="0" borderId="20" xfId="3" applyFont="1" applyBorder="1" applyAlignment="1">
      <alignment wrapText="1"/>
    </xf>
    <xf numFmtId="165" fontId="18" fillId="0" borderId="20" xfId="3" applyNumberFormat="1" applyFont="1" applyBorder="1" applyAlignment="1">
      <alignment wrapText="1"/>
    </xf>
    <xf numFmtId="3" fontId="18" fillId="3" borderId="20" xfId="3" applyNumberFormat="1" applyFont="1" applyFill="1" applyBorder="1" applyAlignment="1">
      <alignment wrapText="1"/>
    </xf>
    <xf numFmtId="3" fontId="19" fillId="3" borderId="20" xfId="3" applyNumberFormat="1" applyFont="1" applyFill="1" applyBorder="1" applyAlignment="1">
      <alignment wrapText="1"/>
    </xf>
    <xf numFmtId="165" fontId="19" fillId="0" borderId="20" xfId="3" applyNumberFormat="1" applyFont="1" applyBorder="1" applyAlignment="1">
      <alignment wrapText="1"/>
    </xf>
    <xf numFmtId="3" fontId="19" fillId="3" borderId="20" xfId="3" applyNumberFormat="1" applyFont="1" applyFill="1" applyBorder="1"/>
    <xf numFmtId="4" fontId="19" fillId="0" borderId="20" xfId="3" applyNumberFormat="1" applyFont="1" applyBorder="1"/>
    <xf numFmtId="0" fontId="18" fillId="0" borderId="49" xfId="3" applyFont="1" applyFill="1" applyBorder="1" applyAlignment="1">
      <alignment vertical="center"/>
    </xf>
    <xf numFmtId="0" fontId="18" fillId="0" borderId="45" xfId="3" applyFont="1" applyBorder="1" applyAlignment="1">
      <alignment wrapText="1"/>
    </xf>
    <xf numFmtId="165" fontId="18" fillId="0" borderId="45" xfId="3" applyNumberFormat="1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17" fillId="0" borderId="0" xfId="4" applyFont="1" applyFill="1" applyBorder="1" applyAlignment="1">
      <alignment horizontal="center" vertical="top" wrapText="1"/>
    </xf>
    <xf numFmtId="0" fontId="4" fillId="0" borderId="0" xfId="4" applyFont="1" applyFill="1" applyBorder="1" applyAlignment="1">
      <alignment horizontal="center" vertical="top" wrapText="1"/>
    </xf>
    <xf numFmtId="166" fontId="18" fillId="0" borderId="20" xfId="1" applyNumberFormat="1" applyFont="1" applyBorder="1" applyAlignment="1">
      <alignment horizontal="center"/>
    </xf>
    <xf numFmtId="166" fontId="18" fillId="0" borderId="75" xfId="1" applyNumberFormat="1" applyFont="1" applyBorder="1" applyAlignment="1">
      <alignment horizontal="center"/>
    </xf>
    <xf numFmtId="0" fontId="19" fillId="0" borderId="19" xfId="0" applyFont="1" applyBorder="1" applyAlignment="1">
      <alignment wrapText="1"/>
    </xf>
    <xf numFmtId="166" fontId="19" fillId="0" borderId="20" xfId="1" applyNumberFormat="1" applyFont="1" applyBorder="1" applyAlignment="1">
      <alignment wrapText="1"/>
    </xf>
    <xf numFmtId="166" fontId="19" fillId="0" borderId="75" xfId="1" applyNumberFormat="1" applyFont="1" applyBorder="1" applyAlignment="1">
      <alignment wrapText="1"/>
    </xf>
    <xf numFmtId="0" fontId="27" fillId="0" borderId="19" xfId="0" applyFont="1" applyBorder="1" applyAlignment="1">
      <alignment wrapText="1"/>
    </xf>
    <xf numFmtId="166" fontId="27" fillId="0" borderId="20" xfId="1" applyNumberFormat="1" applyFont="1" applyBorder="1" applyAlignment="1">
      <alignment wrapText="1"/>
    </xf>
    <xf numFmtId="166" fontId="27" fillId="0" borderId="75" xfId="1" applyNumberFormat="1" applyFont="1" applyBorder="1" applyAlignment="1">
      <alignment wrapText="1"/>
    </xf>
    <xf numFmtId="0" fontId="28" fillId="0" borderId="8" xfId="0" applyFont="1" applyBorder="1" applyAlignment="1">
      <alignment wrapText="1"/>
    </xf>
    <xf numFmtId="166" fontId="28" fillId="0" borderId="9" xfId="1" applyNumberFormat="1" applyFont="1" applyBorder="1" applyAlignment="1">
      <alignment wrapText="1"/>
    </xf>
    <xf numFmtId="166" fontId="19" fillId="0" borderId="0" xfId="1" applyNumberFormat="1" applyFont="1"/>
    <xf numFmtId="0" fontId="0" fillId="0" borderId="0" xfId="0" applyAlignment="1">
      <alignment horizontal="center" wrapText="1"/>
    </xf>
    <xf numFmtId="0" fontId="17" fillId="5" borderId="41" xfId="0" applyFont="1" applyFill="1" applyBorder="1"/>
    <xf numFmtId="0" fontId="17" fillId="5" borderId="42" xfId="0" applyFont="1" applyFill="1" applyBorder="1"/>
    <xf numFmtId="0" fontId="17" fillId="5" borderId="43" xfId="0" applyFont="1" applyFill="1" applyBorder="1"/>
    <xf numFmtId="3" fontId="18" fillId="6" borderId="66" xfId="1" applyNumberFormat="1" applyFont="1" applyFill="1" applyBorder="1" applyAlignment="1">
      <alignment horizontal="right" vertical="center"/>
    </xf>
    <xf numFmtId="0" fontId="18" fillId="0" borderId="78" xfId="0" applyFont="1" applyBorder="1"/>
    <xf numFmtId="0" fontId="18" fillId="0" borderId="73" xfId="0" applyFont="1" applyBorder="1"/>
    <xf numFmtId="0" fontId="18" fillId="0" borderId="76" xfId="0" applyFont="1" applyBorder="1"/>
    <xf numFmtId="3" fontId="9" fillId="6" borderId="47" xfId="1" applyNumberFormat="1" applyFont="1" applyFill="1" applyBorder="1" applyAlignment="1">
      <alignment horizontal="right" vertical="center"/>
    </xf>
    <xf numFmtId="0" fontId="18" fillId="0" borderId="57" xfId="0" applyFont="1" applyBorder="1"/>
    <xf numFmtId="0" fontId="18" fillId="0" borderId="35" xfId="0" applyFont="1" applyBorder="1"/>
    <xf numFmtId="0" fontId="18" fillId="0" borderId="77" xfId="0" applyFont="1" applyBorder="1"/>
    <xf numFmtId="3" fontId="9" fillId="6" borderId="23" xfId="1" applyNumberFormat="1" applyFont="1" applyFill="1" applyBorder="1" applyAlignment="1">
      <alignment horizontal="right" vertical="center"/>
    </xf>
    <xf numFmtId="0" fontId="18" fillId="0" borderId="79" xfId="0" applyFont="1" applyBorder="1"/>
    <xf numFmtId="0" fontId="18" fillId="0" borderId="36" xfId="0" applyFont="1" applyBorder="1"/>
    <xf numFmtId="0" fontId="18" fillId="0" borderId="80" xfId="0" applyFont="1" applyBorder="1"/>
    <xf numFmtId="0" fontId="18" fillId="5" borderId="41" xfId="0" applyFont="1" applyFill="1" applyBorder="1"/>
    <xf numFmtId="0" fontId="18" fillId="5" borderId="42" xfId="0" applyFont="1" applyFill="1" applyBorder="1"/>
    <xf numFmtId="0" fontId="18" fillId="5" borderId="43" xfId="0" applyFont="1" applyFill="1" applyBorder="1"/>
    <xf numFmtId="3" fontId="9" fillId="6" borderId="53" xfId="1" applyNumberFormat="1" applyFont="1" applyFill="1" applyBorder="1" applyAlignment="1">
      <alignment horizontal="right" vertical="center"/>
    </xf>
    <xf numFmtId="0" fontId="18" fillId="0" borderId="34" xfId="0" applyFont="1" applyBorder="1"/>
    <xf numFmtId="0" fontId="18" fillId="0" borderId="0" xfId="0" applyFont="1" applyBorder="1"/>
    <xf numFmtId="0" fontId="18" fillId="0" borderId="68" xfId="0" applyFont="1" applyBorder="1"/>
    <xf numFmtId="0" fontId="18" fillId="5" borderId="13" xfId="0" applyFont="1" applyFill="1" applyBorder="1"/>
    <xf numFmtId="0" fontId="18" fillId="5" borderId="15" xfId="0" applyFont="1" applyFill="1" applyBorder="1"/>
    <xf numFmtId="0" fontId="18" fillId="5" borderId="16" xfId="0" applyFont="1" applyFill="1" applyBorder="1"/>
    <xf numFmtId="3" fontId="18" fillId="6" borderId="43" xfId="1" applyNumberFormat="1" applyFont="1" applyFill="1" applyBorder="1" applyAlignment="1">
      <alignment horizontal="right" vertical="center"/>
    </xf>
    <xf numFmtId="0" fontId="18" fillId="0" borderId="41" xfId="0" applyFont="1" applyBorder="1"/>
    <xf numFmtId="0" fontId="18" fillId="0" borderId="71" xfId="0" applyFont="1" applyBorder="1"/>
    <xf numFmtId="0" fontId="18" fillId="0" borderId="64" xfId="0" applyFont="1" applyBorder="1"/>
    <xf numFmtId="3" fontId="18" fillId="6" borderId="60" xfId="1" applyNumberFormat="1" applyFont="1" applyFill="1" applyBorder="1" applyAlignment="1">
      <alignment horizontal="right" vertical="center"/>
    </xf>
    <xf numFmtId="0" fontId="4" fillId="0" borderId="60" xfId="0" applyFont="1" applyBorder="1"/>
    <xf numFmtId="0" fontId="7" fillId="0" borderId="69" xfId="0" applyFont="1" applyBorder="1" applyAlignment="1">
      <alignment horizontal="center"/>
    </xf>
    <xf numFmtId="0" fontId="4" fillId="0" borderId="69" xfId="0" applyFont="1" applyBorder="1"/>
    <xf numFmtId="3" fontId="18" fillId="7" borderId="66" xfId="1" applyNumberFormat="1" applyFont="1" applyFill="1" applyBorder="1" applyAlignment="1">
      <alignment horizontal="right" vertical="center"/>
    </xf>
    <xf numFmtId="0" fontId="18" fillId="0" borderId="70" xfId="0" applyFont="1" applyBorder="1"/>
    <xf numFmtId="0" fontId="18" fillId="0" borderId="27" xfId="0" applyFont="1" applyBorder="1"/>
    <xf numFmtId="0" fontId="18" fillId="0" borderId="28" xfId="0" applyFont="1" applyBorder="1"/>
    <xf numFmtId="0" fontId="18" fillId="0" borderId="62" xfId="0" applyFont="1" applyBorder="1"/>
    <xf numFmtId="0" fontId="5" fillId="0" borderId="65" xfId="0" applyFont="1" applyBorder="1" applyAlignment="1">
      <alignment horizontal="center" wrapText="1"/>
    </xf>
    <xf numFmtId="0" fontId="5" fillId="0" borderId="55" xfId="0" applyFont="1" applyBorder="1" applyAlignment="1">
      <alignment horizontal="center"/>
    </xf>
    <xf numFmtId="0" fontId="5" fillId="0" borderId="55" xfId="0" applyFont="1" applyBorder="1" applyAlignment="1">
      <alignment horizontal="center" wrapText="1"/>
    </xf>
    <xf numFmtId="0" fontId="5" fillId="0" borderId="54" xfId="0" applyFont="1" applyBorder="1" applyAlignment="1">
      <alignment horizontal="center" wrapText="1"/>
    </xf>
    <xf numFmtId="0" fontId="5" fillId="0" borderId="58" xfId="0" applyFont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165" fontId="8" fillId="0" borderId="21" xfId="0" applyNumberFormat="1" applyFont="1" applyFill="1" applyBorder="1" applyAlignment="1">
      <alignment horizontal="center"/>
    </xf>
    <xf numFmtId="49" fontId="19" fillId="2" borderId="25" xfId="2" applyNumberFormat="1" applyFont="1" applyFill="1" applyBorder="1" applyAlignment="1">
      <alignment vertical="top"/>
    </xf>
    <xf numFmtId="3" fontId="18" fillId="0" borderId="20" xfId="3" applyNumberFormat="1" applyFont="1" applyFill="1" applyBorder="1" applyAlignment="1">
      <alignment horizontal="center" wrapText="1"/>
    </xf>
    <xf numFmtId="166" fontId="18" fillId="0" borderId="77" xfId="1" applyNumberFormat="1" applyFont="1" applyBorder="1" applyAlignment="1">
      <alignment wrapText="1"/>
    </xf>
    <xf numFmtId="166" fontId="18" fillId="0" borderId="23" xfId="1" applyNumberFormat="1" applyFont="1" applyBorder="1" applyAlignment="1">
      <alignment wrapText="1"/>
    </xf>
    <xf numFmtId="3" fontId="7" fillId="4" borderId="66" xfId="0" applyNumberFormat="1" applyFont="1" applyFill="1" applyBorder="1"/>
    <xf numFmtId="3" fontId="4" fillId="0" borderId="66" xfId="0" applyNumberFormat="1" applyFont="1" applyBorder="1"/>
    <xf numFmtId="3" fontId="4" fillId="0" borderId="43" xfId="0" applyNumberFormat="1" applyFont="1" applyBorder="1"/>
    <xf numFmtId="3" fontId="4" fillId="0" borderId="69" xfId="0" applyNumberFormat="1" applyFont="1" applyBorder="1"/>
    <xf numFmtId="3" fontId="4" fillId="2" borderId="43" xfId="0" applyNumberFormat="1" applyFont="1" applyFill="1" applyBorder="1"/>
    <xf numFmtId="3" fontId="4" fillId="2" borderId="66" xfId="0" applyNumberFormat="1" applyFont="1" applyFill="1" applyBorder="1"/>
    <xf numFmtId="0" fontId="8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/>
    </xf>
    <xf numFmtId="3" fontId="8" fillId="0" borderId="23" xfId="0" applyNumberFormat="1" applyFont="1" applyBorder="1"/>
    <xf numFmtId="0" fontId="8" fillId="0" borderId="9" xfId="0" applyFont="1" applyBorder="1" applyAlignment="1">
      <alignment horizontal="center"/>
    </xf>
    <xf numFmtId="3" fontId="8" fillId="0" borderId="37" xfId="0" applyNumberFormat="1" applyFont="1" applyBorder="1"/>
    <xf numFmtId="0" fontId="8" fillId="0" borderId="45" xfId="0" applyFont="1" applyBorder="1" applyAlignment="1">
      <alignment horizontal="center" wrapText="1"/>
    </xf>
    <xf numFmtId="3" fontId="8" fillId="0" borderId="47" xfId="0" applyNumberFormat="1" applyFont="1" applyBorder="1"/>
    <xf numFmtId="3" fontId="21" fillId="0" borderId="17" xfId="0" applyNumberFormat="1" applyFont="1" applyBorder="1"/>
    <xf numFmtId="167" fontId="10" fillId="0" borderId="20" xfId="0" applyNumberFormat="1" applyFont="1" applyBorder="1" applyAlignment="1"/>
    <xf numFmtId="167" fontId="8" fillId="0" borderId="20" xfId="0" applyNumberFormat="1" applyFont="1" applyBorder="1" applyAlignment="1"/>
    <xf numFmtId="0" fontId="10" fillId="0" borderId="19" xfId="0" applyFont="1" applyBorder="1" applyAlignment="1">
      <alignment horizontal="center"/>
    </xf>
    <xf numFmtId="0" fontId="8" fillId="0" borderId="19" xfId="0" applyFont="1" applyBorder="1" applyAlignment="1">
      <alignment wrapText="1"/>
    </xf>
    <xf numFmtId="167" fontId="8" fillId="0" borderId="23" xfId="0" applyNumberFormat="1" applyFont="1" applyBorder="1" applyAlignment="1">
      <alignment vertical="center" wrapText="1"/>
    </xf>
    <xf numFmtId="0" fontId="8" fillId="0" borderId="19" xfId="0" applyFont="1" applyBorder="1" applyAlignment="1"/>
    <xf numFmtId="167" fontId="10" fillId="0" borderId="23" xfId="0" applyNumberFormat="1" applyFont="1" applyBorder="1" applyAlignment="1"/>
    <xf numFmtId="167" fontId="8" fillId="0" borderId="23" xfId="0" applyNumberFormat="1" applyFont="1" applyBorder="1" applyAlignment="1">
      <alignment horizontal="right"/>
    </xf>
    <xf numFmtId="0" fontId="10" fillId="0" borderId="8" xfId="0" applyFont="1" applyBorder="1"/>
    <xf numFmtId="167" fontId="10" fillId="0" borderId="9" xfId="0" applyNumberFormat="1" applyFont="1" applyBorder="1" applyAlignment="1"/>
    <xf numFmtId="167" fontId="10" fillId="0" borderId="37" xfId="0" applyNumberFormat="1" applyFont="1" applyBorder="1" applyAlignment="1"/>
    <xf numFmtId="0" fontId="10" fillId="0" borderId="44" xfId="0" applyFont="1" applyBorder="1" applyAlignment="1">
      <alignment horizontal="center"/>
    </xf>
    <xf numFmtId="167" fontId="10" fillId="0" borderId="45" xfId="0" applyNumberFormat="1" applyFont="1" applyBorder="1" applyAlignment="1">
      <alignment horizontal="right"/>
    </xf>
    <xf numFmtId="167" fontId="10" fillId="0" borderId="47" xfId="0" applyNumberFormat="1" applyFont="1" applyBorder="1" applyAlignment="1">
      <alignment horizontal="right"/>
    </xf>
    <xf numFmtId="0" fontId="8" fillId="0" borderId="13" xfId="0" applyFont="1" applyBorder="1"/>
    <xf numFmtId="0" fontId="10" fillId="0" borderId="15" xfId="0" applyFont="1" applyBorder="1" applyAlignment="1"/>
    <xf numFmtId="0" fontId="10" fillId="0" borderId="15" xfId="0" applyFont="1" applyBorder="1" applyAlignment="1">
      <alignment horizontal="center" wrapText="1"/>
    </xf>
    <xf numFmtId="0" fontId="5" fillId="0" borderId="0" xfId="0" applyFont="1"/>
    <xf numFmtId="165" fontId="5" fillId="0" borderId="20" xfId="0" applyNumberFormat="1" applyFont="1" applyBorder="1"/>
    <xf numFmtId="165" fontId="7" fillId="9" borderId="20" xfId="5" applyNumberFormat="1" applyFont="1" applyFill="1" applyBorder="1" applyAlignment="1" applyProtection="1">
      <alignment horizontal="center" vertical="center" wrapText="1"/>
    </xf>
    <xf numFmtId="165" fontId="7" fillId="9" borderId="20" xfId="5" applyNumberFormat="1" applyFont="1" applyFill="1" applyBorder="1" applyAlignment="1" applyProtection="1">
      <alignment horizontal="left" vertical="center" wrapText="1" indent="1"/>
    </xf>
    <xf numFmtId="165" fontId="7" fillId="9" borderId="20" xfId="5" applyNumberFormat="1" applyFont="1" applyFill="1" applyBorder="1" applyAlignment="1" applyProtection="1">
      <alignment horizontal="right" vertical="center" wrapText="1" indent="1"/>
    </xf>
    <xf numFmtId="165" fontId="4" fillId="10" borderId="20" xfId="5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20" xfId="5" applyNumberFormat="1" applyFont="1" applyFill="1" applyBorder="1" applyAlignment="1" applyProtection="1">
      <alignment horizontal="center" vertical="center" wrapText="1"/>
    </xf>
    <xf numFmtId="165" fontId="4" fillId="0" borderId="20" xfId="0" applyNumberFormat="1" applyFont="1" applyBorder="1" applyAlignment="1" applyProtection="1">
      <alignment horizontal="left" wrapText="1" indent="1"/>
    </xf>
    <xf numFmtId="165" fontId="7" fillId="9" borderId="20" xfId="0" applyNumberFormat="1" applyFont="1" applyFill="1" applyBorder="1" applyAlignment="1" applyProtection="1">
      <alignment horizontal="left" vertical="center" wrapText="1" indent="1"/>
    </xf>
    <xf numFmtId="165" fontId="4" fillId="0" borderId="20" xfId="0" applyNumberFormat="1" applyFont="1" applyBorder="1" applyAlignment="1" applyProtection="1">
      <alignment horizontal="left" indent="1"/>
    </xf>
    <xf numFmtId="165" fontId="7" fillId="11" borderId="20" xfId="5" applyNumberFormat="1" applyFont="1" applyFill="1" applyBorder="1" applyAlignment="1" applyProtection="1">
      <alignment horizontal="center" vertical="center" wrapText="1"/>
    </xf>
    <xf numFmtId="165" fontId="7" fillId="11" borderId="20" xfId="5" applyNumberFormat="1" applyFont="1" applyFill="1" applyBorder="1" applyAlignment="1" applyProtection="1">
      <alignment horizontal="left" vertical="center" wrapText="1" indent="1"/>
    </xf>
    <xf numFmtId="165" fontId="7" fillId="11" borderId="20" xfId="5" applyNumberFormat="1" applyFont="1" applyFill="1" applyBorder="1" applyAlignment="1" applyProtection="1">
      <alignment horizontal="right" vertical="center" wrapText="1" indent="1"/>
    </xf>
    <xf numFmtId="165" fontId="4" fillId="11" borderId="20" xfId="5" applyNumberFormat="1" applyFont="1" applyFill="1" applyBorder="1" applyAlignment="1" applyProtection="1">
      <alignment horizontal="right" vertical="center" wrapText="1" indent="1"/>
      <protection locked="0"/>
    </xf>
    <xf numFmtId="165" fontId="7" fillId="9" borderId="20" xfId="0" applyNumberFormat="1" applyFont="1" applyFill="1" applyBorder="1" applyAlignment="1" applyProtection="1">
      <alignment horizontal="center" wrapText="1"/>
    </xf>
    <xf numFmtId="165" fontId="4" fillId="9" borderId="20" xfId="5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20" xfId="0" applyNumberFormat="1" applyFont="1" applyBorder="1" applyAlignment="1" applyProtection="1">
      <alignment wrapText="1"/>
    </xf>
    <xf numFmtId="165" fontId="4" fillId="0" borderId="20" xfId="0" applyNumberFormat="1" applyFont="1" applyBorder="1" applyAlignment="1" applyProtection="1">
      <alignment horizontal="center" wrapText="1"/>
    </xf>
    <xf numFmtId="165" fontId="7" fillId="11" borderId="25" xfId="0" applyNumberFormat="1" applyFont="1" applyFill="1" applyBorder="1" applyAlignment="1" applyProtection="1">
      <alignment horizontal="center" wrapText="1"/>
    </xf>
    <xf numFmtId="165" fontId="7" fillId="11" borderId="25" xfId="0" applyNumberFormat="1" applyFont="1" applyFill="1" applyBorder="1" applyAlignment="1" applyProtection="1">
      <alignment wrapText="1"/>
    </xf>
    <xf numFmtId="165" fontId="4" fillId="11" borderId="25" xfId="5" applyNumberFormat="1" applyFont="1" applyFill="1" applyBorder="1" applyAlignment="1" applyProtection="1">
      <alignment horizontal="right" vertical="center" wrapText="1" indent="1"/>
      <protection locked="0"/>
    </xf>
    <xf numFmtId="165" fontId="7" fillId="12" borderId="13" xfId="0" applyNumberFormat="1" applyFont="1" applyFill="1" applyBorder="1" applyAlignment="1" applyProtection="1">
      <alignment horizontal="center" wrapText="1"/>
    </xf>
    <xf numFmtId="165" fontId="7" fillId="12" borderId="15" xfId="0" applyNumberFormat="1" applyFont="1" applyFill="1" applyBorder="1" applyAlignment="1" applyProtection="1">
      <alignment horizontal="center" wrapText="1"/>
    </xf>
    <xf numFmtId="165" fontId="7" fillId="12" borderId="15" xfId="0" applyNumberFormat="1" applyFont="1" applyFill="1" applyBorder="1" applyAlignment="1" applyProtection="1">
      <alignment wrapText="1"/>
    </xf>
    <xf numFmtId="165" fontId="4" fillId="12" borderId="15" xfId="5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0" xfId="0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 applyProtection="1">
      <alignment horizontal="left" vertical="center" wrapText="1" indent="1"/>
    </xf>
    <xf numFmtId="165" fontId="5" fillId="0" borderId="0" xfId="0" applyNumberFormat="1" applyFont="1" applyBorder="1"/>
    <xf numFmtId="165" fontId="5" fillId="0" borderId="31" xfId="0" applyNumberFormat="1" applyFont="1" applyBorder="1"/>
    <xf numFmtId="165" fontId="7" fillId="9" borderId="19" xfId="5" applyNumberFormat="1" applyFont="1" applyFill="1" applyBorder="1" applyAlignment="1" applyProtection="1">
      <alignment horizontal="center" vertical="center" wrapText="1"/>
    </xf>
    <xf numFmtId="165" fontId="7" fillId="9" borderId="20" xfId="5" applyNumberFormat="1" applyFont="1" applyFill="1" applyBorder="1" applyAlignment="1" applyProtection="1">
      <alignment vertical="center" wrapText="1"/>
    </xf>
    <xf numFmtId="165" fontId="4" fillId="0" borderId="19" xfId="5" applyNumberFormat="1" applyFont="1" applyFill="1" applyBorder="1" applyAlignment="1" applyProtection="1">
      <alignment horizontal="center" vertical="center" wrapText="1"/>
    </xf>
    <xf numFmtId="165" fontId="4" fillId="8" borderId="20" xfId="5" applyNumberFormat="1" applyFont="1" applyFill="1" applyBorder="1" applyAlignment="1" applyProtection="1">
      <alignment horizontal="center" vertical="center" wrapText="1"/>
    </xf>
    <xf numFmtId="165" fontId="4" fillId="0" borderId="20" xfId="5" applyNumberFormat="1" applyFont="1" applyFill="1" applyBorder="1" applyAlignment="1" applyProtection="1">
      <alignment horizontal="left" vertical="center" wrapText="1" indent="1"/>
    </xf>
    <xf numFmtId="165" fontId="5" fillId="0" borderId="20" xfId="0" applyNumberFormat="1" applyFont="1" applyBorder="1" applyAlignment="1">
      <alignment wrapText="1"/>
    </xf>
    <xf numFmtId="165" fontId="4" fillId="3" borderId="20" xfId="5" applyNumberFormat="1" applyFont="1" applyFill="1" applyBorder="1" applyAlignment="1" applyProtection="1">
      <alignment horizontal="center" vertical="center" wrapText="1"/>
    </xf>
    <xf numFmtId="165" fontId="33" fillId="8" borderId="20" xfId="5" applyNumberFormat="1" applyFont="1" applyFill="1" applyBorder="1" applyAlignment="1" applyProtection="1">
      <alignment horizontal="center" vertical="center" wrapText="1"/>
    </xf>
    <xf numFmtId="165" fontId="4" fillId="0" borderId="20" xfId="5" applyNumberFormat="1" applyFont="1" applyFill="1" applyBorder="1" applyAlignment="1" applyProtection="1">
      <alignment horizontal="left" indent="6"/>
    </xf>
    <xf numFmtId="165" fontId="4" fillId="0" borderId="20" xfId="5" applyNumberFormat="1" applyFont="1" applyFill="1" applyBorder="1" applyAlignment="1" applyProtection="1">
      <alignment horizontal="left" vertical="center" wrapText="1" indent="6"/>
    </xf>
    <xf numFmtId="165" fontId="4" fillId="0" borderId="20" xfId="0" applyNumberFormat="1" applyFont="1" applyBorder="1" applyAlignment="1" applyProtection="1">
      <alignment horizontal="left" vertical="center" wrapText="1" indent="1"/>
    </xf>
    <xf numFmtId="165" fontId="7" fillId="11" borderId="19" xfId="5" applyNumberFormat="1" applyFont="1" applyFill="1" applyBorder="1" applyAlignment="1" applyProtection="1">
      <alignment horizontal="center" vertical="center" wrapText="1"/>
    </xf>
    <xf numFmtId="165" fontId="5" fillId="11" borderId="20" xfId="0" applyNumberFormat="1" applyFont="1" applyFill="1" applyBorder="1"/>
    <xf numFmtId="165" fontId="5" fillId="0" borderId="0" xfId="0" applyNumberFormat="1" applyFont="1"/>
    <xf numFmtId="165" fontId="7" fillId="0" borderId="0" xfId="5" applyNumberFormat="1" applyFont="1" applyFill="1" applyBorder="1" applyAlignment="1" applyProtection="1">
      <alignment horizontal="right" vertical="center" wrapText="1" inden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right" vertical="center" wrapText="1" indent="1"/>
    </xf>
    <xf numFmtId="0" fontId="32" fillId="0" borderId="15" xfId="0" applyFont="1" applyBorder="1" applyAlignment="1">
      <alignment horizontal="center" wrapText="1"/>
    </xf>
    <xf numFmtId="0" fontId="32" fillId="0" borderId="15" xfId="0" quotePrefix="1" applyFont="1" applyBorder="1" applyAlignment="1">
      <alignment horizontal="center" wrapText="1"/>
    </xf>
    <xf numFmtId="0" fontId="32" fillId="0" borderId="17" xfId="0" applyFont="1" applyBorder="1" applyAlignment="1">
      <alignment horizontal="center" wrapText="1"/>
    </xf>
    <xf numFmtId="165" fontId="5" fillId="0" borderId="5" xfId="0" applyNumberFormat="1" applyFont="1" applyBorder="1"/>
    <xf numFmtId="165" fontId="5" fillId="0" borderId="7" xfId="0" applyNumberFormat="1" applyFont="1" applyBorder="1"/>
    <xf numFmtId="165" fontId="4" fillId="10" borderId="23" xfId="5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23" xfId="0" applyNumberFormat="1" applyFont="1" applyBorder="1"/>
    <xf numFmtId="165" fontId="4" fillId="11" borderId="23" xfId="5" applyNumberFormat="1" applyFont="1" applyFill="1" applyBorder="1" applyAlignment="1" applyProtection="1">
      <alignment horizontal="right" vertical="center" wrapText="1" indent="1"/>
      <protection locked="0"/>
    </xf>
    <xf numFmtId="165" fontId="7" fillId="9" borderId="19" xfId="0" applyNumberFormat="1" applyFont="1" applyFill="1" applyBorder="1" applyAlignment="1" applyProtection="1">
      <alignment horizontal="center" wrapText="1"/>
    </xf>
    <xf numFmtId="165" fontId="4" fillId="9" borderId="23" xfId="5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19" xfId="0" applyNumberFormat="1" applyFont="1" applyBorder="1" applyAlignment="1" applyProtection="1">
      <alignment horizontal="center" wrapText="1"/>
    </xf>
    <xf numFmtId="165" fontId="7" fillId="9" borderId="23" xfId="5" applyNumberFormat="1" applyFont="1" applyFill="1" applyBorder="1" applyAlignment="1" applyProtection="1">
      <alignment horizontal="right" vertical="center" wrapText="1" indent="1"/>
    </xf>
    <xf numFmtId="165" fontId="7" fillId="11" borderId="24" xfId="0" applyNumberFormat="1" applyFont="1" applyFill="1" applyBorder="1" applyAlignment="1" applyProtection="1">
      <alignment horizontal="center" wrapText="1"/>
    </xf>
    <xf numFmtId="165" fontId="4" fillId="11" borderId="53" xfId="5" applyNumberFormat="1" applyFont="1" applyFill="1" applyBorder="1" applyAlignment="1" applyProtection="1">
      <alignment horizontal="right" vertical="center" wrapText="1" indent="1"/>
      <protection locked="0"/>
    </xf>
    <xf numFmtId="165" fontId="4" fillId="12" borderId="17" xfId="5" applyNumberFormat="1" applyFont="1" applyFill="1" applyBorder="1" applyAlignment="1" applyProtection="1">
      <alignment horizontal="right" vertical="center" wrapText="1" indent="1"/>
      <protection locked="0"/>
    </xf>
    <xf numFmtId="165" fontId="7" fillId="9" borderId="18" xfId="5" applyNumberFormat="1" applyFont="1" applyFill="1" applyBorder="1" applyAlignment="1" applyProtection="1">
      <alignment horizontal="center" vertical="center" wrapText="1"/>
    </xf>
    <xf numFmtId="165" fontId="7" fillId="9" borderId="5" xfId="5" applyNumberFormat="1" applyFont="1" applyFill="1" applyBorder="1" applyAlignment="1" applyProtection="1">
      <alignment horizontal="center" vertical="center" wrapText="1"/>
    </xf>
    <xf numFmtId="165" fontId="7" fillId="9" borderId="5" xfId="5" applyNumberFormat="1" applyFont="1" applyFill="1" applyBorder="1" applyAlignment="1" applyProtection="1">
      <alignment vertical="center" wrapText="1"/>
    </xf>
    <xf numFmtId="165" fontId="4" fillId="9" borderId="5" xfId="5" applyNumberFormat="1" applyFont="1" applyFill="1" applyBorder="1" applyAlignment="1" applyProtection="1">
      <alignment horizontal="right" vertical="center" wrapText="1" indent="1"/>
      <protection locked="0"/>
    </xf>
    <xf numFmtId="165" fontId="4" fillId="9" borderId="7" xfId="5" applyNumberFormat="1" applyFont="1" applyFill="1" applyBorder="1" applyAlignment="1" applyProtection="1">
      <alignment horizontal="right" vertical="center" wrapText="1" indent="1"/>
      <protection locked="0"/>
    </xf>
    <xf numFmtId="165" fontId="5" fillId="11" borderId="23" xfId="0" applyNumberFormat="1" applyFont="1" applyFill="1" applyBorder="1"/>
    <xf numFmtId="165" fontId="7" fillId="12" borderId="8" xfId="0" applyNumberFormat="1" applyFont="1" applyFill="1" applyBorder="1" applyAlignment="1" applyProtection="1">
      <alignment horizontal="center" vertical="center" wrapText="1"/>
    </xf>
    <xf numFmtId="165" fontId="7" fillId="12" borderId="9" xfId="0" applyNumberFormat="1" applyFont="1" applyFill="1" applyBorder="1" applyAlignment="1" applyProtection="1">
      <alignment horizontal="center" vertical="center" wrapText="1"/>
    </xf>
    <xf numFmtId="165" fontId="7" fillId="12" borderId="9" xfId="0" applyNumberFormat="1" applyFont="1" applyFill="1" applyBorder="1" applyAlignment="1" applyProtection="1">
      <alignment horizontal="left" vertical="center" wrapText="1" indent="1"/>
    </xf>
    <xf numFmtId="165" fontId="4" fillId="12" borderId="9" xfId="5" applyNumberFormat="1" applyFont="1" applyFill="1" applyBorder="1" applyAlignment="1" applyProtection="1">
      <alignment horizontal="right" vertical="center" wrapText="1" indent="1"/>
      <protection locked="0"/>
    </xf>
    <xf numFmtId="165" fontId="5" fillId="12" borderId="9" xfId="0" applyNumberFormat="1" applyFont="1" applyFill="1" applyBorder="1"/>
    <xf numFmtId="165" fontId="5" fillId="12" borderId="37" xfId="0" applyNumberFormat="1" applyFont="1" applyFill="1" applyBorder="1"/>
    <xf numFmtId="49" fontId="19" fillId="2" borderId="25" xfId="2" applyNumberFormat="1" applyFont="1" applyFill="1" applyBorder="1" applyAlignment="1">
      <alignment vertical="top" wrapText="1"/>
    </xf>
    <xf numFmtId="166" fontId="9" fillId="0" borderId="37" xfId="1" applyNumberFormat="1" applyFont="1" applyBorder="1"/>
    <xf numFmtId="3" fontId="7" fillId="0" borderId="13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 wrapText="1"/>
    </xf>
    <xf numFmtId="3" fontId="7" fillId="0" borderId="4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3" fontId="6" fillId="0" borderId="29" xfId="0" applyNumberFormat="1" applyFont="1" applyBorder="1" applyAlignment="1">
      <alignment horizontal="center" vertical="center" wrapText="1"/>
    </xf>
    <xf numFmtId="3" fontId="6" fillId="0" borderId="30" xfId="0" applyNumberFormat="1" applyFont="1" applyBorder="1" applyAlignment="1">
      <alignment horizontal="center" vertical="center" wrapText="1"/>
    </xf>
    <xf numFmtId="3" fontId="6" fillId="0" borderId="31" xfId="0" applyNumberFormat="1" applyFont="1" applyBorder="1" applyAlignment="1">
      <alignment horizontal="center" vertical="center" wrapText="1"/>
    </xf>
    <xf numFmtId="3" fontId="6" fillId="0" borderId="32" xfId="0" applyNumberFormat="1" applyFont="1" applyBorder="1" applyAlignment="1">
      <alignment horizontal="center" vertical="center" wrapText="1"/>
    </xf>
    <xf numFmtId="3" fontId="6" fillId="0" borderId="33" xfId="0" applyNumberFormat="1" applyFont="1" applyBorder="1" applyAlignment="1">
      <alignment horizontal="center" vertical="center" wrapText="1"/>
    </xf>
    <xf numFmtId="3" fontId="6" fillId="0" borderId="41" xfId="0" applyNumberFormat="1" applyFont="1" applyBorder="1" applyAlignment="1">
      <alignment horizontal="center" vertical="center" wrapText="1"/>
    </xf>
    <xf numFmtId="3" fontId="6" fillId="0" borderId="42" xfId="0" applyNumberFormat="1" applyFont="1" applyBorder="1" applyAlignment="1">
      <alignment horizontal="center" vertical="center" wrapText="1"/>
    </xf>
    <xf numFmtId="3" fontId="6" fillId="0" borderId="4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4" fillId="0" borderId="0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38" xfId="0" applyNumberFormat="1" applyFont="1" applyBorder="1" applyAlignment="1">
      <alignment horizontal="center" vertical="center"/>
    </xf>
    <xf numFmtId="3" fontId="6" fillId="0" borderId="39" xfId="0" applyNumberFormat="1" applyFont="1" applyBorder="1" applyAlignment="1">
      <alignment horizontal="center" vertical="center"/>
    </xf>
    <xf numFmtId="3" fontId="6" fillId="0" borderId="40" xfId="0" applyNumberFormat="1" applyFont="1" applyBorder="1" applyAlignment="1">
      <alignment horizontal="center" vertical="center"/>
    </xf>
    <xf numFmtId="0" fontId="5" fillId="0" borderId="7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65" fontId="7" fillId="8" borderId="1" xfId="0" applyNumberFormat="1" applyFont="1" applyFill="1" applyBorder="1" applyAlignment="1" applyProtection="1">
      <alignment horizontal="left" vertical="center" wrapText="1"/>
    </xf>
    <xf numFmtId="165" fontId="7" fillId="8" borderId="2" xfId="0" applyNumberFormat="1" applyFont="1" applyFill="1" applyBorder="1" applyAlignment="1" applyProtection="1">
      <alignment horizontal="left" vertical="center" wrapText="1"/>
    </xf>
    <xf numFmtId="165" fontId="7" fillId="8" borderId="4" xfId="0" applyNumberFormat="1" applyFont="1" applyFill="1" applyBorder="1" applyAlignment="1" applyProtection="1">
      <alignment horizontal="left" vertical="center" wrapText="1"/>
    </xf>
    <xf numFmtId="165" fontId="7" fillId="8" borderId="27" xfId="0" applyNumberFormat="1" applyFont="1" applyFill="1" applyBorder="1" applyAlignment="1" applyProtection="1">
      <alignment horizontal="left" vertical="center" wrapText="1"/>
    </xf>
    <xf numFmtId="165" fontId="7" fillId="8" borderId="28" xfId="0" applyNumberFormat="1" applyFont="1" applyFill="1" applyBorder="1" applyAlignment="1" applyProtection="1">
      <alignment horizontal="left" vertical="center" wrapText="1"/>
    </xf>
    <xf numFmtId="165" fontId="10" fillId="0" borderId="62" xfId="0" applyNumberFormat="1" applyFont="1" applyBorder="1" applyAlignment="1">
      <alignment horizontal="center" wrapText="1"/>
    </xf>
    <xf numFmtId="165" fontId="0" fillId="0" borderId="64" xfId="0" applyNumberFormat="1" applyBorder="1" applyAlignment="1">
      <alignment horizontal="center" wrapText="1"/>
    </xf>
    <xf numFmtId="165" fontId="10" fillId="0" borderId="61" xfId="0" applyNumberFormat="1" applyFont="1" applyBorder="1" applyAlignment="1">
      <alignment wrapText="1"/>
    </xf>
    <xf numFmtId="165" fontId="0" fillId="0" borderId="29" xfId="0" applyNumberFormat="1" applyBorder="1" applyAlignment="1">
      <alignment wrapText="1"/>
    </xf>
    <xf numFmtId="165" fontId="10" fillId="0" borderId="31" xfId="0" applyNumberFormat="1" applyFont="1" applyBorder="1" applyAlignment="1">
      <alignment horizontal="center" wrapText="1"/>
    </xf>
    <xf numFmtId="165" fontId="0" fillId="0" borderId="38" xfId="0" applyNumberFormat="1" applyBorder="1" applyAlignment="1">
      <alignment horizontal="center" wrapText="1"/>
    </xf>
    <xf numFmtId="165" fontId="10" fillId="0" borderId="31" xfId="0" applyNumberFormat="1" applyFont="1" applyBorder="1" applyAlignment="1">
      <alignment horizontal="right" wrapText="1"/>
    </xf>
    <xf numFmtId="165" fontId="0" fillId="0" borderId="38" xfId="0" applyNumberFormat="1" applyBorder="1" applyAlignment="1">
      <alignment horizontal="right" wrapText="1"/>
    </xf>
    <xf numFmtId="0" fontId="14" fillId="0" borderId="60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165" fontId="10" fillId="0" borderId="61" xfId="0" applyNumberFormat="1" applyFont="1" applyBorder="1" applyAlignment="1">
      <alignment horizontal="center" wrapText="1"/>
    </xf>
    <xf numFmtId="165" fontId="0" fillId="0" borderId="29" xfId="0" applyNumberFormat="1" applyBorder="1" applyAlignment="1">
      <alignment horizontal="center" wrapText="1"/>
    </xf>
    <xf numFmtId="165" fontId="10" fillId="0" borderId="38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1" fillId="0" borderId="48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0" fillId="0" borderId="25" xfId="0" applyBorder="1" applyAlignment="1">
      <alignment wrapText="1"/>
    </xf>
    <xf numFmtId="0" fontId="11" fillId="0" borderId="46" xfId="0" applyFont="1" applyBorder="1" applyAlignment="1">
      <alignment horizontal="center" vertical="center" wrapText="1"/>
    </xf>
    <xf numFmtId="0" fontId="0" fillId="0" borderId="22" xfId="0" applyBorder="1" applyAlignment="1">
      <alignment wrapText="1"/>
    </xf>
    <xf numFmtId="0" fontId="0" fillId="0" borderId="52" xfId="0" applyBorder="1" applyAlignment="1">
      <alignment wrapText="1"/>
    </xf>
    <xf numFmtId="0" fontId="11" fillId="0" borderId="44" xfId="0" applyFont="1" applyBorder="1" applyAlignment="1">
      <alignment horizontal="center" vertical="center" wrapText="1"/>
    </xf>
    <xf numFmtId="0" fontId="0" fillId="0" borderId="19" xfId="0" applyBorder="1" applyAlignment="1">
      <alignment wrapText="1"/>
    </xf>
    <xf numFmtId="0" fontId="0" fillId="0" borderId="24" xfId="0" applyBorder="1" applyAlignment="1">
      <alignment wrapText="1"/>
    </xf>
    <xf numFmtId="0" fontId="11" fillId="0" borderId="47" xfId="0" applyFont="1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0" fillId="0" borderId="53" xfId="0" applyBorder="1" applyAlignment="1">
      <alignment wrapText="1"/>
    </xf>
    <xf numFmtId="0" fontId="12" fillId="0" borderId="2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7" fillId="0" borderId="0" xfId="0" applyFont="1" applyBorder="1" applyAlignment="1">
      <alignment horizontal="center" vertical="center"/>
    </xf>
    <xf numFmtId="0" fontId="4" fillId="0" borderId="0" xfId="1" applyNumberFormat="1" applyFont="1" applyAlignment="1">
      <alignment horizontal="left" wrapText="1"/>
    </xf>
    <xf numFmtId="0" fontId="19" fillId="0" borderId="0" xfId="1" applyNumberFormat="1" applyFont="1" applyAlignment="1">
      <alignment horizontal="right" wrapText="1"/>
    </xf>
    <xf numFmtId="0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center" vertical="center"/>
    </xf>
    <xf numFmtId="0" fontId="8" fillId="0" borderId="44" xfId="0" applyFont="1" applyBorder="1" applyAlignment="1">
      <alignment horizontal="center" vertical="center" textRotation="90" wrapText="1"/>
    </xf>
    <xf numFmtId="0" fontId="8" fillId="0" borderId="19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wrapText="1"/>
    </xf>
    <xf numFmtId="0" fontId="20" fillId="0" borderId="7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18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3" fillId="0" borderId="0" xfId="1" applyNumberFormat="1" applyFont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8" fillId="4" borderId="41" xfId="0" applyFont="1" applyFill="1" applyBorder="1" applyAlignment="1"/>
    <xf numFmtId="0" fontId="18" fillId="4" borderId="42" xfId="0" applyFont="1" applyFill="1" applyBorder="1" applyAlignment="1"/>
    <xf numFmtId="0" fontId="19" fillId="0" borderId="0" xfId="0" applyFont="1" applyAlignment="1">
      <alignment horizontal="right" wrapText="1"/>
    </xf>
    <xf numFmtId="0" fontId="19" fillId="0" borderId="0" xfId="0" applyFont="1" applyAlignment="1">
      <alignment wrapText="1"/>
    </xf>
    <xf numFmtId="0" fontId="19" fillId="0" borderId="0" xfId="0" applyFont="1" applyAlignment="1"/>
    <xf numFmtId="0" fontId="4" fillId="0" borderId="0" xfId="1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62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28" xfId="0" applyFont="1" applyBorder="1" applyAlignment="1">
      <alignment vertical="center"/>
    </xf>
    <xf numFmtId="0" fontId="19" fillId="0" borderId="62" xfId="0" applyFont="1" applyBorder="1" applyAlignment="1">
      <alignment vertical="center"/>
    </xf>
    <xf numFmtId="0" fontId="19" fillId="0" borderId="34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68" xfId="0" applyFont="1" applyBorder="1" applyAlignment="1">
      <alignment vertical="center"/>
    </xf>
    <xf numFmtId="0" fontId="19" fillId="0" borderId="70" xfId="0" applyFont="1" applyBorder="1" applyAlignment="1">
      <alignment vertical="center"/>
    </xf>
    <xf numFmtId="0" fontId="19" fillId="0" borderId="71" xfId="0" applyFont="1" applyBorder="1" applyAlignment="1">
      <alignment vertical="center"/>
    </xf>
    <xf numFmtId="0" fontId="19" fillId="0" borderId="64" xfId="0" applyFont="1" applyBorder="1" applyAlignment="1">
      <alignment vertical="center"/>
    </xf>
    <xf numFmtId="0" fontId="5" fillId="0" borderId="0" xfId="0" applyFont="1" applyAlignment="1">
      <alignment horizontal="left" wrapText="1"/>
    </xf>
    <xf numFmtId="0" fontId="19" fillId="0" borderId="0" xfId="3" applyFont="1" applyAlignment="1">
      <alignment horizontal="left" vertical="center"/>
    </xf>
    <xf numFmtId="0" fontId="18" fillId="0" borderId="0" xfId="3" applyFont="1" applyAlignment="1">
      <alignment horizontal="center"/>
    </xf>
    <xf numFmtId="0" fontId="18" fillId="0" borderId="73" xfId="3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7" fillId="0" borderId="0" xfId="4" applyFont="1" applyFill="1" applyBorder="1" applyAlignment="1">
      <alignment horizontal="center" vertical="top" wrapText="1"/>
    </xf>
    <xf numFmtId="0" fontId="17" fillId="0" borderId="61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166" fontId="18" fillId="0" borderId="5" xfId="1" applyNumberFormat="1" applyFont="1" applyBorder="1" applyAlignment="1">
      <alignment horizontal="center"/>
    </xf>
    <xf numFmtId="166" fontId="18" fillId="0" borderId="74" xfId="1" applyNumberFormat="1" applyFont="1" applyBorder="1" applyAlignment="1">
      <alignment horizontal="center"/>
    </xf>
    <xf numFmtId="166" fontId="18" fillId="0" borderId="62" xfId="1" applyNumberFormat="1" applyFont="1" applyBorder="1" applyAlignment="1">
      <alignment horizontal="center" vertical="center"/>
    </xf>
    <xf numFmtId="166" fontId="18" fillId="0" borderId="76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9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7" fillId="0" borderId="6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3" borderId="61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72" xfId="0" applyFont="1" applyFill="1" applyBorder="1" applyAlignment="1">
      <alignment horizontal="center" vertical="center"/>
    </xf>
    <xf numFmtId="0" fontId="24" fillId="0" borderId="0" xfId="1" applyNumberFormat="1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18" fillId="0" borderId="60" xfId="0" applyFont="1" applyBorder="1" applyAlignment="1">
      <alignment horizontal="center" vertical="center" wrapText="1"/>
    </xf>
    <xf numFmtId="0" fontId="18" fillId="0" borderId="69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</cellXfs>
  <cellStyles count="6">
    <cellStyle name="Cím" xfId="4" builtinId="15"/>
    <cellStyle name="Címsor 1" xfId="2" builtinId="16"/>
    <cellStyle name="Ezres" xfId="1" builtinId="3"/>
    <cellStyle name="Normál" xfId="0" builtinId="0"/>
    <cellStyle name="Normál 6" xfId="3" xr:uid="{00000000-0005-0000-0000-000004000000}"/>
    <cellStyle name="Normál_KVRENMUNKA" xfId="5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1"/>
  <sheetViews>
    <sheetView topLeftCell="E1" workbookViewId="0">
      <selection activeCell="A3" sqref="A3:N3"/>
    </sheetView>
  </sheetViews>
  <sheetFormatPr defaultRowHeight="15" x14ac:dyDescent="0.25"/>
  <cols>
    <col min="1" max="1" width="35.42578125" style="1" customWidth="1"/>
    <col min="2" max="2" width="6" style="1" customWidth="1"/>
    <col min="3" max="3" width="14.28515625" style="1" bestFit="1" customWidth="1"/>
    <col min="4" max="6" width="12.85546875" style="1" customWidth="1"/>
    <col min="7" max="7" width="12.85546875" style="1" bestFit="1" customWidth="1"/>
    <col min="8" max="8" width="44.28515625" style="1" customWidth="1"/>
    <col min="9" max="9" width="6.5703125" style="1" customWidth="1"/>
    <col min="10" max="10" width="14.28515625" style="1" bestFit="1" customWidth="1"/>
    <col min="11" max="13" width="12.85546875" style="1" customWidth="1"/>
    <col min="14" max="14" width="12.42578125" style="1" bestFit="1" customWidth="1"/>
    <col min="15" max="17" width="12.42578125" style="1" customWidth="1"/>
    <col min="18" max="263" width="9.140625" style="1"/>
    <col min="264" max="264" width="55.42578125" style="1" customWidth="1"/>
    <col min="265" max="265" width="6" style="1" customWidth="1"/>
    <col min="266" max="266" width="12.85546875" style="1" bestFit="1" customWidth="1"/>
    <col min="267" max="267" width="12.42578125" style="1" customWidth="1"/>
    <col min="268" max="268" width="12.7109375" style="1" customWidth="1"/>
    <col min="269" max="269" width="54.85546875" style="1" customWidth="1"/>
    <col min="270" max="270" width="6.5703125" style="1" customWidth="1"/>
    <col min="271" max="271" width="12.85546875" style="1" bestFit="1" customWidth="1"/>
    <col min="272" max="272" width="12.85546875" style="1" customWidth="1"/>
    <col min="273" max="273" width="12.42578125" style="1" bestFit="1" customWidth="1"/>
    <col min="274" max="519" width="9.140625" style="1"/>
    <col min="520" max="520" width="55.42578125" style="1" customWidth="1"/>
    <col min="521" max="521" width="6" style="1" customWidth="1"/>
    <col min="522" max="522" width="12.85546875" style="1" bestFit="1" customWidth="1"/>
    <col min="523" max="523" width="12.42578125" style="1" customWidth="1"/>
    <col min="524" max="524" width="12.7109375" style="1" customWidth="1"/>
    <col min="525" max="525" width="54.85546875" style="1" customWidth="1"/>
    <col min="526" max="526" width="6.5703125" style="1" customWidth="1"/>
    <col min="527" max="527" width="12.85546875" style="1" bestFit="1" customWidth="1"/>
    <col min="528" max="528" width="12.85546875" style="1" customWidth="1"/>
    <col min="529" max="529" width="12.42578125" style="1" bestFit="1" customWidth="1"/>
    <col min="530" max="775" width="9.140625" style="1"/>
    <col min="776" max="776" width="55.42578125" style="1" customWidth="1"/>
    <col min="777" max="777" width="6" style="1" customWidth="1"/>
    <col min="778" max="778" width="12.85546875" style="1" bestFit="1" customWidth="1"/>
    <col min="779" max="779" width="12.42578125" style="1" customWidth="1"/>
    <col min="780" max="780" width="12.7109375" style="1" customWidth="1"/>
    <col min="781" max="781" width="54.85546875" style="1" customWidth="1"/>
    <col min="782" max="782" width="6.5703125" style="1" customWidth="1"/>
    <col min="783" max="783" width="12.85546875" style="1" bestFit="1" customWidth="1"/>
    <col min="784" max="784" width="12.85546875" style="1" customWidth="1"/>
    <col min="785" max="785" width="12.42578125" style="1" bestFit="1" customWidth="1"/>
    <col min="786" max="1031" width="9.140625" style="1"/>
    <col min="1032" max="1032" width="55.42578125" style="1" customWidth="1"/>
    <col min="1033" max="1033" width="6" style="1" customWidth="1"/>
    <col min="1034" max="1034" width="12.85546875" style="1" bestFit="1" customWidth="1"/>
    <col min="1035" max="1035" width="12.42578125" style="1" customWidth="1"/>
    <col min="1036" max="1036" width="12.7109375" style="1" customWidth="1"/>
    <col min="1037" max="1037" width="54.85546875" style="1" customWidth="1"/>
    <col min="1038" max="1038" width="6.5703125" style="1" customWidth="1"/>
    <col min="1039" max="1039" width="12.85546875" style="1" bestFit="1" customWidth="1"/>
    <col min="1040" max="1040" width="12.85546875" style="1" customWidth="1"/>
    <col min="1041" max="1041" width="12.42578125" style="1" bestFit="1" customWidth="1"/>
    <col min="1042" max="1287" width="9.140625" style="1"/>
    <col min="1288" max="1288" width="55.42578125" style="1" customWidth="1"/>
    <col min="1289" max="1289" width="6" style="1" customWidth="1"/>
    <col min="1290" max="1290" width="12.85546875" style="1" bestFit="1" customWidth="1"/>
    <col min="1291" max="1291" width="12.42578125" style="1" customWidth="1"/>
    <col min="1292" max="1292" width="12.7109375" style="1" customWidth="1"/>
    <col min="1293" max="1293" width="54.85546875" style="1" customWidth="1"/>
    <col min="1294" max="1294" width="6.5703125" style="1" customWidth="1"/>
    <col min="1295" max="1295" width="12.85546875" style="1" bestFit="1" customWidth="1"/>
    <col min="1296" max="1296" width="12.85546875" style="1" customWidth="1"/>
    <col min="1297" max="1297" width="12.42578125" style="1" bestFit="1" customWidth="1"/>
    <col min="1298" max="1543" width="9.140625" style="1"/>
    <col min="1544" max="1544" width="55.42578125" style="1" customWidth="1"/>
    <col min="1545" max="1545" width="6" style="1" customWidth="1"/>
    <col min="1546" max="1546" width="12.85546875" style="1" bestFit="1" customWidth="1"/>
    <col min="1547" max="1547" width="12.42578125" style="1" customWidth="1"/>
    <col min="1548" max="1548" width="12.7109375" style="1" customWidth="1"/>
    <col min="1549" max="1549" width="54.85546875" style="1" customWidth="1"/>
    <col min="1550" max="1550" width="6.5703125" style="1" customWidth="1"/>
    <col min="1551" max="1551" width="12.85546875" style="1" bestFit="1" customWidth="1"/>
    <col min="1552" max="1552" width="12.85546875" style="1" customWidth="1"/>
    <col min="1553" max="1553" width="12.42578125" style="1" bestFit="1" customWidth="1"/>
    <col min="1554" max="1799" width="9.140625" style="1"/>
    <col min="1800" max="1800" width="55.42578125" style="1" customWidth="1"/>
    <col min="1801" max="1801" width="6" style="1" customWidth="1"/>
    <col min="1802" max="1802" width="12.85546875" style="1" bestFit="1" customWidth="1"/>
    <col min="1803" max="1803" width="12.42578125" style="1" customWidth="1"/>
    <col min="1804" max="1804" width="12.7109375" style="1" customWidth="1"/>
    <col min="1805" max="1805" width="54.85546875" style="1" customWidth="1"/>
    <col min="1806" max="1806" width="6.5703125" style="1" customWidth="1"/>
    <col min="1807" max="1807" width="12.85546875" style="1" bestFit="1" customWidth="1"/>
    <col min="1808" max="1808" width="12.85546875" style="1" customWidth="1"/>
    <col min="1809" max="1809" width="12.42578125" style="1" bestFit="1" customWidth="1"/>
    <col min="1810" max="2055" width="9.140625" style="1"/>
    <col min="2056" max="2056" width="55.42578125" style="1" customWidth="1"/>
    <col min="2057" max="2057" width="6" style="1" customWidth="1"/>
    <col min="2058" max="2058" width="12.85546875" style="1" bestFit="1" customWidth="1"/>
    <col min="2059" max="2059" width="12.42578125" style="1" customWidth="1"/>
    <col min="2060" max="2060" width="12.7109375" style="1" customWidth="1"/>
    <col min="2061" max="2061" width="54.85546875" style="1" customWidth="1"/>
    <col min="2062" max="2062" width="6.5703125" style="1" customWidth="1"/>
    <col min="2063" max="2063" width="12.85546875" style="1" bestFit="1" customWidth="1"/>
    <col min="2064" max="2064" width="12.85546875" style="1" customWidth="1"/>
    <col min="2065" max="2065" width="12.42578125" style="1" bestFit="1" customWidth="1"/>
    <col min="2066" max="2311" width="9.140625" style="1"/>
    <col min="2312" max="2312" width="55.42578125" style="1" customWidth="1"/>
    <col min="2313" max="2313" width="6" style="1" customWidth="1"/>
    <col min="2314" max="2314" width="12.85546875" style="1" bestFit="1" customWidth="1"/>
    <col min="2315" max="2315" width="12.42578125" style="1" customWidth="1"/>
    <col min="2316" max="2316" width="12.7109375" style="1" customWidth="1"/>
    <col min="2317" max="2317" width="54.85546875" style="1" customWidth="1"/>
    <col min="2318" max="2318" width="6.5703125" style="1" customWidth="1"/>
    <col min="2319" max="2319" width="12.85546875" style="1" bestFit="1" customWidth="1"/>
    <col min="2320" max="2320" width="12.85546875" style="1" customWidth="1"/>
    <col min="2321" max="2321" width="12.42578125" style="1" bestFit="1" customWidth="1"/>
    <col min="2322" max="2567" width="9.140625" style="1"/>
    <col min="2568" max="2568" width="55.42578125" style="1" customWidth="1"/>
    <col min="2569" max="2569" width="6" style="1" customWidth="1"/>
    <col min="2570" max="2570" width="12.85546875" style="1" bestFit="1" customWidth="1"/>
    <col min="2571" max="2571" width="12.42578125" style="1" customWidth="1"/>
    <col min="2572" max="2572" width="12.7109375" style="1" customWidth="1"/>
    <col min="2573" max="2573" width="54.85546875" style="1" customWidth="1"/>
    <col min="2574" max="2574" width="6.5703125" style="1" customWidth="1"/>
    <col min="2575" max="2575" width="12.85546875" style="1" bestFit="1" customWidth="1"/>
    <col min="2576" max="2576" width="12.85546875" style="1" customWidth="1"/>
    <col min="2577" max="2577" width="12.42578125" style="1" bestFit="1" customWidth="1"/>
    <col min="2578" max="2823" width="9.140625" style="1"/>
    <col min="2824" max="2824" width="55.42578125" style="1" customWidth="1"/>
    <col min="2825" max="2825" width="6" style="1" customWidth="1"/>
    <col min="2826" max="2826" width="12.85546875" style="1" bestFit="1" customWidth="1"/>
    <col min="2827" max="2827" width="12.42578125" style="1" customWidth="1"/>
    <col min="2828" max="2828" width="12.7109375" style="1" customWidth="1"/>
    <col min="2829" max="2829" width="54.85546875" style="1" customWidth="1"/>
    <col min="2830" max="2830" width="6.5703125" style="1" customWidth="1"/>
    <col min="2831" max="2831" width="12.85546875" style="1" bestFit="1" customWidth="1"/>
    <col min="2832" max="2832" width="12.85546875" style="1" customWidth="1"/>
    <col min="2833" max="2833" width="12.42578125" style="1" bestFit="1" customWidth="1"/>
    <col min="2834" max="3079" width="9.140625" style="1"/>
    <col min="3080" max="3080" width="55.42578125" style="1" customWidth="1"/>
    <col min="3081" max="3081" width="6" style="1" customWidth="1"/>
    <col min="3082" max="3082" width="12.85546875" style="1" bestFit="1" customWidth="1"/>
    <col min="3083" max="3083" width="12.42578125" style="1" customWidth="1"/>
    <col min="3084" max="3084" width="12.7109375" style="1" customWidth="1"/>
    <col min="3085" max="3085" width="54.85546875" style="1" customWidth="1"/>
    <col min="3086" max="3086" width="6.5703125" style="1" customWidth="1"/>
    <col min="3087" max="3087" width="12.85546875" style="1" bestFit="1" customWidth="1"/>
    <col min="3088" max="3088" width="12.85546875" style="1" customWidth="1"/>
    <col min="3089" max="3089" width="12.42578125" style="1" bestFit="1" customWidth="1"/>
    <col min="3090" max="3335" width="9.140625" style="1"/>
    <col min="3336" max="3336" width="55.42578125" style="1" customWidth="1"/>
    <col min="3337" max="3337" width="6" style="1" customWidth="1"/>
    <col min="3338" max="3338" width="12.85546875" style="1" bestFit="1" customWidth="1"/>
    <col min="3339" max="3339" width="12.42578125" style="1" customWidth="1"/>
    <col min="3340" max="3340" width="12.7109375" style="1" customWidth="1"/>
    <col min="3341" max="3341" width="54.85546875" style="1" customWidth="1"/>
    <col min="3342" max="3342" width="6.5703125" style="1" customWidth="1"/>
    <col min="3343" max="3343" width="12.85546875" style="1" bestFit="1" customWidth="1"/>
    <col min="3344" max="3344" width="12.85546875" style="1" customWidth="1"/>
    <col min="3345" max="3345" width="12.42578125" style="1" bestFit="1" customWidth="1"/>
    <col min="3346" max="3591" width="9.140625" style="1"/>
    <col min="3592" max="3592" width="55.42578125" style="1" customWidth="1"/>
    <col min="3593" max="3593" width="6" style="1" customWidth="1"/>
    <col min="3594" max="3594" width="12.85546875" style="1" bestFit="1" customWidth="1"/>
    <col min="3595" max="3595" width="12.42578125" style="1" customWidth="1"/>
    <col min="3596" max="3596" width="12.7109375" style="1" customWidth="1"/>
    <col min="3597" max="3597" width="54.85546875" style="1" customWidth="1"/>
    <col min="3598" max="3598" width="6.5703125" style="1" customWidth="1"/>
    <col min="3599" max="3599" width="12.85546875" style="1" bestFit="1" customWidth="1"/>
    <col min="3600" max="3600" width="12.85546875" style="1" customWidth="1"/>
    <col min="3601" max="3601" width="12.42578125" style="1" bestFit="1" customWidth="1"/>
    <col min="3602" max="3847" width="9.140625" style="1"/>
    <col min="3848" max="3848" width="55.42578125" style="1" customWidth="1"/>
    <col min="3849" max="3849" width="6" style="1" customWidth="1"/>
    <col min="3850" max="3850" width="12.85546875" style="1" bestFit="1" customWidth="1"/>
    <col min="3851" max="3851" width="12.42578125" style="1" customWidth="1"/>
    <col min="3852" max="3852" width="12.7109375" style="1" customWidth="1"/>
    <col min="3853" max="3853" width="54.85546875" style="1" customWidth="1"/>
    <col min="3854" max="3854" width="6.5703125" style="1" customWidth="1"/>
    <col min="3855" max="3855" width="12.85546875" style="1" bestFit="1" customWidth="1"/>
    <col min="3856" max="3856" width="12.85546875" style="1" customWidth="1"/>
    <col min="3857" max="3857" width="12.42578125" style="1" bestFit="1" customWidth="1"/>
    <col min="3858" max="4103" width="9.140625" style="1"/>
    <col min="4104" max="4104" width="55.42578125" style="1" customWidth="1"/>
    <col min="4105" max="4105" width="6" style="1" customWidth="1"/>
    <col min="4106" max="4106" width="12.85546875" style="1" bestFit="1" customWidth="1"/>
    <col min="4107" max="4107" width="12.42578125" style="1" customWidth="1"/>
    <col min="4108" max="4108" width="12.7109375" style="1" customWidth="1"/>
    <col min="4109" max="4109" width="54.85546875" style="1" customWidth="1"/>
    <col min="4110" max="4110" width="6.5703125" style="1" customWidth="1"/>
    <col min="4111" max="4111" width="12.85546875" style="1" bestFit="1" customWidth="1"/>
    <col min="4112" max="4112" width="12.85546875" style="1" customWidth="1"/>
    <col min="4113" max="4113" width="12.42578125" style="1" bestFit="1" customWidth="1"/>
    <col min="4114" max="4359" width="9.140625" style="1"/>
    <col min="4360" max="4360" width="55.42578125" style="1" customWidth="1"/>
    <col min="4361" max="4361" width="6" style="1" customWidth="1"/>
    <col min="4362" max="4362" width="12.85546875" style="1" bestFit="1" customWidth="1"/>
    <col min="4363" max="4363" width="12.42578125" style="1" customWidth="1"/>
    <col min="4364" max="4364" width="12.7109375" style="1" customWidth="1"/>
    <col min="4365" max="4365" width="54.85546875" style="1" customWidth="1"/>
    <col min="4366" max="4366" width="6.5703125" style="1" customWidth="1"/>
    <col min="4367" max="4367" width="12.85546875" style="1" bestFit="1" customWidth="1"/>
    <col min="4368" max="4368" width="12.85546875" style="1" customWidth="1"/>
    <col min="4369" max="4369" width="12.42578125" style="1" bestFit="1" customWidth="1"/>
    <col min="4370" max="4615" width="9.140625" style="1"/>
    <col min="4616" max="4616" width="55.42578125" style="1" customWidth="1"/>
    <col min="4617" max="4617" width="6" style="1" customWidth="1"/>
    <col min="4618" max="4618" width="12.85546875" style="1" bestFit="1" customWidth="1"/>
    <col min="4619" max="4619" width="12.42578125" style="1" customWidth="1"/>
    <col min="4620" max="4620" width="12.7109375" style="1" customWidth="1"/>
    <col min="4621" max="4621" width="54.85546875" style="1" customWidth="1"/>
    <col min="4622" max="4622" width="6.5703125" style="1" customWidth="1"/>
    <col min="4623" max="4623" width="12.85546875" style="1" bestFit="1" customWidth="1"/>
    <col min="4624" max="4624" width="12.85546875" style="1" customWidth="1"/>
    <col min="4625" max="4625" width="12.42578125" style="1" bestFit="1" customWidth="1"/>
    <col min="4626" max="4871" width="9.140625" style="1"/>
    <col min="4872" max="4872" width="55.42578125" style="1" customWidth="1"/>
    <col min="4873" max="4873" width="6" style="1" customWidth="1"/>
    <col min="4874" max="4874" width="12.85546875" style="1" bestFit="1" customWidth="1"/>
    <col min="4875" max="4875" width="12.42578125" style="1" customWidth="1"/>
    <col min="4876" max="4876" width="12.7109375" style="1" customWidth="1"/>
    <col min="4877" max="4877" width="54.85546875" style="1" customWidth="1"/>
    <col min="4878" max="4878" width="6.5703125" style="1" customWidth="1"/>
    <col min="4879" max="4879" width="12.85546875" style="1" bestFit="1" customWidth="1"/>
    <col min="4880" max="4880" width="12.85546875" style="1" customWidth="1"/>
    <col min="4881" max="4881" width="12.42578125" style="1" bestFit="1" customWidth="1"/>
    <col min="4882" max="5127" width="9.140625" style="1"/>
    <col min="5128" max="5128" width="55.42578125" style="1" customWidth="1"/>
    <col min="5129" max="5129" width="6" style="1" customWidth="1"/>
    <col min="5130" max="5130" width="12.85546875" style="1" bestFit="1" customWidth="1"/>
    <col min="5131" max="5131" width="12.42578125" style="1" customWidth="1"/>
    <col min="5132" max="5132" width="12.7109375" style="1" customWidth="1"/>
    <col min="5133" max="5133" width="54.85546875" style="1" customWidth="1"/>
    <col min="5134" max="5134" width="6.5703125" style="1" customWidth="1"/>
    <col min="5135" max="5135" width="12.85546875" style="1" bestFit="1" customWidth="1"/>
    <col min="5136" max="5136" width="12.85546875" style="1" customWidth="1"/>
    <col min="5137" max="5137" width="12.42578125" style="1" bestFit="1" customWidth="1"/>
    <col min="5138" max="5383" width="9.140625" style="1"/>
    <col min="5384" max="5384" width="55.42578125" style="1" customWidth="1"/>
    <col min="5385" max="5385" width="6" style="1" customWidth="1"/>
    <col min="5386" max="5386" width="12.85546875" style="1" bestFit="1" customWidth="1"/>
    <col min="5387" max="5387" width="12.42578125" style="1" customWidth="1"/>
    <col min="5388" max="5388" width="12.7109375" style="1" customWidth="1"/>
    <col min="5389" max="5389" width="54.85546875" style="1" customWidth="1"/>
    <col min="5390" max="5390" width="6.5703125" style="1" customWidth="1"/>
    <col min="5391" max="5391" width="12.85546875" style="1" bestFit="1" customWidth="1"/>
    <col min="5392" max="5392" width="12.85546875" style="1" customWidth="1"/>
    <col min="5393" max="5393" width="12.42578125" style="1" bestFit="1" customWidth="1"/>
    <col min="5394" max="5639" width="9.140625" style="1"/>
    <col min="5640" max="5640" width="55.42578125" style="1" customWidth="1"/>
    <col min="5641" max="5641" width="6" style="1" customWidth="1"/>
    <col min="5642" max="5642" width="12.85546875" style="1" bestFit="1" customWidth="1"/>
    <col min="5643" max="5643" width="12.42578125" style="1" customWidth="1"/>
    <col min="5644" max="5644" width="12.7109375" style="1" customWidth="1"/>
    <col min="5645" max="5645" width="54.85546875" style="1" customWidth="1"/>
    <col min="5646" max="5646" width="6.5703125" style="1" customWidth="1"/>
    <col min="5647" max="5647" width="12.85546875" style="1" bestFit="1" customWidth="1"/>
    <col min="5648" max="5648" width="12.85546875" style="1" customWidth="1"/>
    <col min="5649" max="5649" width="12.42578125" style="1" bestFit="1" customWidth="1"/>
    <col min="5650" max="5895" width="9.140625" style="1"/>
    <col min="5896" max="5896" width="55.42578125" style="1" customWidth="1"/>
    <col min="5897" max="5897" width="6" style="1" customWidth="1"/>
    <col min="5898" max="5898" width="12.85546875" style="1" bestFit="1" customWidth="1"/>
    <col min="5899" max="5899" width="12.42578125" style="1" customWidth="1"/>
    <col min="5900" max="5900" width="12.7109375" style="1" customWidth="1"/>
    <col min="5901" max="5901" width="54.85546875" style="1" customWidth="1"/>
    <col min="5902" max="5902" width="6.5703125" style="1" customWidth="1"/>
    <col min="5903" max="5903" width="12.85546875" style="1" bestFit="1" customWidth="1"/>
    <col min="5904" max="5904" width="12.85546875" style="1" customWidth="1"/>
    <col min="5905" max="5905" width="12.42578125" style="1" bestFit="1" customWidth="1"/>
    <col min="5906" max="6151" width="9.140625" style="1"/>
    <col min="6152" max="6152" width="55.42578125" style="1" customWidth="1"/>
    <col min="6153" max="6153" width="6" style="1" customWidth="1"/>
    <col min="6154" max="6154" width="12.85546875" style="1" bestFit="1" customWidth="1"/>
    <col min="6155" max="6155" width="12.42578125" style="1" customWidth="1"/>
    <col min="6156" max="6156" width="12.7109375" style="1" customWidth="1"/>
    <col min="6157" max="6157" width="54.85546875" style="1" customWidth="1"/>
    <col min="6158" max="6158" width="6.5703125" style="1" customWidth="1"/>
    <col min="6159" max="6159" width="12.85546875" style="1" bestFit="1" customWidth="1"/>
    <col min="6160" max="6160" width="12.85546875" style="1" customWidth="1"/>
    <col min="6161" max="6161" width="12.42578125" style="1" bestFit="1" customWidth="1"/>
    <col min="6162" max="6407" width="9.140625" style="1"/>
    <col min="6408" max="6408" width="55.42578125" style="1" customWidth="1"/>
    <col min="6409" max="6409" width="6" style="1" customWidth="1"/>
    <col min="6410" max="6410" width="12.85546875" style="1" bestFit="1" customWidth="1"/>
    <col min="6411" max="6411" width="12.42578125" style="1" customWidth="1"/>
    <col min="6412" max="6412" width="12.7109375" style="1" customWidth="1"/>
    <col min="6413" max="6413" width="54.85546875" style="1" customWidth="1"/>
    <col min="6414" max="6414" width="6.5703125" style="1" customWidth="1"/>
    <col min="6415" max="6415" width="12.85546875" style="1" bestFit="1" customWidth="1"/>
    <col min="6416" max="6416" width="12.85546875" style="1" customWidth="1"/>
    <col min="6417" max="6417" width="12.42578125" style="1" bestFit="1" customWidth="1"/>
    <col min="6418" max="6663" width="9.140625" style="1"/>
    <col min="6664" max="6664" width="55.42578125" style="1" customWidth="1"/>
    <col min="6665" max="6665" width="6" style="1" customWidth="1"/>
    <col min="6666" max="6666" width="12.85546875" style="1" bestFit="1" customWidth="1"/>
    <col min="6667" max="6667" width="12.42578125" style="1" customWidth="1"/>
    <col min="6668" max="6668" width="12.7109375" style="1" customWidth="1"/>
    <col min="6669" max="6669" width="54.85546875" style="1" customWidth="1"/>
    <col min="6670" max="6670" width="6.5703125" style="1" customWidth="1"/>
    <col min="6671" max="6671" width="12.85546875" style="1" bestFit="1" customWidth="1"/>
    <col min="6672" max="6672" width="12.85546875" style="1" customWidth="1"/>
    <col min="6673" max="6673" width="12.42578125" style="1" bestFit="1" customWidth="1"/>
    <col min="6674" max="6919" width="9.140625" style="1"/>
    <col min="6920" max="6920" width="55.42578125" style="1" customWidth="1"/>
    <col min="6921" max="6921" width="6" style="1" customWidth="1"/>
    <col min="6922" max="6922" width="12.85546875" style="1" bestFit="1" customWidth="1"/>
    <col min="6923" max="6923" width="12.42578125" style="1" customWidth="1"/>
    <col min="6924" max="6924" width="12.7109375" style="1" customWidth="1"/>
    <col min="6925" max="6925" width="54.85546875" style="1" customWidth="1"/>
    <col min="6926" max="6926" width="6.5703125" style="1" customWidth="1"/>
    <col min="6927" max="6927" width="12.85546875" style="1" bestFit="1" customWidth="1"/>
    <col min="6928" max="6928" width="12.85546875" style="1" customWidth="1"/>
    <col min="6929" max="6929" width="12.42578125" style="1" bestFit="1" customWidth="1"/>
    <col min="6930" max="7175" width="9.140625" style="1"/>
    <col min="7176" max="7176" width="55.42578125" style="1" customWidth="1"/>
    <col min="7177" max="7177" width="6" style="1" customWidth="1"/>
    <col min="7178" max="7178" width="12.85546875" style="1" bestFit="1" customWidth="1"/>
    <col min="7179" max="7179" width="12.42578125" style="1" customWidth="1"/>
    <col min="7180" max="7180" width="12.7109375" style="1" customWidth="1"/>
    <col min="7181" max="7181" width="54.85546875" style="1" customWidth="1"/>
    <col min="7182" max="7182" width="6.5703125" style="1" customWidth="1"/>
    <col min="7183" max="7183" width="12.85546875" style="1" bestFit="1" customWidth="1"/>
    <col min="7184" max="7184" width="12.85546875" style="1" customWidth="1"/>
    <col min="7185" max="7185" width="12.42578125" style="1" bestFit="1" customWidth="1"/>
    <col min="7186" max="7431" width="9.140625" style="1"/>
    <col min="7432" max="7432" width="55.42578125" style="1" customWidth="1"/>
    <col min="7433" max="7433" width="6" style="1" customWidth="1"/>
    <col min="7434" max="7434" width="12.85546875" style="1" bestFit="1" customWidth="1"/>
    <col min="7435" max="7435" width="12.42578125" style="1" customWidth="1"/>
    <col min="7436" max="7436" width="12.7109375" style="1" customWidth="1"/>
    <col min="7437" max="7437" width="54.85546875" style="1" customWidth="1"/>
    <col min="7438" max="7438" width="6.5703125" style="1" customWidth="1"/>
    <col min="7439" max="7439" width="12.85546875" style="1" bestFit="1" customWidth="1"/>
    <col min="7440" max="7440" width="12.85546875" style="1" customWidth="1"/>
    <col min="7441" max="7441" width="12.42578125" style="1" bestFit="1" customWidth="1"/>
    <col min="7442" max="7687" width="9.140625" style="1"/>
    <col min="7688" max="7688" width="55.42578125" style="1" customWidth="1"/>
    <col min="7689" max="7689" width="6" style="1" customWidth="1"/>
    <col min="7690" max="7690" width="12.85546875" style="1" bestFit="1" customWidth="1"/>
    <col min="7691" max="7691" width="12.42578125" style="1" customWidth="1"/>
    <col min="7692" max="7692" width="12.7109375" style="1" customWidth="1"/>
    <col min="7693" max="7693" width="54.85546875" style="1" customWidth="1"/>
    <col min="7694" max="7694" width="6.5703125" style="1" customWidth="1"/>
    <col min="7695" max="7695" width="12.85546875" style="1" bestFit="1" customWidth="1"/>
    <col min="7696" max="7696" width="12.85546875" style="1" customWidth="1"/>
    <col min="7697" max="7697" width="12.42578125" style="1" bestFit="1" customWidth="1"/>
    <col min="7698" max="7943" width="9.140625" style="1"/>
    <col min="7944" max="7944" width="55.42578125" style="1" customWidth="1"/>
    <col min="7945" max="7945" width="6" style="1" customWidth="1"/>
    <col min="7946" max="7946" width="12.85546875" style="1" bestFit="1" customWidth="1"/>
    <col min="7947" max="7947" width="12.42578125" style="1" customWidth="1"/>
    <col min="7948" max="7948" width="12.7109375" style="1" customWidth="1"/>
    <col min="7949" max="7949" width="54.85546875" style="1" customWidth="1"/>
    <col min="7950" max="7950" width="6.5703125" style="1" customWidth="1"/>
    <col min="7951" max="7951" width="12.85546875" style="1" bestFit="1" customWidth="1"/>
    <col min="7952" max="7952" width="12.85546875" style="1" customWidth="1"/>
    <col min="7953" max="7953" width="12.42578125" style="1" bestFit="1" customWidth="1"/>
    <col min="7954" max="8199" width="9.140625" style="1"/>
    <col min="8200" max="8200" width="55.42578125" style="1" customWidth="1"/>
    <col min="8201" max="8201" width="6" style="1" customWidth="1"/>
    <col min="8202" max="8202" width="12.85546875" style="1" bestFit="1" customWidth="1"/>
    <col min="8203" max="8203" width="12.42578125" style="1" customWidth="1"/>
    <col min="8204" max="8204" width="12.7109375" style="1" customWidth="1"/>
    <col min="8205" max="8205" width="54.85546875" style="1" customWidth="1"/>
    <col min="8206" max="8206" width="6.5703125" style="1" customWidth="1"/>
    <col min="8207" max="8207" width="12.85546875" style="1" bestFit="1" customWidth="1"/>
    <col min="8208" max="8208" width="12.85546875" style="1" customWidth="1"/>
    <col min="8209" max="8209" width="12.42578125" style="1" bestFit="1" customWidth="1"/>
    <col min="8210" max="8455" width="9.140625" style="1"/>
    <col min="8456" max="8456" width="55.42578125" style="1" customWidth="1"/>
    <col min="8457" max="8457" width="6" style="1" customWidth="1"/>
    <col min="8458" max="8458" width="12.85546875" style="1" bestFit="1" customWidth="1"/>
    <col min="8459" max="8459" width="12.42578125" style="1" customWidth="1"/>
    <col min="8460" max="8460" width="12.7109375" style="1" customWidth="1"/>
    <col min="8461" max="8461" width="54.85546875" style="1" customWidth="1"/>
    <col min="8462" max="8462" width="6.5703125" style="1" customWidth="1"/>
    <col min="8463" max="8463" width="12.85546875" style="1" bestFit="1" customWidth="1"/>
    <col min="8464" max="8464" width="12.85546875" style="1" customWidth="1"/>
    <col min="8465" max="8465" width="12.42578125" style="1" bestFit="1" customWidth="1"/>
    <col min="8466" max="8711" width="9.140625" style="1"/>
    <col min="8712" max="8712" width="55.42578125" style="1" customWidth="1"/>
    <col min="8713" max="8713" width="6" style="1" customWidth="1"/>
    <col min="8714" max="8714" width="12.85546875" style="1" bestFit="1" customWidth="1"/>
    <col min="8715" max="8715" width="12.42578125" style="1" customWidth="1"/>
    <col min="8716" max="8716" width="12.7109375" style="1" customWidth="1"/>
    <col min="8717" max="8717" width="54.85546875" style="1" customWidth="1"/>
    <col min="8718" max="8718" width="6.5703125" style="1" customWidth="1"/>
    <col min="8719" max="8719" width="12.85546875" style="1" bestFit="1" customWidth="1"/>
    <col min="8720" max="8720" width="12.85546875" style="1" customWidth="1"/>
    <col min="8721" max="8721" width="12.42578125" style="1" bestFit="1" customWidth="1"/>
    <col min="8722" max="8967" width="9.140625" style="1"/>
    <col min="8968" max="8968" width="55.42578125" style="1" customWidth="1"/>
    <col min="8969" max="8969" width="6" style="1" customWidth="1"/>
    <col min="8970" max="8970" width="12.85546875" style="1" bestFit="1" customWidth="1"/>
    <col min="8971" max="8971" width="12.42578125" style="1" customWidth="1"/>
    <col min="8972" max="8972" width="12.7109375" style="1" customWidth="1"/>
    <col min="8973" max="8973" width="54.85546875" style="1" customWidth="1"/>
    <col min="8974" max="8974" width="6.5703125" style="1" customWidth="1"/>
    <col min="8975" max="8975" width="12.85546875" style="1" bestFit="1" customWidth="1"/>
    <col min="8976" max="8976" width="12.85546875" style="1" customWidth="1"/>
    <col min="8977" max="8977" width="12.42578125" style="1" bestFit="1" customWidth="1"/>
    <col min="8978" max="9223" width="9.140625" style="1"/>
    <col min="9224" max="9224" width="55.42578125" style="1" customWidth="1"/>
    <col min="9225" max="9225" width="6" style="1" customWidth="1"/>
    <col min="9226" max="9226" width="12.85546875" style="1" bestFit="1" customWidth="1"/>
    <col min="9227" max="9227" width="12.42578125" style="1" customWidth="1"/>
    <col min="9228" max="9228" width="12.7109375" style="1" customWidth="1"/>
    <col min="9229" max="9229" width="54.85546875" style="1" customWidth="1"/>
    <col min="9230" max="9230" width="6.5703125" style="1" customWidth="1"/>
    <col min="9231" max="9231" width="12.85546875" style="1" bestFit="1" customWidth="1"/>
    <col min="9232" max="9232" width="12.85546875" style="1" customWidth="1"/>
    <col min="9233" max="9233" width="12.42578125" style="1" bestFit="1" customWidth="1"/>
    <col min="9234" max="9479" width="9.140625" style="1"/>
    <col min="9480" max="9480" width="55.42578125" style="1" customWidth="1"/>
    <col min="9481" max="9481" width="6" style="1" customWidth="1"/>
    <col min="9482" max="9482" width="12.85546875" style="1" bestFit="1" customWidth="1"/>
    <col min="9483" max="9483" width="12.42578125" style="1" customWidth="1"/>
    <col min="9484" max="9484" width="12.7109375" style="1" customWidth="1"/>
    <col min="9485" max="9485" width="54.85546875" style="1" customWidth="1"/>
    <col min="9486" max="9486" width="6.5703125" style="1" customWidth="1"/>
    <col min="9487" max="9487" width="12.85546875" style="1" bestFit="1" customWidth="1"/>
    <col min="9488" max="9488" width="12.85546875" style="1" customWidth="1"/>
    <col min="9489" max="9489" width="12.42578125" style="1" bestFit="1" customWidth="1"/>
    <col min="9490" max="9735" width="9.140625" style="1"/>
    <col min="9736" max="9736" width="55.42578125" style="1" customWidth="1"/>
    <col min="9737" max="9737" width="6" style="1" customWidth="1"/>
    <col min="9738" max="9738" width="12.85546875" style="1" bestFit="1" customWidth="1"/>
    <col min="9739" max="9739" width="12.42578125" style="1" customWidth="1"/>
    <col min="9740" max="9740" width="12.7109375" style="1" customWidth="1"/>
    <col min="9741" max="9741" width="54.85546875" style="1" customWidth="1"/>
    <col min="9742" max="9742" width="6.5703125" style="1" customWidth="1"/>
    <col min="9743" max="9743" width="12.85546875" style="1" bestFit="1" customWidth="1"/>
    <col min="9744" max="9744" width="12.85546875" style="1" customWidth="1"/>
    <col min="9745" max="9745" width="12.42578125" style="1" bestFit="1" customWidth="1"/>
    <col min="9746" max="9991" width="9.140625" style="1"/>
    <col min="9992" max="9992" width="55.42578125" style="1" customWidth="1"/>
    <col min="9993" max="9993" width="6" style="1" customWidth="1"/>
    <col min="9994" max="9994" width="12.85546875" style="1" bestFit="1" customWidth="1"/>
    <col min="9995" max="9995" width="12.42578125" style="1" customWidth="1"/>
    <col min="9996" max="9996" width="12.7109375" style="1" customWidth="1"/>
    <col min="9997" max="9997" width="54.85546875" style="1" customWidth="1"/>
    <col min="9998" max="9998" width="6.5703125" style="1" customWidth="1"/>
    <col min="9999" max="9999" width="12.85546875" style="1" bestFit="1" customWidth="1"/>
    <col min="10000" max="10000" width="12.85546875" style="1" customWidth="1"/>
    <col min="10001" max="10001" width="12.42578125" style="1" bestFit="1" customWidth="1"/>
    <col min="10002" max="10247" width="9.140625" style="1"/>
    <col min="10248" max="10248" width="55.42578125" style="1" customWidth="1"/>
    <col min="10249" max="10249" width="6" style="1" customWidth="1"/>
    <col min="10250" max="10250" width="12.85546875" style="1" bestFit="1" customWidth="1"/>
    <col min="10251" max="10251" width="12.42578125" style="1" customWidth="1"/>
    <col min="10252" max="10252" width="12.7109375" style="1" customWidth="1"/>
    <col min="10253" max="10253" width="54.85546875" style="1" customWidth="1"/>
    <col min="10254" max="10254" width="6.5703125" style="1" customWidth="1"/>
    <col min="10255" max="10255" width="12.85546875" style="1" bestFit="1" customWidth="1"/>
    <col min="10256" max="10256" width="12.85546875" style="1" customWidth="1"/>
    <col min="10257" max="10257" width="12.42578125" style="1" bestFit="1" customWidth="1"/>
    <col min="10258" max="10503" width="9.140625" style="1"/>
    <col min="10504" max="10504" width="55.42578125" style="1" customWidth="1"/>
    <col min="10505" max="10505" width="6" style="1" customWidth="1"/>
    <col min="10506" max="10506" width="12.85546875" style="1" bestFit="1" customWidth="1"/>
    <col min="10507" max="10507" width="12.42578125" style="1" customWidth="1"/>
    <col min="10508" max="10508" width="12.7109375" style="1" customWidth="1"/>
    <col min="10509" max="10509" width="54.85546875" style="1" customWidth="1"/>
    <col min="10510" max="10510" width="6.5703125" style="1" customWidth="1"/>
    <col min="10511" max="10511" width="12.85546875" style="1" bestFit="1" customWidth="1"/>
    <col min="10512" max="10512" width="12.85546875" style="1" customWidth="1"/>
    <col min="10513" max="10513" width="12.42578125" style="1" bestFit="1" customWidth="1"/>
    <col min="10514" max="10759" width="9.140625" style="1"/>
    <col min="10760" max="10760" width="55.42578125" style="1" customWidth="1"/>
    <col min="10761" max="10761" width="6" style="1" customWidth="1"/>
    <col min="10762" max="10762" width="12.85546875" style="1" bestFit="1" customWidth="1"/>
    <col min="10763" max="10763" width="12.42578125" style="1" customWidth="1"/>
    <col min="10764" max="10764" width="12.7109375" style="1" customWidth="1"/>
    <col min="10765" max="10765" width="54.85546875" style="1" customWidth="1"/>
    <col min="10766" max="10766" width="6.5703125" style="1" customWidth="1"/>
    <col min="10767" max="10767" width="12.85546875" style="1" bestFit="1" customWidth="1"/>
    <col min="10768" max="10768" width="12.85546875" style="1" customWidth="1"/>
    <col min="10769" max="10769" width="12.42578125" style="1" bestFit="1" customWidth="1"/>
    <col min="10770" max="11015" width="9.140625" style="1"/>
    <col min="11016" max="11016" width="55.42578125" style="1" customWidth="1"/>
    <col min="11017" max="11017" width="6" style="1" customWidth="1"/>
    <col min="11018" max="11018" width="12.85546875" style="1" bestFit="1" customWidth="1"/>
    <col min="11019" max="11019" width="12.42578125" style="1" customWidth="1"/>
    <col min="11020" max="11020" width="12.7109375" style="1" customWidth="1"/>
    <col min="11021" max="11021" width="54.85546875" style="1" customWidth="1"/>
    <col min="11022" max="11022" width="6.5703125" style="1" customWidth="1"/>
    <col min="11023" max="11023" width="12.85546875" style="1" bestFit="1" customWidth="1"/>
    <col min="11024" max="11024" width="12.85546875" style="1" customWidth="1"/>
    <col min="11025" max="11025" width="12.42578125" style="1" bestFit="1" customWidth="1"/>
    <col min="11026" max="11271" width="9.140625" style="1"/>
    <col min="11272" max="11272" width="55.42578125" style="1" customWidth="1"/>
    <col min="11273" max="11273" width="6" style="1" customWidth="1"/>
    <col min="11274" max="11274" width="12.85546875" style="1" bestFit="1" customWidth="1"/>
    <col min="11275" max="11275" width="12.42578125" style="1" customWidth="1"/>
    <col min="11276" max="11276" width="12.7109375" style="1" customWidth="1"/>
    <col min="11277" max="11277" width="54.85546875" style="1" customWidth="1"/>
    <col min="11278" max="11278" width="6.5703125" style="1" customWidth="1"/>
    <col min="11279" max="11279" width="12.85546875" style="1" bestFit="1" customWidth="1"/>
    <col min="11280" max="11280" width="12.85546875" style="1" customWidth="1"/>
    <col min="11281" max="11281" width="12.42578125" style="1" bestFit="1" customWidth="1"/>
    <col min="11282" max="11527" width="9.140625" style="1"/>
    <col min="11528" max="11528" width="55.42578125" style="1" customWidth="1"/>
    <col min="11529" max="11529" width="6" style="1" customWidth="1"/>
    <col min="11530" max="11530" width="12.85546875" style="1" bestFit="1" customWidth="1"/>
    <col min="11531" max="11531" width="12.42578125" style="1" customWidth="1"/>
    <col min="11532" max="11532" width="12.7109375" style="1" customWidth="1"/>
    <col min="11533" max="11533" width="54.85546875" style="1" customWidth="1"/>
    <col min="11534" max="11534" width="6.5703125" style="1" customWidth="1"/>
    <col min="11535" max="11535" width="12.85546875" style="1" bestFit="1" customWidth="1"/>
    <col min="11536" max="11536" width="12.85546875" style="1" customWidth="1"/>
    <col min="11537" max="11537" width="12.42578125" style="1" bestFit="1" customWidth="1"/>
    <col min="11538" max="11783" width="9.140625" style="1"/>
    <col min="11784" max="11784" width="55.42578125" style="1" customWidth="1"/>
    <col min="11785" max="11785" width="6" style="1" customWidth="1"/>
    <col min="11786" max="11786" width="12.85546875" style="1" bestFit="1" customWidth="1"/>
    <col min="11787" max="11787" width="12.42578125" style="1" customWidth="1"/>
    <col min="11788" max="11788" width="12.7109375" style="1" customWidth="1"/>
    <col min="11789" max="11789" width="54.85546875" style="1" customWidth="1"/>
    <col min="11790" max="11790" width="6.5703125" style="1" customWidth="1"/>
    <col min="11791" max="11791" width="12.85546875" style="1" bestFit="1" customWidth="1"/>
    <col min="11792" max="11792" width="12.85546875" style="1" customWidth="1"/>
    <col min="11793" max="11793" width="12.42578125" style="1" bestFit="1" customWidth="1"/>
    <col min="11794" max="12039" width="9.140625" style="1"/>
    <col min="12040" max="12040" width="55.42578125" style="1" customWidth="1"/>
    <col min="12041" max="12041" width="6" style="1" customWidth="1"/>
    <col min="12042" max="12042" width="12.85546875" style="1" bestFit="1" customWidth="1"/>
    <col min="12043" max="12043" width="12.42578125" style="1" customWidth="1"/>
    <col min="12044" max="12044" width="12.7109375" style="1" customWidth="1"/>
    <col min="12045" max="12045" width="54.85546875" style="1" customWidth="1"/>
    <col min="12046" max="12046" width="6.5703125" style="1" customWidth="1"/>
    <col min="12047" max="12047" width="12.85546875" style="1" bestFit="1" customWidth="1"/>
    <col min="12048" max="12048" width="12.85546875" style="1" customWidth="1"/>
    <col min="12049" max="12049" width="12.42578125" style="1" bestFit="1" customWidth="1"/>
    <col min="12050" max="12295" width="9.140625" style="1"/>
    <col min="12296" max="12296" width="55.42578125" style="1" customWidth="1"/>
    <col min="12297" max="12297" width="6" style="1" customWidth="1"/>
    <col min="12298" max="12298" width="12.85546875" style="1" bestFit="1" customWidth="1"/>
    <col min="12299" max="12299" width="12.42578125" style="1" customWidth="1"/>
    <col min="12300" max="12300" width="12.7109375" style="1" customWidth="1"/>
    <col min="12301" max="12301" width="54.85546875" style="1" customWidth="1"/>
    <col min="12302" max="12302" width="6.5703125" style="1" customWidth="1"/>
    <col min="12303" max="12303" width="12.85546875" style="1" bestFit="1" customWidth="1"/>
    <col min="12304" max="12304" width="12.85546875" style="1" customWidth="1"/>
    <col min="12305" max="12305" width="12.42578125" style="1" bestFit="1" customWidth="1"/>
    <col min="12306" max="12551" width="9.140625" style="1"/>
    <col min="12552" max="12552" width="55.42578125" style="1" customWidth="1"/>
    <col min="12553" max="12553" width="6" style="1" customWidth="1"/>
    <col min="12554" max="12554" width="12.85546875" style="1" bestFit="1" customWidth="1"/>
    <col min="12555" max="12555" width="12.42578125" style="1" customWidth="1"/>
    <col min="12556" max="12556" width="12.7109375" style="1" customWidth="1"/>
    <col min="12557" max="12557" width="54.85546875" style="1" customWidth="1"/>
    <col min="12558" max="12558" width="6.5703125" style="1" customWidth="1"/>
    <col min="12559" max="12559" width="12.85546875" style="1" bestFit="1" customWidth="1"/>
    <col min="12560" max="12560" width="12.85546875" style="1" customWidth="1"/>
    <col min="12561" max="12561" width="12.42578125" style="1" bestFit="1" customWidth="1"/>
    <col min="12562" max="12807" width="9.140625" style="1"/>
    <col min="12808" max="12808" width="55.42578125" style="1" customWidth="1"/>
    <col min="12809" max="12809" width="6" style="1" customWidth="1"/>
    <col min="12810" max="12810" width="12.85546875" style="1" bestFit="1" customWidth="1"/>
    <col min="12811" max="12811" width="12.42578125" style="1" customWidth="1"/>
    <col min="12812" max="12812" width="12.7109375" style="1" customWidth="1"/>
    <col min="12813" max="12813" width="54.85546875" style="1" customWidth="1"/>
    <col min="12814" max="12814" width="6.5703125" style="1" customWidth="1"/>
    <col min="12815" max="12815" width="12.85546875" style="1" bestFit="1" customWidth="1"/>
    <col min="12816" max="12816" width="12.85546875" style="1" customWidth="1"/>
    <col min="12817" max="12817" width="12.42578125" style="1" bestFit="1" customWidth="1"/>
    <col min="12818" max="13063" width="9.140625" style="1"/>
    <col min="13064" max="13064" width="55.42578125" style="1" customWidth="1"/>
    <col min="13065" max="13065" width="6" style="1" customWidth="1"/>
    <col min="13066" max="13066" width="12.85546875" style="1" bestFit="1" customWidth="1"/>
    <col min="13067" max="13067" width="12.42578125" style="1" customWidth="1"/>
    <col min="13068" max="13068" width="12.7109375" style="1" customWidth="1"/>
    <col min="13069" max="13069" width="54.85546875" style="1" customWidth="1"/>
    <col min="13070" max="13070" width="6.5703125" style="1" customWidth="1"/>
    <col min="13071" max="13071" width="12.85546875" style="1" bestFit="1" customWidth="1"/>
    <col min="13072" max="13072" width="12.85546875" style="1" customWidth="1"/>
    <col min="13073" max="13073" width="12.42578125" style="1" bestFit="1" customWidth="1"/>
    <col min="13074" max="13319" width="9.140625" style="1"/>
    <col min="13320" max="13320" width="55.42578125" style="1" customWidth="1"/>
    <col min="13321" max="13321" width="6" style="1" customWidth="1"/>
    <col min="13322" max="13322" width="12.85546875" style="1" bestFit="1" customWidth="1"/>
    <col min="13323" max="13323" width="12.42578125" style="1" customWidth="1"/>
    <col min="13324" max="13324" width="12.7109375" style="1" customWidth="1"/>
    <col min="13325" max="13325" width="54.85546875" style="1" customWidth="1"/>
    <col min="13326" max="13326" width="6.5703125" style="1" customWidth="1"/>
    <col min="13327" max="13327" width="12.85546875" style="1" bestFit="1" customWidth="1"/>
    <col min="13328" max="13328" width="12.85546875" style="1" customWidth="1"/>
    <col min="13329" max="13329" width="12.42578125" style="1" bestFit="1" customWidth="1"/>
    <col min="13330" max="13575" width="9.140625" style="1"/>
    <col min="13576" max="13576" width="55.42578125" style="1" customWidth="1"/>
    <col min="13577" max="13577" width="6" style="1" customWidth="1"/>
    <col min="13578" max="13578" width="12.85546875" style="1" bestFit="1" customWidth="1"/>
    <col min="13579" max="13579" width="12.42578125" style="1" customWidth="1"/>
    <col min="13580" max="13580" width="12.7109375" style="1" customWidth="1"/>
    <col min="13581" max="13581" width="54.85546875" style="1" customWidth="1"/>
    <col min="13582" max="13582" width="6.5703125" style="1" customWidth="1"/>
    <col min="13583" max="13583" width="12.85546875" style="1" bestFit="1" customWidth="1"/>
    <col min="13584" max="13584" width="12.85546875" style="1" customWidth="1"/>
    <col min="13585" max="13585" width="12.42578125" style="1" bestFit="1" customWidth="1"/>
    <col min="13586" max="13831" width="9.140625" style="1"/>
    <col min="13832" max="13832" width="55.42578125" style="1" customWidth="1"/>
    <col min="13833" max="13833" width="6" style="1" customWidth="1"/>
    <col min="13834" max="13834" width="12.85546875" style="1" bestFit="1" customWidth="1"/>
    <col min="13835" max="13835" width="12.42578125" style="1" customWidth="1"/>
    <col min="13836" max="13836" width="12.7109375" style="1" customWidth="1"/>
    <col min="13837" max="13837" width="54.85546875" style="1" customWidth="1"/>
    <col min="13838" max="13838" width="6.5703125" style="1" customWidth="1"/>
    <col min="13839" max="13839" width="12.85546875" style="1" bestFit="1" customWidth="1"/>
    <col min="13840" max="13840" width="12.85546875" style="1" customWidth="1"/>
    <col min="13841" max="13841" width="12.42578125" style="1" bestFit="1" customWidth="1"/>
    <col min="13842" max="14087" width="9.140625" style="1"/>
    <col min="14088" max="14088" width="55.42578125" style="1" customWidth="1"/>
    <col min="14089" max="14089" width="6" style="1" customWidth="1"/>
    <col min="14090" max="14090" width="12.85546875" style="1" bestFit="1" customWidth="1"/>
    <col min="14091" max="14091" width="12.42578125" style="1" customWidth="1"/>
    <col min="14092" max="14092" width="12.7109375" style="1" customWidth="1"/>
    <col min="14093" max="14093" width="54.85546875" style="1" customWidth="1"/>
    <col min="14094" max="14094" width="6.5703125" style="1" customWidth="1"/>
    <col min="14095" max="14095" width="12.85546875" style="1" bestFit="1" customWidth="1"/>
    <col min="14096" max="14096" width="12.85546875" style="1" customWidth="1"/>
    <col min="14097" max="14097" width="12.42578125" style="1" bestFit="1" customWidth="1"/>
    <col min="14098" max="14343" width="9.140625" style="1"/>
    <col min="14344" max="14344" width="55.42578125" style="1" customWidth="1"/>
    <col min="14345" max="14345" width="6" style="1" customWidth="1"/>
    <col min="14346" max="14346" width="12.85546875" style="1" bestFit="1" customWidth="1"/>
    <col min="14347" max="14347" width="12.42578125" style="1" customWidth="1"/>
    <col min="14348" max="14348" width="12.7109375" style="1" customWidth="1"/>
    <col min="14349" max="14349" width="54.85546875" style="1" customWidth="1"/>
    <col min="14350" max="14350" width="6.5703125" style="1" customWidth="1"/>
    <col min="14351" max="14351" width="12.85546875" style="1" bestFit="1" customWidth="1"/>
    <col min="14352" max="14352" width="12.85546875" style="1" customWidth="1"/>
    <col min="14353" max="14353" width="12.42578125" style="1" bestFit="1" customWidth="1"/>
    <col min="14354" max="14599" width="9.140625" style="1"/>
    <col min="14600" max="14600" width="55.42578125" style="1" customWidth="1"/>
    <col min="14601" max="14601" width="6" style="1" customWidth="1"/>
    <col min="14602" max="14602" width="12.85546875" style="1" bestFit="1" customWidth="1"/>
    <col min="14603" max="14603" width="12.42578125" style="1" customWidth="1"/>
    <col min="14604" max="14604" width="12.7109375" style="1" customWidth="1"/>
    <col min="14605" max="14605" width="54.85546875" style="1" customWidth="1"/>
    <col min="14606" max="14606" width="6.5703125" style="1" customWidth="1"/>
    <col min="14607" max="14607" width="12.85546875" style="1" bestFit="1" customWidth="1"/>
    <col min="14608" max="14608" width="12.85546875" style="1" customWidth="1"/>
    <col min="14609" max="14609" width="12.42578125" style="1" bestFit="1" customWidth="1"/>
    <col min="14610" max="14855" width="9.140625" style="1"/>
    <col min="14856" max="14856" width="55.42578125" style="1" customWidth="1"/>
    <col min="14857" max="14857" width="6" style="1" customWidth="1"/>
    <col min="14858" max="14858" width="12.85546875" style="1" bestFit="1" customWidth="1"/>
    <col min="14859" max="14859" width="12.42578125" style="1" customWidth="1"/>
    <col min="14860" max="14860" width="12.7109375" style="1" customWidth="1"/>
    <col min="14861" max="14861" width="54.85546875" style="1" customWidth="1"/>
    <col min="14862" max="14862" width="6.5703125" style="1" customWidth="1"/>
    <col min="14863" max="14863" width="12.85546875" style="1" bestFit="1" customWidth="1"/>
    <col min="14864" max="14864" width="12.85546875" style="1" customWidth="1"/>
    <col min="14865" max="14865" width="12.42578125" style="1" bestFit="1" customWidth="1"/>
    <col min="14866" max="15111" width="9.140625" style="1"/>
    <col min="15112" max="15112" width="55.42578125" style="1" customWidth="1"/>
    <col min="15113" max="15113" width="6" style="1" customWidth="1"/>
    <col min="15114" max="15114" width="12.85546875" style="1" bestFit="1" customWidth="1"/>
    <col min="15115" max="15115" width="12.42578125" style="1" customWidth="1"/>
    <col min="15116" max="15116" width="12.7109375" style="1" customWidth="1"/>
    <col min="15117" max="15117" width="54.85546875" style="1" customWidth="1"/>
    <col min="15118" max="15118" width="6.5703125" style="1" customWidth="1"/>
    <col min="15119" max="15119" width="12.85546875" style="1" bestFit="1" customWidth="1"/>
    <col min="15120" max="15120" width="12.85546875" style="1" customWidth="1"/>
    <col min="15121" max="15121" width="12.42578125" style="1" bestFit="1" customWidth="1"/>
    <col min="15122" max="15367" width="9.140625" style="1"/>
    <col min="15368" max="15368" width="55.42578125" style="1" customWidth="1"/>
    <col min="15369" max="15369" width="6" style="1" customWidth="1"/>
    <col min="15370" max="15370" width="12.85546875" style="1" bestFit="1" customWidth="1"/>
    <col min="15371" max="15371" width="12.42578125" style="1" customWidth="1"/>
    <col min="15372" max="15372" width="12.7109375" style="1" customWidth="1"/>
    <col min="15373" max="15373" width="54.85546875" style="1" customWidth="1"/>
    <col min="15374" max="15374" width="6.5703125" style="1" customWidth="1"/>
    <col min="15375" max="15375" width="12.85546875" style="1" bestFit="1" customWidth="1"/>
    <col min="15376" max="15376" width="12.85546875" style="1" customWidth="1"/>
    <col min="15377" max="15377" width="12.42578125" style="1" bestFit="1" customWidth="1"/>
    <col min="15378" max="15623" width="9.140625" style="1"/>
    <col min="15624" max="15624" width="55.42578125" style="1" customWidth="1"/>
    <col min="15625" max="15625" width="6" style="1" customWidth="1"/>
    <col min="15626" max="15626" width="12.85546875" style="1" bestFit="1" customWidth="1"/>
    <col min="15627" max="15627" width="12.42578125" style="1" customWidth="1"/>
    <col min="15628" max="15628" width="12.7109375" style="1" customWidth="1"/>
    <col min="15629" max="15629" width="54.85546875" style="1" customWidth="1"/>
    <col min="15630" max="15630" width="6.5703125" style="1" customWidth="1"/>
    <col min="15631" max="15631" width="12.85546875" style="1" bestFit="1" customWidth="1"/>
    <col min="15632" max="15632" width="12.85546875" style="1" customWidth="1"/>
    <col min="15633" max="15633" width="12.42578125" style="1" bestFit="1" customWidth="1"/>
    <col min="15634" max="15879" width="9.140625" style="1"/>
    <col min="15880" max="15880" width="55.42578125" style="1" customWidth="1"/>
    <col min="15881" max="15881" width="6" style="1" customWidth="1"/>
    <col min="15882" max="15882" width="12.85546875" style="1" bestFit="1" customWidth="1"/>
    <col min="15883" max="15883" width="12.42578125" style="1" customWidth="1"/>
    <col min="15884" max="15884" width="12.7109375" style="1" customWidth="1"/>
    <col min="15885" max="15885" width="54.85546875" style="1" customWidth="1"/>
    <col min="15886" max="15886" width="6.5703125" style="1" customWidth="1"/>
    <col min="15887" max="15887" width="12.85546875" style="1" bestFit="1" customWidth="1"/>
    <col min="15888" max="15888" width="12.85546875" style="1" customWidth="1"/>
    <col min="15889" max="15889" width="12.42578125" style="1" bestFit="1" customWidth="1"/>
    <col min="15890" max="16135" width="9.140625" style="1"/>
    <col min="16136" max="16136" width="55.42578125" style="1" customWidth="1"/>
    <col min="16137" max="16137" width="6" style="1" customWidth="1"/>
    <col min="16138" max="16138" width="12.85546875" style="1" bestFit="1" customWidth="1"/>
    <col min="16139" max="16139" width="12.42578125" style="1" customWidth="1"/>
    <col min="16140" max="16140" width="12.7109375" style="1" customWidth="1"/>
    <col min="16141" max="16141" width="54.85546875" style="1" customWidth="1"/>
    <col min="16142" max="16142" width="6.5703125" style="1" customWidth="1"/>
    <col min="16143" max="16143" width="12.85546875" style="1" bestFit="1" customWidth="1"/>
    <col min="16144" max="16144" width="12.85546875" style="1" customWidth="1"/>
    <col min="16145" max="16145" width="12.42578125" style="1" bestFit="1" customWidth="1"/>
    <col min="16146" max="16384" width="9.140625" style="1"/>
  </cols>
  <sheetData>
    <row r="1" spans="1:17" x14ac:dyDescent="0.25">
      <c r="H1" s="2"/>
      <c r="I1" s="435" t="s">
        <v>909</v>
      </c>
      <c r="J1" s="435"/>
      <c r="K1" s="435"/>
      <c r="L1" s="435"/>
      <c r="M1" s="435"/>
      <c r="N1" s="435"/>
      <c r="O1" s="3"/>
      <c r="P1" s="3"/>
      <c r="Q1" s="3"/>
    </row>
    <row r="2" spans="1:17" x14ac:dyDescent="0.25">
      <c r="I2" s="435"/>
      <c r="J2" s="435"/>
      <c r="K2" s="435"/>
      <c r="L2" s="435"/>
      <c r="M2" s="435"/>
      <c r="N2" s="435"/>
    </row>
    <row r="3" spans="1:17" x14ac:dyDescent="0.25">
      <c r="A3" s="448" t="s">
        <v>0</v>
      </c>
      <c r="B3" s="448"/>
      <c r="C3" s="448"/>
      <c r="D3" s="448"/>
      <c r="E3" s="448"/>
      <c r="F3" s="448"/>
      <c r="G3" s="448"/>
      <c r="H3" s="449"/>
      <c r="I3" s="449"/>
      <c r="J3" s="449"/>
      <c r="K3" s="449"/>
      <c r="L3" s="449"/>
      <c r="M3" s="449"/>
      <c r="N3" s="449"/>
      <c r="O3" s="4"/>
      <c r="P3" s="4"/>
      <c r="Q3" s="4"/>
    </row>
    <row r="4" spans="1:17" x14ac:dyDescent="0.25">
      <c r="A4" s="449" t="s">
        <v>1</v>
      </c>
      <c r="B4" s="449"/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"/>
      <c r="P4" s="4"/>
      <c r="Q4" s="4"/>
    </row>
    <row r="5" spans="1:17" ht="15.75" thickBot="1" x14ac:dyDescent="0.3">
      <c r="A5" s="5"/>
      <c r="B5" s="5"/>
      <c r="C5" s="5"/>
      <c r="D5" s="5"/>
      <c r="E5" s="5"/>
      <c r="F5" s="5"/>
      <c r="G5" s="5"/>
      <c r="H5" s="450" t="s">
        <v>2</v>
      </c>
      <c r="I5" s="450"/>
      <c r="J5" s="450"/>
      <c r="K5" s="450"/>
      <c r="L5" s="450"/>
      <c r="M5" s="450"/>
      <c r="N5" s="450"/>
      <c r="O5" s="6"/>
      <c r="P5" s="6"/>
      <c r="Q5" s="6"/>
    </row>
    <row r="6" spans="1:17" ht="15.75" thickBot="1" x14ac:dyDescent="0.3">
      <c r="A6" s="451" t="s">
        <v>3</v>
      </c>
      <c r="B6" s="452"/>
      <c r="C6" s="452"/>
      <c r="D6" s="452"/>
      <c r="E6" s="452"/>
      <c r="F6" s="452"/>
      <c r="G6" s="453"/>
      <c r="H6" s="454" t="s">
        <v>4</v>
      </c>
      <c r="I6" s="455"/>
      <c r="J6" s="456"/>
      <c r="K6" s="456"/>
      <c r="L6" s="456"/>
      <c r="M6" s="456"/>
      <c r="N6" s="457"/>
      <c r="O6" s="7"/>
      <c r="P6" s="7"/>
      <c r="Q6" s="7"/>
    </row>
    <row r="7" spans="1:17" ht="51.75" thickBot="1" x14ac:dyDescent="0.3">
      <c r="A7" s="8" t="s">
        <v>5</v>
      </c>
      <c r="B7" s="9" t="s">
        <v>6</v>
      </c>
      <c r="C7" s="10" t="s">
        <v>7</v>
      </c>
      <c r="D7" s="10" t="s">
        <v>8</v>
      </c>
      <c r="E7" s="10" t="s">
        <v>281</v>
      </c>
      <c r="F7" s="10" t="s">
        <v>282</v>
      </c>
      <c r="G7" s="11" t="s">
        <v>283</v>
      </c>
      <c r="H7" s="431" t="s">
        <v>9</v>
      </c>
      <c r="I7" s="432" t="s">
        <v>10</v>
      </c>
      <c r="J7" s="433" t="s">
        <v>7</v>
      </c>
      <c r="K7" s="433" t="s">
        <v>8</v>
      </c>
      <c r="L7" s="432" t="s">
        <v>281</v>
      </c>
      <c r="M7" s="432" t="s">
        <v>282</v>
      </c>
      <c r="N7" s="434" t="s">
        <v>283</v>
      </c>
      <c r="O7" s="12"/>
      <c r="P7" s="12"/>
      <c r="Q7" s="12"/>
    </row>
    <row r="8" spans="1:17" ht="15.75" thickBot="1" x14ac:dyDescent="0.3">
      <c r="A8" s="458" t="s">
        <v>11</v>
      </c>
      <c r="B8" s="459"/>
      <c r="C8" s="459"/>
      <c r="D8" s="459"/>
      <c r="E8" s="459"/>
      <c r="F8" s="459"/>
      <c r="G8" s="459"/>
      <c r="H8" s="460"/>
      <c r="I8" s="460"/>
      <c r="J8" s="461"/>
      <c r="K8" s="461"/>
      <c r="L8" s="461"/>
      <c r="M8" s="461"/>
      <c r="N8" s="462"/>
      <c r="O8" s="13"/>
      <c r="P8" s="13"/>
      <c r="Q8" s="13"/>
    </row>
    <row r="9" spans="1:17" ht="26.25" x14ac:dyDescent="0.25">
      <c r="A9" s="14" t="s">
        <v>12</v>
      </c>
      <c r="B9" s="15" t="s">
        <v>13</v>
      </c>
      <c r="C9" s="16">
        <f>SUM(D9:G9)</f>
        <v>408028400</v>
      </c>
      <c r="D9" s="16">
        <v>403564400</v>
      </c>
      <c r="E9" s="16">
        <v>4464000</v>
      </c>
      <c r="F9" s="16"/>
      <c r="G9" s="16"/>
      <c r="H9" s="17" t="s">
        <v>14</v>
      </c>
      <c r="I9" s="18" t="s">
        <v>15</v>
      </c>
      <c r="J9" s="19">
        <f t="shared" ref="J9:J14" si="0">SUM(K9:N9)</f>
        <v>280284000</v>
      </c>
      <c r="K9" s="19">
        <v>49411000</v>
      </c>
      <c r="L9" s="19">
        <v>117926000</v>
      </c>
      <c r="M9" s="19">
        <v>11639000</v>
      </c>
      <c r="N9" s="20">
        <v>101308000</v>
      </c>
      <c r="O9" s="21"/>
      <c r="P9" s="21"/>
      <c r="Q9" s="21"/>
    </row>
    <row r="10" spans="1:17" ht="26.25" x14ac:dyDescent="0.25">
      <c r="A10" s="22" t="s">
        <v>16</v>
      </c>
      <c r="B10" s="23" t="s">
        <v>17</v>
      </c>
      <c r="C10" s="24">
        <f>SUM(D10:G10)</f>
        <v>196791600</v>
      </c>
      <c r="D10" s="24">
        <v>196791600</v>
      </c>
      <c r="E10" s="24"/>
      <c r="F10" s="24"/>
      <c r="G10" s="24"/>
      <c r="H10" s="25" t="s">
        <v>18</v>
      </c>
      <c r="I10" s="26" t="s">
        <v>19</v>
      </c>
      <c r="J10" s="27">
        <f t="shared" si="0"/>
        <v>53209000</v>
      </c>
      <c r="K10" s="27">
        <v>9126000</v>
      </c>
      <c r="L10" s="27">
        <v>22355000</v>
      </c>
      <c r="M10" s="27">
        <v>2112000</v>
      </c>
      <c r="N10" s="28">
        <v>19616000</v>
      </c>
      <c r="O10" s="21"/>
      <c r="P10" s="21"/>
      <c r="Q10" s="21"/>
    </row>
    <row r="11" spans="1:17" x14ac:dyDescent="0.25">
      <c r="A11" s="22" t="s">
        <v>20</v>
      </c>
      <c r="B11" s="23" t="s">
        <v>21</v>
      </c>
      <c r="C11" s="24">
        <f>SUM(D11:G11)</f>
        <v>64613000</v>
      </c>
      <c r="D11" s="24">
        <v>58885000</v>
      </c>
      <c r="E11" s="24">
        <v>2136000</v>
      </c>
      <c r="F11" s="24">
        <v>400000</v>
      </c>
      <c r="G11" s="24">
        <v>3192000</v>
      </c>
      <c r="H11" s="29" t="s">
        <v>22</v>
      </c>
      <c r="I11" s="26" t="s">
        <v>23</v>
      </c>
      <c r="J11" s="27">
        <f t="shared" si="0"/>
        <v>303950000</v>
      </c>
      <c r="K11" s="27">
        <v>243161000</v>
      </c>
      <c r="L11" s="27">
        <v>17645000</v>
      </c>
      <c r="M11" s="27">
        <v>7473000</v>
      </c>
      <c r="N11" s="28">
        <v>35671000</v>
      </c>
      <c r="O11" s="21"/>
      <c r="P11" s="21"/>
      <c r="Q11" s="21"/>
    </row>
    <row r="12" spans="1:17" ht="15.75" thickBot="1" x14ac:dyDescent="0.3">
      <c r="A12" s="30" t="s">
        <v>24</v>
      </c>
      <c r="B12" s="31" t="s">
        <v>25</v>
      </c>
      <c r="C12" s="32">
        <f>SUM(D12:G12)</f>
        <v>12000000</v>
      </c>
      <c r="D12" s="32">
        <v>12000000</v>
      </c>
      <c r="E12" s="32"/>
      <c r="F12" s="32"/>
      <c r="G12" s="32">
        <v>0</v>
      </c>
      <c r="H12" s="22" t="s">
        <v>26</v>
      </c>
      <c r="I12" s="26" t="s">
        <v>27</v>
      </c>
      <c r="J12" s="27">
        <f t="shared" si="0"/>
        <v>8000000</v>
      </c>
      <c r="K12" s="27">
        <v>8000000</v>
      </c>
      <c r="L12" s="27">
        <v>0</v>
      </c>
      <c r="M12" s="27">
        <v>0</v>
      </c>
      <c r="N12" s="28">
        <v>0</v>
      </c>
      <c r="O12" s="21"/>
      <c r="P12" s="21"/>
      <c r="Q12" s="21"/>
    </row>
    <row r="13" spans="1:17" ht="15.75" thickBot="1" x14ac:dyDescent="0.3">
      <c r="A13" s="438"/>
      <c r="B13" s="439"/>
      <c r="C13" s="439"/>
      <c r="D13" s="439"/>
      <c r="E13" s="439"/>
      <c r="F13" s="439"/>
      <c r="G13" s="439"/>
      <c r="H13" s="33" t="s">
        <v>28</v>
      </c>
      <c r="I13" s="34" t="s">
        <v>29</v>
      </c>
      <c r="J13" s="35">
        <f t="shared" si="0"/>
        <v>178491000</v>
      </c>
      <c r="K13" s="35">
        <v>178491000</v>
      </c>
      <c r="L13" s="35">
        <v>0</v>
      </c>
      <c r="M13" s="35">
        <v>0</v>
      </c>
      <c r="N13" s="36">
        <v>0</v>
      </c>
      <c r="O13" s="37"/>
      <c r="P13" s="37"/>
      <c r="Q13" s="37"/>
    </row>
    <row r="14" spans="1:17" ht="26.25" thickBot="1" x14ac:dyDescent="0.3">
      <c r="A14" s="38" t="s">
        <v>30</v>
      </c>
      <c r="B14" s="39"/>
      <c r="C14" s="40">
        <f>SUM(D14:G14)</f>
        <v>681433000</v>
      </c>
      <c r="D14" s="40">
        <f>SUM(D9:D12)</f>
        <v>671241000</v>
      </c>
      <c r="E14" s="40">
        <f>SUM(E9:E12)</f>
        <v>6600000</v>
      </c>
      <c r="F14" s="40">
        <f>SUM(F9:F12)</f>
        <v>400000</v>
      </c>
      <c r="G14" s="41">
        <f>SUM(G9:G12)</f>
        <v>3192000</v>
      </c>
      <c r="H14" s="42" t="s">
        <v>31</v>
      </c>
      <c r="I14" s="39"/>
      <c r="J14" s="43">
        <f t="shared" si="0"/>
        <v>823934000</v>
      </c>
      <c r="K14" s="43">
        <f>SUM(K9:K13)</f>
        <v>488189000</v>
      </c>
      <c r="L14" s="43">
        <f>SUM(L9:L13)</f>
        <v>157926000</v>
      </c>
      <c r="M14" s="43">
        <f>SUM(M9:M13)</f>
        <v>21224000</v>
      </c>
      <c r="N14" s="41">
        <f>SUM(N9:N13)</f>
        <v>156595000</v>
      </c>
      <c r="O14" s="44"/>
      <c r="P14" s="44"/>
      <c r="Q14" s="44"/>
    </row>
    <row r="15" spans="1:17" ht="15.75" thickBot="1" x14ac:dyDescent="0.3">
      <c r="A15" s="440" t="s">
        <v>32</v>
      </c>
      <c r="B15" s="441"/>
      <c r="C15" s="441"/>
      <c r="D15" s="441"/>
      <c r="E15" s="441"/>
      <c r="F15" s="441"/>
      <c r="G15" s="441"/>
      <c r="H15" s="442"/>
      <c r="I15" s="442"/>
      <c r="J15" s="443"/>
      <c r="K15" s="443"/>
      <c r="L15" s="443"/>
      <c r="M15" s="443"/>
      <c r="N15" s="444"/>
      <c r="O15" s="45"/>
      <c r="P15" s="45"/>
      <c r="Q15" s="45"/>
    </row>
    <row r="16" spans="1:17" x14ac:dyDescent="0.25">
      <c r="A16" s="17" t="s">
        <v>33</v>
      </c>
      <c r="B16" s="15" t="s">
        <v>34</v>
      </c>
      <c r="C16" s="16">
        <f>SUM(D16:G16)</f>
        <v>0</v>
      </c>
      <c r="D16" s="16"/>
      <c r="E16" s="16"/>
      <c r="F16" s="16"/>
      <c r="G16" s="46"/>
      <c r="H16" s="47" t="s">
        <v>35</v>
      </c>
      <c r="I16" s="48" t="s">
        <v>36</v>
      </c>
      <c r="J16" s="49">
        <f>SUM(K16:N16)</f>
        <v>26364000</v>
      </c>
      <c r="K16" s="49">
        <v>11552000</v>
      </c>
      <c r="L16" s="49">
        <v>762000</v>
      </c>
      <c r="M16" s="49">
        <v>11250000</v>
      </c>
      <c r="N16" s="50">
        <v>2800000</v>
      </c>
      <c r="O16" s="37"/>
      <c r="P16" s="37"/>
      <c r="Q16" s="37"/>
    </row>
    <row r="17" spans="1:17" x14ac:dyDescent="0.25">
      <c r="A17" s="51" t="s">
        <v>37</v>
      </c>
      <c r="B17" s="23" t="s">
        <v>38</v>
      </c>
      <c r="C17" s="24">
        <f>SUM(D17:G17)</f>
        <v>0</v>
      </c>
      <c r="D17" s="24"/>
      <c r="E17" s="24"/>
      <c r="F17" s="24"/>
      <c r="G17" s="52"/>
      <c r="H17" s="53" t="s">
        <v>39</v>
      </c>
      <c r="I17" s="54" t="s">
        <v>40</v>
      </c>
      <c r="J17" s="55">
        <f>SUM(K17:N17)</f>
        <v>56805000</v>
      </c>
      <c r="K17" s="55">
        <v>56805000</v>
      </c>
      <c r="L17" s="56"/>
      <c r="M17" s="56"/>
      <c r="N17" s="36"/>
      <c r="O17" s="37"/>
      <c r="P17" s="37"/>
      <c r="Q17" s="37"/>
    </row>
    <row r="18" spans="1:17" ht="15.75" thickBot="1" x14ac:dyDescent="0.3">
      <c r="A18" s="30" t="s">
        <v>41</v>
      </c>
      <c r="B18" s="31" t="s">
        <v>42</v>
      </c>
      <c r="C18" s="32">
        <f>SUM(D18:G18)</f>
        <v>0</v>
      </c>
      <c r="D18" s="32"/>
      <c r="E18" s="32"/>
      <c r="F18" s="32"/>
      <c r="G18" s="57"/>
      <c r="H18" s="58" t="s">
        <v>43</v>
      </c>
      <c r="I18" s="59" t="s">
        <v>44</v>
      </c>
      <c r="J18" s="60">
        <f>SUM(K18:N18)</f>
        <v>0</v>
      </c>
      <c r="K18" s="60"/>
      <c r="L18" s="60"/>
      <c r="M18" s="60"/>
      <c r="N18" s="61"/>
      <c r="O18" s="37"/>
      <c r="P18" s="37"/>
      <c r="Q18" s="37"/>
    </row>
    <row r="19" spans="1:17" ht="26.25" thickBot="1" x14ac:dyDescent="0.3">
      <c r="A19" s="38" t="s">
        <v>45</v>
      </c>
      <c r="B19" s="42"/>
      <c r="C19" s="62">
        <f>SUM(D19:G19)</f>
        <v>0</v>
      </c>
      <c r="D19" s="62"/>
      <c r="E19" s="62"/>
      <c r="F19" s="62"/>
      <c r="G19" s="62">
        <f>SUM(G16:G18)</f>
        <v>0</v>
      </c>
      <c r="H19" s="63" t="s">
        <v>46</v>
      </c>
      <c r="I19" s="64"/>
      <c r="J19" s="65">
        <f>SUM(K19:N19)</f>
        <v>83169000</v>
      </c>
      <c r="K19" s="65">
        <f>SUM(K16:K18)</f>
        <v>68357000</v>
      </c>
      <c r="L19" s="65">
        <f>SUM(L16:L18)</f>
        <v>762000</v>
      </c>
      <c r="M19" s="65">
        <f>SUM(M16:M18)</f>
        <v>11250000</v>
      </c>
      <c r="N19" s="66">
        <f>SUM(N16:N18)</f>
        <v>2800000</v>
      </c>
      <c r="O19" s="44"/>
      <c r="P19" s="44"/>
      <c r="Q19" s="44"/>
    </row>
    <row r="20" spans="1:17" ht="15.75" thickBot="1" x14ac:dyDescent="0.3">
      <c r="A20" s="445" t="s">
        <v>47</v>
      </c>
      <c r="B20" s="446"/>
      <c r="C20" s="446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7"/>
      <c r="O20" s="45"/>
      <c r="P20" s="45"/>
      <c r="Q20" s="45"/>
    </row>
    <row r="21" spans="1:17" x14ac:dyDescent="0.25">
      <c r="A21" s="22" t="s">
        <v>48</v>
      </c>
      <c r="B21" s="67" t="s">
        <v>49</v>
      </c>
      <c r="C21" s="68">
        <f>SUM(D21:G21)</f>
        <v>0</v>
      </c>
      <c r="D21" s="68"/>
      <c r="E21" s="68"/>
      <c r="F21" s="68"/>
      <c r="G21" s="68"/>
      <c r="H21" s="69" t="s">
        <v>50</v>
      </c>
      <c r="I21" s="70" t="s">
        <v>51</v>
      </c>
      <c r="J21" s="71">
        <f>SUM(K21:N21)</f>
        <v>15530000</v>
      </c>
      <c r="K21" s="71">
        <v>15530000</v>
      </c>
      <c r="L21" s="71"/>
      <c r="M21" s="71"/>
      <c r="N21" s="72"/>
      <c r="O21" s="37"/>
      <c r="P21" s="37"/>
      <c r="Q21" s="37"/>
    </row>
    <row r="22" spans="1:17" x14ac:dyDescent="0.25">
      <c r="A22" s="69" t="s">
        <v>52</v>
      </c>
      <c r="B22" s="70" t="s">
        <v>53</v>
      </c>
      <c r="C22" s="73">
        <f>SUM(D22:G22)</f>
        <v>327165000</v>
      </c>
      <c r="D22" s="73"/>
      <c r="E22" s="73">
        <v>140088000</v>
      </c>
      <c r="F22" s="73">
        <v>30874000</v>
      </c>
      <c r="G22" s="73">
        <v>156203000</v>
      </c>
      <c r="H22" s="69" t="s">
        <v>52</v>
      </c>
      <c r="I22" s="74" t="s">
        <v>54</v>
      </c>
      <c r="J22" s="75">
        <f>SUM(K22:N22)</f>
        <v>327165000</v>
      </c>
      <c r="K22" s="75">
        <v>327165000</v>
      </c>
      <c r="L22" s="75"/>
      <c r="M22" s="75"/>
      <c r="N22" s="76"/>
      <c r="O22" s="37"/>
      <c r="P22" s="37"/>
      <c r="Q22" s="37"/>
    </row>
    <row r="23" spans="1:17" ht="15.75" thickBot="1" x14ac:dyDescent="0.3">
      <c r="A23" s="77" t="s">
        <v>55</v>
      </c>
      <c r="B23" s="78" t="s">
        <v>56</v>
      </c>
      <c r="C23" s="79">
        <f>SUM(D23:G23)</f>
        <v>241200000</v>
      </c>
      <c r="D23" s="79">
        <v>228000000</v>
      </c>
      <c r="E23" s="79">
        <v>12000000</v>
      </c>
      <c r="F23" s="79">
        <v>1200000</v>
      </c>
      <c r="G23" s="79"/>
      <c r="H23" s="77" t="s">
        <v>57</v>
      </c>
      <c r="I23" s="78" t="s">
        <v>58</v>
      </c>
      <c r="J23" s="80">
        <f>SUM(K23:N23)</f>
        <v>0</v>
      </c>
      <c r="K23" s="80"/>
      <c r="L23" s="80"/>
      <c r="M23" s="80"/>
      <c r="N23" s="81"/>
      <c r="O23" s="37"/>
      <c r="P23" s="37"/>
      <c r="Q23" s="37"/>
    </row>
    <row r="24" spans="1:17" ht="15.75" thickBot="1" x14ac:dyDescent="0.3">
      <c r="A24" s="82" t="s">
        <v>59</v>
      </c>
      <c r="B24" s="83"/>
      <c r="C24" s="84">
        <f>SUM(D24:G24)</f>
        <v>568365000</v>
      </c>
      <c r="D24" s="84">
        <f>SUM(D21:D23)</f>
        <v>228000000</v>
      </c>
      <c r="E24" s="84">
        <f>SUM(E21:E23)</f>
        <v>152088000</v>
      </c>
      <c r="F24" s="84">
        <f>SUM(F22:F23)</f>
        <v>32074000</v>
      </c>
      <c r="G24" s="84">
        <f>SUM(G21:G23)</f>
        <v>156203000</v>
      </c>
      <c r="H24" s="82" t="s">
        <v>60</v>
      </c>
      <c r="I24" s="85"/>
      <c r="J24" s="86">
        <f>SUM(K24:N24)</f>
        <v>342695000</v>
      </c>
      <c r="K24" s="86">
        <f>SUM(K21:K23)</f>
        <v>342695000</v>
      </c>
      <c r="L24" s="86"/>
      <c r="M24" s="86">
        <f>SUM(M21:M23)</f>
        <v>0</v>
      </c>
      <c r="N24" s="87">
        <f>SUM(N21:N23)</f>
        <v>0</v>
      </c>
      <c r="O24" s="88"/>
      <c r="P24" s="88"/>
      <c r="Q24" s="88"/>
    </row>
    <row r="25" spans="1:17" ht="29.25" thickBot="1" x14ac:dyDescent="0.3">
      <c r="A25" s="89" t="s">
        <v>61</v>
      </c>
      <c r="B25" s="90"/>
      <c r="C25" s="91">
        <f>SUM(D25:G25)</f>
        <v>1249798000</v>
      </c>
      <c r="D25" s="91">
        <f>D14+D19+D24</f>
        <v>899241000</v>
      </c>
      <c r="E25" s="91">
        <f>E14+E19+E24</f>
        <v>158688000</v>
      </c>
      <c r="F25" s="91">
        <f>F14+F19+F24</f>
        <v>32474000</v>
      </c>
      <c r="G25" s="91">
        <f>G14+G19+G24</f>
        <v>159395000</v>
      </c>
      <c r="H25" s="89" t="s">
        <v>62</v>
      </c>
      <c r="I25" s="92"/>
      <c r="J25" s="93">
        <f>SUM(K25:N25)</f>
        <v>1249798000</v>
      </c>
      <c r="K25" s="93">
        <f>K14+K19+K24</f>
        <v>899241000</v>
      </c>
      <c r="L25" s="93">
        <f>L14+L19+L24</f>
        <v>158688000</v>
      </c>
      <c r="M25" s="93">
        <f>M14+M19+M24</f>
        <v>32474000</v>
      </c>
      <c r="N25" s="94">
        <f>SUM(N14,N19,N24)</f>
        <v>159395000</v>
      </c>
      <c r="O25" s="95"/>
      <c r="P25" s="95"/>
      <c r="Q25" s="95"/>
    </row>
    <row r="26" spans="1:17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96"/>
      <c r="O26" s="96"/>
      <c r="P26" s="96"/>
      <c r="Q26" s="96"/>
    </row>
    <row r="27" spans="1:17" x14ac:dyDescent="0.25">
      <c r="A27" s="5"/>
      <c r="B27" s="5"/>
      <c r="C27" s="96"/>
      <c r="D27" s="96"/>
      <c r="E27" s="96"/>
      <c r="F27" s="96"/>
      <c r="G27" s="96"/>
      <c r="H27" s="5"/>
      <c r="I27" s="5"/>
      <c r="J27" s="5"/>
      <c r="K27" s="5"/>
      <c r="L27" s="5"/>
      <c r="M27" s="5"/>
      <c r="N27" s="96"/>
      <c r="O27" s="96"/>
      <c r="P27" s="96"/>
      <c r="Q27" s="96"/>
    </row>
    <row r="28" spans="1:17" x14ac:dyDescent="0.25">
      <c r="K28" s="436"/>
      <c r="L28" s="437"/>
      <c r="M28" s="437"/>
    </row>
    <row r="29" spans="1:17" x14ac:dyDescent="0.25">
      <c r="K29" s="437"/>
      <c r="L29" s="437"/>
      <c r="M29" s="437"/>
    </row>
    <row r="30" spans="1:17" x14ac:dyDescent="0.25">
      <c r="K30" s="437"/>
      <c r="L30" s="437"/>
      <c r="M30" s="437"/>
    </row>
    <row r="31" spans="1:17" x14ac:dyDescent="0.25">
      <c r="K31" s="437"/>
      <c r="L31" s="437"/>
      <c r="M31" s="437"/>
    </row>
  </sheetData>
  <mergeCells count="11">
    <mergeCell ref="I1:N2"/>
    <mergeCell ref="K28:M31"/>
    <mergeCell ref="A13:G13"/>
    <mergeCell ref="A15:N15"/>
    <mergeCell ref="A20:N20"/>
    <mergeCell ref="A3:N3"/>
    <mergeCell ref="A4:N4"/>
    <mergeCell ref="H5:N5"/>
    <mergeCell ref="A6:G6"/>
    <mergeCell ref="H6:N6"/>
    <mergeCell ref="A8:N8"/>
  </mergeCells>
  <pageMargins left="0.23622047244094491" right="0.23622047244094491" top="0.74803149606299213" bottom="0.74803149606299213" header="0.31496062992125984" footer="0.31496062992125984"/>
  <pageSetup paperSize="9"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L23"/>
  <sheetViews>
    <sheetView workbookViewId="0">
      <selection activeCell="E3" sqref="E3"/>
    </sheetView>
  </sheetViews>
  <sheetFormatPr defaultRowHeight="15.75" x14ac:dyDescent="0.25"/>
  <cols>
    <col min="1" max="1" width="5.28515625" style="172" customWidth="1"/>
    <col min="2" max="2" width="65.28515625" style="172" customWidth="1"/>
    <col min="3" max="3" width="18.5703125" style="273" customWidth="1"/>
    <col min="4" max="5" width="18" style="273" customWidth="1"/>
    <col min="6" max="6" width="18.42578125" style="273" customWidth="1"/>
    <col min="7" max="16384" width="9.140625" style="172"/>
  </cols>
  <sheetData>
    <row r="2" spans="2:12" ht="53.25" customHeight="1" x14ac:dyDescent="0.25">
      <c r="C2" s="2"/>
      <c r="D2" s="2"/>
      <c r="E2" s="578" t="s">
        <v>918</v>
      </c>
      <c r="F2" s="578"/>
      <c r="G2" s="570"/>
      <c r="H2" s="570"/>
      <c r="I2" s="570"/>
      <c r="J2" s="570"/>
      <c r="K2" s="174"/>
      <c r="L2" s="174"/>
    </row>
    <row r="3" spans="2:12" x14ac:dyDescent="0.25">
      <c r="C3" s="2"/>
      <c r="D3" s="2"/>
      <c r="E3" s="2"/>
      <c r="F3" s="2"/>
      <c r="G3" s="260"/>
      <c r="H3" s="260"/>
      <c r="I3" s="260"/>
      <c r="J3" s="260"/>
      <c r="K3" s="174"/>
      <c r="L3" s="174"/>
    </row>
    <row r="4" spans="2:12" ht="18.75" x14ac:dyDescent="0.25">
      <c r="B4" s="571" t="s">
        <v>312</v>
      </c>
      <c r="C4" s="571"/>
      <c r="D4" s="571"/>
      <c r="E4" s="571"/>
      <c r="F4" s="571"/>
    </row>
    <row r="5" spans="2:12" ht="19.5" thickBot="1" x14ac:dyDescent="0.3">
      <c r="B5" s="261"/>
      <c r="C5" s="261"/>
      <c r="D5" s="261"/>
      <c r="E5" s="261"/>
      <c r="F5" s="262" t="s">
        <v>2</v>
      </c>
    </row>
    <row r="6" spans="2:12" s="192" customFormat="1" x14ac:dyDescent="0.25">
      <c r="B6" s="572" t="s">
        <v>235</v>
      </c>
      <c r="C6" s="574" t="s">
        <v>236</v>
      </c>
      <c r="D6" s="574"/>
      <c r="E6" s="575"/>
      <c r="F6" s="576" t="s">
        <v>7</v>
      </c>
    </row>
    <row r="7" spans="2:12" s="192" customFormat="1" x14ac:dyDescent="0.25">
      <c r="B7" s="573"/>
      <c r="C7" s="263" t="s">
        <v>237</v>
      </c>
      <c r="D7" s="263" t="s">
        <v>238</v>
      </c>
      <c r="E7" s="264" t="s">
        <v>239</v>
      </c>
      <c r="F7" s="577"/>
    </row>
    <row r="8" spans="2:12" x14ac:dyDescent="0.25">
      <c r="B8" s="265" t="s">
        <v>240</v>
      </c>
      <c r="C8" s="266"/>
      <c r="D8" s="266"/>
      <c r="E8" s="267"/>
      <c r="F8" s="322">
        <f>SUM(C8:E8)</f>
        <v>0</v>
      </c>
    </row>
    <row r="9" spans="2:12" x14ac:dyDescent="0.25">
      <c r="B9" s="265" t="s">
        <v>241</v>
      </c>
      <c r="C9" s="266"/>
      <c r="D9" s="266"/>
      <c r="E9" s="267"/>
      <c r="F9" s="322">
        <f t="shared" ref="F9:F18" si="0">SUM(C9:E9)</f>
        <v>0</v>
      </c>
    </row>
    <row r="10" spans="2:12" x14ac:dyDescent="0.25">
      <c r="B10" s="265" t="s">
        <v>242</v>
      </c>
      <c r="C10" s="266"/>
      <c r="D10" s="266">
        <v>166200</v>
      </c>
      <c r="E10" s="267"/>
      <c r="F10" s="322">
        <f t="shared" si="0"/>
        <v>166200</v>
      </c>
    </row>
    <row r="11" spans="2:12" x14ac:dyDescent="0.25">
      <c r="B11" s="265" t="s">
        <v>243</v>
      </c>
      <c r="C11" s="266"/>
      <c r="D11" s="266"/>
      <c r="E11" s="267"/>
      <c r="F11" s="322">
        <f t="shared" si="0"/>
        <v>0</v>
      </c>
    </row>
    <row r="12" spans="2:12" x14ac:dyDescent="0.25">
      <c r="B12" s="265" t="s">
        <v>244</v>
      </c>
      <c r="C12" s="266"/>
      <c r="D12" s="266"/>
      <c r="E12" s="267"/>
      <c r="F12" s="322">
        <f t="shared" si="0"/>
        <v>0</v>
      </c>
    </row>
    <row r="13" spans="2:12" x14ac:dyDescent="0.25">
      <c r="B13" s="265" t="s">
        <v>245</v>
      </c>
      <c r="C13" s="266">
        <v>403951</v>
      </c>
      <c r="D13" s="266">
        <v>2225343</v>
      </c>
      <c r="E13" s="267"/>
      <c r="F13" s="322">
        <f t="shared" si="0"/>
        <v>2629294</v>
      </c>
    </row>
    <row r="14" spans="2:12" x14ac:dyDescent="0.25">
      <c r="B14" s="265" t="s">
        <v>356</v>
      </c>
      <c r="C14" s="266">
        <v>1086000</v>
      </c>
      <c r="D14" s="266"/>
      <c r="E14" s="267"/>
      <c r="F14" s="322"/>
    </row>
    <row r="15" spans="2:12" x14ac:dyDescent="0.25">
      <c r="B15" s="265" t="s">
        <v>246</v>
      </c>
      <c r="C15" s="266"/>
      <c r="D15" s="266"/>
      <c r="E15" s="267"/>
      <c r="F15" s="322">
        <f t="shared" si="0"/>
        <v>0</v>
      </c>
    </row>
    <row r="16" spans="2:12" x14ac:dyDescent="0.25">
      <c r="B16" s="265" t="s">
        <v>247</v>
      </c>
      <c r="C16" s="266"/>
      <c r="D16" s="266"/>
      <c r="E16" s="267"/>
      <c r="F16" s="322">
        <f t="shared" si="0"/>
        <v>0</v>
      </c>
    </row>
    <row r="17" spans="2:6" x14ac:dyDescent="0.25">
      <c r="B17" s="268" t="s">
        <v>248</v>
      </c>
      <c r="C17" s="266"/>
      <c r="D17" s="266"/>
      <c r="E17" s="267"/>
      <c r="F17" s="322">
        <f t="shared" si="0"/>
        <v>0</v>
      </c>
    </row>
    <row r="18" spans="2:6" x14ac:dyDescent="0.25">
      <c r="B18" s="268" t="s">
        <v>249</v>
      </c>
      <c r="C18" s="266"/>
      <c r="D18" s="269"/>
      <c r="E18" s="270"/>
      <c r="F18" s="322">
        <f t="shared" si="0"/>
        <v>0</v>
      </c>
    </row>
    <row r="19" spans="2:6" x14ac:dyDescent="0.25">
      <c r="B19" s="268" t="s">
        <v>250</v>
      </c>
      <c r="C19" s="266"/>
      <c r="D19" s="266"/>
      <c r="E19" s="267"/>
      <c r="F19" s="323">
        <v>0</v>
      </c>
    </row>
    <row r="20" spans="2:6" ht="31.5" x14ac:dyDescent="0.25">
      <c r="B20" s="268" t="s">
        <v>251</v>
      </c>
      <c r="C20" s="266"/>
      <c r="D20" s="266"/>
      <c r="E20" s="267"/>
      <c r="F20" s="323">
        <v>0</v>
      </c>
    </row>
    <row r="21" spans="2:6" ht="31.5" x14ac:dyDescent="0.25">
      <c r="B21" s="268" t="s">
        <v>252</v>
      </c>
      <c r="C21" s="266"/>
      <c r="D21" s="266"/>
      <c r="E21" s="267"/>
      <c r="F21" s="323">
        <v>0</v>
      </c>
    </row>
    <row r="22" spans="2:6" x14ac:dyDescent="0.25">
      <c r="B22" s="268" t="s">
        <v>313</v>
      </c>
      <c r="C22" s="266">
        <v>0</v>
      </c>
      <c r="D22" s="266">
        <v>0</v>
      </c>
      <c r="E22" s="267">
        <v>0</v>
      </c>
      <c r="F22" s="323">
        <v>0</v>
      </c>
    </row>
    <row r="23" spans="2:6" ht="16.5" thickBot="1" x14ac:dyDescent="0.3">
      <c r="B23" s="271" t="s">
        <v>253</v>
      </c>
      <c r="C23" s="272">
        <f>SUM(C8:C22)</f>
        <v>1489951</v>
      </c>
      <c r="D23" s="272">
        <f t="shared" ref="D23:F23" si="1">SUM(D8:D22)</f>
        <v>2391543</v>
      </c>
      <c r="E23" s="272">
        <f t="shared" si="1"/>
        <v>0</v>
      </c>
      <c r="F23" s="272">
        <f t="shared" si="1"/>
        <v>2795494</v>
      </c>
    </row>
  </sheetData>
  <mergeCells count="6">
    <mergeCell ref="G2:J2"/>
    <mergeCell ref="B4:F4"/>
    <mergeCell ref="B6:B7"/>
    <mergeCell ref="C6:E6"/>
    <mergeCell ref="F6:F7"/>
    <mergeCell ref="E2:F2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1"/>
  <sheetViews>
    <sheetView workbookViewId="0">
      <selection activeCell="M1" sqref="M1:O4"/>
    </sheetView>
  </sheetViews>
  <sheetFormatPr defaultRowHeight="15" x14ac:dyDescent="0.25"/>
  <cols>
    <col min="1" max="1" width="2.85546875" customWidth="1"/>
    <col min="2" max="2" width="4.140625" customWidth="1"/>
    <col min="3" max="3" width="6.42578125" customWidth="1"/>
    <col min="11" max="11" width="13.140625" customWidth="1"/>
    <col min="12" max="15" width="14.28515625" bestFit="1" customWidth="1"/>
    <col min="19" max="19" width="14.5703125" customWidth="1"/>
  </cols>
  <sheetData>
    <row r="1" spans="1:20" ht="12.75" customHeight="1" x14ac:dyDescent="0.25">
      <c r="A1" s="588"/>
      <c r="B1" s="588"/>
      <c r="C1" s="588"/>
      <c r="D1" s="588"/>
      <c r="E1" s="125"/>
      <c r="F1" s="125"/>
      <c r="G1" s="125"/>
      <c r="M1" s="593" t="s">
        <v>919</v>
      </c>
      <c r="N1" s="593"/>
      <c r="O1" s="593"/>
      <c r="P1" s="589"/>
      <c r="Q1" s="589"/>
      <c r="R1" s="589"/>
      <c r="S1" s="589"/>
      <c r="T1" s="274"/>
    </row>
    <row r="2" spans="1:20" ht="12.75" customHeight="1" x14ac:dyDescent="0.25">
      <c r="A2" s="588"/>
      <c r="B2" s="588"/>
      <c r="C2" s="588"/>
      <c r="D2" s="588"/>
      <c r="E2" s="125"/>
      <c r="F2" s="125"/>
      <c r="G2" s="125"/>
      <c r="M2" s="593"/>
      <c r="N2" s="593"/>
      <c r="O2" s="593"/>
      <c r="P2" s="589"/>
      <c r="Q2" s="589"/>
      <c r="R2" s="589"/>
      <c r="S2" s="589"/>
      <c r="T2" s="274"/>
    </row>
    <row r="3" spans="1:20" ht="12.75" customHeight="1" x14ac:dyDescent="0.25">
      <c r="A3" s="588"/>
      <c r="B3" s="588"/>
      <c r="C3" s="588"/>
      <c r="D3" s="588"/>
      <c r="E3" s="125"/>
      <c r="F3" s="125"/>
      <c r="G3" s="125"/>
      <c r="M3" s="593"/>
      <c r="N3" s="593"/>
      <c r="O3" s="593"/>
      <c r="P3" s="589"/>
      <c r="Q3" s="589"/>
      <c r="R3" s="589"/>
      <c r="S3" s="589"/>
      <c r="T3" s="274"/>
    </row>
    <row r="4" spans="1:20" ht="23.25" customHeight="1" x14ac:dyDescent="0.25">
      <c r="A4" s="588"/>
      <c r="B4" s="588"/>
      <c r="C4" s="588"/>
      <c r="D4" s="588"/>
      <c r="E4" s="125"/>
      <c r="F4" s="125"/>
      <c r="G4" s="125"/>
      <c r="M4" s="593"/>
      <c r="N4" s="593"/>
      <c r="O4" s="593"/>
      <c r="P4" s="589"/>
      <c r="Q4" s="589"/>
      <c r="R4" s="589"/>
      <c r="S4" s="589"/>
      <c r="T4" s="274"/>
    </row>
    <row r="5" spans="1:20" ht="15.75" customHeight="1" x14ac:dyDescent="0.25">
      <c r="A5" s="539" t="s">
        <v>357</v>
      </c>
      <c r="B5" s="539"/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  <c r="O5" s="539"/>
    </row>
    <row r="6" spans="1:20" ht="15.75" customHeight="1" x14ac:dyDescent="0.25">
      <c r="A6" s="539"/>
      <c r="B6" s="539"/>
      <c r="C6" s="539"/>
      <c r="D6" s="539"/>
      <c r="E6" s="539"/>
      <c r="F6" s="539"/>
      <c r="G6" s="539"/>
      <c r="H6" s="539"/>
      <c r="I6" s="539"/>
      <c r="J6" s="539"/>
      <c r="K6" s="539"/>
      <c r="L6" s="539"/>
      <c r="M6" s="539"/>
      <c r="N6" s="539"/>
      <c r="O6" s="539"/>
    </row>
    <row r="7" spans="1:20" ht="15.75" customHeight="1" x14ac:dyDescent="0.25">
      <c r="A7" s="539"/>
      <c r="B7" s="539"/>
      <c r="C7" s="539"/>
      <c r="D7" s="539"/>
      <c r="E7" s="539"/>
      <c r="F7" s="539"/>
      <c r="G7" s="539"/>
      <c r="H7" s="539"/>
      <c r="I7" s="539"/>
      <c r="J7" s="539"/>
      <c r="K7" s="539"/>
      <c r="L7" s="539"/>
      <c r="M7" s="539"/>
      <c r="N7" s="539"/>
      <c r="O7" s="539"/>
    </row>
    <row r="8" spans="1:20" ht="15.75" thickBot="1" x14ac:dyDescent="0.3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O8" t="s">
        <v>2</v>
      </c>
    </row>
    <row r="9" spans="1:20" ht="12.75" customHeight="1" x14ac:dyDescent="0.25">
      <c r="A9" s="579" t="s">
        <v>108</v>
      </c>
      <c r="B9" s="580"/>
      <c r="C9" s="580"/>
      <c r="D9" s="580"/>
      <c r="E9" s="580"/>
      <c r="F9" s="580"/>
      <c r="G9" s="580"/>
      <c r="H9" s="580"/>
      <c r="I9" s="580"/>
      <c r="J9" s="580"/>
      <c r="K9" s="581"/>
      <c r="L9" s="590" t="s">
        <v>254</v>
      </c>
      <c r="M9" s="590" t="s">
        <v>255</v>
      </c>
      <c r="N9" s="590" t="s">
        <v>358</v>
      </c>
      <c r="O9" s="590" t="s">
        <v>359</v>
      </c>
    </row>
    <row r="10" spans="1:20" ht="12.75" customHeight="1" x14ac:dyDescent="0.25">
      <c r="A10" s="582"/>
      <c r="B10" s="583"/>
      <c r="C10" s="583"/>
      <c r="D10" s="583"/>
      <c r="E10" s="583"/>
      <c r="F10" s="583"/>
      <c r="G10" s="583"/>
      <c r="H10" s="583"/>
      <c r="I10" s="583"/>
      <c r="J10" s="583"/>
      <c r="K10" s="584"/>
      <c r="L10" s="591"/>
      <c r="M10" s="591"/>
      <c r="N10" s="591"/>
      <c r="O10" s="591"/>
    </row>
    <row r="11" spans="1:20" ht="13.5" customHeight="1" thickBot="1" x14ac:dyDescent="0.3">
      <c r="A11" s="585"/>
      <c r="B11" s="586"/>
      <c r="C11" s="586"/>
      <c r="D11" s="586"/>
      <c r="E11" s="586"/>
      <c r="F11" s="586"/>
      <c r="G11" s="586"/>
      <c r="H11" s="586"/>
      <c r="I11" s="586"/>
      <c r="J11" s="586"/>
      <c r="K11" s="587"/>
      <c r="L11" s="592"/>
      <c r="M11" s="592"/>
      <c r="N11" s="592"/>
      <c r="O11" s="592"/>
    </row>
    <row r="12" spans="1:20" ht="19.5" thickBot="1" x14ac:dyDescent="0.35">
      <c r="A12" s="275" t="s">
        <v>122</v>
      </c>
      <c r="B12" s="276"/>
      <c r="C12" s="276"/>
      <c r="D12" s="276"/>
      <c r="E12" s="276"/>
      <c r="F12" s="276"/>
      <c r="G12" s="276"/>
      <c r="H12" s="276"/>
      <c r="I12" s="276"/>
      <c r="J12" s="276"/>
      <c r="K12" s="277"/>
      <c r="L12" s="278">
        <f>SUM(L17+L21)</f>
        <v>681433000</v>
      </c>
      <c r="M12" s="278">
        <f t="shared" ref="M12:O12" si="0">SUM(M17+M21)</f>
        <v>695061660</v>
      </c>
      <c r="N12" s="278">
        <f t="shared" si="0"/>
        <v>701875990</v>
      </c>
      <c r="O12" s="278">
        <f t="shared" si="0"/>
        <v>722932269.70000005</v>
      </c>
    </row>
    <row r="13" spans="1:20" ht="15.75" x14ac:dyDescent="0.25">
      <c r="A13" s="279"/>
      <c r="B13" s="280" t="s">
        <v>123</v>
      </c>
      <c r="C13" s="280" t="s">
        <v>256</v>
      </c>
      <c r="D13" s="280"/>
      <c r="E13" s="280"/>
      <c r="F13" s="280"/>
      <c r="G13" s="280"/>
      <c r="H13" s="280"/>
      <c r="I13" s="280"/>
      <c r="J13" s="280"/>
      <c r="K13" s="281"/>
      <c r="L13" s="282">
        <v>408028400</v>
      </c>
      <c r="M13" s="282">
        <f>L13*1.02</f>
        <v>416188968</v>
      </c>
      <c r="N13" s="282">
        <f>L13*1.03</f>
        <v>420269252</v>
      </c>
      <c r="O13" s="282">
        <f>+N13*1.03</f>
        <v>432877329.56</v>
      </c>
    </row>
    <row r="14" spans="1:20" ht="15.75" x14ac:dyDescent="0.25">
      <c r="A14" s="283"/>
      <c r="B14" s="284" t="s">
        <v>125</v>
      </c>
      <c r="C14" s="284" t="s">
        <v>257</v>
      </c>
      <c r="D14" s="284"/>
      <c r="E14" s="284"/>
      <c r="F14" s="284"/>
      <c r="G14" s="284"/>
      <c r="H14" s="284"/>
      <c r="I14" s="284"/>
      <c r="J14" s="284"/>
      <c r="K14" s="285"/>
      <c r="L14" s="286">
        <v>196791600</v>
      </c>
      <c r="M14" s="282">
        <f t="shared" ref="M14:M16" si="1">L14*1.02</f>
        <v>200727432</v>
      </c>
      <c r="N14" s="282">
        <f t="shared" ref="N14:N16" si="2">L14*1.03</f>
        <v>202695348</v>
      </c>
      <c r="O14" s="282">
        <f t="shared" ref="O14:O16" si="3">+N14*1.03</f>
        <v>208776208.44</v>
      </c>
    </row>
    <row r="15" spans="1:20" ht="15.75" x14ac:dyDescent="0.25">
      <c r="A15" s="283"/>
      <c r="B15" s="284" t="s">
        <v>127</v>
      </c>
      <c r="C15" s="284" t="s">
        <v>258</v>
      </c>
      <c r="D15" s="284"/>
      <c r="E15" s="284"/>
      <c r="F15" s="284"/>
      <c r="G15" s="284"/>
      <c r="H15" s="284"/>
      <c r="I15" s="284"/>
      <c r="J15" s="284"/>
      <c r="K15" s="285"/>
      <c r="L15" s="286">
        <v>64613000</v>
      </c>
      <c r="M15" s="282">
        <f t="shared" si="1"/>
        <v>65905260</v>
      </c>
      <c r="N15" s="282">
        <f t="shared" si="2"/>
        <v>66551390</v>
      </c>
      <c r="O15" s="282">
        <f t="shared" si="3"/>
        <v>68547931.700000003</v>
      </c>
    </row>
    <row r="16" spans="1:20" ht="16.5" thickBot="1" x14ac:dyDescent="0.3">
      <c r="A16" s="287"/>
      <c r="B16" s="288" t="s">
        <v>129</v>
      </c>
      <c r="C16" s="288" t="s">
        <v>259</v>
      </c>
      <c r="D16" s="288"/>
      <c r="E16" s="288"/>
      <c r="F16" s="288"/>
      <c r="G16" s="288"/>
      <c r="H16" s="288"/>
      <c r="I16" s="288"/>
      <c r="J16" s="288"/>
      <c r="K16" s="289"/>
      <c r="L16" s="286">
        <v>12000000</v>
      </c>
      <c r="M16" s="282">
        <f t="shared" si="1"/>
        <v>12240000</v>
      </c>
      <c r="N16" s="282">
        <f t="shared" si="2"/>
        <v>12360000</v>
      </c>
      <c r="O16" s="282">
        <f t="shared" si="3"/>
        <v>12730800</v>
      </c>
    </row>
    <row r="17" spans="1:15" ht="16.5" thickBot="1" x14ac:dyDescent="0.3">
      <c r="A17" s="290" t="s">
        <v>131</v>
      </c>
      <c r="B17" s="291" t="s">
        <v>260</v>
      </c>
      <c r="C17" s="291"/>
      <c r="D17" s="291"/>
      <c r="E17" s="291"/>
      <c r="F17" s="291"/>
      <c r="G17" s="291"/>
      <c r="H17" s="291"/>
      <c r="I17" s="291"/>
      <c r="J17" s="291"/>
      <c r="K17" s="292"/>
      <c r="L17" s="278">
        <f>SUM(L13:L16)</f>
        <v>681433000</v>
      </c>
      <c r="M17" s="278">
        <f t="shared" ref="M17:O17" si="4">SUM(M13:M16)</f>
        <v>695061660</v>
      </c>
      <c r="N17" s="278">
        <f t="shared" si="4"/>
        <v>701875990</v>
      </c>
      <c r="O17" s="278">
        <f t="shared" si="4"/>
        <v>722932269.70000005</v>
      </c>
    </row>
    <row r="18" spans="1:15" ht="15.75" x14ac:dyDescent="0.25">
      <c r="A18" s="279"/>
      <c r="B18" s="280" t="s">
        <v>133</v>
      </c>
      <c r="C18" s="280" t="s">
        <v>261</v>
      </c>
      <c r="D18" s="280"/>
      <c r="E18" s="280"/>
      <c r="F18" s="280"/>
      <c r="G18" s="280"/>
      <c r="H18" s="280"/>
      <c r="I18" s="280"/>
      <c r="J18" s="280"/>
      <c r="K18" s="281"/>
      <c r="L18" s="293">
        <v>0</v>
      </c>
      <c r="M18" s="293">
        <v>0</v>
      </c>
      <c r="N18" s="293">
        <f>+M18*1.023</f>
        <v>0</v>
      </c>
      <c r="O18" s="293">
        <f>+N18*1.03</f>
        <v>0</v>
      </c>
    </row>
    <row r="19" spans="1:15" ht="15.75" x14ac:dyDescent="0.25">
      <c r="A19" s="283"/>
      <c r="B19" s="284" t="s">
        <v>135</v>
      </c>
      <c r="C19" s="284" t="s">
        <v>262</v>
      </c>
      <c r="D19" s="284"/>
      <c r="E19" s="284"/>
      <c r="F19" s="284"/>
      <c r="G19" s="284"/>
      <c r="H19" s="284"/>
      <c r="I19" s="284"/>
      <c r="J19" s="284"/>
      <c r="K19" s="285"/>
      <c r="L19" s="293">
        <v>0</v>
      </c>
      <c r="M19" s="293">
        <v>0</v>
      </c>
      <c r="N19" s="293">
        <v>0</v>
      </c>
      <c r="O19" s="293">
        <f t="shared" ref="O19:O20" si="5">+N19*1.03</f>
        <v>0</v>
      </c>
    </row>
    <row r="20" spans="1:15" ht="16.5" thickBot="1" x14ac:dyDescent="0.3">
      <c r="A20" s="294"/>
      <c r="B20" s="295" t="s">
        <v>137</v>
      </c>
      <c r="C20" s="295" t="s">
        <v>263</v>
      </c>
      <c r="D20" s="295"/>
      <c r="E20" s="295"/>
      <c r="F20" s="295"/>
      <c r="G20" s="295"/>
      <c r="H20" s="295"/>
      <c r="I20" s="295"/>
      <c r="J20" s="295"/>
      <c r="K20" s="296"/>
      <c r="L20" s="293">
        <v>0</v>
      </c>
      <c r="M20" s="293">
        <v>0</v>
      </c>
      <c r="N20" s="293">
        <v>0</v>
      </c>
      <c r="O20" s="293">
        <f t="shared" si="5"/>
        <v>0</v>
      </c>
    </row>
    <row r="21" spans="1:15" ht="16.5" thickBot="1" x14ac:dyDescent="0.3">
      <c r="A21" s="297" t="s">
        <v>264</v>
      </c>
      <c r="B21" s="298"/>
      <c r="C21" s="298"/>
      <c r="D21" s="298"/>
      <c r="E21" s="298"/>
      <c r="F21" s="298"/>
      <c r="G21" s="298"/>
      <c r="H21" s="299"/>
      <c r="I21" s="291"/>
      <c r="J21" s="291"/>
      <c r="K21" s="292"/>
      <c r="L21" s="300">
        <f>SUM(L18:L20)</f>
        <v>0</v>
      </c>
      <c r="M21" s="300">
        <f t="shared" ref="M21:O21" si="6">SUM(M18:M20)</f>
        <v>0</v>
      </c>
      <c r="N21" s="300">
        <f t="shared" si="6"/>
        <v>0</v>
      </c>
      <c r="O21" s="300">
        <f t="shared" si="6"/>
        <v>0</v>
      </c>
    </row>
    <row r="22" spans="1:15" ht="16.5" thickBot="1" x14ac:dyDescent="0.3">
      <c r="A22" s="301"/>
      <c r="B22" s="186" t="s">
        <v>141</v>
      </c>
      <c r="C22" s="186" t="s">
        <v>265</v>
      </c>
      <c r="D22" s="186"/>
      <c r="E22" s="186"/>
      <c r="F22" s="302"/>
      <c r="G22" s="302"/>
      <c r="H22" s="302"/>
      <c r="I22" s="302"/>
      <c r="J22" s="302"/>
      <c r="K22" s="303"/>
      <c r="L22" s="282">
        <v>568365000</v>
      </c>
      <c r="M22" s="282">
        <f>L22*1.02</f>
        <v>579732300</v>
      </c>
      <c r="N22" s="282">
        <f>L22*1.03</f>
        <v>585415950</v>
      </c>
      <c r="O22" s="282">
        <f>+N22*1.03</f>
        <v>602978428.5</v>
      </c>
    </row>
    <row r="23" spans="1:15" ht="16.5" thickBot="1" x14ac:dyDescent="0.3">
      <c r="A23" s="290" t="s">
        <v>143</v>
      </c>
      <c r="B23" s="291" t="s">
        <v>266</v>
      </c>
      <c r="C23" s="291"/>
      <c r="D23" s="291"/>
      <c r="E23" s="291"/>
      <c r="F23" s="291"/>
      <c r="G23" s="291"/>
      <c r="H23" s="291"/>
      <c r="I23" s="291"/>
      <c r="J23" s="291"/>
      <c r="K23" s="292"/>
      <c r="L23" s="304">
        <f>SUM(L22)</f>
        <v>568365000</v>
      </c>
      <c r="M23" s="304">
        <f t="shared" ref="M23:O23" si="7">SUM(M22)</f>
        <v>579732300</v>
      </c>
      <c r="N23" s="304">
        <f t="shared" si="7"/>
        <v>585415950</v>
      </c>
      <c r="O23" s="304">
        <f t="shared" si="7"/>
        <v>602978428.5</v>
      </c>
    </row>
    <row r="24" spans="1:15" ht="19.5" thickBot="1" x14ac:dyDescent="0.35">
      <c r="A24" s="275"/>
      <c r="B24" s="276" t="s">
        <v>144</v>
      </c>
      <c r="C24" s="276"/>
      <c r="D24" s="276"/>
      <c r="E24" s="276"/>
      <c r="F24" s="276"/>
      <c r="G24" s="276"/>
      <c r="H24" s="276"/>
      <c r="I24" s="276"/>
      <c r="J24" s="276"/>
      <c r="K24" s="277"/>
      <c r="L24" s="278">
        <f>SUM(L23+L12)</f>
        <v>1249798000</v>
      </c>
      <c r="M24" s="278">
        <f t="shared" ref="M24:O24" si="8">SUM(M23+M12)</f>
        <v>1274793960</v>
      </c>
      <c r="N24" s="278">
        <f t="shared" si="8"/>
        <v>1287291940</v>
      </c>
      <c r="O24" s="278">
        <f t="shared" si="8"/>
        <v>1325910698.2</v>
      </c>
    </row>
    <row r="25" spans="1:15" x14ac:dyDescent="0.25">
      <c r="A25" s="579" t="s">
        <v>145</v>
      </c>
      <c r="B25" s="580"/>
      <c r="C25" s="580"/>
      <c r="D25" s="580"/>
      <c r="E25" s="580"/>
      <c r="F25" s="580"/>
      <c r="G25" s="580"/>
      <c r="H25" s="580"/>
      <c r="I25" s="580"/>
      <c r="J25" s="580"/>
      <c r="K25" s="581"/>
      <c r="L25" s="305"/>
      <c r="M25" s="305"/>
      <c r="N25" s="305"/>
      <c r="O25" s="305"/>
    </row>
    <row r="26" spans="1:15" x14ac:dyDescent="0.25">
      <c r="A26" s="582"/>
      <c r="B26" s="583"/>
      <c r="C26" s="583"/>
      <c r="D26" s="583"/>
      <c r="E26" s="583"/>
      <c r="F26" s="583"/>
      <c r="G26" s="583"/>
      <c r="H26" s="583"/>
      <c r="I26" s="583"/>
      <c r="J26" s="583"/>
      <c r="K26" s="584"/>
      <c r="L26" s="306" t="s">
        <v>7</v>
      </c>
      <c r="M26" s="306" t="s">
        <v>7</v>
      </c>
      <c r="N26" s="306" t="s">
        <v>7</v>
      </c>
      <c r="O26" s="306" t="s">
        <v>7</v>
      </c>
    </row>
    <row r="27" spans="1:15" ht="15.75" thickBot="1" x14ac:dyDescent="0.3">
      <c r="A27" s="585"/>
      <c r="B27" s="586"/>
      <c r="C27" s="586"/>
      <c r="D27" s="586"/>
      <c r="E27" s="586"/>
      <c r="F27" s="586"/>
      <c r="G27" s="586"/>
      <c r="H27" s="586"/>
      <c r="I27" s="586"/>
      <c r="J27" s="586"/>
      <c r="K27" s="587"/>
      <c r="L27" s="307"/>
      <c r="M27" s="307"/>
      <c r="N27" s="307"/>
      <c r="O27" s="307"/>
    </row>
    <row r="28" spans="1:15" ht="19.5" thickBot="1" x14ac:dyDescent="0.35">
      <c r="A28" s="275" t="s">
        <v>146</v>
      </c>
      <c r="B28" s="276" t="s">
        <v>147</v>
      </c>
      <c r="C28" s="276"/>
      <c r="D28" s="276"/>
      <c r="E28" s="276"/>
      <c r="F28" s="276"/>
      <c r="G28" s="276"/>
      <c r="H28" s="276"/>
      <c r="I28" s="276"/>
      <c r="J28" s="276"/>
      <c r="K28" s="277"/>
      <c r="L28" s="308">
        <f>SUM(L34+L38)</f>
        <v>907103000</v>
      </c>
      <c r="M28" s="308">
        <f t="shared" ref="M28:O28" si="9">SUM(M34+M38)</f>
        <v>925245060</v>
      </c>
      <c r="N28" s="308">
        <f t="shared" si="9"/>
        <v>934316090</v>
      </c>
      <c r="O28" s="308">
        <f t="shared" si="9"/>
        <v>962345572.70000005</v>
      </c>
    </row>
    <row r="29" spans="1:15" ht="15.75" x14ac:dyDescent="0.25">
      <c r="A29" s="294"/>
      <c r="B29" s="295" t="s">
        <v>148</v>
      </c>
      <c r="C29" s="295" t="s">
        <v>267</v>
      </c>
      <c r="D29" s="295"/>
      <c r="E29" s="295"/>
      <c r="F29" s="295"/>
      <c r="G29" s="295"/>
      <c r="H29" s="295"/>
      <c r="I29" s="295"/>
      <c r="J29" s="295"/>
      <c r="K29" s="296"/>
      <c r="L29" s="282">
        <v>280284000</v>
      </c>
      <c r="M29" s="282">
        <f>L29*1.02</f>
        <v>285889680</v>
      </c>
      <c r="N29" s="282">
        <f>L29*1.03</f>
        <v>288692520</v>
      </c>
      <c r="O29" s="282">
        <f>+N29*1.03</f>
        <v>297353295.60000002</v>
      </c>
    </row>
    <row r="30" spans="1:15" ht="15.75" x14ac:dyDescent="0.25">
      <c r="A30" s="283"/>
      <c r="B30" s="284" t="s">
        <v>150</v>
      </c>
      <c r="C30" s="284" t="s">
        <v>268</v>
      </c>
      <c r="D30" s="284"/>
      <c r="E30" s="284"/>
      <c r="F30" s="284"/>
      <c r="G30" s="284"/>
      <c r="H30" s="284"/>
      <c r="I30" s="284"/>
      <c r="J30" s="284"/>
      <c r="K30" s="285"/>
      <c r="L30" s="286">
        <v>53209000</v>
      </c>
      <c r="M30" s="282">
        <f t="shared" ref="M30:M33" si="10">L30*1.02</f>
        <v>54273180</v>
      </c>
      <c r="N30" s="282">
        <f t="shared" ref="N30:N33" si="11">L30*1.03</f>
        <v>54805270</v>
      </c>
      <c r="O30" s="282">
        <f t="shared" ref="O30:O33" si="12">+N30*1.03</f>
        <v>56449428.100000001</v>
      </c>
    </row>
    <row r="31" spans="1:15" ht="15.75" x14ac:dyDescent="0.25">
      <c r="A31" s="294"/>
      <c r="B31" s="295" t="s">
        <v>152</v>
      </c>
      <c r="C31" s="295" t="s">
        <v>269</v>
      </c>
      <c r="D31" s="295"/>
      <c r="E31" s="295"/>
      <c r="F31" s="295"/>
      <c r="G31" s="295"/>
      <c r="H31" s="295"/>
      <c r="I31" s="295"/>
      <c r="J31" s="295"/>
      <c r="K31" s="296"/>
      <c r="L31" s="286">
        <v>303950000</v>
      </c>
      <c r="M31" s="282">
        <f t="shared" si="10"/>
        <v>310029000</v>
      </c>
      <c r="N31" s="282">
        <f t="shared" si="11"/>
        <v>313068500</v>
      </c>
      <c r="O31" s="282">
        <f t="shared" si="12"/>
        <v>322460555</v>
      </c>
    </row>
    <row r="32" spans="1:15" ht="15.75" x14ac:dyDescent="0.25">
      <c r="A32" s="283"/>
      <c r="B32" s="284" t="s">
        <v>154</v>
      </c>
      <c r="C32" s="284" t="s">
        <v>270</v>
      </c>
      <c r="D32" s="284"/>
      <c r="E32" s="284"/>
      <c r="F32" s="284"/>
      <c r="G32" s="284"/>
      <c r="H32" s="284"/>
      <c r="I32" s="284"/>
      <c r="J32" s="284"/>
      <c r="K32" s="285"/>
      <c r="L32" s="286">
        <v>8000000</v>
      </c>
      <c r="M32" s="282">
        <f t="shared" si="10"/>
        <v>8160000</v>
      </c>
      <c r="N32" s="282">
        <f t="shared" si="11"/>
        <v>8240000</v>
      </c>
      <c r="O32" s="282">
        <f t="shared" si="12"/>
        <v>8487200</v>
      </c>
    </row>
    <row r="33" spans="1:15" ht="16.5" thickBot="1" x14ac:dyDescent="0.3">
      <c r="A33" s="309"/>
      <c r="B33" s="302" t="s">
        <v>156</v>
      </c>
      <c r="C33" s="302" t="s">
        <v>271</v>
      </c>
      <c r="D33" s="302"/>
      <c r="E33" s="302"/>
      <c r="F33" s="302"/>
      <c r="G33" s="302"/>
      <c r="H33" s="302"/>
      <c r="I33" s="302"/>
      <c r="J33" s="302"/>
      <c r="K33" s="303"/>
      <c r="L33" s="286">
        <v>178491000</v>
      </c>
      <c r="M33" s="282">
        <f t="shared" si="10"/>
        <v>182060820</v>
      </c>
      <c r="N33" s="282">
        <f t="shared" si="11"/>
        <v>183845730</v>
      </c>
      <c r="O33" s="282">
        <f t="shared" si="12"/>
        <v>189361101.90000001</v>
      </c>
    </row>
    <row r="34" spans="1:15" ht="16.5" thickBot="1" x14ac:dyDescent="0.3">
      <c r="A34" s="290" t="s">
        <v>131</v>
      </c>
      <c r="B34" s="291" t="s">
        <v>272</v>
      </c>
      <c r="C34" s="291"/>
      <c r="D34" s="291"/>
      <c r="E34" s="291"/>
      <c r="F34" s="291"/>
      <c r="G34" s="291"/>
      <c r="H34" s="291"/>
      <c r="I34" s="291"/>
      <c r="J34" s="291"/>
      <c r="K34" s="292"/>
      <c r="L34" s="278">
        <f>SUM(L29:L33)</f>
        <v>823934000</v>
      </c>
      <c r="M34" s="278">
        <f t="shared" ref="M34:O34" si="13">SUM(M29:M33)</f>
        <v>840412680</v>
      </c>
      <c r="N34" s="278">
        <f t="shared" si="13"/>
        <v>848652020</v>
      </c>
      <c r="O34" s="278">
        <f t="shared" si="13"/>
        <v>874111580.60000002</v>
      </c>
    </row>
    <row r="35" spans="1:15" ht="15.75" x14ac:dyDescent="0.25">
      <c r="A35" s="310"/>
      <c r="B35" s="311" t="s">
        <v>36</v>
      </c>
      <c r="C35" s="311" t="s">
        <v>273</v>
      </c>
      <c r="D35" s="311"/>
      <c r="E35" s="311"/>
      <c r="F35" s="311"/>
      <c r="G35" s="311"/>
      <c r="H35" s="311"/>
      <c r="I35" s="311"/>
      <c r="J35" s="311"/>
      <c r="K35" s="312"/>
      <c r="L35" s="282">
        <v>26364000</v>
      </c>
      <c r="M35" s="282">
        <f>L35*1.02</f>
        <v>26891280</v>
      </c>
      <c r="N35" s="282">
        <f>L35*1.03</f>
        <v>27154920</v>
      </c>
      <c r="O35" s="282">
        <f>+N35*1.03</f>
        <v>27969567.600000001</v>
      </c>
    </row>
    <row r="36" spans="1:15" ht="15.75" x14ac:dyDescent="0.25">
      <c r="A36" s="283"/>
      <c r="B36" s="284" t="s">
        <v>160</v>
      </c>
      <c r="C36" s="284" t="s">
        <v>274</v>
      </c>
      <c r="D36" s="284"/>
      <c r="E36" s="284"/>
      <c r="F36" s="284"/>
      <c r="G36" s="284"/>
      <c r="H36" s="284"/>
      <c r="I36" s="284"/>
      <c r="J36" s="284"/>
      <c r="K36" s="285"/>
      <c r="L36" s="286">
        <v>56805000</v>
      </c>
      <c r="M36" s="282">
        <f t="shared" ref="M36:M37" si="14">L36*1.02</f>
        <v>57941100</v>
      </c>
      <c r="N36" s="282">
        <f t="shared" ref="N36:N37" si="15">L36*1.03</f>
        <v>58509150</v>
      </c>
      <c r="O36" s="282">
        <f t="shared" ref="O36:O37" si="16">+N36*1.03</f>
        <v>60264424.5</v>
      </c>
    </row>
    <row r="37" spans="1:15" ht="16.5" thickBot="1" x14ac:dyDescent="0.3">
      <c r="A37" s="309"/>
      <c r="B37" s="302" t="s">
        <v>162</v>
      </c>
      <c r="C37" s="302" t="s">
        <v>275</v>
      </c>
      <c r="D37" s="302"/>
      <c r="E37" s="302"/>
      <c r="F37" s="302"/>
      <c r="G37" s="302"/>
      <c r="H37" s="302"/>
      <c r="I37" s="302"/>
      <c r="J37" s="302"/>
      <c r="K37" s="303"/>
      <c r="L37" s="286">
        <v>0</v>
      </c>
      <c r="M37" s="282">
        <f t="shared" si="14"/>
        <v>0</v>
      </c>
      <c r="N37" s="282">
        <f t="shared" si="15"/>
        <v>0</v>
      </c>
      <c r="O37" s="282">
        <f t="shared" si="16"/>
        <v>0</v>
      </c>
    </row>
    <row r="38" spans="1:15" ht="16.5" thickBot="1" x14ac:dyDescent="0.3">
      <c r="A38" s="290" t="s">
        <v>164</v>
      </c>
      <c r="B38" s="291" t="s">
        <v>276</v>
      </c>
      <c r="C38" s="291"/>
      <c r="D38" s="291"/>
      <c r="E38" s="291"/>
      <c r="F38" s="291"/>
      <c r="G38" s="291"/>
      <c r="H38" s="291"/>
      <c r="I38" s="291"/>
      <c r="J38" s="291"/>
      <c r="K38" s="292"/>
      <c r="L38" s="278">
        <f>SUM(L35:L37)</f>
        <v>83169000</v>
      </c>
      <c r="M38" s="278">
        <f t="shared" ref="M38:O38" si="17">SUM(M35:M37)</f>
        <v>84832380</v>
      </c>
      <c r="N38" s="278">
        <f t="shared" si="17"/>
        <v>85664070</v>
      </c>
      <c r="O38" s="278">
        <f t="shared" si="17"/>
        <v>88233992.099999994</v>
      </c>
    </row>
    <row r="39" spans="1:15" ht="16.5" thickBot="1" x14ac:dyDescent="0.3">
      <c r="A39" s="301"/>
      <c r="B39" s="186" t="s">
        <v>166</v>
      </c>
      <c r="C39" s="186" t="s">
        <v>277</v>
      </c>
      <c r="D39" s="186"/>
      <c r="E39" s="186"/>
      <c r="F39" s="186"/>
      <c r="G39" s="186"/>
      <c r="H39" s="186"/>
      <c r="I39" s="186"/>
      <c r="J39" s="186"/>
      <c r="K39" s="187"/>
      <c r="L39" s="282">
        <v>342695000</v>
      </c>
      <c r="M39" s="282">
        <f>L39*1.02</f>
        <v>349548900</v>
      </c>
      <c r="N39" s="282">
        <f>M39*1.03</f>
        <v>360035367</v>
      </c>
      <c r="O39" s="282">
        <v>363565125</v>
      </c>
    </row>
    <row r="40" spans="1:15" ht="19.5" thickBot="1" x14ac:dyDescent="0.35">
      <c r="A40" s="275" t="s">
        <v>168</v>
      </c>
      <c r="B40" s="276" t="s">
        <v>278</v>
      </c>
      <c r="C40" s="276"/>
      <c r="D40" s="276"/>
      <c r="E40" s="276"/>
      <c r="F40" s="276"/>
      <c r="G40" s="276"/>
      <c r="H40" s="276"/>
      <c r="I40" s="276"/>
      <c r="J40" s="276"/>
      <c r="K40" s="277"/>
      <c r="L40" s="278">
        <f>SUM(L39)</f>
        <v>342695000</v>
      </c>
      <c r="M40" s="278">
        <f t="shared" ref="M40:O40" si="18">SUM(M39)</f>
        <v>349548900</v>
      </c>
      <c r="N40" s="278">
        <f t="shared" si="18"/>
        <v>360035367</v>
      </c>
      <c r="O40" s="278">
        <f t="shared" si="18"/>
        <v>363565125</v>
      </c>
    </row>
    <row r="41" spans="1:15" ht="19.5" thickBot="1" x14ac:dyDescent="0.35">
      <c r="A41" s="275" t="s">
        <v>279</v>
      </c>
      <c r="B41" s="276"/>
      <c r="C41" s="276"/>
      <c r="D41" s="276"/>
      <c r="E41" s="276"/>
      <c r="F41" s="276"/>
      <c r="G41" s="276"/>
      <c r="H41" s="276"/>
      <c r="I41" s="276"/>
      <c r="J41" s="276"/>
      <c r="K41" s="277"/>
      <c r="L41" s="278">
        <f>SUM(L40+L28)</f>
        <v>1249798000</v>
      </c>
      <c r="M41" s="278">
        <f t="shared" ref="M41:O41" si="19">SUM(M40+M28)</f>
        <v>1274793960</v>
      </c>
      <c r="N41" s="278">
        <f t="shared" si="19"/>
        <v>1294351457</v>
      </c>
      <c r="O41" s="278">
        <f t="shared" si="19"/>
        <v>1325910697.7</v>
      </c>
    </row>
  </sheetData>
  <mergeCells count="10">
    <mergeCell ref="A25:K27"/>
    <mergeCell ref="A1:D4"/>
    <mergeCell ref="P1:S4"/>
    <mergeCell ref="A5:O7"/>
    <mergeCell ref="A9:K11"/>
    <mergeCell ref="L9:L11"/>
    <mergeCell ref="M9:M11"/>
    <mergeCell ref="N9:N11"/>
    <mergeCell ref="O9:O11"/>
    <mergeCell ref="M1:O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36"/>
  <sheetViews>
    <sheetView tabSelected="1" workbookViewId="0">
      <selection activeCell="H1" sqref="H1:K4"/>
    </sheetView>
  </sheetViews>
  <sheetFormatPr defaultRowHeight="12.75" x14ac:dyDescent="0.2"/>
  <cols>
    <col min="1" max="1" width="11.5703125" style="125" customWidth="1"/>
    <col min="2" max="2" width="11.140625" style="125" customWidth="1"/>
    <col min="3" max="3" width="12.7109375" style="125" customWidth="1"/>
    <col min="4" max="5" width="14.28515625" style="125" bestFit="1" customWidth="1"/>
    <col min="6" max="6" width="15.85546875" style="125" bestFit="1" customWidth="1"/>
    <col min="7" max="7" width="14" style="125" customWidth="1"/>
    <col min="8" max="10" width="9.140625" style="125"/>
    <col min="11" max="11" width="2" style="125" customWidth="1"/>
    <col min="12" max="16384" width="9.140625" style="125"/>
  </cols>
  <sheetData>
    <row r="1" spans="1:23" ht="15.75" x14ac:dyDescent="0.25">
      <c r="A1" s="172"/>
      <c r="B1" s="172"/>
      <c r="C1" s="172"/>
      <c r="D1" s="172"/>
      <c r="E1" s="516" t="s">
        <v>920</v>
      </c>
      <c r="F1" s="516"/>
      <c r="G1" s="516"/>
      <c r="H1" s="601"/>
      <c r="I1" s="602"/>
      <c r="J1" s="602"/>
      <c r="K1" s="602"/>
      <c r="L1" s="191"/>
      <c r="M1" s="191"/>
    </row>
    <row r="2" spans="1:23" ht="15.75" x14ac:dyDescent="0.25">
      <c r="A2" s="172"/>
      <c r="B2" s="172"/>
      <c r="C2" s="172"/>
      <c r="D2" s="172"/>
      <c r="E2" s="516"/>
      <c r="F2" s="516"/>
      <c r="G2" s="516"/>
      <c r="H2" s="602"/>
      <c r="I2" s="602"/>
      <c r="J2" s="602"/>
      <c r="K2" s="602"/>
      <c r="L2" s="191"/>
      <c r="M2" s="191"/>
    </row>
    <row r="3" spans="1:23" ht="15.75" x14ac:dyDescent="0.25">
      <c r="A3" s="172"/>
      <c r="B3" s="172"/>
      <c r="C3" s="192"/>
      <c r="D3" s="172"/>
      <c r="E3" s="516"/>
      <c r="F3" s="516"/>
      <c r="G3" s="516"/>
      <c r="H3" s="602"/>
      <c r="I3" s="602"/>
      <c r="J3" s="602"/>
      <c r="K3" s="602"/>
      <c r="L3" s="191"/>
      <c r="M3" s="191"/>
      <c r="N3" s="192"/>
      <c r="O3" s="172"/>
      <c r="P3" s="172"/>
      <c r="Q3" s="172"/>
      <c r="R3" s="172"/>
      <c r="T3" s="172"/>
      <c r="U3" s="172"/>
      <c r="V3" s="192"/>
      <c r="W3" s="172"/>
    </row>
    <row r="4" spans="1:23" ht="15.75" x14ac:dyDescent="0.25">
      <c r="A4" s="172"/>
      <c r="B4" s="172"/>
      <c r="C4" s="192"/>
      <c r="D4" s="172"/>
      <c r="E4" s="516"/>
      <c r="F4" s="516"/>
      <c r="G4" s="516"/>
      <c r="H4" s="602"/>
      <c r="I4" s="602"/>
      <c r="J4" s="602"/>
      <c r="K4" s="602"/>
      <c r="L4" s="191"/>
      <c r="M4" s="191"/>
      <c r="N4" s="192"/>
      <c r="O4" s="172"/>
      <c r="P4" s="172"/>
      <c r="Q4" s="172"/>
      <c r="R4" s="172"/>
      <c r="T4" s="172"/>
      <c r="U4" s="172"/>
      <c r="V4" s="192"/>
      <c r="W4" s="172"/>
    </row>
    <row r="5" spans="1:23" ht="15.75" x14ac:dyDescent="0.25">
      <c r="A5" s="603" t="s">
        <v>361</v>
      </c>
      <c r="B5" s="603"/>
      <c r="C5" s="603"/>
      <c r="D5" s="603"/>
      <c r="E5" s="603"/>
      <c r="F5" s="603"/>
      <c r="G5" s="603"/>
      <c r="H5" s="172"/>
    </row>
    <row r="6" spans="1:23" ht="15.75" x14ac:dyDescent="0.25">
      <c r="A6" s="172"/>
      <c r="B6" s="172"/>
      <c r="C6" s="172"/>
      <c r="D6" s="172"/>
      <c r="E6" s="172"/>
      <c r="F6" s="172"/>
      <c r="G6" s="172"/>
      <c r="H6" s="172"/>
    </row>
    <row r="7" spans="1:23" ht="16.5" thickBot="1" x14ac:dyDescent="0.3">
      <c r="A7" s="172"/>
      <c r="B7" s="172"/>
      <c r="C7" s="172"/>
      <c r="D7" s="172"/>
      <c r="E7" s="172"/>
      <c r="F7" s="604" t="s">
        <v>2</v>
      </c>
      <c r="G7" s="604"/>
      <c r="H7" s="172"/>
    </row>
    <row r="8" spans="1:23" ht="16.5" thickBot="1" x14ac:dyDescent="0.3">
      <c r="A8" s="605" t="s">
        <v>172</v>
      </c>
      <c r="B8" s="605" t="s">
        <v>173</v>
      </c>
      <c r="C8" s="605" t="s">
        <v>174</v>
      </c>
      <c r="D8" s="608" t="s">
        <v>175</v>
      </c>
      <c r="E8" s="609"/>
      <c r="F8" s="609"/>
      <c r="G8" s="605" t="s">
        <v>176</v>
      </c>
      <c r="H8" s="172"/>
    </row>
    <row r="9" spans="1:23" ht="15.75" x14ac:dyDescent="0.25">
      <c r="A9" s="606"/>
      <c r="B9" s="606"/>
      <c r="C9" s="606" t="s">
        <v>177</v>
      </c>
      <c r="D9" s="605" t="s">
        <v>178</v>
      </c>
      <c r="E9" s="605" t="s">
        <v>179</v>
      </c>
      <c r="F9" s="605" t="s">
        <v>180</v>
      </c>
      <c r="G9" s="606" t="s">
        <v>177</v>
      </c>
      <c r="H9" s="172"/>
    </row>
    <row r="10" spans="1:23" ht="16.5" thickBot="1" x14ac:dyDescent="0.3">
      <c r="A10" s="607"/>
      <c r="B10" s="607"/>
      <c r="C10" s="607" t="s">
        <v>181</v>
      </c>
      <c r="D10" s="607"/>
      <c r="E10" s="607" t="s">
        <v>179</v>
      </c>
      <c r="F10" s="607" t="s">
        <v>180</v>
      </c>
      <c r="G10" s="607" t="s">
        <v>181</v>
      </c>
      <c r="H10" s="172"/>
    </row>
    <row r="11" spans="1:23" ht="15.75" x14ac:dyDescent="0.25">
      <c r="A11" s="594" t="s">
        <v>182</v>
      </c>
      <c r="B11" s="193" t="s">
        <v>183</v>
      </c>
      <c r="C11" s="194">
        <v>269438269</v>
      </c>
      <c r="D11" s="195">
        <v>307850534</v>
      </c>
      <c r="E11" s="195">
        <v>165765921</v>
      </c>
      <c r="F11" s="196">
        <f>+D11-E11</f>
        <v>142084613</v>
      </c>
      <c r="G11" s="197">
        <f>+C11+F11</f>
        <v>411522882</v>
      </c>
      <c r="H11" s="189"/>
      <c r="I11" s="198"/>
    </row>
    <row r="12" spans="1:23" ht="16.5" thickBot="1" x14ac:dyDescent="0.3">
      <c r="A12" s="595"/>
      <c r="B12" s="199" t="s">
        <v>184</v>
      </c>
      <c r="C12" s="200"/>
      <c r="D12" s="201">
        <f>+D11</f>
        <v>307850534</v>
      </c>
      <c r="E12" s="201">
        <f>+E11</f>
        <v>165765921</v>
      </c>
      <c r="F12" s="202">
        <f>+D12-E12</f>
        <v>142084613</v>
      </c>
      <c r="G12" s="203"/>
      <c r="H12" s="172"/>
    </row>
    <row r="13" spans="1:23" ht="15.75" x14ac:dyDescent="0.25">
      <c r="A13" s="594" t="s">
        <v>185</v>
      </c>
      <c r="B13" s="204" t="s">
        <v>183</v>
      </c>
      <c r="C13" s="205">
        <f>+G11</f>
        <v>411522882</v>
      </c>
      <c r="D13" s="205">
        <v>165046334</v>
      </c>
      <c r="E13" s="205">
        <v>90987917</v>
      </c>
      <c r="F13" s="196">
        <f>+D13-E13</f>
        <v>74058417</v>
      </c>
      <c r="G13" s="206">
        <f t="shared" ref="G13:G33" si="0">+C13+F13</f>
        <v>485581299</v>
      </c>
      <c r="H13" s="189"/>
      <c r="I13" s="198"/>
    </row>
    <row r="14" spans="1:23" ht="16.5" thickBot="1" x14ac:dyDescent="0.3">
      <c r="A14" s="595"/>
      <c r="B14" s="199" t="s">
        <v>184</v>
      </c>
      <c r="C14" s="200"/>
      <c r="D14" s="201">
        <f>SUM(D12:D13)</f>
        <v>472896868</v>
      </c>
      <c r="E14" s="201">
        <f>SUM(E12:E13)</f>
        <v>256753838</v>
      </c>
      <c r="F14" s="202">
        <f t="shared" ref="F14:F34" si="1">+D14-E14</f>
        <v>216143030</v>
      </c>
      <c r="G14" s="203"/>
      <c r="H14" s="172"/>
    </row>
    <row r="15" spans="1:23" ht="15.75" x14ac:dyDescent="0.25">
      <c r="A15" s="594" t="s">
        <v>186</v>
      </c>
      <c r="B15" s="204" t="s">
        <v>183</v>
      </c>
      <c r="C15" s="207">
        <f>+G13</f>
        <v>485581299</v>
      </c>
      <c r="D15" s="207">
        <v>78650534</v>
      </c>
      <c r="E15" s="207">
        <v>90987917</v>
      </c>
      <c r="F15" s="196">
        <f t="shared" si="1"/>
        <v>-12337383</v>
      </c>
      <c r="G15" s="206">
        <f t="shared" si="0"/>
        <v>473243916</v>
      </c>
      <c r="H15" s="172"/>
    </row>
    <row r="16" spans="1:23" ht="16.5" thickBot="1" x14ac:dyDescent="0.3">
      <c r="A16" s="595"/>
      <c r="B16" s="199" t="s">
        <v>184</v>
      </c>
      <c r="C16" s="200"/>
      <c r="D16" s="201">
        <f>SUM(D14:D15)</f>
        <v>551547402</v>
      </c>
      <c r="E16" s="201">
        <f>SUM(E14:E15)</f>
        <v>347741755</v>
      </c>
      <c r="F16" s="202">
        <f t="shared" si="1"/>
        <v>203805647</v>
      </c>
      <c r="G16" s="203"/>
      <c r="H16" s="172"/>
    </row>
    <row r="17" spans="1:9" ht="15.75" x14ac:dyDescent="0.25">
      <c r="A17" s="594" t="s">
        <v>187</v>
      </c>
      <c r="B17" s="208" t="s">
        <v>183</v>
      </c>
      <c r="C17" s="207">
        <f>+G15</f>
        <v>473243916</v>
      </c>
      <c r="D17" s="207">
        <v>66650534</v>
      </c>
      <c r="E17" s="207">
        <v>117351917</v>
      </c>
      <c r="F17" s="196">
        <f t="shared" si="1"/>
        <v>-50701383</v>
      </c>
      <c r="G17" s="206">
        <f t="shared" si="0"/>
        <v>422542533</v>
      </c>
      <c r="H17" s="172"/>
    </row>
    <row r="18" spans="1:9" ht="16.5" thickBot="1" x14ac:dyDescent="0.3">
      <c r="A18" s="595"/>
      <c r="B18" s="199" t="s">
        <v>184</v>
      </c>
      <c r="C18" s="200"/>
      <c r="D18" s="201">
        <f>SUM(D16:D17)</f>
        <v>618197936</v>
      </c>
      <c r="E18" s="201">
        <f>SUM(E16:E17)</f>
        <v>465093672</v>
      </c>
      <c r="F18" s="202">
        <f t="shared" si="1"/>
        <v>153104264</v>
      </c>
      <c r="G18" s="203"/>
      <c r="H18" s="172"/>
    </row>
    <row r="19" spans="1:9" ht="15.75" x14ac:dyDescent="0.25">
      <c r="A19" s="594" t="s">
        <v>188</v>
      </c>
      <c r="B19" s="204" t="s">
        <v>183</v>
      </c>
      <c r="C19" s="207">
        <f>+G17</f>
        <v>422542533</v>
      </c>
      <c r="D19" s="207">
        <v>66650534</v>
      </c>
      <c r="E19" s="207">
        <v>90987917</v>
      </c>
      <c r="F19" s="196">
        <f t="shared" si="1"/>
        <v>-24337383</v>
      </c>
      <c r="G19" s="206">
        <f t="shared" si="0"/>
        <v>398205150</v>
      </c>
      <c r="H19" s="172"/>
    </row>
    <row r="20" spans="1:9" ht="16.5" thickBot="1" x14ac:dyDescent="0.3">
      <c r="A20" s="595"/>
      <c r="B20" s="199" t="s">
        <v>184</v>
      </c>
      <c r="C20" s="200"/>
      <c r="D20" s="201">
        <f>SUM(D18:D19)</f>
        <v>684848470</v>
      </c>
      <c r="E20" s="201">
        <f>SUM(E18:E19)</f>
        <v>556081589</v>
      </c>
      <c r="F20" s="202">
        <f t="shared" si="1"/>
        <v>128766881</v>
      </c>
      <c r="G20" s="203"/>
      <c r="H20" s="172"/>
      <c r="I20" s="157"/>
    </row>
    <row r="21" spans="1:9" ht="15.75" x14ac:dyDescent="0.25">
      <c r="A21" s="596" t="s">
        <v>189</v>
      </c>
      <c r="B21" s="209" t="s">
        <v>183</v>
      </c>
      <c r="C21" s="210">
        <f>+G19</f>
        <v>398205150</v>
      </c>
      <c r="D21" s="210">
        <v>66650534</v>
      </c>
      <c r="E21" s="210">
        <v>90987917</v>
      </c>
      <c r="F21" s="211">
        <f t="shared" si="1"/>
        <v>-24337383</v>
      </c>
      <c r="G21" s="212">
        <f t="shared" si="0"/>
        <v>373867767</v>
      </c>
      <c r="H21" s="172"/>
    </row>
    <row r="22" spans="1:9" ht="16.5" thickBot="1" x14ac:dyDescent="0.3">
      <c r="A22" s="597"/>
      <c r="B22" s="199" t="s">
        <v>184</v>
      </c>
      <c r="C22" s="213"/>
      <c r="D22" s="214">
        <f>SUM(D20:D21)</f>
        <v>751499004</v>
      </c>
      <c r="E22" s="214">
        <f>SUM(E20:E21)</f>
        <v>647069506</v>
      </c>
      <c r="F22" s="215">
        <f t="shared" si="1"/>
        <v>104429498</v>
      </c>
      <c r="G22" s="216"/>
      <c r="H22" s="172"/>
    </row>
    <row r="23" spans="1:9" ht="15.75" x14ac:dyDescent="0.25">
      <c r="A23" s="596" t="s">
        <v>190</v>
      </c>
      <c r="B23" s="209" t="s">
        <v>183</v>
      </c>
      <c r="C23" s="210">
        <f>+G21</f>
        <v>373867767</v>
      </c>
      <c r="D23" s="210">
        <v>66650534</v>
      </c>
      <c r="E23" s="210">
        <v>147792917</v>
      </c>
      <c r="F23" s="211">
        <f t="shared" si="1"/>
        <v>-81142383</v>
      </c>
      <c r="G23" s="212">
        <f t="shared" si="0"/>
        <v>292725384</v>
      </c>
      <c r="H23" s="172"/>
    </row>
    <row r="24" spans="1:9" ht="16.5" thickBot="1" x14ac:dyDescent="0.3">
      <c r="A24" s="597"/>
      <c r="B24" s="199" t="s">
        <v>184</v>
      </c>
      <c r="C24" s="213"/>
      <c r="D24" s="214">
        <f>SUM(D22:D23)</f>
        <v>818149538</v>
      </c>
      <c r="E24" s="214">
        <f>SUM(E22:E23)</f>
        <v>794862423</v>
      </c>
      <c r="F24" s="215">
        <f t="shared" si="1"/>
        <v>23287115</v>
      </c>
      <c r="G24" s="216"/>
      <c r="H24" s="172"/>
    </row>
    <row r="25" spans="1:9" ht="15.75" x14ac:dyDescent="0.25">
      <c r="A25" s="598" t="s">
        <v>191</v>
      </c>
      <c r="B25" s="217" t="s">
        <v>183</v>
      </c>
      <c r="C25" s="218">
        <f>+G23</f>
        <v>292725384</v>
      </c>
      <c r="D25" s="218">
        <v>66650534</v>
      </c>
      <c r="E25" s="218">
        <v>90987917</v>
      </c>
      <c r="F25" s="196">
        <f t="shared" si="1"/>
        <v>-24337383</v>
      </c>
      <c r="G25" s="206">
        <f t="shared" si="0"/>
        <v>268388001</v>
      </c>
      <c r="H25" s="172"/>
    </row>
    <row r="26" spans="1:9" ht="16.5" thickBot="1" x14ac:dyDescent="0.3">
      <c r="A26" s="599"/>
      <c r="B26" s="219" t="s">
        <v>184</v>
      </c>
      <c r="C26" s="220"/>
      <c r="D26" s="221">
        <f>SUM(D24:D25)</f>
        <v>884800072</v>
      </c>
      <c r="E26" s="221">
        <f>SUM(E24:E25)</f>
        <v>885850340</v>
      </c>
      <c r="F26" s="202">
        <f t="shared" si="1"/>
        <v>-1050268</v>
      </c>
      <c r="G26" s="203"/>
      <c r="H26" s="172"/>
    </row>
    <row r="27" spans="1:9" ht="15.75" x14ac:dyDescent="0.25">
      <c r="A27" s="598" t="s">
        <v>192</v>
      </c>
      <c r="B27" s="217" t="s">
        <v>183</v>
      </c>
      <c r="C27" s="218">
        <f>+G25</f>
        <v>268388001</v>
      </c>
      <c r="D27" s="218">
        <v>165046334</v>
      </c>
      <c r="E27" s="218">
        <v>90987917</v>
      </c>
      <c r="F27" s="196">
        <f t="shared" si="1"/>
        <v>74058417</v>
      </c>
      <c r="G27" s="206">
        <f t="shared" si="0"/>
        <v>342446418</v>
      </c>
      <c r="H27" s="172"/>
    </row>
    <row r="28" spans="1:9" ht="16.5" thickBot="1" x14ac:dyDescent="0.3">
      <c r="A28" s="599"/>
      <c r="B28" s="199" t="s">
        <v>184</v>
      </c>
      <c r="C28" s="220"/>
      <c r="D28" s="221">
        <f>SUM(D26:D27)</f>
        <v>1049846406</v>
      </c>
      <c r="E28" s="221">
        <f>SUM(E26:E27)</f>
        <v>976838257</v>
      </c>
      <c r="F28" s="202">
        <f t="shared" si="1"/>
        <v>73008149</v>
      </c>
      <c r="G28" s="203"/>
      <c r="H28" s="172"/>
    </row>
    <row r="29" spans="1:9" ht="15.75" x14ac:dyDescent="0.25">
      <c r="A29" s="600" t="s">
        <v>193</v>
      </c>
      <c r="B29" s="217" t="s">
        <v>183</v>
      </c>
      <c r="C29" s="222">
        <f>+G27</f>
        <v>342446418</v>
      </c>
      <c r="D29" s="222">
        <v>66650534</v>
      </c>
      <c r="E29" s="222">
        <v>90987917</v>
      </c>
      <c r="F29" s="223">
        <f t="shared" si="1"/>
        <v>-24337383</v>
      </c>
      <c r="G29" s="224">
        <f t="shared" si="0"/>
        <v>318109035</v>
      </c>
      <c r="H29" s="172"/>
    </row>
    <row r="30" spans="1:9" ht="16.5" thickBot="1" x14ac:dyDescent="0.3">
      <c r="A30" s="599"/>
      <c r="B30" s="199" t="s">
        <v>184</v>
      </c>
      <c r="C30" s="220"/>
      <c r="D30" s="221">
        <f>SUM(D28:D29)</f>
        <v>1116496940</v>
      </c>
      <c r="E30" s="221">
        <f>SUM(E28:E29)</f>
        <v>1067826174</v>
      </c>
      <c r="F30" s="225">
        <f t="shared" si="1"/>
        <v>48670766</v>
      </c>
      <c r="G30" s="226"/>
      <c r="H30" s="172"/>
    </row>
    <row r="31" spans="1:9" ht="15.75" x14ac:dyDescent="0.25">
      <c r="A31" s="594" t="s">
        <v>194</v>
      </c>
      <c r="B31" s="204" t="s">
        <v>183</v>
      </c>
      <c r="C31" s="207">
        <f>+G29</f>
        <v>318109035</v>
      </c>
      <c r="D31" s="207">
        <v>66650534</v>
      </c>
      <c r="E31" s="207">
        <v>90987917</v>
      </c>
      <c r="F31" s="196">
        <f t="shared" si="1"/>
        <v>-24337383</v>
      </c>
      <c r="G31" s="206">
        <f t="shared" si="0"/>
        <v>293771652</v>
      </c>
      <c r="H31" s="172"/>
    </row>
    <row r="32" spans="1:9" ht="16.5" thickBot="1" x14ac:dyDescent="0.3">
      <c r="A32" s="595"/>
      <c r="B32" s="199" t="s">
        <v>184</v>
      </c>
      <c r="C32" s="200"/>
      <c r="D32" s="201">
        <f>SUM(D30:D31)</f>
        <v>1183147474</v>
      </c>
      <c r="E32" s="201">
        <f>SUM(E30:E31)</f>
        <v>1158814091</v>
      </c>
      <c r="F32" s="202">
        <f t="shared" si="1"/>
        <v>24333383</v>
      </c>
      <c r="G32" s="203"/>
      <c r="H32" s="172"/>
    </row>
    <row r="33" spans="1:8" ht="15.75" x14ac:dyDescent="0.25">
      <c r="A33" s="594" t="s">
        <v>195</v>
      </c>
      <c r="B33" s="204" t="s">
        <v>183</v>
      </c>
      <c r="C33" s="207">
        <f>+G31</f>
        <v>293771652</v>
      </c>
      <c r="D33" s="207">
        <v>66650526</v>
      </c>
      <c r="E33" s="207">
        <v>90983909</v>
      </c>
      <c r="F33" s="196">
        <f t="shared" si="1"/>
        <v>-24333383</v>
      </c>
      <c r="G33" s="206">
        <f t="shared" si="0"/>
        <v>269438269</v>
      </c>
      <c r="H33" s="172"/>
    </row>
    <row r="34" spans="1:8" ht="16.5" thickBot="1" x14ac:dyDescent="0.3">
      <c r="A34" s="595"/>
      <c r="B34" s="199" t="s">
        <v>184</v>
      </c>
      <c r="C34" s="200"/>
      <c r="D34" s="201">
        <f>SUM(D32:D33)</f>
        <v>1249798000</v>
      </c>
      <c r="E34" s="201">
        <f>SUM(E32:E33)</f>
        <v>1249798000</v>
      </c>
      <c r="F34" s="202">
        <f t="shared" si="1"/>
        <v>0</v>
      </c>
      <c r="G34" s="203"/>
      <c r="H34" s="189"/>
    </row>
    <row r="36" spans="1:8" x14ac:dyDescent="0.2">
      <c r="A36" s="227"/>
    </row>
  </sheetData>
  <mergeCells count="24">
    <mergeCell ref="E1:G4"/>
    <mergeCell ref="A19:A20"/>
    <mergeCell ref="H1:K4"/>
    <mergeCell ref="A5:G5"/>
    <mergeCell ref="F7:G7"/>
    <mergeCell ref="A8:A10"/>
    <mergeCell ref="B8:B10"/>
    <mergeCell ref="C8:C10"/>
    <mergeCell ref="D8:F8"/>
    <mergeCell ref="G8:G10"/>
    <mergeCell ref="D9:D10"/>
    <mergeCell ref="E9:E10"/>
    <mergeCell ref="F9:F10"/>
    <mergeCell ref="A11:A12"/>
    <mergeCell ref="A13:A14"/>
    <mergeCell ref="A15:A16"/>
    <mergeCell ref="A17:A18"/>
    <mergeCell ref="A33:A34"/>
    <mergeCell ref="A21:A22"/>
    <mergeCell ref="A23:A24"/>
    <mergeCell ref="A25:A26"/>
    <mergeCell ref="A27:A28"/>
    <mergeCell ref="A29:A30"/>
    <mergeCell ref="A31:A32"/>
  </mergeCells>
  <pageMargins left="0.25" right="0.25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8"/>
  <sheetViews>
    <sheetView zoomScaleNormal="100" workbookViewId="0">
      <selection activeCell="A2" sqref="A2:H2"/>
    </sheetView>
  </sheetViews>
  <sheetFormatPr defaultRowHeight="12.75" x14ac:dyDescent="0.2"/>
  <cols>
    <col min="1" max="1" width="5" style="355" customWidth="1"/>
    <col min="2" max="2" width="5.28515625" style="355" customWidth="1"/>
    <col min="3" max="3" width="39" style="355" customWidth="1"/>
    <col min="4" max="4" width="20" style="355" customWidth="1"/>
    <col min="5" max="5" width="15.42578125" style="355" customWidth="1"/>
    <col min="6" max="6" width="13.7109375" style="355" customWidth="1"/>
    <col min="7" max="7" width="14.42578125" style="355" customWidth="1"/>
    <col min="8" max="8" width="13.85546875" style="355" customWidth="1"/>
    <col min="9" max="16384" width="9.140625" style="355"/>
  </cols>
  <sheetData>
    <row r="1" spans="1:8" ht="37.5" customHeight="1" x14ac:dyDescent="0.2">
      <c r="E1" s="465" t="s">
        <v>910</v>
      </c>
      <c r="F1" s="465"/>
      <c r="G1" s="465"/>
      <c r="H1" s="465"/>
    </row>
    <row r="2" spans="1:8" ht="24.75" customHeight="1" x14ac:dyDescent="0.25">
      <c r="A2" s="464" t="s">
        <v>907</v>
      </c>
      <c r="B2" s="464"/>
      <c r="C2" s="464"/>
      <c r="D2" s="464"/>
      <c r="E2" s="464"/>
      <c r="F2" s="464"/>
      <c r="G2" s="464"/>
      <c r="H2" s="464"/>
    </row>
    <row r="3" spans="1:8" ht="13.5" thickBot="1" x14ac:dyDescent="0.25">
      <c r="G3" s="463" t="s">
        <v>2</v>
      </c>
      <c r="H3" s="463"/>
    </row>
    <row r="4" spans="1:8" ht="39" thickBot="1" x14ac:dyDescent="0.25">
      <c r="A4" s="399" t="s">
        <v>404</v>
      </c>
      <c r="B4" s="400" t="s">
        <v>405</v>
      </c>
      <c r="C4" s="400" t="s">
        <v>406</v>
      </c>
      <c r="D4" s="401" t="s">
        <v>407</v>
      </c>
      <c r="E4" s="402" t="s">
        <v>8</v>
      </c>
      <c r="F4" s="403" t="s">
        <v>281</v>
      </c>
      <c r="G4" s="402" t="s">
        <v>283</v>
      </c>
      <c r="H4" s="404" t="s">
        <v>282</v>
      </c>
    </row>
    <row r="5" spans="1:8" ht="15.75" customHeight="1" x14ac:dyDescent="0.2">
      <c r="A5" s="466" t="s">
        <v>408</v>
      </c>
      <c r="B5" s="467"/>
      <c r="C5" s="467"/>
      <c r="D5" s="468"/>
      <c r="E5" s="405"/>
      <c r="F5" s="405"/>
      <c r="G5" s="405"/>
      <c r="H5" s="406"/>
    </row>
    <row r="6" spans="1:8" ht="25.5" x14ac:dyDescent="0.2">
      <c r="A6" s="384" t="s">
        <v>89</v>
      </c>
      <c r="B6" s="357"/>
      <c r="C6" s="358" t="s">
        <v>409</v>
      </c>
      <c r="D6" s="359">
        <f t="shared" ref="D6:D36" si="0">SUM(E6:H6)</f>
        <v>388247400</v>
      </c>
      <c r="E6" s="360">
        <f>SUM(E7:E12)</f>
        <v>388247400</v>
      </c>
      <c r="F6" s="360">
        <f t="shared" ref="F6:H6" si="1">SUM(F7:F12)</f>
        <v>0</v>
      </c>
      <c r="G6" s="360">
        <f t="shared" si="1"/>
        <v>0</v>
      </c>
      <c r="H6" s="407">
        <f t="shared" si="1"/>
        <v>0</v>
      </c>
    </row>
    <row r="7" spans="1:8" ht="25.5" x14ac:dyDescent="0.2">
      <c r="A7" s="386" t="s">
        <v>410</v>
      </c>
      <c r="B7" s="361" t="s">
        <v>411</v>
      </c>
      <c r="C7" s="362" t="s">
        <v>412</v>
      </c>
      <c r="D7" s="359">
        <f t="shared" si="0"/>
        <v>159694345</v>
      </c>
      <c r="E7" s="356">
        <v>159694345</v>
      </c>
      <c r="F7" s="356"/>
      <c r="G7" s="356"/>
      <c r="H7" s="408"/>
    </row>
    <row r="8" spans="1:8" ht="25.5" x14ac:dyDescent="0.2">
      <c r="A8" s="386" t="s">
        <v>413</v>
      </c>
      <c r="B8" s="361" t="s">
        <v>414</v>
      </c>
      <c r="C8" s="362" t="s">
        <v>415</v>
      </c>
      <c r="D8" s="359">
        <f t="shared" si="0"/>
        <v>88637150</v>
      </c>
      <c r="E8" s="356">
        <v>88637150</v>
      </c>
      <c r="F8" s="356"/>
      <c r="G8" s="356"/>
      <c r="H8" s="408"/>
    </row>
    <row r="9" spans="1:8" ht="25.5" x14ac:dyDescent="0.2">
      <c r="A9" s="386" t="s">
        <v>416</v>
      </c>
      <c r="B9" s="361" t="s">
        <v>417</v>
      </c>
      <c r="C9" s="362" t="s">
        <v>418</v>
      </c>
      <c r="D9" s="359">
        <f t="shared" si="0"/>
        <v>133354410</v>
      </c>
      <c r="E9" s="356">
        <v>133354410</v>
      </c>
      <c r="F9" s="356"/>
      <c r="G9" s="356"/>
      <c r="H9" s="408"/>
    </row>
    <row r="10" spans="1:8" ht="25.5" x14ac:dyDescent="0.2">
      <c r="A10" s="386" t="s">
        <v>419</v>
      </c>
      <c r="B10" s="361" t="s">
        <v>420</v>
      </c>
      <c r="C10" s="362" t="s">
        <v>421</v>
      </c>
      <c r="D10" s="359">
        <f t="shared" si="0"/>
        <v>6561495</v>
      </c>
      <c r="E10" s="356">
        <v>6561495</v>
      </c>
      <c r="F10" s="356"/>
      <c r="G10" s="356"/>
      <c r="H10" s="408"/>
    </row>
    <row r="11" spans="1:8" ht="25.5" hidden="1" x14ac:dyDescent="0.2">
      <c r="A11" s="386" t="s">
        <v>422</v>
      </c>
      <c r="B11" s="361" t="s">
        <v>423</v>
      </c>
      <c r="C11" s="362" t="s">
        <v>424</v>
      </c>
      <c r="D11" s="359">
        <f t="shared" si="0"/>
        <v>0</v>
      </c>
      <c r="E11" s="356"/>
      <c r="F11" s="356"/>
      <c r="G11" s="356"/>
      <c r="H11" s="408"/>
    </row>
    <row r="12" spans="1:8" hidden="1" x14ac:dyDescent="0.2">
      <c r="A12" s="386" t="s">
        <v>425</v>
      </c>
      <c r="B12" s="361" t="s">
        <v>426</v>
      </c>
      <c r="C12" s="362" t="s">
        <v>427</v>
      </c>
      <c r="D12" s="359">
        <f t="shared" si="0"/>
        <v>0</v>
      </c>
      <c r="E12" s="356"/>
      <c r="F12" s="356"/>
      <c r="G12" s="356"/>
      <c r="H12" s="408"/>
    </row>
    <row r="13" spans="1:8" ht="25.5" x14ac:dyDescent="0.2">
      <c r="A13" s="384" t="s">
        <v>91</v>
      </c>
      <c r="B13" s="357"/>
      <c r="C13" s="363" t="s">
        <v>428</v>
      </c>
      <c r="D13" s="359">
        <f t="shared" si="0"/>
        <v>19781000</v>
      </c>
      <c r="E13" s="360">
        <f>SUM(E14:E18)</f>
        <v>15317000</v>
      </c>
      <c r="F13" s="360">
        <f>SUM(F14:F18)</f>
        <v>4464000</v>
      </c>
      <c r="G13" s="360">
        <f>SUM(G14:G18)</f>
        <v>0</v>
      </c>
      <c r="H13" s="407">
        <f>SUM(H14:H18)</f>
        <v>0</v>
      </c>
    </row>
    <row r="14" spans="1:8" hidden="1" x14ac:dyDescent="0.2">
      <c r="A14" s="386" t="s">
        <v>429</v>
      </c>
      <c r="B14" s="361" t="s">
        <v>430</v>
      </c>
      <c r="C14" s="362" t="s">
        <v>431</v>
      </c>
      <c r="D14" s="359">
        <f t="shared" si="0"/>
        <v>0</v>
      </c>
      <c r="E14" s="356"/>
      <c r="F14" s="356"/>
      <c r="G14" s="356"/>
      <c r="H14" s="408"/>
    </row>
    <row r="15" spans="1:8" ht="25.5" hidden="1" x14ac:dyDescent="0.2">
      <c r="A15" s="386" t="s">
        <v>432</v>
      </c>
      <c r="B15" s="361" t="s">
        <v>433</v>
      </c>
      <c r="C15" s="362" t="s">
        <v>434</v>
      </c>
      <c r="D15" s="359">
        <f t="shared" si="0"/>
        <v>0</v>
      </c>
      <c r="E15" s="356"/>
      <c r="F15" s="356"/>
      <c r="G15" s="356"/>
      <c r="H15" s="408"/>
    </row>
    <row r="16" spans="1:8" ht="25.5" hidden="1" x14ac:dyDescent="0.2">
      <c r="A16" s="386" t="s">
        <v>435</v>
      </c>
      <c r="B16" s="361" t="s">
        <v>436</v>
      </c>
      <c r="C16" s="362" t="s">
        <v>437</v>
      </c>
      <c r="D16" s="359">
        <f t="shared" si="0"/>
        <v>0</v>
      </c>
      <c r="E16" s="356"/>
      <c r="F16" s="356"/>
      <c r="G16" s="356"/>
      <c r="H16" s="408"/>
    </row>
    <row r="17" spans="1:8" ht="25.5" hidden="1" x14ac:dyDescent="0.2">
      <c r="A17" s="386" t="s">
        <v>438</v>
      </c>
      <c r="B17" s="361" t="s">
        <v>439</v>
      </c>
      <c r="C17" s="362" t="s">
        <v>440</v>
      </c>
      <c r="D17" s="359">
        <f t="shared" si="0"/>
        <v>0</v>
      </c>
      <c r="E17" s="356"/>
      <c r="F17" s="356"/>
      <c r="G17" s="356"/>
      <c r="H17" s="408"/>
    </row>
    <row r="18" spans="1:8" x14ac:dyDescent="0.2">
      <c r="A18" s="386" t="s">
        <v>441</v>
      </c>
      <c r="B18" s="361" t="s">
        <v>442</v>
      </c>
      <c r="C18" s="362" t="s">
        <v>443</v>
      </c>
      <c r="D18" s="359">
        <f t="shared" si="0"/>
        <v>19781000</v>
      </c>
      <c r="E18" s="356">
        <v>15317000</v>
      </c>
      <c r="F18" s="356">
        <v>4464000</v>
      </c>
      <c r="G18" s="356"/>
      <c r="H18" s="408"/>
    </row>
    <row r="19" spans="1:8" ht="25.5" x14ac:dyDescent="0.2">
      <c r="A19" s="384" t="s">
        <v>93</v>
      </c>
      <c r="B19" s="357"/>
      <c r="C19" s="358" t="s">
        <v>445</v>
      </c>
      <c r="D19" s="359">
        <f t="shared" si="0"/>
        <v>0</v>
      </c>
      <c r="E19" s="360">
        <f>SUM(E20:E24)</f>
        <v>0</v>
      </c>
      <c r="F19" s="360">
        <f>SUM(F20:F24)</f>
        <v>0</v>
      </c>
      <c r="G19" s="360">
        <f>SUM(G20:G24)</f>
        <v>0</v>
      </c>
      <c r="H19" s="407">
        <f>SUM(H20:H24)</f>
        <v>0</v>
      </c>
    </row>
    <row r="20" spans="1:8" hidden="1" x14ac:dyDescent="0.2">
      <c r="A20" s="386" t="s">
        <v>446</v>
      </c>
      <c r="B20" s="361" t="s">
        <v>447</v>
      </c>
      <c r="C20" s="362" t="s">
        <v>448</v>
      </c>
      <c r="D20" s="359">
        <f t="shared" si="0"/>
        <v>0</v>
      </c>
      <c r="E20" s="356"/>
      <c r="F20" s="356"/>
      <c r="G20" s="356"/>
      <c r="H20" s="408"/>
    </row>
    <row r="21" spans="1:8" ht="25.5" hidden="1" x14ac:dyDescent="0.2">
      <c r="A21" s="386" t="s">
        <v>449</v>
      </c>
      <c r="B21" s="361" t="s">
        <v>450</v>
      </c>
      <c r="C21" s="362" t="s">
        <v>451</v>
      </c>
      <c r="D21" s="359">
        <f t="shared" si="0"/>
        <v>0</v>
      </c>
      <c r="E21" s="356"/>
      <c r="F21" s="356"/>
      <c r="G21" s="356"/>
      <c r="H21" s="408"/>
    </row>
    <row r="22" spans="1:8" ht="25.5" hidden="1" x14ac:dyDescent="0.2">
      <c r="A22" s="386" t="s">
        <v>452</v>
      </c>
      <c r="B22" s="361" t="s">
        <v>453</v>
      </c>
      <c r="C22" s="362" t="s">
        <v>454</v>
      </c>
      <c r="D22" s="359">
        <f t="shared" si="0"/>
        <v>0</v>
      </c>
      <c r="E22" s="356"/>
      <c r="F22" s="356"/>
      <c r="G22" s="356"/>
      <c r="H22" s="408"/>
    </row>
    <row r="23" spans="1:8" ht="25.5" hidden="1" x14ac:dyDescent="0.2">
      <c r="A23" s="386" t="s">
        <v>455</v>
      </c>
      <c r="B23" s="361" t="s">
        <v>456</v>
      </c>
      <c r="C23" s="362" t="s">
        <v>457</v>
      </c>
      <c r="D23" s="359">
        <f t="shared" si="0"/>
        <v>0</v>
      </c>
      <c r="E23" s="356"/>
      <c r="F23" s="356"/>
      <c r="G23" s="356"/>
      <c r="H23" s="408"/>
    </row>
    <row r="24" spans="1:8" hidden="1" x14ac:dyDescent="0.2">
      <c r="A24" s="386" t="s">
        <v>458</v>
      </c>
      <c r="B24" s="361" t="s">
        <v>459</v>
      </c>
      <c r="C24" s="362" t="s">
        <v>460</v>
      </c>
      <c r="D24" s="359">
        <f t="shared" si="0"/>
        <v>0</v>
      </c>
      <c r="E24" s="356"/>
      <c r="F24" s="356"/>
      <c r="G24" s="356"/>
      <c r="H24" s="408"/>
    </row>
    <row r="25" spans="1:8" x14ac:dyDescent="0.2">
      <c r="A25" s="384" t="s">
        <v>461</v>
      </c>
      <c r="B25" s="357"/>
      <c r="C25" s="358" t="s">
        <v>462</v>
      </c>
      <c r="D25" s="359">
        <f t="shared" si="0"/>
        <v>196791600</v>
      </c>
      <c r="E25" s="360">
        <f>E26+E30+E31+E32+E33+E34</f>
        <v>196791600</v>
      </c>
      <c r="F25" s="360">
        <f t="shared" ref="F25:H25" si="2">SUM(F26:F34)</f>
        <v>0</v>
      </c>
      <c r="G25" s="360">
        <f t="shared" si="2"/>
        <v>0</v>
      </c>
      <c r="H25" s="407">
        <f t="shared" si="2"/>
        <v>0</v>
      </c>
    </row>
    <row r="26" spans="1:8" x14ac:dyDescent="0.2">
      <c r="A26" s="386" t="s">
        <v>463</v>
      </c>
      <c r="B26" s="361" t="s">
        <v>464</v>
      </c>
      <c r="C26" s="362" t="s">
        <v>465</v>
      </c>
      <c r="D26" s="359">
        <f t="shared" si="0"/>
        <v>55584000</v>
      </c>
      <c r="E26" s="356">
        <f t="shared" ref="E26:G26" si="3">SUM(E27:E29)</f>
        <v>55584000</v>
      </c>
      <c r="F26" s="356">
        <f t="shared" si="3"/>
        <v>0</v>
      </c>
      <c r="G26" s="356">
        <f t="shared" si="3"/>
        <v>0</v>
      </c>
      <c r="H26" s="408"/>
    </row>
    <row r="27" spans="1:8" x14ac:dyDescent="0.2">
      <c r="A27" s="386" t="s">
        <v>466</v>
      </c>
      <c r="B27" s="361"/>
      <c r="C27" s="362" t="s">
        <v>467</v>
      </c>
      <c r="D27" s="359">
        <f t="shared" si="0"/>
        <v>30363000</v>
      </c>
      <c r="E27" s="356">
        <v>30363000</v>
      </c>
      <c r="F27" s="356"/>
      <c r="G27" s="356"/>
      <c r="H27" s="408"/>
    </row>
    <row r="28" spans="1:8" x14ac:dyDescent="0.2">
      <c r="A28" s="386" t="s">
        <v>468</v>
      </c>
      <c r="B28" s="361"/>
      <c r="C28" s="362" t="s">
        <v>469</v>
      </c>
      <c r="D28" s="359">
        <f t="shared" si="0"/>
        <v>25221000</v>
      </c>
      <c r="E28" s="356">
        <v>25221000</v>
      </c>
      <c r="F28" s="356"/>
      <c r="G28" s="356"/>
      <c r="H28" s="408"/>
    </row>
    <row r="29" spans="1:8" x14ac:dyDescent="0.2">
      <c r="A29" s="386" t="s">
        <v>470</v>
      </c>
      <c r="B29" s="361"/>
      <c r="C29" s="362" t="s">
        <v>471</v>
      </c>
      <c r="D29" s="359">
        <f t="shared" si="0"/>
        <v>0</v>
      </c>
      <c r="E29" s="356"/>
      <c r="F29" s="356"/>
      <c r="G29" s="356"/>
      <c r="H29" s="408"/>
    </row>
    <row r="30" spans="1:8" x14ac:dyDescent="0.2">
      <c r="A30" s="386" t="s">
        <v>472</v>
      </c>
      <c r="B30" s="361" t="s">
        <v>473</v>
      </c>
      <c r="C30" s="362" t="s">
        <v>243</v>
      </c>
      <c r="D30" s="359">
        <f t="shared" si="0"/>
        <v>114198000</v>
      </c>
      <c r="E30" s="356">
        <v>114198000</v>
      </c>
      <c r="F30" s="356"/>
      <c r="G30" s="356"/>
      <c r="H30" s="408"/>
    </row>
    <row r="31" spans="1:8" x14ac:dyDescent="0.2">
      <c r="A31" s="386" t="s">
        <v>474</v>
      </c>
      <c r="B31" s="361" t="s">
        <v>475</v>
      </c>
      <c r="C31" s="362" t="s">
        <v>244</v>
      </c>
      <c r="D31" s="359">
        <f t="shared" si="0"/>
        <v>147000</v>
      </c>
      <c r="E31" s="356">
        <v>147000</v>
      </c>
      <c r="F31" s="356"/>
      <c r="G31" s="356"/>
      <c r="H31" s="408"/>
    </row>
    <row r="32" spans="1:8" x14ac:dyDescent="0.2">
      <c r="A32" s="386" t="s">
        <v>476</v>
      </c>
      <c r="B32" s="361" t="s">
        <v>477</v>
      </c>
      <c r="C32" s="362" t="s">
        <v>478</v>
      </c>
      <c r="D32" s="359">
        <f t="shared" si="0"/>
        <v>23337000</v>
      </c>
      <c r="E32" s="356">
        <v>23337000</v>
      </c>
      <c r="F32" s="356"/>
      <c r="G32" s="356"/>
      <c r="H32" s="408"/>
    </row>
    <row r="33" spans="1:8" x14ac:dyDescent="0.2">
      <c r="A33" s="386" t="s">
        <v>479</v>
      </c>
      <c r="B33" s="361" t="s">
        <v>475</v>
      </c>
      <c r="C33" s="362" t="s">
        <v>242</v>
      </c>
      <c r="D33" s="359">
        <f t="shared" si="0"/>
        <v>3026000</v>
      </c>
      <c r="E33" s="356">
        <v>3026000</v>
      </c>
      <c r="F33" s="356"/>
      <c r="G33" s="356"/>
      <c r="H33" s="408"/>
    </row>
    <row r="34" spans="1:8" x14ac:dyDescent="0.2">
      <c r="A34" s="386" t="s">
        <v>480</v>
      </c>
      <c r="B34" s="361" t="s">
        <v>481</v>
      </c>
      <c r="C34" s="364" t="s">
        <v>482</v>
      </c>
      <c r="D34" s="359">
        <f t="shared" si="0"/>
        <v>499600</v>
      </c>
      <c r="E34" s="356">
        <v>499600</v>
      </c>
      <c r="F34" s="356"/>
      <c r="G34" s="356"/>
      <c r="H34" s="408"/>
    </row>
    <row r="35" spans="1:8" ht="21.75" customHeight="1" x14ac:dyDescent="0.2">
      <c r="A35" s="384" t="s">
        <v>97</v>
      </c>
      <c r="B35" s="357"/>
      <c r="C35" s="358" t="s">
        <v>483</v>
      </c>
      <c r="D35" s="359">
        <f t="shared" si="0"/>
        <v>64613000</v>
      </c>
      <c r="E35" s="360">
        <f t="shared" ref="E35:H35" si="4">SUM(E36:E46)</f>
        <v>58885000</v>
      </c>
      <c r="F35" s="360">
        <f t="shared" si="4"/>
        <v>2136000</v>
      </c>
      <c r="G35" s="360">
        <f t="shared" si="4"/>
        <v>3192000</v>
      </c>
      <c r="H35" s="407">
        <f t="shared" si="4"/>
        <v>400000</v>
      </c>
    </row>
    <row r="36" spans="1:8" x14ac:dyDescent="0.2">
      <c r="A36" s="386" t="s">
        <v>484</v>
      </c>
      <c r="B36" s="361" t="s">
        <v>485</v>
      </c>
      <c r="C36" s="362" t="s">
        <v>486</v>
      </c>
      <c r="D36" s="359">
        <f t="shared" si="0"/>
        <v>0</v>
      </c>
      <c r="E36" s="356"/>
      <c r="F36" s="356"/>
      <c r="G36" s="356"/>
      <c r="H36" s="408"/>
    </row>
    <row r="37" spans="1:8" x14ac:dyDescent="0.2">
      <c r="A37" s="386" t="s">
        <v>487</v>
      </c>
      <c r="B37" s="361" t="s">
        <v>488</v>
      </c>
      <c r="C37" s="362" t="s">
        <v>489</v>
      </c>
      <c r="D37" s="359">
        <f t="shared" ref="D37:D68" si="5">SUM(E37:H37)</f>
        <v>7850000</v>
      </c>
      <c r="E37" s="356">
        <v>6250000</v>
      </c>
      <c r="F37" s="356">
        <v>1200000</v>
      </c>
      <c r="G37" s="356"/>
      <c r="H37" s="408">
        <v>400000</v>
      </c>
    </row>
    <row r="38" spans="1:8" x14ac:dyDescent="0.2">
      <c r="A38" s="386" t="s">
        <v>490</v>
      </c>
      <c r="B38" s="361" t="s">
        <v>491</v>
      </c>
      <c r="C38" s="362" t="s">
        <v>492</v>
      </c>
      <c r="D38" s="359">
        <f t="shared" si="5"/>
        <v>15510000</v>
      </c>
      <c r="E38" s="356">
        <v>14200000</v>
      </c>
      <c r="F38" s="356">
        <v>924000</v>
      </c>
      <c r="G38" s="356">
        <v>386000</v>
      </c>
      <c r="H38" s="408"/>
    </row>
    <row r="39" spans="1:8" x14ac:dyDescent="0.2">
      <c r="A39" s="386" t="s">
        <v>493</v>
      </c>
      <c r="B39" s="361" t="s">
        <v>494</v>
      </c>
      <c r="C39" s="362" t="s">
        <v>495</v>
      </c>
      <c r="D39" s="359">
        <f t="shared" si="5"/>
        <v>16000000</v>
      </c>
      <c r="E39" s="356">
        <v>16000000</v>
      </c>
      <c r="F39" s="356"/>
      <c r="G39" s="356"/>
      <c r="H39" s="408"/>
    </row>
    <row r="40" spans="1:8" x14ac:dyDescent="0.2">
      <c r="A40" s="386" t="s">
        <v>496</v>
      </c>
      <c r="B40" s="361" t="s">
        <v>497</v>
      </c>
      <c r="C40" s="362" t="s">
        <v>498</v>
      </c>
      <c r="D40" s="359">
        <f t="shared" si="5"/>
        <v>12517000</v>
      </c>
      <c r="E40" s="356">
        <v>11500000</v>
      </c>
      <c r="F40" s="356"/>
      <c r="G40" s="356">
        <v>1017000</v>
      </c>
      <c r="H40" s="408"/>
    </row>
    <row r="41" spans="1:8" x14ac:dyDescent="0.2">
      <c r="A41" s="386" t="s">
        <v>499</v>
      </c>
      <c r="B41" s="361" t="s">
        <v>500</v>
      </c>
      <c r="C41" s="362" t="s">
        <v>501</v>
      </c>
      <c r="D41" s="359">
        <f t="shared" si="5"/>
        <v>12724000</v>
      </c>
      <c r="E41" s="356">
        <v>10935000</v>
      </c>
      <c r="F41" s="356"/>
      <c r="G41" s="356">
        <v>1789000</v>
      </c>
      <c r="H41" s="408"/>
    </row>
    <row r="42" spans="1:8" x14ac:dyDescent="0.2">
      <c r="A42" s="386" t="s">
        <v>502</v>
      </c>
      <c r="B42" s="361" t="s">
        <v>503</v>
      </c>
      <c r="C42" s="362" t="s">
        <v>504</v>
      </c>
      <c r="D42" s="359">
        <f t="shared" si="5"/>
        <v>0</v>
      </c>
      <c r="E42" s="356"/>
      <c r="F42" s="356"/>
      <c r="G42" s="356"/>
      <c r="H42" s="408"/>
    </row>
    <row r="43" spans="1:8" ht="25.5" x14ac:dyDescent="0.2">
      <c r="A43" s="386" t="s">
        <v>505</v>
      </c>
      <c r="B43" s="361" t="s">
        <v>506</v>
      </c>
      <c r="C43" s="362" t="s">
        <v>507</v>
      </c>
      <c r="D43" s="359">
        <f t="shared" si="5"/>
        <v>2000</v>
      </c>
      <c r="E43" s="356"/>
      <c r="F43" s="356">
        <v>2000</v>
      </c>
      <c r="G43" s="356"/>
      <c r="H43" s="408"/>
    </row>
    <row r="44" spans="1:8" x14ac:dyDescent="0.2">
      <c r="A44" s="386" t="s">
        <v>508</v>
      </c>
      <c r="B44" s="361" t="s">
        <v>509</v>
      </c>
      <c r="C44" s="362" t="s">
        <v>510</v>
      </c>
      <c r="D44" s="359">
        <f t="shared" si="5"/>
        <v>0</v>
      </c>
      <c r="E44" s="356"/>
      <c r="F44" s="356"/>
      <c r="G44" s="356"/>
      <c r="H44" s="408"/>
    </row>
    <row r="45" spans="1:8" x14ac:dyDescent="0.2">
      <c r="A45" s="386" t="s">
        <v>511</v>
      </c>
      <c r="B45" s="361" t="s">
        <v>512</v>
      </c>
      <c r="C45" s="362" t="s">
        <v>513</v>
      </c>
      <c r="D45" s="359">
        <f t="shared" si="5"/>
        <v>0</v>
      </c>
      <c r="E45" s="356"/>
      <c r="F45" s="356"/>
      <c r="G45" s="356"/>
      <c r="H45" s="408"/>
    </row>
    <row r="46" spans="1:8" x14ac:dyDescent="0.2">
      <c r="A46" s="386" t="s">
        <v>514</v>
      </c>
      <c r="B46" s="361" t="s">
        <v>515</v>
      </c>
      <c r="C46" s="362" t="s">
        <v>516</v>
      </c>
      <c r="D46" s="359">
        <f t="shared" si="5"/>
        <v>10000</v>
      </c>
      <c r="E46" s="356"/>
      <c r="F46" s="356">
        <v>10000</v>
      </c>
      <c r="G46" s="356"/>
      <c r="H46" s="408"/>
    </row>
    <row r="47" spans="1:8" x14ac:dyDescent="0.2">
      <c r="A47" s="384" t="s">
        <v>99</v>
      </c>
      <c r="B47" s="357"/>
      <c r="C47" s="358" t="s">
        <v>517</v>
      </c>
      <c r="D47" s="359">
        <f t="shared" si="5"/>
        <v>0</v>
      </c>
      <c r="E47" s="360">
        <f t="shared" ref="E47:H47" si="6">SUM(E48:E52)</f>
        <v>0</v>
      </c>
      <c r="F47" s="360">
        <f t="shared" si="6"/>
        <v>0</v>
      </c>
      <c r="G47" s="360">
        <f t="shared" si="6"/>
        <v>0</v>
      </c>
      <c r="H47" s="407">
        <f t="shared" si="6"/>
        <v>0</v>
      </c>
    </row>
    <row r="48" spans="1:8" hidden="1" x14ac:dyDescent="0.2">
      <c r="A48" s="386" t="s">
        <v>518</v>
      </c>
      <c r="B48" s="361" t="s">
        <v>519</v>
      </c>
      <c r="C48" s="362" t="s">
        <v>520</v>
      </c>
      <c r="D48" s="359">
        <f t="shared" si="5"/>
        <v>0</v>
      </c>
      <c r="E48" s="356"/>
      <c r="F48" s="356"/>
      <c r="G48" s="356"/>
      <c r="H48" s="408"/>
    </row>
    <row r="49" spans="1:8" hidden="1" x14ac:dyDescent="0.2">
      <c r="A49" s="386" t="s">
        <v>521</v>
      </c>
      <c r="B49" s="361" t="s">
        <v>522</v>
      </c>
      <c r="C49" s="362" t="s">
        <v>523</v>
      </c>
      <c r="D49" s="359">
        <f t="shared" si="5"/>
        <v>0</v>
      </c>
      <c r="E49" s="356"/>
      <c r="F49" s="356"/>
      <c r="G49" s="356"/>
      <c r="H49" s="408"/>
    </row>
    <row r="50" spans="1:8" hidden="1" x14ac:dyDescent="0.2">
      <c r="A50" s="386" t="s">
        <v>524</v>
      </c>
      <c r="B50" s="361" t="s">
        <v>525</v>
      </c>
      <c r="C50" s="362" t="s">
        <v>526</v>
      </c>
      <c r="D50" s="359">
        <f t="shared" si="5"/>
        <v>0</v>
      </c>
      <c r="E50" s="356"/>
      <c r="F50" s="356"/>
      <c r="G50" s="356"/>
      <c r="H50" s="408"/>
    </row>
    <row r="51" spans="1:8" hidden="1" x14ac:dyDescent="0.2">
      <c r="A51" s="386" t="s">
        <v>527</v>
      </c>
      <c r="B51" s="361" t="s">
        <v>528</v>
      </c>
      <c r="C51" s="362" t="s">
        <v>529</v>
      </c>
      <c r="D51" s="359">
        <f t="shared" si="5"/>
        <v>0</v>
      </c>
      <c r="E51" s="356"/>
      <c r="F51" s="356"/>
      <c r="G51" s="356"/>
      <c r="H51" s="408"/>
    </row>
    <row r="52" spans="1:8" ht="25.5" hidden="1" x14ac:dyDescent="0.2">
      <c r="A52" s="386" t="s">
        <v>530</v>
      </c>
      <c r="B52" s="361" t="s">
        <v>531</v>
      </c>
      <c r="C52" s="362" t="s">
        <v>532</v>
      </c>
      <c r="D52" s="359">
        <f t="shared" si="5"/>
        <v>0</v>
      </c>
      <c r="E52" s="356"/>
      <c r="F52" s="356"/>
      <c r="G52" s="356"/>
      <c r="H52" s="408"/>
    </row>
    <row r="53" spans="1:8" ht="25.5" x14ac:dyDescent="0.2">
      <c r="A53" s="384" t="s">
        <v>533</v>
      </c>
      <c r="B53" s="357"/>
      <c r="C53" s="358" t="s">
        <v>534</v>
      </c>
      <c r="D53" s="359">
        <f t="shared" si="5"/>
        <v>12000000</v>
      </c>
      <c r="E53" s="360">
        <f>SUM(E54:E56)</f>
        <v>12000000</v>
      </c>
      <c r="F53" s="360">
        <f>SUM(F54:F56)</f>
        <v>0</v>
      </c>
      <c r="G53" s="360">
        <f>SUM(G54:G56)</f>
        <v>0</v>
      </c>
      <c r="H53" s="407">
        <f>SUM(H54:H56)</f>
        <v>0</v>
      </c>
    </row>
    <row r="54" spans="1:8" ht="38.25" hidden="1" x14ac:dyDescent="0.2">
      <c r="A54" s="386" t="s">
        <v>535</v>
      </c>
      <c r="B54" s="361" t="s">
        <v>536</v>
      </c>
      <c r="C54" s="362" t="s">
        <v>537</v>
      </c>
      <c r="D54" s="359">
        <f t="shared" si="5"/>
        <v>0</v>
      </c>
      <c r="E54" s="356"/>
      <c r="F54" s="356"/>
      <c r="G54" s="356"/>
      <c r="H54" s="408"/>
    </row>
    <row r="55" spans="1:8" ht="25.5" x14ac:dyDescent="0.2">
      <c r="A55" s="386" t="s">
        <v>538</v>
      </c>
      <c r="B55" s="361" t="s">
        <v>539</v>
      </c>
      <c r="C55" s="362" t="s">
        <v>540</v>
      </c>
      <c r="D55" s="359">
        <f t="shared" si="5"/>
        <v>12000000</v>
      </c>
      <c r="E55" s="356">
        <v>12000000</v>
      </c>
      <c r="F55" s="356"/>
      <c r="G55" s="356"/>
      <c r="H55" s="408"/>
    </row>
    <row r="56" spans="1:8" hidden="1" x14ac:dyDescent="0.2">
      <c r="A56" s="386" t="s">
        <v>541</v>
      </c>
      <c r="B56" s="361" t="s">
        <v>542</v>
      </c>
      <c r="C56" s="362" t="s">
        <v>543</v>
      </c>
      <c r="D56" s="359">
        <f t="shared" si="5"/>
        <v>0</v>
      </c>
      <c r="E56" s="356"/>
      <c r="F56" s="356"/>
      <c r="G56" s="356"/>
      <c r="H56" s="408"/>
    </row>
    <row r="57" spans="1:8" ht="25.5" x14ac:dyDescent="0.2">
      <c r="A57" s="384" t="s">
        <v>104</v>
      </c>
      <c r="B57" s="357"/>
      <c r="C57" s="363" t="s">
        <v>545</v>
      </c>
      <c r="D57" s="359">
        <f t="shared" si="5"/>
        <v>0</v>
      </c>
      <c r="E57" s="360">
        <f>SUM(E58:E60)</f>
        <v>0</v>
      </c>
      <c r="F57" s="360">
        <f>SUM(F58:F60)</f>
        <v>0</v>
      </c>
      <c r="G57" s="360">
        <f>SUM(G58:G60)</f>
        <v>0</v>
      </c>
      <c r="H57" s="407">
        <f>SUM(H58:H60)</f>
        <v>0</v>
      </c>
    </row>
    <row r="58" spans="1:8" ht="25.5" hidden="1" x14ac:dyDescent="0.2">
      <c r="A58" s="386" t="s">
        <v>546</v>
      </c>
      <c r="B58" s="361" t="s">
        <v>547</v>
      </c>
      <c r="C58" s="362" t="s">
        <v>548</v>
      </c>
      <c r="D58" s="359">
        <f t="shared" si="5"/>
        <v>0</v>
      </c>
      <c r="E58" s="356"/>
      <c r="F58" s="356"/>
      <c r="G58" s="356"/>
      <c r="H58" s="408"/>
    </row>
    <row r="59" spans="1:8" ht="25.5" hidden="1" x14ac:dyDescent="0.2">
      <c r="A59" s="386" t="s">
        <v>549</v>
      </c>
      <c r="B59" s="361" t="s">
        <v>550</v>
      </c>
      <c r="C59" s="362" t="s">
        <v>551</v>
      </c>
      <c r="D59" s="359">
        <f t="shared" si="5"/>
        <v>0</v>
      </c>
      <c r="E59" s="356"/>
      <c r="F59" s="356"/>
      <c r="G59" s="356"/>
      <c r="H59" s="408"/>
    </row>
    <row r="60" spans="1:8" hidden="1" x14ac:dyDescent="0.2">
      <c r="A60" s="386" t="s">
        <v>552</v>
      </c>
      <c r="B60" s="361" t="s">
        <v>553</v>
      </c>
      <c r="C60" s="362" t="s">
        <v>554</v>
      </c>
      <c r="D60" s="359">
        <f t="shared" si="5"/>
        <v>0</v>
      </c>
      <c r="E60" s="356"/>
      <c r="F60" s="356"/>
      <c r="G60" s="356"/>
      <c r="H60" s="408"/>
    </row>
    <row r="61" spans="1:8" ht="25.5" x14ac:dyDescent="0.2">
      <c r="A61" s="395" t="s">
        <v>106</v>
      </c>
      <c r="B61" s="365"/>
      <c r="C61" s="366" t="s">
        <v>555</v>
      </c>
      <c r="D61" s="367">
        <f t="shared" si="5"/>
        <v>681433000</v>
      </c>
      <c r="E61" s="368">
        <f>E6+E13+E19+E25+E35+E47+E53+E57</f>
        <v>671241000</v>
      </c>
      <c r="F61" s="368">
        <f>F6+F13+F19+F25+F35+F47+F53+F57</f>
        <v>6600000</v>
      </c>
      <c r="G61" s="368">
        <f>G6+G13+G19+G25+G35+G47+G53+G57</f>
        <v>3192000</v>
      </c>
      <c r="H61" s="409">
        <f>H6+H13+H19+H25+H35+H47+H53+H57</f>
        <v>400000</v>
      </c>
    </row>
    <row r="62" spans="1:8" ht="25.5" x14ac:dyDescent="0.2">
      <c r="A62" s="410" t="s">
        <v>556</v>
      </c>
      <c r="B62" s="369"/>
      <c r="C62" s="363" t="s">
        <v>557</v>
      </c>
      <c r="D62" s="359">
        <f t="shared" si="5"/>
        <v>0</v>
      </c>
      <c r="E62" s="370">
        <f t="shared" ref="E62:H62" si="7">SUM(E63:E65)</f>
        <v>0</v>
      </c>
      <c r="F62" s="370">
        <f t="shared" si="7"/>
        <v>0</v>
      </c>
      <c r="G62" s="370">
        <f t="shared" si="7"/>
        <v>0</v>
      </c>
      <c r="H62" s="411">
        <f t="shared" si="7"/>
        <v>0</v>
      </c>
    </row>
    <row r="63" spans="1:8" ht="25.5" hidden="1" x14ac:dyDescent="0.2">
      <c r="A63" s="386" t="s">
        <v>558</v>
      </c>
      <c r="B63" s="361" t="s">
        <v>559</v>
      </c>
      <c r="C63" s="362" t="s">
        <v>560</v>
      </c>
      <c r="D63" s="359">
        <f t="shared" si="5"/>
        <v>0</v>
      </c>
      <c r="E63" s="356"/>
      <c r="F63" s="356"/>
      <c r="G63" s="356"/>
      <c r="H63" s="408"/>
    </row>
    <row r="64" spans="1:8" ht="25.5" hidden="1" x14ac:dyDescent="0.2">
      <c r="A64" s="386" t="s">
        <v>561</v>
      </c>
      <c r="B64" s="361" t="s">
        <v>562</v>
      </c>
      <c r="C64" s="362" t="s">
        <v>563</v>
      </c>
      <c r="D64" s="359">
        <f t="shared" si="5"/>
        <v>0</v>
      </c>
      <c r="E64" s="356"/>
      <c r="F64" s="356"/>
      <c r="G64" s="356"/>
      <c r="H64" s="408"/>
    </row>
    <row r="65" spans="1:8" hidden="1" x14ac:dyDescent="0.2">
      <c r="A65" s="386" t="s">
        <v>564</v>
      </c>
      <c r="B65" s="361"/>
      <c r="C65" s="371" t="s">
        <v>565</v>
      </c>
      <c r="D65" s="359">
        <f t="shared" si="5"/>
        <v>0</v>
      </c>
      <c r="E65" s="356"/>
      <c r="F65" s="356"/>
      <c r="G65" s="356"/>
      <c r="H65" s="408"/>
    </row>
    <row r="66" spans="1:8" ht="25.5" x14ac:dyDescent="0.2">
      <c r="A66" s="410" t="s">
        <v>566</v>
      </c>
      <c r="B66" s="369"/>
      <c r="C66" s="363" t="s">
        <v>567</v>
      </c>
      <c r="D66" s="359">
        <f t="shared" si="5"/>
        <v>0</v>
      </c>
      <c r="E66" s="370">
        <f t="shared" ref="E66:H66" si="8">SUM(E67:E70)</f>
        <v>0</v>
      </c>
      <c r="F66" s="370">
        <f t="shared" si="8"/>
        <v>0</v>
      </c>
      <c r="G66" s="370">
        <f t="shared" si="8"/>
        <v>0</v>
      </c>
      <c r="H66" s="411">
        <f t="shared" si="8"/>
        <v>0</v>
      </c>
    </row>
    <row r="67" spans="1:8" ht="25.5" hidden="1" x14ac:dyDescent="0.2">
      <c r="A67" s="386" t="s">
        <v>568</v>
      </c>
      <c r="B67" s="361" t="s">
        <v>569</v>
      </c>
      <c r="C67" s="362" t="s">
        <v>570</v>
      </c>
      <c r="D67" s="359">
        <f t="shared" si="5"/>
        <v>0</v>
      </c>
      <c r="E67" s="356"/>
      <c r="F67" s="356"/>
      <c r="G67" s="356"/>
      <c r="H67" s="408"/>
    </row>
    <row r="68" spans="1:8" ht="25.5" hidden="1" x14ac:dyDescent="0.2">
      <c r="A68" s="386" t="s">
        <v>571</v>
      </c>
      <c r="B68" s="361" t="s">
        <v>572</v>
      </c>
      <c r="C68" s="362" t="s">
        <v>573</v>
      </c>
      <c r="D68" s="359">
        <f t="shared" si="5"/>
        <v>0</v>
      </c>
      <c r="E68" s="356"/>
      <c r="F68" s="356"/>
      <c r="G68" s="356"/>
      <c r="H68" s="408"/>
    </row>
    <row r="69" spans="1:8" ht="25.5" hidden="1" x14ac:dyDescent="0.2">
      <c r="A69" s="386" t="s">
        <v>574</v>
      </c>
      <c r="B69" s="361" t="s">
        <v>575</v>
      </c>
      <c r="C69" s="362" t="s">
        <v>576</v>
      </c>
      <c r="D69" s="359">
        <f t="shared" ref="D69:D83" si="9">SUM(E69:H69)</f>
        <v>0</v>
      </c>
      <c r="E69" s="356"/>
      <c r="F69" s="356"/>
      <c r="G69" s="356"/>
      <c r="H69" s="408"/>
    </row>
    <row r="70" spans="1:8" ht="25.5" hidden="1" x14ac:dyDescent="0.2">
      <c r="A70" s="386" t="s">
        <v>577</v>
      </c>
      <c r="B70" s="361" t="s">
        <v>578</v>
      </c>
      <c r="C70" s="362" t="s">
        <v>579</v>
      </c>
      <c r="D70" s="359">
        <f t="shared" si="9"/>
        <v>0</v>
      </c>
      <c r="E70" s="356"/>
      <c r="F70" s="356"/>
      <c r="G70" s="356"/>
      <c r="H70" s="408"/>
    </row>
    <row r="71" spans="1:8" ht="25.5" x14ac:dyDescent="0.2">
      <c r="A71" s="410" t="s">
        <v>580</v>
      </c>
      <c r="B71" s="369"/>
      <c r="C71" s="363" t="s">
        <v>581</v>
      </c>
      <c r="D71" s="359">
        <f t="shared" si="9"/>
        <v>241200000</v>
      </c>
      <c r="E71" s="370">
        <f t="shared" ref="E71:H71" si="10">SUM(E72:E73)</f>
        <v>228000000</v>
      </c>
      <c r="F71" s="370">
        <f t="shared" si="10"/>
        <v>12000000</v>
      </c>
      <c r="G71" s="370">
        <f t="shared" si="10"/>
        <v>0</v>
      </c>
      <c r="H71" s="411">
        <f t="shared" si="10"/>
        <v>1200000</v>
      </c>
    </row>
    <row r="72" spans="1:8" ht="25.5" x14ac:dyDescent="0.2">
      <c r="A72" s="386" t="s">
        <v>582</v>
      </c>
      <c r="B72" s="361" t="s">
        <v>583</v>
      </c>
      <c r="C72" s="362" t="s">
        <v>584</v>
      </c>
      <c r="D72" s="359">
        <f t="shared" si="9"/>
        <v>241200000</v>
      </c>
      <c r="E72" s="356">
        <v>228000000</v>
      </c>
      <c r="F72" s="356">
        <v>12000000</v>
      </c>
      <c r="G72" s="356"/>
      <c r="H72" s="408">
        <v>1200000</v>
      </c>
    </row>
    <row r="73" spans="1:8" ht="25.5" hidden="1" x14ac:dyDescent="0.2">
      <c r="A73" s="386" t="s">
        <v>585</v>
      </c>
      <c r="B73" s="361" t="s">
        <v>586</v>
      </c>
      <c r="C73" s="362" t="s">
        <v>587</v>
      </c>
      <c r="D73" s="359">
        <f t="shared" si="9"/>
        <v>0</v>
      </c>
      <c r="E73" s="356"/>
      <c r="F73" s="356"/>
      <c r="G73" s="356"/>
      <c r="H73" s="408"/>
    </row>
    <row r="74" spans="1:8" ht="25.5" x14ac:dyDescent="0.2">
      <c r="A74" s="410" t="s">
        <v>588</v>
      </c>
      <c r="B74" s="369"/>
      <c r="C74" s="363" t="s">
        <v>589</v>
      </c>
      <c r="D74" s="359">
        <f t="shared" si="9"/>
        <v>327165000</v>
      </c>
      <c r="E74" s="370">
        <f t="shared" ref="E74:H74" si="11">SUM(E75:E78)</f>
        <v>0</v>
      </c>
      <c r="F74" s="370">
        <f t="shared" si="11"/>
        <v>140088000</v>
      </c>
      <c r="G74" s="370">
        <f t="shared" si="11"/>
        <v>156203000</v>
      </c>
      <c r="H74" s="411">
        <f t="shared" si="11"/>
        <v>30874000</v>
      </c>
    </row>
    <row r="75" spans="1:8" x14ac:dyDescent="0.2">
      <c r="A75" s="386" t="s">
        <v>590</v>
      </c>
      <c r="B75" s="361" t="s">
        <v>591</v>
      </c>
      <c r="C75" s="362" t="s">
        <v>592</v>
      </c>
      <c r="D75" s="359">
        <f t="shared" si="9"/>
        <v>0</v>
      </c>
      <c r="E75" s="356"/>
      <c r="F75" s="356"/>
      <c r="G75" s="356"/>
      <c r="H75" s="408"/>
    </row>
    <row r="76" spans="1:8" ht="25.5" x14ac:dyDescent="0.2">
      <c r="A76" s="386" t="s">
        <v>593</v>
      </c>
      <c r="B76" s="361" t="s">
        <v>594</v>
      </c>
      <c r="C76" s="362" t="s">
        <v>595</v>
      </c>
      <c r="D76" s="359">
        <f t="shared" si="9"/>
        <v>0</v>
      </c>
      <c r="E76" s="356"/>
      <c r="F76" s="356"/>
      <c r="G76" s="356"/>
      <c r="H76" s="408"/>
    </row>
    <row r="77" spans="1:8" x14ac:dyDescent="0.2">
      <c r="A77" s="386" t="s">
        <v>596</v>
      </c>
      <c r="B77" s="361" t="s">
        <v>53</v>
      </c>
      <c r="C77" s="362" t="s">
        <v>597</v>
      </c>
      <c r="D77" s="359">
        <f t="shared" si="9"/>
        <v>327165000</v>
      </c>
      <c r="E77" s="356"/>
      <c r="F77" s="356">
        <v>140088000</v>
      </c>
      <c r="G77" s="356">
        <v>156203000</v>
      </c>
      <c r="H77" s="408">
        <v>30874000</v>
      </c>
    </row>
    <row r="78" spans="1:8" hidden="1" x14ac:dyDescent="0.2">
      <c r="A78" s="386" t="s">
        <v>598</v>
      </c>
      <c r="B78" s="361" t="s">
        <v>599</v>
      </c>
      <c r="C78" s="362" t="s">
        <v>600</v>
      </c>
      <c r="D78" s="359">
        <f t="shared" si="9"/>
        <v>0</v>
      </c>
      <c r="E78" s="356"/>
      <c r="F78" s="356"/>
      <c r="G78" s="356"/>
      <c r="H78" s="408"/>
    </row>
    <row r="79" spans="1:8" ht="25.5" x14ac:dyDescent="0.2">
      <c r="A79" s="410" t="s">
        <v>601</v>
      </c>
      <c r="B79" s="369"/>
      <c r="C79" s="363" t="s">
        <v>602</v>
      </c>
      <c r="D79" s="359">
        <f t="shared" si="9"/>
        <v>0</v>
      </c>
      <c r="E79" s="370">
        <f t="shared" ref="E79:H79" si="12">SUM(E80:E83)</f>
        <v>0</v>
      </c>
      <c r="F79" s="370">
        <f t="shared" si="12"/>
        <v>0</v>
      </c>
      <c r="G79" s="370">
        <f t="shared" si="12"/>
        <v>0</v>
      </c>
      <c r="H79" s="411">
        <f t="shared" si="12"/>
        <v>0</v>
      </c>
    </row>
    <row r="80" spans="1:8" ht="25.5" hidden="1" x14ac:dyDescent="0.2">
      <c r="A80" s="412" t="s">
        <v>603</v>
      </c>
      <c r="B80" s="372" t="s">
        <v>604</v>
      </c>
      <c r="C80" s="362" t="s">
        <v>605</v>
      </c>
      <c r="D80" s="359">
        <f t="shared" si="9"/>
        <v>0</v>
      </c>
      <c r="E80" s="356"/>
      <c r="F80" s="356"/>
      <c r="G80" s="356"/>
      <c r="H80" s="408"/>
    </row>
    <row r="81" spans="1:8" ht="25.5" hidden="1" x14ac:dyDescent="0.2">
      <c r="A81" s="412" t="s">
        <v>606</v>
      </c>
      <c r="B81" s="372" t="s">
        <v>607</v>
      </c>
      <c r="C81" s="362" t="s">
        <v>608</v>
      </c>
      <c r="D81" s="359">
        <f t="shared" si="9"/>
        <v>0</v>
      </c>
      <c r="E81" s="356"/>
      <c r="F81" s="356"/>
      <c r="G81" s="356"/>
      <c r="H81" s="408"/>
    </row>
    <row r="82" spans="1:8" ht="25.5" hidden="1" x14ac:dyDescent="0.2">
      <c r="A82" s="412" t="s">
        <v>609</v>
      </c>
      <c r="B82" s="372" t="s">
        <v>610</v>
      </c>
      <c r="C82" s="362" t="s">
        <v>611</v>
      </c>
      <c r="D82" s="359">
        <f t="shared" si="9"/>
        <v>0</v>
      </c>
      <c r="E82" s="356"/>
      <c r="F82" s="356"/>
      <c r="G82" s="356"/>
      <c r="H82" s="408"/>
    </row>
    <row r="83" spans="1:8" ht="25.5" hidden="1" x14ac:dyDescent="0.2">
      <c r="A83" s="412" t="s">
        <v>612</v>
      </c>
      <c r="B83" s="372" t="s">
        <v>613</v>
      </c>
      <c r="C83" s="362" t="s">
        <v>614</v>
      </c>
      <c r="D83" s="359">
        <f t="shared" si="9"/>
        <v>0</v>
      </c>
      <c r="E83" s="356"/>
      <c r="F83" s="356"/>
      <c r="G83" s="356"/>
      <c r="H83" s="408"/>
    </row>
    <row r="84" spans="1:8" ht="25.5" x14ac:dyDescent="0.2">
      <c r="A84" s="410" t="s">
        <v>615</v>
      </c>
      <c r="B84" s="369" t="s">
        <v>616</v>
      </c>
      <c r="C84" s="363" t="s">
        <v>617</v>
      </c>
      <c r="D84" s="359">
        <v>0</v>
      </c>
      <c r="E84" s="370">
        <v>0</v>
      </c>
      <c r="F84" s="370">
        <v>0</v>
      </c>
      <c r="G84" s="370">
        <v>0</v>
      </c>
      <c r="H84" s="411">
        <v>0</v>
      </c>
    </row>
    <row r="85" spans="1:8" ht="25.5" x14ac:dyDescent="0.2">
      <c r="A85" s="410" t="s">
        <v>618</v>
      </c>
      <c r="B85" s="369" t="s">
        <v>619</v>
      </c>
      <c r="C85" s="363" t="s">
        <v>620</v>
      </c>
      <c r="D85" s="359">
        <f>SUM(E85:H85)</f>
        <v>0</v>
      </c>
      <c r="E85" s="359">
        <f>SUM(F85:M85)</f>
        <v>0</v>
      </c>
      <c r="F85" s="359">
        <f>SUM(G85:N85)</f>
        <v>0</v>
      </c>
      <c r="G85" s="359">
        <f>SUM(H85:O85)</f>
        <v>0</v>
      </c>
      <c r="H85" s="413">
        <f>SUM(I85:R85)</f>
        <v>0</v>
      </c>
    </row>
    <row r="86" spans="1:8" ht="26.25" thickBot="1" x14ac:dyDescent="0.25">
      <c r="A86" s="414" t="s">
        <v>621</v>
      </c>
      <c r="B86" s="373"/>
      <c r="C86" s="374" t="s">
        <v>622</v>
      </c>
      <c r="D86" s="374">
        <f>SUM(E86:H86)</f>
        <v>568365000</v>
      </c>
      <c r="E86" s="375">
        <f t="shared" ref="E86:H86" si="13">E62+E66+E71+E74+E79+E84+E85</f>
        <v>228000000</v>
      </c>
      <c r="F86" s="375">
        <f t="shared" si="13"/>
        <v>152088000</v>
      </c>
      <c r="G86" s="375">
        <f t="shared" si="13"/>
        <v>156203000</v>
      </c>
      <c r="H86" s="415">
        <f t="shared" si="13"/>
        <v>32074000</v>
      </c>
    </row>
    <row r="87" spans="1:8" ht="17.25" customHeight="1" thickBot="1" x14ac:dyDescent="0.25">
      <c r="A87" s="376" t="s">
        <v>623</v>
      </c>
      <c r="B87" s="377"/>
      <c r="C87" s="378" t="s">
        <v>624</v>
      </c>
      <c r="D87" s="378">
        <f>SUM(E87:H87)</f>
        <v>1249798000</v>
      </c>
      <c r="E87" s="379">
        <f t="shared" ref="E87:H87" si="14">E61+E86</f>
        <v>899241000</v>
      </c>
      <c r="F87" s="379">
        <f t="shared" si="14"/>
        <v>158688000</v>
      </c>
      <c r="G87" s="379">
        <f t="shared" si="14"/>
        <v>159395000</v>
      </c>
      <c r="H87" s="416">
        <f t="shared" si="14"/>
        <v>32474000</v>
      </c>
    </row>
    <row r="88" spans="1:8" ht="13.5" thickBot="1" x14ac:dyDescent="0.25">
      <c r="A88" s="380"/>
      <c r="B88" s="380"/>
      <c r="C88" s="381"/>
      <c r="D88" s="398"/>
      <c r="E88" s="382"/>
      <c r="F88" s="382"/>
      <c r="G88" s="382"/>
      <c r="H88" s="382"/>
    </row>
    <row r="89" spans="1:8" ht="15.75" customHeight="1" thickBot="1" x14ac:dyDescent="0.25">
      <c r="A89" s="469" t="s">
        <v>625</v>
      </c>
      <c r="B89" s="470"/>
      <c r="C89" s="470"/>
      <c r="D89" s="470"/>
      <c r="E89" s="383"/>
      <c r="F89" s="383"/>
      <c r="G89" s="383"/>
      <c r="H89" s="383"/>
    </row>
    <row r="90" spans="1:8" ht="25.5" x14ac:dyDescent="0.2">
      <c r="A90" s="417" t="s">
        <v>89</v>
      </c>
      <c r="B90" s="418"/>
      <c r="C90" s="419" t="s">
        <v>904</v>
      </c>
      <c r="D90" s="420">
        <f t="shared" ref="D90:D121" si="15">SUM(E90:H90)</f>
        <v>823934000</v>
      </c>
      <c r="E90" s="420">
        <f t="shared" ref="E90:H90" si="16">E91+E108+E115+E135+E139</f>
        <v>488189000</v>
      </c>
      <c r="F90" s="420">
        <f t="shared" si="16"/>
        <v>157926000</v>
      </c>
      <c r="G90" s="420">
        <f t="shared" si="16"/>
        <v>156595000</v>
      </c>
      <c r="H90" s="421">
        <f t="shared" si="16"/>
        <v>21224000</v>
      </c>
    </row>
    <row r="91" spans="1:8" x14ac:dyDescent="0.2">
      <c r="A91" s="386" t="s">
        <v>410</v>
      </c>
      <c r="B91" s="387"/>
      <c r="C91" s="388" t="s">
        <v>14</v>
      </c>
      <c r="D91" s="370">
        <f t="shared" si="15"/>
        <v>280284000</v>
      </c>
      <c r="E91" s="370">
        <f t="shared" ref="E91:H91" si="17">SUM(E92:E107)</f>
        <v>49411000</v>
      </c>
      <c r="F91" s="370">
        <f t="shared" si="17"/>
        <v>117926000</v>
      </c>
      <c r="G91" s="370">
        <f t="shared" si="17"/>
        <v>101308000</v>
      </c>
      <c r="H91" s="411">
        <f t="shared" si="17"/>
        <v>11639000</v>
      </c>
    </row>
    <row r="92" spans="1:8" ht="25.5" x14ac:dyDescent="0.2">
      <c r="A92" s="386" t="s">
        <v>626</v>
      </c>
      <c r="B92" s="361" t="s">
        <v>627</v>
      </c>
      <c r="C92" s="388" t="s">
        <v>628</v>
      </c>
      <c r="D92" s="370">
        <f t="shared" si="15"/>
        <v>225962000</v>
      </c>
      <c r="E92" s="356">
        <v>31070000</v>
      </c>
      <c r="F92" s="356">
        <v>91512000</v>
      </c>
      <c r="G92" s="356">
        <v>94368000</v>
      </c>
      <c r="H92" s="408">
        <v>9012000</v>
      </c>
    </row>
    <row r="93" spans="1:8" ht="25.5" x14ac:dyDescent="0.2">
      <c r="A93" s="386" t="s">
        <v>629</v>
      </c>
      <c r="B93" s="361" t="s">
        <v>630</v>
      </c>
      <c r="C93" s="388" t="s">
        <v>631</v>
      </c>
      <c r="D93" s="370">
        <f t="shared" si="15"/>
        <v>15840000</v>
      </c>
      <c r="E93" s="356">
        <v>1340000</v>
      </c>
      <c r="F93" s="356">
        <v>10156000</v>
      </c>
      <c r="G93" s="356">
        <v>3860000</v>
      </c>
      <c r="H93" s="408">
        <v>484000</v>
      </c>
    </row>
    <row r="94" spans="1:8" ht="25.5" hidden="1" x14ac:dyDescent="0.2">
      <c r="A94" s="386" t="s">
        <v>632</v>
      </c>
      <c r="B94" s="361" t="s">
        <v>633</v>
      </c>
      <c r="C94" s="388" t="s">
        <v>634</v>
      </c>
      <c r="D94" s="370">
        <f t="shared" si="15"/>
        <v>0</v>
      </c>
      <c r="E94" s="356"/>
      <c r="F94" s="356"/>
      <c r="G94" s="356"/>
      <c r="H94" s="408"/>
    </row>
    <row r="95" spans="1:8" ht="25.5" x14ac:dyDescent="0.2">
      <c r="A95" s="386" t="s">
        <v>635</v>
      </c>
      <c r="B95" s="361" t="s">
        <v>636</v>
      </c>
      <c r="C95" s="388" t="s">
        <v>637</v>
      </c>
      <c r="D95" s="370">
        <f t="shared" si="15"/>
        <v>470000</v>
      </c>
      <c r="E95" s="356"/>
      <c r="F95" s="356">
        <v>200000</v>
      </c>
      <c r="G95" s="356">
        <v>270000</v>
      </c>
      <c r="H95" s="408"/>
    </row>
    <row r="96" spans="1:8" ht="25.5" hidden="1" x14ac:dyDescent="0.2">
      <c r="A96" s="386" t="s">
        <v>638</v>
      </c>
      <c r="B96" s="361" t="s">
        <v>639</v>
      </c>
      <c r="C96" s="388" t="s">
        <v>640</v>
      </c>
      <c r="D96" s="370">
        <f t="shared" si="15"/>
        <v>0</v>
      </c>
      <c r="E96" s="356"/>
      <c r="F96" s="356"/>
      <c r="G96" s="356"/>
      <c r="H96" s="408"/>
    </row>
    <row r="97" spans="1:8" ht="25.5" x14ac:dyDescent="0.2">
      <c r="A97" s="386" t="s">
        <v>641</v>
      </c>
      <c r="B97" s="361" t="s">
        <v>642</v>
      </c>
      <c r="C97" s="388" t="s">
        <v>643</v>
      </c>
      <c r="D97" s="370">
        <f t="shared" si="15"/>
        <v>6570000</v>
      </c>
      <c r="E97" s="356"/>
      <c r="F97" s="356">
        <v>5610000</v>
      </c>
      <c r="G97" s="356">
        <v>960000</v>
      </c>
      <c r="H97" s="408"/>
    </row>
    <row r="98" spans="1:8" ht="25.5" x14ac:dyDescent="0.2">
      <c r="A98" s="386" t="s">
        <v>644</v>
      </c>
      <c r="B98" s="361" t="s">
        <v>645</v>
      </c>
      <c r="C98" s="388" t="s">
        <v>646</v>
      </c>
      <c r="D98" s="370">
        <f t="shared" si="15"/>
        <v>4178000</v>
      </c>
      <c r="E98" s="356"/>
      <c r="F98" s="356">
        <v>4178000</v>
      </c>
      <c r="G98" s="356"/>
      <c r="H98" s="408"/>
    </row>
    <row r="99" spans="1:8" ht="25.5" hidden="1" x14ac:dyDescent="0.2">
      <c r="A99" s="386" t="s">
        <v>647</v>
      </c>
      <c r="B99" s="361" t="s">
        <v>648</v>
      </c>
      <c r="C99" s="388" t="s">
        <v>649</v>
      </c>
      <c r="D99" s="370">
        <f t="shared" si="15"/>
        <v>0</v>
      </c>
      <c r="E99" s="356"/>
      <c r="F99" s="356"/>
      <c r="G99" s="356"/>
      <c r="H99" s="408"/>
    </row>
    <row r="100" spans="1:8" ht="25.5" x14ac:dyDescent="0.2">
      <c r="A100" s="386" t="s">
        <v>650</v>
      </c>
      <c r="B100" s="361" t="s">
        <v>651</v>
      </c>
      <c r="C100" s="388" t="s">
        <v>652</v>
      </c>
      <c r="D100" s="370">
        <f t="shared" si="15"/>
        <v>2910000</v>
      </c>
      <c r="E100" s="356">
        <v>80000</v>
      </c>
      <c r="F100" s="356">
        <v>2000000</v>
      </c>
      <c r="G100" s="356">
        <v>830000</v>
      </c>
      <c r="H100" s="408"/>
    </row>
    <row r="101" spans="1:8" ht="25.5" x14ac:dyDescent="0.2">
      <c r="A101" s="386" t="s">
        <v>653</v>
      </c>
      <c r="B101" s="361" t="s">
        <v>654</v>
      </c>
      <c r="C101" s="388" t="s">
        <v>655</v>
      </c>
      <c r="D101" s="370">
        <f t="shared" si="15"/>
        <v>270000</v>
      </c>
      <c r="E101" s="356"/>
      <c r="F101" s="356">
        <v>270000</v>
      </c>
      <c r="G101" s="356"/>
      <c r="H101" s="408"/>
    </row>
    <row r="102" spans="1:8" ht="25.5" hidden="1" x14ac:dyDescent="0.2">
      <c r="A102" s="386" t="s">
        <v>656</v>
      </c>
      <c r="B102" s="361" t="s">
        <v>657</v>
      </c>
      <c r="C102" s="388" t="s">
        <v>658</v>
      </c>
      <c r="D102" s="370">
        <f t="shared" si="15"/>
        <v>0</v>
      </c>
      <c r="E102" s="356"/>
      <c r="F102" s="356"/>
      <c r="G102" s="356"/>
      <c r="H102" s="408"/>
    </row>
    <row r="103" spans="1:8" ht="25.5" hidden="1" x14ac:dyDescent="0.2">
      <c r="A103" s="386" t="s">
        <v>659</v>
      </c>
      <c r="B103" s="361" t="s">
        <v>660</v>
      </c>
      <c r="C103" s="388" t="s">
        <v>661</v>
      </c>
      <c r="D103" s="370">
        <f t="shared" si="15"/>
        <v>0</v>
      </c>
      <c r="E103" s="356"/>
      <c r="F103" s="356"/>
      <c r="G103" s="356"/>
      <c r="H103" s="408"/>
    </row>
    <row r="104" spans="1:8" ht="25.5" x14ac:dyDescent="0.2">
      <c r="A104" s="386" t="s">
        <v>662</v>
      </c>
      <c r="B104" s="361" t="s">
        <v>663</v>
      </c>
      <c r="C104" s="388" t="s">
        <v>664</v>
      </c>
      <c r="D104" s="370">
        <f t="shared" si="15"/>
        <v>4230000</v>
      </c>
      <c r="E104" s="356"/>
      <c r="F104" s="356">
        <v>3500000</v>
      </c>
      <c r="G104" s="356">
        <v>730000</v>
      </c>
      <c r="H104" s="408"/>
    </row>
    <row r="105" spans="1:8" ht="25.5" x14ac:dyDescent="0.2">
      <c r="A105" s="386" t="s">
        <v>665</v>
      </c>
      <c r="B105" s="361" t="s">
        <v>666</v>
      </c>
      <c r="C105" s="388" t="s">
        <v>667</v>
      </c>
      <c r="D105" s="370">
        <f t="shared" si="15"/>
        <v>13541000</v>
      </c>
      <c r="E105" s="356">
        <v>13541000</v>
      </c>
      <c r="F105" s="356"/>
      <c r="G105" s="356"/>
      <c r="H105" s="408"/>
    </row>
    <row r="106" spans="1:8" ht="25.5" x14ac:dyDescent="0.2">
      <c r="A106" s="386" t="s">
        <v>668</v>
      </c>
      <c r="B106" s="361" t="s">
        <v>669</v>
      </c>
      <c r="C106" s="388" t="s">
        <v>670</v>
      </c>
      <c r="D106" s="370">
        <f t="shared" si="15"/>
        <v>3163000</v>
      </c>
      <c r="E106" s="356">
        <v>1080000</v>
      </c>
      <c r="F106" s="356"/>
      <c r="G106" s="356">
        <v>290000</v>
      </c>
      <c r="H106" s="408">
        <v>1793000</v>
      </c>
    </row>
    <row r="107" spans="1:8" ht="25.5" x14ac:dyDescent="0.2">
      <c r="A107" s="386" t="s">
        <v>671</v>
      </c>
      <c r="B107" s="361" t="s">
        <v>672</v>
      </c>
      <c r="C107" s="388" t="s">
        <v>673</v>
      </c>
      <c r="D107" s="370">
        <f t="shared" si="15"/>
        <v>3150000</v>
      </c>
      <c r="E107" s="356">
        <v>2300000</v>
      </c>
      <c r="F107" s="356">
        <v>500000</v>
      </c>
      <c r="G107" s="356"/>
      <c r="H107" s="408">
        <v>350000</v>
      </c>
    </row>
    <row r="108" spans="1:8" ht="25.5" x14ac:dyDescent="0.2">
      <c r="A108" s="386" t="s">
        <v>413</v>
      </c>
      <c r="B108" s="387" t="s">
        <v>19</v>
      </c>
      <c r="C108" s="388" t="s">
        <v>674</v>
      </c>
      <c r="D108" s="370">
        <f t="shared" si="15"/>
        <v>53209000</v>
      </c>
      <c r="E108" s="370">
        <f t="shared" ref="E108:H108" si="18">SUM(E109:E114)</f>
        <v>9126000</v>
      </c>
      <c r="F108" s="370">
        <f t="shared" si="18"/>
        <v>22355000</v>
      </c>
      <c r="G108" s="370">
        <f t="shared" si="18"/>
        <v>19616000</v>
      </c>
      <c r="H108" s="411">
        <f t="shared" si="18"/>
        <v>2112000</v>
      </c>
    </row>
    <row r="109" spans="1:8" x14ac:dyDescent="0.2">
      <c r="A109" s="386" t="s">
        <v>675</v>
      </c>
      <c r="B109" s="361" t="s">
        <v>19</v>
      </c>
      <c r="C109" s="388" t="s">
        <v>676</v>
      </c>
      <c r="D109" s="370">
        <f t="shared" si="15"/>
        <v>48714000</v>
      </c>
      <c r="E109" s="356">
        <v>8718000</v>
      </c>
      <c r="F109" s="356">
        <v>20215000</v>
      </c>
      <c r="G109" s="356">
        <v>17731000</v>
      </c>
      <c r="H109" s="408">
        <v>2050000</v>
      </c>
    </row>
    <row r="110" spans="1:8" x14ac:dyDescent="0.2">
      <c r="A110" s="386" t="s">
        <v>677</v>
      </c>
      <c r="B110" s="361" t="s">
        <v>19</v>
      </c>
      <c r="C110" s="388" t="s">
        <v>678</v>
      </c>
      <c r="D110" s="370">
        <f t="shared" si="15"/>
        <v>3385000</v>
      </c>
      <c r="E110" s="356"/>
      <c r="F110" s="356">
        <v>1500000</v>
      </c>
      <c r="G110" s="356">
        <v>1885000</v>
      </c>
      <c r="H110" s="408"/>
    </row>
    <row r="111" spans="1:8" hidden="1" x14ac:dyDescent="0.2">
      <c r="A111" s="386" t="s">
        <v>679</v>
      </c>
      <c r="B111" s="361" t="s">
        <v>19</v>
      </c>
      <c r="C111" s="388" t="s">
        <v>680</v>
      </c>
      <c r="D111" s="370">
        <f t="shared" si="15"/>
        <v>0</v>
      </c>
      <c r="E111" s="356"/>
      <c r="F111" s="356"/>
      <c r="G111" s="356"/>
      <c r="H111" s="408"/>
    </row>
    <row r="112" spans="1:8" hidden="1" x14ac:dyDescent="0.2">
      <c r="A112" s="386" t="s">
        <v>681</v>
      </c>
      <c r="B112" s="361" t="s">
        <v>19</v>
      </c>
      <c r="C112" s="388" t="s">
        <v>682</v>
      </c>
      <c r="D112" s="370">
        <f t="shared" si="15"/>
        <v>0</v>
      </c>
      <c r="E112" s="356"/>
      <c r="F112" s="356"/>
      <c r="G112" s="356"/>
      <c r="H112" s="408"/>
    </row>
    <row r="113" spans="1:8" ht="38.25" hidden="1" x14ac:dyDescent="0.2">
      <c r="A113" s="386" t="s">
        <v>683</v>
      </c>
      <c r="B113" s="361" t="s">
        <v>19</v>
      </c>
      <c r="C113" s="389" t="s">
        <v>684</v>
      </c>
      <c r="D113" s="370">
        <f t="shared" si="15"/>
        <v>0</v>
      </c>
      <c r="E113" s="356"/>
      <c r="F113" s="356"/>
      <c r="G113" s="356"/>
      <c r="H113" s="408"/>
    </row>
    <row r="114" spans="1:8" x14ac:dyDescent="0.2">
      <c r="A114" s="386" t="s">
        <v>685</v>
      </c>
      <c r="B114" s="361" t="s">
        <v>19</v>
      </c>
      <c r="C114" s="388" t="s">
        <v>686</v>
      </c>
      <c r="D114" s="370">
        <f t="shared" si="15"/>
        <v>1110000</v>
      </c>
      <c r="E114" s="356">
        <v>408000</v>
      </c>
      <c r="F114" s="356">
        <v>640000</v>
      </c>
      <c r="G114" s="356"/>
      <c r="H114" s="408">
        <v>62000</v>
      </c>
    </row>
    <row r="115" spans="1:8" x14ac:dyDescent="0.2">
      <c r="A115" s="386" t="s">
        <v>416</v>
      </c>
      <c r="B115" s="387"/>
      <c r="C115" s="388" t="s">
        <v>687</v>
      </c>
      <c r="D115" s="370">
        <f t="shared" si="15"/>
        <v>303950000</v>
      </c>
      <c r="E115" s="370">
        <f t="shared" ref="E115:H115" si="19">SUM(E116:E134)</f>
        <v>243161000</v>
      </c>
      <c r="F115" s="370">
        <f t="shared" si="19"/>
        <v>17645000</v>
      </c>
      <c r="G115" s="370">
        <f t="shared" si="19"/>
        <v>35671000</v>
      </c>
      <c r="H115" s="411">
        <f t="shared" si="19"/>
        <v>7473000</v>
      </c>
    </row>
    <row r="116" spans="1:8" x14ac:dyDescent="0.2">
      <c r="A116" s="386" t="s">
        <v>688</v>
      </c>
      <c r="B116" s="390" t="s">
        <v>689</v>
      </c>
      <c r="C116" s="388" t="s">
        <v>690</v>
      </c>
      <c r="D116" s="370">
        <f t="shared" si="15"/>
        <v>2395000</v>
      </c>
      <c r="E116" s="356">
        <v>30000</v>
      </c>
      <c r="F116" s="356">
        <v>130000</v>
      </c>
      <c r="G116" s="356">
        <v>1925000</v>
      </c>
      <c r="H116" s="408">
        <v>310000</v>
      </c>
    </row>
    <row r="117" spans="1:8" x14ac:dyDescent="0.2">
      <c r="A117" s="386" t="s">
        <v>691</v>
      </c>
      <c r="B117" s="390" t="s">
        <v>692</v>
      </c>
      <c r="C117" s="388" t="s">
        <v>693</v>
      </c>
      <c r="D117" s="370">
        <f t="shared" si="15"/>
        <v>9388000</v>
      </c>
      <c r="E117" s="356">
        <v>3200000</v>
      </c>
      <c r="F117" s="356">
        <v>2500000</v>
      </c>
      <c r="G117" s="356">
        <v>2988000</v>
      </c>
      <c r="H117" s="408">
        <v>700000</v>
      </c>
    </row>
    <row r="118" spans="1:8" x14ac:dyDescent="0.2">
      <c r="A118" s="386" t="s">
        <v>694</v>
      </c>
      <c r="B118" s="390" t="s">
        <v>695</v>
      </c>
      <c r="C118" s="388" t="s">
        <v>696</v>
      </c>
      <c r="D118" s="370">
        <f t="shared" si="15"/>
        <v>0</v>
      </c>
      <c r="E118" s="356"/>
      <c r="F118" s="356"/>
      <c r="G118" s="356"/>
      <c r="H118" s="408"/>
    </row>
    <row r="119" spans="1:8" x14ac:dyDescent="0.2">
      <c r="A119" s="386" t="s">
        <v>697</v>
      </c>
      <c r="B119" s="390" t="s">
        <v>698</v>
      </c>
      <c r="C119" s="388" t="s">
        <v>699</v>
      </c>
      <c r="D119" s="370">
        <f t="shared" si="15"/>
        <v>1900000</v>
      </c>
      <c r="E119" s="356">
        <v>300000</v>
      </c>
      <c r="F119" s="356">
        <v>900000</v>
      </c>
      <c r="G119" s="356">
        <v>230000</v>
      </c>
      <c r="H119" s="408">
        <v>470000</v>
      </c>
    </row>
    <row r="120" spans="1:8" x14ac:dyDescent="0.2">
      <c r="A120" s="386" t="s">
        <v>700</v>
      </c>
      <c r="B120" s="390" t="s">
        <v>701</v>
      </c>
      <c r="C120" s="388" t="s">
        <v>702</v>
      </c>
      <c r="D120" s="370">
        <f t="shared" si="15"/>
        <v>1160000</v>
      </c>
      <c r="E120" s="356">
        <v>400000</v>
      </c>
      <c r="F120" s="356">
        <v>500000</v>
      </c>
      <c r="G120" s="356">
        <v>150000</v>
      </c>
      <c r="H120" s="408">
        <v>110000</v>
      </c>
    </row>
    <row r="121" spans="1:8" x14ac:dyDescent="0.2">
      <c r="A121" s="386" t="s">
        <v>703</v>
      </c>
      <c r="B121" s="390" t="s">
        <v>704</v>
      </c>
      <c r="C121" s="388" t="s">
        <v>705</v>
      </c>
      <c r="D121" s="370">
        <f t="shared" si="15"/>
        <v>15680000</v>
      </c>
      <c r="E121" s="356">
        <v>6880000</v>
      </c>
      <c r="F121" s="356">
        <v>1600000</v>
      </c>
      <c r="G121" s="356">
        <v>4200000</v>
      </c>
      <c r="H121" s="408">
        <v>3000000</v>
      </c>
    </row>
    <row r="122" spans="1:8" x14ac:dyDescent="0.2">
      <c r="A122" s="386" t="s">
        <v>706</v>
      </c>
      <c r="B122" s="390" t="s">
        <v>707</v>
      </c>
      <c r="C122" s="388" t="s">
        <v>708</v>
      </c>
      <c r="D122" s="370">
        <f t="shared" ref="D122:D153" si="20">SUM(E122:H122)</f>
        <v>47580000</v>
      </c>
      <c r="E122" s="356">
        <v>34728000</v>
      </c>
      <c r="F122" s="356"/>
      <c r="G122" s="356">
        <v>12852000</v>
      </c>
      <c r="H122" s="408"/>
    </row>
    <row r="123" spans="1:8" x14ac:dyDescent="0.2">
      <c r="A123" s="386" t="s">
        <v>709</v>
      </c>
      <c r="B123" s="390" t="s">
        <v>710</v>
      </c>
      <c r="C123" s="388" t="s">
        <v>711</v>
      </c>
      <c r="D123" s="370">
        <f t="shared" si="20"/>
        <v>602000</v>
      </c>
      <c r="E123" s="356">
        <v>340000</v>
      </c>
      <c r="F123" s="356">
        <v>50000</v>
      </c>
      <c r="G123" s="356">
        <v>140000</v>
      </c>
      <c r="H123" s="408">
        <v>72000</v>
      </c>
    </row>
    <row r="124" spans="1:8" x14ac:dyDescent="0.2">
      <c r="A124" s="386" t="s">
        <v>712</v>
      </c>
      <c r="B124" s="390" t="s">
        <v>713</v>
      </c>
      <c r="C124" s="388" t="s">
        <v>714</v>
      </c>
      <c r="D124" s="370">
        <f t="shared" si="20"/>
        <v>6190000</v>
      </c>
      <c r="E124" s="356">
        <v>2940000</v>
      </c>
      <c r="F124" s="356">
        <v>1200000</v>
      </c>
      <c r="G124" s="356">
        <v>1930000</v>
      </c>
      <c r="H124" s="408">
        <v>120000</v>
      </c>
    </row>
    <row r="125" spans="1:8" ht="25.5" x14ac:dyDescent="0.2">
      <c r="A125" s="386" t="s">
        <v>715</v>
      </c>
      <c r="B125" s="390" t="s">
        <v>716</v>
      </c>
      <c r="C125" s="388" t="s">
        <v>717</v>
      </c>
      <c r="D125" s="370">
        <f t="shared" si="20"/>
        <v>15510000</v>
      </c>
      <c r="E125" s="356">
        <v>14200000</v>
      </c>
      <c r="F125" s="356">
        <v>924000</v>
      </c>
      <c r="G125" s="356">
        <v>386000</v>
      </c>
      <c r="H125" s="408"/>
    </row>
    <row r="126" spans="1:8" ht="25.5" x14ac:dyDescent="0.2">
      <c r="A126" s="386" t="s">
        <v>718</v>
      </c>
      <c r="B126" s="390" t="s">
        <v>719</v>
      </c>
      <c r="C126" s="388" t="s">
        <v>720</v>
      </c>
      <c r="D126" s="370">
        <f t="shared" si="20"/>
        <v>12863000</v>
      </c>
      <c r="E126" s="356">
        <v>8250000</v>
      </c>
      <c r="F126" s="356">
        <v>2000000</v>
      </c>
      <c r="G126" s="356">
        <v>1978000</v>
      </c>
      <c r="H126" s="408">
        <v>635000</v>
      </c>
    </row>
    <row r="127" spans="1:8" ht="25.5" x14ac:dyDescent="0.2">
      <c r="A127" s="386" t="s">
        <v>721</v>
      </c>
      <c r="B127" s="390" t="s">
        <v>722</v>
      </c>
      <c r="C127" s="388" t="s">
        <v>723</v>
      </c>
      <c r="D127" s="370">
        <f t="shared" si="20"/>
        <v>153339000</v>
      </c>
      <c r="E127" s="356">
        <v>148643000</v>
      </c>
      <c r="F127" s="356">
        <v>2964000</v>
      </c>
      <c r="G127" s="356">
        <v>1332000</v>
      </c>
      <c r="H127" s="408">
        <v>400000</v>
      </c>
    </row>
    <row r="128" spans="1:8" ht="25.5" x14ac:dyDescent="0.2">
      <c r="A128" s="386" t="s">
        <v>724</v>
      </c>
      <c r="B128" s="390" t="s">
        <v>725</v>
      </c>
      <c r="C128" s="388" t="s">
        <v>726</v>
      </c>
      <c r="D128" s="370">
        <f t="shared" si="20"/>
        <v>1400000</v>
      </c>
      <c r="E128" s="356">
        <v>1100000</v>
      </c>
      <c r="F128" s="356">
        <v>200000</v>
      </c>
      <c r="G128" s="356">
        <v>70000</v>
      </c>
      <c r="H128" s="408">
        <v>30000</v>
      </c>
    </row>
    <row r="129" spans="1:8" ht="25.5" hidden="1" x14ac:dyDescent="0.2">
      <c r="A129" s="386" t="s">
        <v>727</v>
      </c>
      <c r="B129" s="390" t="s">
        <v>728</v>
      </c>
      <c r="C129" s="388" t="s">
        <v>729</v>
      </c>
      <c r="D129" s="370">
        <f t="shared" si="20"/>
        <v>0</v>
      </c>
      <c r="E129" s="356"/>
      <c r="F129" s="356"/>
      <c r="G129" s="356"/>
      <c r="H129" s="408"/>
    </row>
    <row r="130" spans="1:8" ht="25.5" x14ac:dyDescent="0.2">
      <c r="A130" s="386" t="s">
        <v>730</v>
      </c>
      <c r="B130" s="390" t="s">
        <v>731</v>
      </c>
      <c r="C130" s="388" t="s">
        <v>732</v>
      </c>
      <c r="D130" s="370">
        <f t="shared" si="20"/>
        <v>31785000</v>
      </c>
      <c r="E130" s="356">
        <v>18376000</v>
      </c>
      <c r="F130" s="356">
        <v>4427000</v>
      </c>
      <c r="G130" s="356">
        <v>7456000</v>
      </c>
      <c r="H130" s="408">
        <v>1526000</v>
      </c>
    </row>
    <row r="131" spans="1:8" ht="25.5" hidden="1" x14ac:dyDescent="0.2">
      <c r="A131" s="386" t="s">
        <v>733</v>
      </c>
      <c r="B131" s="390" t="s">
        <v>734</v>
      </c>
      <c r="C131" s="388" t="s">
        <v>735</v>
      </c>
      <c r="D131" s="370">
        <f t="shared" si="20"/>
        <v>0</v>
      </c>
      <c r="E131" s="356"/>
      <c r="F131" s="356"/>
      <c r="G131" s="356"/>
      <c r="H131" s="408"/>
    </row>
    <row r="132" spans="1:8" ht="25.5" hidden="1" x14ac:dyDescent="0.2">
      <c r="A132" s="386" t="s">
        <v>736</v>
      </c>
      <c r="B132" s="390" t="s">
        <v>737</v>
      </c>
      <c r="C132" s="388" t="s">
        <v>738</v>
      </c>
      <c r="D132" s="370">
        <f t="shared" si="20"/>
        <v>0</v>
      </c>
      <c r="E132" s="356"/>
      <c r="F132" s="356"/>
      <c r="G132" s="356"/>
      <c r="H132" s="408"/>
    </row>
    <row r="133" spans="1:8" ht="25.5" hidden="1" x14ac:dyDescent="0.2">
      <c r="A133" s="386" t="s">
        <v>739</v>
      </c>
      <c r="B133" s="390" t="s">
        <v>740</v>
      </c>
      <c r="C133" s="388" t="s">
        <v>741</v>
      </c>
      <c r="D133" s="370">
        <f t="shared" si="20"/>
        <v>0</v>
      </c>
      <c r="E133" s="356"/>
      <c r="F133" s="356"/>
      <c r="G133" s="356"/>
      <c r="H133" s="408"/>
    </row>
    <row r="134" spans="1:8" ht="25.5" x14ac:dyDescent="0.2">
      <c r="A134" s="386" t="s">
        <v>742</v>
      </c>
      <c r="B134" s="390" t="s">
        <v>743</v>
      </c>
      <c r="C134" s="388" t="s">
        <v>906</v>
      </c>
      <c r="D134" s="370">
        <f t="shared" si="20"/>
        <v>4158000</v>
      </c>
      <c r="E134" s="356">
        <v>3774000</v>
      </c>
      <c r="F134" s="356">
        <v>250000</v>
      </c>
      <c r="G134" s="356">
        <v>34000</v>
      </c>
      <c r="H134" s="408">
        <v>100000</v>
      </c>
    </row>
    <row r="135" spans="1:8" x14ac:dyDescent="0.2">
      <c r="A135" s="386" t="s">
        <v>419</v>
      </c>
      <c r="B135" s="387"/>
      <c r="C135" s="388" t="s">
        <v>744</v>
      </c>
      <c r="D135" s="370">
        <f t="shared" si="20"/>
        <v>8000000</v>
      </c>
      <c r="E135" s="370">
        <f t="shared" ref="E135:H135" si="21">SUM(E136:E138)</f>
        <v>8000000</v>
      </c>
      <c r="F135" s="370">
        <f t="shared" si="21"/>
        <v>0</v>
      </c>
      <c r="G135" s="370">
        <f t="shared" si="21"/>
        <v>0</v>
      </c>
      <c r="H135" s="411">
        <f t="shared" si="21"/>
        <v>0</v>
      </c>
    </row>
    <row r="136" spans="1:8" hidden="1" x14ac:dyDescent="0.2">
      <c r="A136" s="386" t="s">
        <v>745</v>
      </c>
      <c r="B136" s="361" t="s">
        <v>746</v>
      </c>
      <c r="C136" s="388" t="s">
        <v>747</v>
      </c>
      <c r="D136" s="370">
        <f t="shared" si="20"/>
        <v>0</v>
      </c>
      <c r="E136" s="356"/>
      <c r="F136" s="356"/>
      <c r="G136" s="356"/>
      <c r="H136" s="408"/>
    </row>
    <row r="137" spans="1:8" hidden="1" x14ac:dyDescent="0.2">
      <c r="A137" s="386" t="s">
        <v>748</v>
      </c>
      <c r="B137" s="361" t="s">
        <v>749</v>
      </c>
      <c r="C137" s="388" t="s">
        <v>750</v>
      </c>
      <c r="D137" s="370">
        <f t="shared" si="20"/>
        <v>0</v>
      </c>
      <c r="E137" s="356"/>
      <c r="F137" s="356"/>
      <c r="G137" s="356"/>
      <c r="H137" s="408"/>
    </row>
    <row r="138" spans="1:8" x14ac:dyDescent="0.2">
      <c r="A138" s="386" t="s">
        <v>751</v>
      </c>
      <c r="B138" s="361" t="s">
        <v>752</v>
      </c>
      <c r="C138" s="388" t="s">
        <v>753</v>
      </c>
      <c r="D138" s="370">
        <f t="shared" si="20"/>
        <v>8000000</v>
      </c>
      <c r="E138" s="356">
        <v>8000000</v>
      </c>
      <c r="F138" s="356"/>
      <c r="G138" s="356"/>
      <c r="H138" s="408"/>
    </row>
    <row r="139" spans="1:8" x14ac:dyDescent="0.2">
      <c r="A139" s="386" t="s">
        <v>754</v>
      </c>
      <c r="B139" s="391"/>
      <c r="C139" s="388" t="s">
        <v>755</v>
      </c>
      <c r="D139" s="370">
        <f t="shared" si="20"/>
        <v>178491000</v>
      </c>
      <c r="E139" s="370">
        <f>SUM(E140:E152)</f>
        <v>178491000</v>
      </c>
      <c r="F139" s="370">
        <f t="shared" ref="F139:H139" si="22">SUM(F140:F151)</f>
        <v>0</v>
      </c>
      <c r="G139" s="370">
        <f t="shared" si="22"/>
        <v>0</v>
      </c>
      <c r="H139" s="411">
        <f t="shared" si="22"/>
        <v>0</v>
      </c>
    </row>
    <row r="140" spans="1:8" ht="25.5" x14ac:dyDescent="0.2">
      <c r="A140" s="386" t="s">
        <v>425</v>
      </c>
      <c r="B140" s="361" t="s">
        <v>756</v>
      </c>
      <c r="C140" s="388" t="s">
        <v>757</v>
      </c>
      <c r="D140" s="370">
        <f t="shared" si="20"/>
        <v>0</v>
      </c>
      <c r="E140" s="356"/>
      <c r="F140" s="356"/>
      <c r="G140" s="356"/>
      <c r="H140" s="408"/>
    </row>
    <row r="141" spans="1:8" ht="25.5" hidden="1" x14ac:dyDescent="0.2">
      <c r="A141" s="386" t="s">
        <v>758</v>
      </c>
      <c r="B141" s="361" t="s">
        <v>759</v>
      </c>
      <c r="C141" s="392" t="s">
        <v>760</v>
      </c>
      <c r="D141" s="370">
        <f t="shared" si="20"/>
        <v>0</v>
      </c>
      <c r="E141" s="356"/>
      <c r="F141" s="356"/>
      <c r="G141" s="356"/>
      <c r="H141" s="408"/>
    </row>
    <row r="142" spans="1:8" ht="25.5" hidden="1" x14ac:dyDescent="0.2">
      <c r="A142" s="386" t="s">
        <v>761</v>
      </c>
      <c r="B142" s="361" t="s">
        <v>762</v>
      </c>
      <c r="C142" s="392" t="s">
        <v>763</v>
      </c>
      <c r="D142" s="370">
        <f t="shared" si="20"/>
        <v>0</v>
      </c>
      <c r="E142" s="356"/>
      <c r="F142" s="356"/>
      <c r="G142" s="356"/>
      <c r="H142" s="408"/>
    </row>
    <row r="143" spans="1:8" hidden="1" x14ac:dyDescent="0.2">
      <c r="A143" s="386" t="s">
        <v>764</v>
      </c>
      <c r="B143" s="361" t="s">
        <v>765</v>
      </c>
      <c r="C143" s="392" t="s">
        <v>766</v>
      </c>
      <c r="D143" s="370">
        <f t="shared" si="20"/>
        <v>0</v>
      </c>
      <c r="E143" s="356"/>
      <c r="F143" s="356"/>
      <c r="G143" s="356"/>
      <c r="H143" s="408"/>
    </row>
    <row r="144" spans="1:8" ht="25.5" hidden="1" x14ac:dyDescent="0.2">
      <c r="A144" s="386" t="s">
        <v>767</v>
      </c>
      <c r="B144" s="361" t="s">
        <v>768</v>
      </c>
      <c r="C144" s="393" t="s">
        <v>769</v>
      </c>
      <c r="D144" s="370">
        <f t="shared" si="20"/>
        <v>0</v>
      </c>
      <c r="E144" s="356"/>
      <c r="F144" s="356"/>
      <c r="G144" s="356"/>
      <c r="H144" s="408"/>
    </row>
    <row r="145" spans="1:8" ht="25.5" hidden="1" x14ac:dyDescent="0.2">
      <c r="A145" s="386" t="s">
        <v>770</v>
      </c>
      <c r="B145" s="361" t="s">
        <v>771</v>
      </c>
      <c r="C145" s="393" t="s">
        <v>772</v>
      </c>
      <c r="D145" s="370">
        <f t="shared" si="20"/>
        <v>0</v>
      </c>
      <c r="E145" s="356"/>
      <c r="F145" s="356"/>
      <c r="G145" s="356"/>
      <c r="H145" s="408"/>
    </row>
    <row r="146" spans="1:8" x14ac:dyDescent="0.2">
      <c r="A146" s="386" t="s">
        <v>773</v>
      </c>
      <c r="B146" s="361" t="s">
        <v>774</v>
      </c>
      <c r="C146" s="392" t="s">
        <v>775</v>
      </c>
      <c r="D146" s="370">
        <f t="shared" si="20"/>
        <v>106743000</v>
      </c>
      <c r="E146" s="356">
        <v>106743000</v>
      </c>
      <c r="F146" s="356"/>
      <c r="G146" s="356"/>
      <c r="H146" s="408"/>
    </row>
    <row r="147" spans="1:8" hidden="1" x14ac:dyDescent="0.2">
      <c r="A147" s="386" t="s">
        <v>776</v>
      </c>
      <c r="B147" s="361" t="s">
        <v>777</v>
      </c>
      <c r="C147" s="392" t="s">
        <v>778</v>
      </c>
      <c r="D147" s="370">
        <f t="shared" si="20"/>
        <v>0</v>
      </c>
      <c r="E147" s="356"/>
      <c r="F147" s="356"/>
      <c r="G147" s="356"/>
      <c r="H147" s="408"/>
    </row>
    <row r="148" spans="1:8" ht="25.5" x14ac:dyDescent="0.2">
      <c r="A148" s="386" t="s">
        <v>779</v>
      </c>
      <c r="B148" s="361" t="s">
        <v>780</v>
      </c>
      <c r="C148" s="393" t="s">
        <v>781</v>
      </c>
      <c r="D148" s="370">
        <f t="shared" si="20"/>
        <v>8500000</v>
      </c>
      <c r="E148" s="356">
        <v>8500000</v>
      </c>
      <c r="F148" s="356"/>
      <c r="G148" s="356"/>
      <c r="H148" s="408"/>
    </row>
    <row r="149" spans="1:8" hidden="1" x14ac:dyDescent="0.2">
      <c r="A149" s="386" t="s">
        <v>782</v>
      </c>
      <c r="B149" s="361" t="s">
        <v>783</v>
      </c>
      <c r="C149" s="393" t="s">
        <v>784</v>
      </c>
      <c r="D149" s="370">
        <f t="shared" si="20"/>
        <v>0</v>
      </c>
      <c r="E149" s="356"/>
      <c r="F149" s="356"/>
      <c r="G149" s="356"/>
      <c r="H149" s="408"/>
    </row>
    <row r="150" spans="1:8" hidden="1" x14ac:dyDescent="0.2">
      <c r="A150" s="386" t="s">
        <v>785</v>
      </c>
      <c r="B150" s="361" t="s">
        <v>786</v>
      </c>
      <c r="C150" s="393" t="s">
        <v>787</v>
      </c>
      <c r="D150" s="370">
        <f t="shared" si="20"/>
        <v>0</v>
      </c>
      <c r="E150" s="356"/>
      <c r="F150" s="356"/>
      <c r="G150" s="356"/>
      <c r="H150" s="408"/>
    </row>
    <row r="151" spans="1:8" ht="25.5" x14ac:dyDescent="0.2">
      <c r="A151" s="386" t="s">
        <v>788</v>
      </c>
      <c r="B151" s="361" t="s">
        <v>789</v>
      </c>
      <c r="C151" s="393" t="s">
        <v>790</v>
      </c>
      <c r="D151" s="370">
        <f t="shared" si="20"/>
        <v>4000000</v>
      </c>
      <c r="E151" s="356">
        <v>4000000</v>
      </c>
      <c r="F151" s="356"/>
      <c r="G151" s="356"/>
      <c r="H151" s="408"/>
    </row>
    <row r="152" spans="1:8" x14ac:dyDescent="0.2">
      <c r="A152" s="386" t="s">
        <v>791</v>
      </c>
      <c r="B152" s="361" t="s">
        <v>792</v>
      </c>
      <c r="C152" s="388" t="s">
        <v>793</v>
      </c>
      <c r="D152" s="370">
        <f t="shared" si="20"/>
        <v>59248000</v>
      </c>
      <c r="E152" s="356">
        <f>SUM(E153:E154)</f>
        <v>59248000</v>
      </c>
      <c r="F152" s="356"/>
      <c r="G152" s="356"/>
      <c r="H152" s="408"/>
    </row>
    <row r="153" spans="1:8" ht="25.5" x14ac:dyDescent="0.2">
      <c r="A153" s="386" t="s">
        <v>794</v>
      </c>
      <c r="B153" s="361"/>
      <c r="C153" s="388" t="s">
        <v>795</v>
      </c>
      <c r="D153" s="370">
        <f t="shared" si="20"/>
        <v>12734000</v>
      </c>
      <c r="E153" s="356">
        <v>12734000</v>
      </c>
      <c r="F153" s="356"/>
      <c r="G153" s="356"/>
      <c r="H153" s="408"/>
    </row>
    <row r="154" spans="1:8" ht="25.5" x14ac:dyDescent="0.2">
      <c r="A154" s="386" t="s">
        <v>796</v>
      </c>
      <c r="B154" s="361"/>
      <c r="C154" s="393" t="s">
        <v>797</v>
      </c>
      <c r="D154" s="370">
        <f t="shared" ref="D154:D183" si="23">SUM(E154:H154)</f>
        <v>46514000</v>
      </c>
      <c r="E154" s="356">
        <v>46514000</v>
      </c>
      <c r="F154" s="356"/>
      <c r="G154" s="356"/>
      <c r="H154" s="408"/>
    </row>
    <row r="155" spans="1:8" ht="25.5" x14ac:dyDescent="0.2">
      <c r="A155" s="384" t="s">
        <v>91</v>
      </c>
      <c r="B155" s="357"/>
      <c r="C155" s="385" t="s">
        <v>905</v>
      </c>
      <c r="D155" s="370">
        <f t="shared" si="23"/>
        <v>83169000</v>
      </c>
      <c r="E155" s="370">
        <f>E156+E164+E169</f>
        <v>68357000</v>
      </c>
      <c r="F155" s="370">
        <f>F156+F164+F169</f>
        <v>762000</v>
      </c>
      <c r="G155" s="370">
        <f>G156+G164+G169</f>
        <v>2800000</v>
      </c>
      <c r="H155" s="411">
        <f>H156+H164+H169</f>
        <v>11250000</v>
      </c>
    </row>
    <row r="156" spans="1:8" x14ac:dyDescent="0.2">
      <c r="A156" s="386" t="s">
        <v>429</v>
      </c>
      <c r="B156" s="387"/>
      <c r="C156" s="388" t="s">
        <v>159</v>
      </c>
      <c r="D156" s="370">
        <f t="shared" si="23"/>
        <v>26364000</v>
      </c>
      <c r="E156" s="356">
        <v>11552000</v>
      </c>
      <c r="F156" s="356">
        <f>SUM(F157:F163)</f>
        <v>762000</v>
      </c>
      <c r="G156" s="356">
        <f>SUM(G157:G163)</f>
        <v>2800000</v>
      </c>
      <c r="H156" s="408">
        <f>SUM(H157:H163)</f>
        <v>11250000</v>
      </c>
    </row>
    <row r="157" spans="1:8" hidden="1" x14ac:dyDescent="0.2">
      <c r="A157" s="386" t="s">
        <v>798</v>
      </c>
      <c r="B157" s="361" t="s">
        <v>799</v>
      </c>
      <c r="C157" s="388" t="s">
        <v>800</v>
      </c>
      <c r="D157" s="370">
        <f t="shared" si="23"/>
        <v>0</v>
      </c>
      <c r="E157" s="356"/>
      <c r="F157" s="356"/>
      <c r="G157" s="356"/>
      <c r="H157" s="408"/>
    </row>
    <row r="158" spans="1:8" hidden="1" x14ac:dyDescent="0.2">
      <c r="A158" s="386" t="s">
        <v>801</v>
      </c>
      <c r="B158" s="361" t="s">
        <v>802</v>
      </c>
      <c r="C158" s="388" t="s">
        <v>803</v>
      </c>
      <c r="D158" s="370">
        <f t="shared" si="23"/>
        <v>0</v>
      </c>
      <c r="E158" s="356"/>
      <c r="F158" s="356"/>
      <c r="G158" s="356"/>
      <c r="H158" s="408"/>
    </row>
    <row r="159" spans="1:8" x14ac:dyDescent="0.2">
      <c r="A159" s="386" t="s">
        <v>804</v>
      </c>
      <c r="B159" s="361" t="s">
        <v>805</v>
      </c>
      <c r="C159" s="388" t="s">
        <v>806</v>
      </c>
      <c r="D159" s="370">
        <f t="shared" si="23"/>
        <v>450000</v>
      </c>
      <c r="E159" s="356"/>
      <c r="F159" s="356">
        <v>450000</v>
      </c>
      <c r="G159" s="356"/>
      <c r="H159" s="408"/>
    </row>
    <row r="160" spans="1:8" x14ac:dyDescent="0.2">
      <c r="A160" s="386" t="s">
        <v>807</v>
      </c>
      <c r="B160" s="361" t="s">
        <v>808</v>
      </c>
      <c r="C160" s="388" t="s">
        <v>809</v>
      </c>
      <c r="D160" s="370">
        <f t="shared" si="23"/>
        <v>20429000</v>
      </c>
      <c r="E160" s="356">
        <v>9096000</v>
      </c>
      <c r="F160" s="356">
        <v>150000</v>
      </c>
      <c r="G160" s="356">
        <v>2205000</v>
      </c>
      <c r="H160" s="408">
        <v>8978000</v>
      </c>
    </row>
    <row r="161" spans="1:8" hidden="1" x14ac:dyDescent="0.2">
      <c r="A161" s="386" t="s">
        <v>810</v>
      </c>
      <c r="B161" s="361" t="s">
        <v>811</v>
      </c>
      <c r="C161" s="388" t="s">
        <v>812</v>
      </c>
      <c r="D161" s="370">
        <f t="shared" si="23"/>
        <v>0</v>
      </c>
      <c r="E161" s="356"/>
      <c r="F161" s="356"/>
      <c r="G161" s="356"/>
      <c r="H161" s="408"/>
    </row>
    <row r="162" spans="1:8" ht="25.5" hidden="1" x14ac:dyDescent="0.2">
      <c r="A162" s="386" t="s">
        <v>813</v>
      </c>
      <c r="B162" s="361" t="s">
        <v>814</v>
      </c>
      <c r="C162" s="388" t="s">
        <v>815</v>
      </c>
      <c r="D162" s="370">
        <f t="shared" si="23"/>
        <v>0</v>
      </c>
      <c r="E162" s="356"/>
      <c r="F162" s="356"/>
      <c r="G162" s="356"/>
      <c r="H162" s="408"/>
    </row>
    <row r="163" spans="1:8" x14ac:dyDescent="0.2">
      <c r="A163" s="386" t="s">
        <v>816</v>
      </c>
      <c r="B163" s="361" t="s">
        <v>817</v>
      </c>
      <c r="C163" s="388" t="s">
        <v>818</v>
      </c>
      <c r="D163" s="370">
        <f t="shared" si="23"/>
        <v>5485000</v>
      </c>
      <c r="E163" s="356">
        <v>2456000</v>
      </c>
      <c r="F163" s="356">
        <v>162000</v>
      </c>
      <c r="G163" s="356">
        <v>595000</v>
      </c>
      <c r="H163" s="408">
        <v>2272000</v>
      </c>
    </row>
    <row r="164" spans="1:8" x14ac:dyDescent="0.2">
      <c r="A164" s="386" t="s">
        <v>435</v>
      </c>
      <c r="B164" s="387"/>
      <c r="C164" s="388" t="s">
        <v>819</v>
      </c>
      <c r="D164" s="370">
        <f t="shared" si="23"/>
        <v>56805000</v>
      </c>
      <c r="E164" s="370">
        <f t="shared" ref="E164:H164" si="24">SUM(E165:E168)</f>
        <v>56805000</v>
      </c>
      <c r="F164" s="370">
        <f t="shared" si="24"/>
        <v>0</v>
      </c>
      <c r="G164" s="370">
        <f t="shared" si="24"/>
        <v>0</v>
      </c>
      <c r="H164" s="411">
        <f t="shared" si="24"/>
        <v>0</v>
      </c>
    </row>
    <row r="165" spans="1:8" x14ac:dyDescent="0.2">
      <c r="A165" s="386" t="s">
        <v>820</v>
      </c>
      <c r="B165" s="361" t="s">
        <v>821</v>
      </c>
      <c r="C165" s="388" t="s">
        <v>822</v>
      </c>
      <c r="D165" s="370">
        <f t="shared" si="23"/>
        <v>37685000</v>
      </c>
      <c r="E165" s="356">
        <v>37685000</v>
      </c>
      <c r="F165" s="356"/>
      <c r="G165" s="356"/>
      <c r="H165" s="408"/>
    </row>
    <row r="166" spans="1:8" hidden="1" x14ac:dyDescent="0.2">
      <c r="A166" s="386" t="s">
        <v>823</v>
      </c>
      <c r="B166" s="361" t="s">
        <v>824</v>
      </c>
      <c r="C166" s="388" t="s">
        <v>825</v>
      </c>
      <c r="D166" s="370">
        <f t="shared" si="23"/>
        <v>0</v>
      </c>
      <c r="E166" s="356"/>
      <c r="F166" s="356"/>
      <c r="G166" s="356"/>
      <c r="H166" s="408"/>
    </row>
    <row r="167" spans="1:8" x14ac:dyDescent="0.2">
      <c r="A167" s="386" t="s">
        <v>826</v>
      </c>
      <c r="B167" s="361" t="s">
        <v>827</v>
      </c>
      <c r="C167" s="388" t="s">
        <v>828</v>
      </c>
      <c r="D167" s="370">
        <f t="shared" si="23"/>
        <v>8319000</v>
      </c>
      <c r="E167" s="356">
        <v>8319000</v>
      </c>
      <c r="F167" s="356"/>
      <c r="G167" s="356"/>
      <c r="H167" s="408"/>
    </row>
    <row r="168" spans="1:8" x14ac:dyDescent="0.2">
      <c r="A168" s="386" t="s">
        <v>829</v>
      </c>
      <c r="B168" s="361" t="s">
        <v>830</v>
      </c>
      <c r="C168" s="388" t="s">
        <v>831</v>
      </c>
      <c r="D168" s="370">
        <f t="shared" si="23"/>
        <v>10801000</v>
      </c>
      <c r="E168" s="356">
        <v>10801000</v>
      </c>
      <c r="F168" s="356"/>
      <c r="G168" s="356"/>
      <c r="H168" s="408"/>
    </row>
    <row r="169" spans="1:8" x14ac:dyDescent="0.2">
      <c r="A169" s="386" t="s">
        <v>441</v>
      </c>
      <c r="B169" s="387"/>
      <c r="C169" s="394" t="s">
        <v>832</v>
      </c>
      <c r="D169" s="370">
        <f t="shared" si="23"/>
        <v>0</v>
      </c>
      <c r="E169" s="370">
        <f t="shared" ref="E169:H169" si="25">SUM(E170:E177)</f>
        <v>0</v>
      </c>
      <c r="F169" s="370">
        <f t="shared" si="25"/>
        <v>0</v>
      </c>
      <c r="G169" s="370">
        <f t="shared" si="25"/>
        <v>0</v>
      </c>
      <c r="H169" s="411">
        <f t="shared" si="25"/>
        <v>0</v>
      </c>
    </row>
    <row r="170" spans="1:8" ht="25.5" hidden="1" x14ac:dyDescent="0.2">
      <c r="A170" s="386" t="s">
        <v>444</v>
      </c>
      <c r="B170" s="361" t="s">
        <v>833</v>
      </c>
      <c r="C170" s="394" t="s">
        <v>834</v>
      </c>
      <c r="D170" s="370">
        <f t="shared" si="23"/>
        <v>0</v>
      </c>
      <c r="E170" s="356"/>
      <c r="F170" s="356"/>
      <c r="G170" s="356"/>
      <c r="H170" s="408"/>
    </row>
    <row r="171" spans="1:8" ht="25.5" hidden="1" x14ac:dyDescent="0.2">
      <c r="A171" s="386" t="s">
        <v>835</v>
      </c>
      <c r="B171" s="361" t="s">
        <v>836</v>
      </c>
      <c r="C171" s="393" t="s">
        <v>837</v>
      </c>
      <c r="D171" s="370">
        <f t="shared" si="23"/>
        <v>0</v>
      </c>
      <c r="E171" s="356"/>
      <c r="F171" s="356"/>
      <c r="G171" s="356"/>
      <c r="H171" s="408"/>
    </row>
    <row r="172" spans="1:8" ht="25.5" hidden="1" x14ac:dyDescent="0.2">
      <c r="A172" s="386" t="s">
        <v>838</v>
      </c>
      <c r="B172" s="361" t="s">
        <v>839</v>
      </c>
      <c r="C172" s="393" t="s">
        <v>772</v>
      </c>
      <c r="D172" s="370">
        <f t="shared" si="23"/>
        <v>0</v>
      </c>
      <c r="E172" s="356"/>
      <c r="F172" s="356"/>
      <c r="G172" s="356"/>
      <c r="H172" s="408"/>
    </row>
    <row r="173" spans="1:8" ht="25.5" hidden="1" x14ac:dyDescent="0.2">
      <c r="A173" s="386" t="s">
        <v>840</v>
      </c>
      <c r="B173" s="361" t="s">
        <v>841</v>
      </c>
      <c r="C173" s="393" t="s">
        <v>842</v>
      </c>
      <c r="D173" s="370">
        <f t="shared" si="23"/>
        <v>0</v>
      </c>
      <c r="E173" s="356"/>
      <c r="F173" s="356"/>
      <c r="G173" s="356"/>
      <c r="H173" s="408"/>
    </row>
    <row r="174" spans="1:8" ht="25.5" hidden="1" x14ac:dyDescent="0.2">
      <c r="A174" s="386" t="s">
        <v>843</v>
      </c>
      <c r="B174" s="361" t="s">
        <v>844</v>
      </c>
      <c r="C174" s="393" t="s">
        <v>845</v>
      </c>
      <c r="D174" s="370">
        <f t="shared" si="23"/>
        <v>0</v>
      </c>
      <c r="E174" s="356"/>
      <c r="F174" s="356"/>
      <c r="G174" s="356"/>
      <c r="H174" s="408"/>
    </row>
    <row r="175" spans="1:8" ht="25.5" hidden="1" x14ac:dyDescent="0.2">
      <c r="A175" s="386" t="s">
        <v>846</v>
      </c>
      <c r="B175" s="361" t="s">
        <v>847</v>
      </c>
      <c r="C175" s="393" t="s">
        <v>781</v>
      </c>
      <c r="D175" s="370">
        <f t="shared" si="23"/>
        <v>0</v>
      </c>
      <c r="E175" s="356"/>
      <c r="F175" s="356"/>
      <c r="G175" s="356"/>
      <c r="H175" s="408"/>
    </row>
    <row r="176" spans="1:8" hidden="1" x14ac:dyDescent="0.2">
      <c r="A176" s="386" t="s">
        <v>848</v>
      </c>
      <c r="B176" s="361" t="s">
        <v>849</v>
      </c>
      <c r="C176" s="393" t="s">
        <v>850</v>
      </c>
      <c r="D176" s="370">
        <f t="shared" si="23"/>
        <v>0</v>
      </c>
      <c r="E176" s="356"/>
      <c r="F176" s="356"/>
      <c r="G176" s="356"/>
      <c r="H176" s="408"/>
    </row>
    <row r="177" spans="1:8" ht="25.5" hidden="1" x14ac:dyDescent="0.2">
      <c r="A177" s="386" t="s">
        <v>851</v>
      </c>
      <c r="B177" s="361" t="s">
        <v>852</v>
      </c>
      <c r="C177" s="393" t="s">
        <v>853</v>
      </c>
      <c r="D177" s="370">
        <f t="shared" si="23"/>
        <v>0</v>
      </c>
      <c r="E177" s="356"/>
      <c r="F177" s="356"/>
      <c r="G177" s="356"/>
      <c r="H177" s="408"/>
    </row>
    <row r="178" spans="1:8" ht="25.5" x14ac:dyDescent="0.2">
      <c r="A178" s="395" t="s">
        <v>93</v>
      </c>
      <c r="B178" s="365"/>
      <c r="C178" s="366" t="s">
        <v>854</v>
      </c>
      <c r="D178" s="368">
        <f t="shared" si="23"/>
        <v>907103000</v>
      </c>
      <c r="E178" s="396">
        <f>E90+E155</f>
        <v>556546000</v>
      </c>
      <c r="F178" s="396">
        <f>F90+F155</f>
        <v>158688000</v>
      </c>
      <c r="G178" s="396">
        <f>G90+G155</f>
        <v>159395000</v>
      </c>
      <c r="H178" s="422">
        <f>H90+H155</f>
        <v>32474000</v>
      </c>
    </row>
    <row r="179" spans="1:8" ht="25.5" x14ac:dyDescent="0.2">
      <c r="A179" s="384" t="s">
        <v>95</v>
      </c>
      <c r="B179" s="357"/>
      <c r="C179" s="358" t="s">
        <v>855</v>
      </c>
      <c r="D179" s="370">
        <f t="shared" si="23"/>
        <v>0</v>
      </c>
      <c r="E179" s="370"/>
      <c r="F179" s="370"/>
      <c r="G179" s="370"/>
      <c r="H179" s="411"/>
    </row>
    <row r="180" spans="1:8" ht="25.5" hidden="1" x14ac:dyDescent="0.2">
      <c r="A180" s="386" t="s">
        <v>463</v>
      </c>
      <c r="B180" s="361" t="s">
        <v>856</v>
      </c>
      <c r="C180" s="388" t="s">
        <v>857</v>
      </c>
      <c r="D180" s="370">
        <f t="shared" si="23"/>
        <v>0</v>
      </c>
      <c r="E180" s="356"/>
      <c r="F180" s="356"/>
      <c r="G180" s="356"/>
      <c r="H180" s="408"/>
    </row>
    <row r="181" spans="1:8" ht="25.5" hidden="1" x14ac:dyDescent="0.2">
      <c r="A181" s="386" t="s">
        <v>858</v>
      </c>
      <c r="B181" s="361" t="s">
        <v>859</v>
      </c>
      <c r="C181" s="388" t="s">
        <v>860</v>
      </c>
      <c r="D181" s="370">
        <f t="shared" si="23"/>
        <v>0</v>
      </c>
      <c r="E181" s="356"/>
      <c r="F181" s="356"/>
      <c r="G181" s="356"/>
      <c r="H181" s="408"/>
    </row>
    <row r="182" spans="1:8" ht="25.5" hidden="1" x14ac:dyDescent="0.2">
      <c r="A182" s="386" t="s">
        <v>472</v>
      </c>
      <c r="B182" s="361" t="s">
        <v>861</v>
      </c>
      <c r="C182" s="388" t="s">
        <v>862</v>
      </c>
      <c r="D182" s="370">
        <f t="shared" si="23"/>
        <v>0</v>
      </c>
      <c r="E182" s="356"/>
      <c r="F182" s="356"/>
      <c r="G182" s="356"/>
      <c r="H182" s="408"/>
    </row>
    <row r="183" spans="1:8" ht="25.5" x14ac:dyDescent="0.2">
      <c r="A183" s="384" t="s">
        <v>97</v>
      </c>
      <c r="B183" s="357"/>
      <c r="C183" s="358" t="s">
        <v>863</v>
      </c>
      <c r="D183" s="370">
        <f t="shared" si="23"/>
        <v>0</v>
      </c>
      <c r="E183" s="370"/>
      <c r="F183" s="370"/>
      <c r="G183" s="370"/>
      <c r="H183" s="411"/>
    </row>
    <row r="184" spans="1:8" ht="25.5" hidden="1" x14ac:dyDescent="0.2">
      <c r="A184" s="386" t="s">
        <v>484</v>
      </c>
      <c r="B184" s="361" t="s">
        <v>864</v>
      </c>
      <c r="C184" s="388" t="s">
        <v>865</v>
      </c>
      <c r="D184" s="370">
        <f t="shared" ref="D184:D205" si="26">SUM(E184:H184)</f>
        <v>0</v>
      </c>
      <c r="E184" s="356"/>
      <c r="F184" s="356"/>
      <c r="G184" s="356"/>
      <c r="H184" s="408"/>
    </row>
    <row r="185" spans="1:8" ht="25.5" hidden="1" x14ac:dyDescent="0.2">
      <c r="A185" s="386" t="s">
        <v>487</v>
      </c>
      <c r="B185" s="361" t="s">
        <v>866</v>
      </c>
      <c r="C185" s="388" t="s">
        <v>867</v>
      </c>
      <c r="D185" s="370">
        <f t="shared" si="26"/>
        <v>0</v>
      </c>
      <c r="E185" s="356"/>
      <c r="F185" s="356"/>
      <c r="G185" s="356"/>
      <c r="H185" s="408"/>
    </row>
    <row r="186" spans="1:8" ht="25.5" hidden="1" x14ac:dyDescent="0.2">
      <c r="A186" s="386" t="s">
        <v>490</v>
      </c>
      <c r="B186" s="361" t="s">
        <v>868</v>
      </c>
      <c r="C186" s="388" t="s">
        <v>869</v>
      </c>
      <c r="D186" s="370">
        <f t="shared" si="26"/>
        <v>0</v>
      </c>
      <c r="E186" s="356"/>
      <c r="F186" s="356"/>
      <c r="G186" s="356"/>
      <c r="H186" s="408"/>
    </row>
    <row r="187" spans="1:8" ht="25.5" hidden="1" x14ac:dyDescent="0.2">
      <c r="A187" s="386" t="s">
        <v>493</v>
      </c>
      <c r="B187" s="361" t="s">
        <v>870</v>
      </c>
      <c r="C187" s="388" t="s">
        <v>871</v>
      </c>
      <c r="D187" s="370">
        <f t="shared" si="26"/>
        <v>0</v>
      </c>
      <c r="E187" s="356"/>
      <c r="F187" s="356"/>
      <c r="G187" s="356"/>
      <c r="H187" s="408"/>
    </row>
    <row r="188" spans="1:8" ht="25.5" hidden="1" x14ac:dyDescent="0.2">
      <c r="A188" s="386" t="s">
        <v>496</v>
      </c>
      <c r="B188" s="361" t="s">
        <v>872</v>
      </c>
      <c r="C188" s="388" t="s">
        <v>873</v>
      </c>
      <c r="D188" s="370">
        <f t="shared" si="26"/>
        <v>0</v>
      </c>
      <c r="E188" s="356"/>
      <c r="F188" s="356"/>
      <c r="G188" s="356"/>
      <c r="H188" s="408"/>
    </row>
    <row r="189" spans="1:8" ht="25.5" hidden="1" x14ac:dyDescent="0.2">
      <c r="A189" s="386" t="s">
        <v>499</v>
      </c>
      <c r="B189" s="361" t="s">
        <v>874</v>
      </c>
      <c r="C189" s="388" t="s">
        <v>875</v>
      </c>
      <c r="D189" s="370">
        <f t="shared" si="26"/>
        <v>0</v>
      </c>
      <c r="E189" s="356"/>
      <c r="F189" s="356"/>
      <c r="G189" s="356"/>
      <c r="H189" s="408"/>
    </row>
    <row r="190" spans="1:8" ht="25.5" x14ac:dyDescent="0.2">
      <c r="A190" s="384" t="s">
        <v>99</v>
      </c>
      <c r="B190" s="357"/>
      <c r="C190" s="358" t="s">
        <v>876</v>
      </c>
      <c r="D190" s="370">
        <f t="shared" si="26"/>
        <v>342695000</v>
      </c>
      <c r="E190" s="370">
        <f t="shared" ref="E190:G190" si="27">SUM(E191:E195)</f>
        <v>342695000</v>
      </c>
      <c r="F190" s="370">
        <f t="shared" si="27"/>
        <v>0</v>
      </c>
      <c r="G190" s="370">
        <f t="shared" si="27"/>
        <v>0</v>
      </c>
      <c r="H190" s="411"/>
    </row>
    <row r="191" spans="1:8" ht="25.5" x14ac:dyDescent="0.2">
      <c r="A191" s="386" t="s">
        <v>518</v>
      </c>
      <c r="B191" s="361" t="s">
        <v>877</v>
      </c>
      <c r="C191" s="388" t="s">
        <v>878</v>
      </c>
      <c r="D191" s="370">
        <f t="shared" si="26"/>
        <v>0</v>
      </c>
      <c r="E191" s="356"/>
      <c r="F191" s="356"/>
      <c r="G191" s="356"/>
      <c r="H191" s="408"/>
    </row>
    <row r="192" spans="1:8" ht="25.5" x14ac:dyDescent="0.2">
      <c r="A192" s="386" t="s">
        <v>521</v>
      </c>
      <c r="B192" s="361" t="s">
        <v>51</v>
      </c>
      <c r="C192" s="388" t="s">
        <v>879</v>
      </c>
      <c r="D192" s="370">
        <f t="shared" si="26"/>
        <v>15530000</v>
      </c>
      <c r="E192" s="356">
        <v>15530000</v>
      </c>
      <c r="F192" s="356"/>
      <c r="G192" s="356"/>
      <c r="H192" s="408"/>
    </row>
    <row r="193" spans="1:8" x14ac:dyDescent="0.2">
      <c r="A193" s="386" t="s">
        <v>524</v>
      </c>
      <c r="B193" s="361" t="s">
        <v>54</v>
      </c>
      <c r="C193" s="388" t="s">
        <v>880</v>
      </c>
      <c r="D193" s="370">
        <f t="shared" si="26"/>
        <v>327165000</v>
      </c>
      <c r="E193" s="356">
        <v>327165000</v>
      </c>
      <c r="F193" s="356"/>
      <c r="G193" s="356"/>
      <c r="H193" s="408"/>
    </row>
    <row r="194" spans="1:8" hidden="1" x14ac:dyDescent="0.2">
      <c r="A194" s="386" t="s">
        <v>527</v>
      </c>
      <c r="B194" s="361" t="s">
        <v>881</v>
      </c>
      <c r="C194" s="388" t="s">
        <v>882</v>
      </c>
      <c r="D194" s="370">
        <f t="shared" si="26"/>
        <v>0</v>
      </c>
      <c r="E194" s="356"/>
      <c r="F194" s="356"/>
      <c r="G194" s="356"/>
      <c r="H194" s="408"/>
    </row>
    <row r="195" spans="1:8" hidden="1" x14ac:dyDescent="0.2">
      <c r="A195" s="386" t="s">
        <v>530</v>
      </c>
      <c r="B195" s="361" t="s">
        <v>883</v>
      </c>
      <c r="C195" s="388" t="s">
        <v>884</v>
      </c>
      <c r="D195" s="370">
        <f t="shared" si="26"/>
        <v>0</v>
      </c>
      <c r="E195" s="356"/>
      <c r="F195" s="356"/>
      <c r="G195" s="356"/>
      <c r="H195" s="408"/>
    </row>
    <row r="196" spans="1:8" ht="25.5" x14ac:dyDescent="0.2">
      <c r="A196" s="384" t="s">
        <v>103</v>
      </c>
      <c r="B196" s="357"/>
      <c r="C196" s="358" t="s">
        <v>885</v>
      </c>
      <c r="D196" s="370">
        <f t="shared" si="26"/>
        <v>0</v>
      </c>
      <c r="E196" s="370"/>
      <c r="F196" s="370"/>
      <c r="G196" s="370"/>
      <c r="H196" s="411"/>
    </row>
    <row r="197" spans="1:8" hidden="1" x14ac:dyDescent="0.2">
      <c r="A197" s="386" t="s">
        <v>535</v>
      </c>
      <c r="B197" s="361" t="s">
        <v>886</v>
      </c>
      <c r="C197" s="388" t="s">
        <v>887</v>
      </c>
      <c r="D197" s="370">
        <f t="shared" si="26"/>
        <v>0</v>
      </c>
      <c r="E197" s="356"/>
      <c r="F197" s="356"/>
      <c r="G197" s="356"/>
      <c r="H197" s="408"/>
    </row>
    <row r="198" spans="1:8" hidden="1" x14ac:dyDescent="0.2">
      <c r="A198" s="386" t="s">
        <v>538</v>
      </c>
      <c r="B198" s="361" t="s">
        <v>888</v>
      </c>
      <c r="C198" s="388" t="s">
        <v>889</v>
      </c>
      <c r="D198" s="370">
        <f t="shared" si="26"/>
        <v>0</v>
      </c>
      <c r="E198" s="356"/>
      <c r="F198" s="356"/>
      <c r="G198" s="356"/>
      <c r="H198" s="408"/>
    </row>
    <row r="199" spans="1:8" hidden="1" x14ac:dyDescent="0.2">
      <c r="A199" s="386" t="s">
        <v>541</v>
      </c>
      <c r="B199" s="361" t="s">
        <v>890</v>
      </c>
      <c r="C199" s="388" t="s">
        <v>891</v>
      </c>
      <c r="D199" s="370">
        <f t="shared" si="26"/>
        <v>0</v>
      </c>
      <c r="E199" s="356"/>
      <c r="F199" s="356"/>
      <c r="G199" s="356"/>
      <c r="H199" s="408"/>
    </row>
    <row r="200" spans="1:8" ht="25.5" hidden="1" x14ac:dyDescent="0.2">
      <c r="A200" s="386" t="s">
        <v>544</v>
      </c>
      <c r="B200" s="361" t="s">
        <v>892</v>
      </c>
      <c r="C200" s="388" t="s">
        <v>893</v>
      </c>
      <c r="D200" s="370">
        <f t="shared" si="26"/>
        <v>0</v>
      </c>
      <c r="E200" s="356"/>
      <c r="F200" s="356"/>
      <c r="G200" s="356"/>
      <c r="H200" s="408"/>
    </row>
    <row r="201" spans="1:8" ht="25.5" hidden="1" x14ac:dyDescent="0.2">
      <c r="A201" s="386" t="s">
        <v>894</v>
      </c>
      <c r="B201" s="361" t="s">
        <v>895</v>
      </c>
      <c r="C201" s="388" t="s">
        <v>896</v>
      </c>
      <c r="D201" s="370">
        <f t="shared" si="26"/>
        <v>0</v>
      </c>
      <c r="E201" s="356"/>
      <c r="F201" s="356"/>
      <c r="G201" s="356"/>
      <c r="H201" s="408"/>
    </row>
    <row r="202" spans="1:8" ht="25.5" x14ac:dyDescent="0.2">
      <c r="A202" s="384" t="s">
        <v>104</v>
      </c>
      <c r="B202" s="357" t="s">
        <v>836</v>
      </c>
      <c r="C202" s="358" t="s">
        <v>897</v>
      </c>
      <c r="D202" s="370">
        <f t="shared" si="26"/>
        <v>0</v>
      </c>
      <c r="E202" s="370"/>
      <c r="F202" s="370"/>
      <c r="G202" s="370"/>
      <c r="H202" s="411"/>
    </row>
    <row r="203" spans="1:8" x14ac:dyDescent="0.2">
      <c r="A203" s="384" t="s">
        <v>106</v>
      </c>
      <c r="B203" s="357" t="s">
        <v>898</v>
      </c>
      <c r="C203" s="358" t="s">
        <v>899</v>
      </c>
      <c r="D203" s="370">
        <f t="shared" si="26"/>
        <v>0</v>
      </c>
      <c r="E203" s="370"/>
      <c r="F203" s="370"/>
      <c r="G203" s="370"/>
      <c r="H203" s="411"/>
    </row>
    <row r="204" spans="1:8" ht="25.5" x14ac:dyDescent="0.2">
      <c r="A204" s="395" t="s">
        <v>900</v>
      </c>
      <c r="B204" s="365"/>
      <c r="C204" s="366" t="s">
        <v>901</v>
      </c>
      <c r="D204" s="368">
        <f t="shared" si="26"/>
        <v>342695000</v>
      </c>
      <c r="E204" s="396">
        <f t="shared" ref="E204:G204" si="28">E179+E183+E190+E196+E202+E203</f>
        <v>342695000</v>
      </c>
      <c r="F204" s="396">
        <f t="shared" si="28"/>
        <v>0</v>
      </c>
      <c r="G204" s="396">
        <f t="shared" si="28"/>
        <v>0</v>
      </c>
      <c r="H204" s="422"/>
    </row>
    <row r="205" spans="1:8" ht="13.5" thickBot="1" x14ac:dyDescent="0.25">
      <c r="A205" s="423" t="s">
        <v>902</v>
      </c>
      <c r="B205" s="424"/>
      <c r="C205" s="425" t="s">
        <v>903</v>
      </c>
      <c r="D205" s="426">
        <f t="shared" si="26"/>
        <v>1249798000</v>
      </c>
      <c r="E205" s="427">
        <f t="shared" ref="E205:H205" si="29">E178+E204</f>
        <v>899241000</v>
      </c>
      <c r="F205" s="427">
        <f t="shared" si="29"/>
        <v>158688000</v>
      </c>
      <c r="G205" s="427">
        <f t="shared" si="29"/>
        <v>159395000</v>
      </c>
      <c r="H205" s="428">
        <f t="shared" si="29"/>
        <v>32474000</v>
      </c>
    </row>
    <row r="208" spans="1:8" x14ac:dyDescent="0.2">
      <c r="D208" s="397"/>
    </row>
  </sheetData>
  <mergeCells count="5">
    <mergeCell ref="G3:H3"/>
    <mergeCell ref="A2:H2"/>
    <mergeCell ref="E1:H1"/>
    <mergeCell ref="A5:D5"/>
    <mergeCell ref="A89:D89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4"/>
  <sheetViews>
    <sheetView workbookViewId="0">
      <selection activeCell="I5" sqref="I5"/>
    </sheetView>
  </sheetViews>
  <sheetFormatPr defaultColWidth="16.28515625" defaultRowHeight="15.75" x14ac:dyDescent="0.25"/>
  <cols>
    <col min="1" max="1" width="30.140625" style="97" customWidth="1"/>
    <col min="2" max="4" width="16.28515625" style="97" customWidth="1"/>
    <col min="5" max="5" width="15" style="97" customWidth="1"/>
    <col min="6" max="6" width="16" style="97" customWidth="1"/>
    <col min="7" max="7" width="16.85546875" style="97" bestFit="1" customWidth="1"/>
    <col min="8" max="8" width="16.85546875" style="97" customWidth="1"/>
    <col min="9" max="9" width="16.28515625" style="97"/>
    <col min="10" max="10" width="17" style="97" customWidth="1"/>
    <col min="11" max="11" width="16.85546875" style="97" bestFit="1" customWidth="1"/>
    <col min="12" max="12" width="16.42578125" style="97" customWidth="1"/>
    <col min="13" max="16384" width="16.28515625" style="97"/>
  </cols>
  <sheetData>
    <row r="1" spans="1:12" ht="15.75" customHeight="1" x14ac:dyDescent="0.25">
      <c r="I1" s="436" t="s">
        <v>911</v>
      </c>
      <c r="J1" s="437"/>
      <c r="K1" s="437"/>
      <c r="L1" s="98"/>
    </row>
    <row r="2" spans="1:12" x14ac:dyDescent="0.25">
      <c r="I2" s="437"/>
      <c r="J2" s="437"/>
      <c r="K2" s="437"/>
      <c r="L2" s="98"/>
    </row>
    <row r="3" spans="1:12" x14ac:dyDescent="0.25">
      <c r="I3" s="437"/>
      <c r="J3" s="437"/>
      <c r="K3" s="437"/>
      <c r="L3" s="98"/>
    </row>
    <row r="4" spans="1:12" x14ac:dyDescent="0.25">
      <c r="I4" s="437"/>
      <c r="J4" s="437"/>
      <c r="K4" s="437"/>
      <c r="L4" s="98"/>
    </row>
    <row r="5" spans="1:12" x14ac:dyDescent="0.25">
      <c r="E5" s="484" t="s">
        <v>280</v>
      </c>
      <c r="F5" s="485"/>
      <c r="G5" s="485"/>
      <c r="H5" s="485"/>
    </row>
    <row r="6" spans="1:12" x14ac:dyDescent="0.25">
      <c r="E6" s="485"/>
      <c r="F6" s="485"/>
      <c r="G6" s="485"/>
      <c r="H6" s="485"/>
    </row>
    <row r="7" spans="1:12" x14ac:dyDescent="0.25">
      <c r="E7" s="485"/>
      <c r="F7" s="485"/>
      <c r="G7" s="485"/>
      <c r="H7" s="485"/>
    </row>
    <row r="8" spans="1:12" x14ac:dyDescent="0.25">
      <c r="E8" s="485"/>
      <c r="F8" s="485"/>
      <c r="G8" s="485"/>
      <c r="H8" s="485"/>
    </row>
    <row r="9" spans="1:12" ht="16.5" thickBot="1" x14ac:dyDescent="0.3">
      <c r="K9" s="99" t="s">
        <v>2</v>
      </c>
    </row>
    <row r="10" spans="1:12" ht="16.5" thickBot="1" x14ac:dyDescent="0.3">
      <c r="A10" s="486" t="s">
        <v>63</v>
      </c>
      <c r="B10" s="489" t="s">
        <v>64</v>
      </c>
      <c r="C10" s="489"/>
      <c r="D10" s="490"/>
      <c r="E10" s="490"/>
      <c r="F10" s="490"/>
      <c r="G10" s="491"/>
      <c r="H10" s="492" t="s">
        <v>65</v>
      </c>
      <c r="I10" s="490"/>
      <c r="J10" s="490"/>
      <c r="K10" s="491"/>
    </row>
    <row r="11" spans="1:12" ht="15.75" customHeight="1" x14ac:dyDescent="0.25">
      <c r="A11" s="487"/>
      <c r="B11" s="493" t="s">
        <v>66</v>
      </c>
      <c r="C11" s="493"/>
      <c r="D11" s="494"/>
      <c r="E11" s="497" t="s">
        <v>67</v>
      </c>
      <c r="F11" s="497" t="s">
        <v>68</v>
      </c>
      <c r="G11" s="500" t="s">
        <v>69</v>
      </c>
      <c r="H11" s="503" t="s">
        <v>66</v>
      </c>
      <c r="I11" s="497" t="s">
        <v>67</v>
      </c>
      <c r="J11" s="497" t="s">
        <v>68</v>
      </c>
      <c r="K11" s="506" t="s">
        <v>69</v>
      </c>
    </row>
    <row r="12" spans="1:12" x14ac:dyDescent="0.25">
      <c r="A12" s="487"/>
      <c r="B12" s="495"/>
      <c r="C12" s="495"/>
      <c r="D12" s="496"/>
      <c r="E12" s="498"/>
      <c r="F12" s="498"/>
      <c r="G12" s="501"/>
      <c r="H12" s="504"/>
      <c r="I12" s="498"/>
      <c r="J12" s="498"/>
      <c r="K12" s="507"/>
    </row>
    <row r="13" spans="1:12" ht="15.75" customHeight="1" x14ac:dyDescent="0.25">
      <c r="A13" s="487"/>
      <c r="B13" s="509" t="s">
        <v>70</v>
      </c>
      <c r="C13" s="513" t="s">
        <v>284</v>
      </c>
      <c r="D13" s="511" t="s">
        <v>71</v>
      </c>
      <c r="E13" s="498"/>
      <c r="F13" s="498"/>
      <c r="G13" s="501"/>
      <c r="H13" s="504"/>
      <c r="I13" s="498"/>
      <c r="J13" s="498"/>
      <c r="K13" s="507"/>
    </row>
    <row r="14" spans="1:12" ht="16.5" thickBot="1" x14ac:dyDescent="0.3">
      <c r="A14" s="488"/>
      <c r="B14" s="510"/>
      <c r="C14" s="514"/>
      <c r="D14" s="512"/>
      <c r="E14" s="499"/>
      <c r="F14" s="499"/>
      <c r="G14" s="502"/>
      <c r="H14" s="505"/>
      <c r="I14" s="499"/>
      <c r="J14" s="499"/>
      <c r="K14" s="508"/>
    </row>
    <row r="15" spans="1:12" ht="26.25" x14ac:dyDescent="0.25">
      <c r="A15" s="316" t="s">
        <v>281</v>
      </c>
      <c r="B15" s="100">
        <v>111294000</v>
      </c>
      <c r="C15" s="100">
        <v>18600000</v>
      </c>
      <c r="D15" s="101">
        <v>28794000</v>
      </c>
      <c r="E15" s="101"/>
      <c r="F15" s="102"/>
      <c r="G15" s="103">
        <f>SUM(B15:D15)</f>
        <v>158688000</v>
      </c>
      <c r="H15" s="104">
        <v>158688000</v>
      </c>
      <c r="I15" s="101"/>
      <c r="J15" s="102"/>
      <c r="K15" s="103">
        <f>SUM(H15:J15)</f>
        <v>158688000</v>
      </c>
    </row>
    <row r="16" spans="1:12" ht="26.25" x14ac:dyDescent="0.25">
      <c r="A16" s="315" t="s">
        <v>283</v>
      </c>
      <c r="B16" s="105">
        <v>115500620</v>
      </c>
      <c r="C16" s="105">
        <v>3192000</v>
      </c>
      <c r="D16" s="106">
        <v>40702380</v>
      </c>
      <c r="E16" s="106"/>
      <c r="F16" s="107"/>
      <c r="G16" s="108">
        <f>SUM(B16:F16)</f>
        <v>159395000</v>
      </c>
      <c r="H16" s="109">
        <v>159395000</v>
      </c>
      <c r="I16" s="106"/>
      <c r="J16" s="107"/>
      <c r="K16" s="108">
        <f t="shared" ref="K16:K17" si="0">SUM(H16:J16)</f>
        <v>159395000</v>
      </c>
    </row>
    <row r="17" spans="1:11" ht="16.5" thickBot="1" x14ac:dyDescent="0.3">
      <c r="A17" s="317" t="s">
        <v>282</v>
      </c>
      <c r="B17" s="110">
        <v>6561495</v>
      </c>
      <c r="C17" s="110">
        <v>400000</v>
      </c>
      <c r="D17" s="111">
        <v>25512505</v>
      </c>
      <c r="E17" s="111"/>
      <c r="F17" s="112"/>
      <c r="G17" s="113">
        <f>SUM(B17:F17)</f>
        <v>32474000</v>
      </c>
      <c r="H17" s="114">
        <v>32474000</v>
      </c>
      <c r="I17" s="111"/>
      <c r="J17" s="112"/>
      <c r="K17" s="113">
        <f t="shared" si="0"/>
        <v>32474000</v>
      </c>
    </row>
    <row r="18" spans="1:11" x14ac:dyDescent="0.25">
      <c r="A18" s="479" t="s">
        <v>72</v>
      </c>
      <c r="B18" s="481">
        <f>+B15+B16+B17</f>
        <v>233356115</v>
      </c>
      <c r="C18" s="475">
        <f>SUM(C15:C17)</f>
        <v>22192000</v>
      </c>
      <c r="D18" s="475">
        <f>+D15+D16+D17</f>
        <v>95008885</v>
      </c>
      <c r="E18" s="475"/>
      <c r="F18" s="477"/>
      <c r="G18" s="471">
        <f>SUM(B18:F19)</f>
        <v>350557000</v>
      </c>
      <c r="H18" s="473">
        <f>+H15+H16+H17</f>
        <v>350557000</v>
      </c>
      <c r="I18" s="475"/>
      <c r="J18" s="477"/>
      <c r="K18" s="471">
        <f>+K15+K16+K17</f>
        <v>350557000</v>
      </c>
    </row>
    <row r="19" spans="1:11" ht="16.5" thickBot="1" x14ac:dyDescent="0.3">
      <c r="A19" s="480"/>
      <c r="B19" s="482"/>
      <c r="C19" s="483"/>
      <c r="D19" s="476"/>
      <c r="E19" s="476"/>
      <c r="F19" s="478"/>
      <c r="G19" s="472"/>
      <c r="H19" s="474"/>
      <c r="I19" s="476"/>
      <c r="J19" s="478"/>
      <c r="K19" s="472"/>
    </row>
    <row r="20" spans="1:11" ht="26.25" x14ac:dyDescent="0.25">
      <c r="A20" s="313" t="s">
        <v>285</v>
      </c>
      <c r="B20" s="319">
        <v>2545290</v>
      </c>
      <c r="C20" s="105">
        <v>13450000</v>
      </c>
      <c r="D20" s="106"/>
      <c r="E20" s="106"/>
      <c r="F20" s="107"/>
      <c r="G20" s="115">
        <f>SUM(B20:F20)</f>
        <v>15995290</v>
      </c>
      <c r="H20" s="116">
        <v>101016000</v>
      </c>
      <c r="I20" s="106"/>
      <c r="J20" s="107"/>
      <c r="K20" s="108">
        <f>SUM(H20:J20)</f>
        <v>101016000</v>
      </c>
    </row>
    <row r="21" spans="1:11" ht="26.25" x14ac:dyDescent="0.25">
      <c r="A21" s="313" t="s">
        <v>286</v>
      </c>
      <c r="B21" s="319"/>
      <c r="C21" s="105">
        <v>9350000</v>
      </c>
      <c r="D21" s="106"/>
      <c r="E21" s="106"/>
      <c r="F21" s="107"/>
      <c r="G21" s="115">
        <f t="shared" ref="G21:G42" si="1">SUM(B21:F21)</f>
        <v>9350000</v>
      </c>
      <c r="H21" s="116">
        <v>15969000</v>
      </c>
      <c r="I21" s="106"/>
      <c r="J21" s="107"/>
      <c r="K21" s="108">
        <f t="shared" ref="K21:K42" si="2">SUM(H21:J21)</f>
        <v>15969000</v>
      </c>
    </row>
    <row r="22" spans="1:11" ht="26.25" x14ac:dyDescent="0.25">
      <c r="A22" s="313" t="s">
        <v>287</v>
      </c>
      <c r="B22" s="319">
        <v>7040000</v>
      </c>
      <c r="C22" s="105"/>
      <c r="D22" s="106">
        <v>15510911</v>
      </c>
      <c r="E22" s="106"/>
      <c r="F22" s="107"/>
      <c r="G22" s="115">
        <f t="shared" si="1"/>
        <v>22550911</v>
      </c>
      <c r="H22" s="116"/>
      <c r="I22" s="106">
        <v>69794000</v>
      </c>
      <c r="J22" s="107"/>
      <c r="K22" s="108">
        <f t="shared" si="2"/>
        <v>69794000</v>
      </c>
    </row>
    <row r="23" spans="1:11" ht="26.25" x14ac:dyDescent="0.25">
      <c r="A23" s="313" t="s">
        <v>288</v>
      </c>
      <c r="B23" s="319"/>
      <c r="C23" s="105"/>
      <c r="D23" s="106"/>
      <c r="E23" s="106"/>
      <c r="F23" s="107"/>
      <c r="G23" s="115">
        <f t="shared" si="1"/>
        <v>0</v>
      </c>
      <c r="H23" s="116">
        <v>15530000</v>
      </c>
      <c r="I23" s="106"/>
      <c r="J23" s="107"/>
      <c r="K23" s="108">
        <f t="shared" si="2"/>
        <v>15530000</v>
      </c>
    </row>
    <row r="24" spans="1:11" x14ac:dyDescent="0.25">
      <c r="A24" s="314" t="s">
        <v>289</v>
      </c>
      <c r="B24" s="319">
        <v>59654396</v>
      </c>
      <c r="C24" s="105"/>
      <c r="D24" s="106">
        <v>46451604</v>
      </c>
      <c r="E24" s="106"/>
      <c r="F24" s="107"/>
      <c r="G24" s="115">
        <f t="shared" si="1"/>
        <v>106106000</v>
      </c>
      <c r="H24" s="116">
        <v>106106000</v>
      </c>
      <c r="I24" s="106"/>
      <c r="J24" s="107"/>
      <c r="K24" s="108">
        <f t="shared" si="2"/>
        <v>106106000</v>
      </c>
    </row>
    <row r="25" spans="1:11" x14ac:dyDescent="0.25">
      <c r="A25" s="314" t="s">
        <v>290</v>
      </c>
      <c r="B25" s="319">
        <v>8277000</v>
      </c>
      <c r="C25" s="105"/>
      <c r="D25" s="106">
        <v>2070000</v>
      </c>
      <c r="E25" s="106"/>
      <c r="F25" s="107"/>
      <c r="G25" s="115">
        <f t="shared" si="1"/>
        <v>10347000</v>
      </c>
      <c r="H25" s="116">
        <v>10347000</v>
      </c>
      <c r="I25" s="106"/>
      <c r="J25" s="107"/>
      <c r="K25" s="108">
        <f t="shared" si="2"/>
        <v>10347000</v>
      </c>
    </row>
    <row r="26" spans="1:11" ht="26.25" x14ac:dyDescent="0.25">
      <c r="A26" s="315" t="s">
        <v>291</v>
      </c>
      <c r="B26" s="319">
        <v>6392320</v>
      </c>
      <c r="C26" s="105"/>
      <c r="D26" s="106">
        <v>7177680</v>
      </c>
      <c r="E26" s="106"/>
      <c r="F26" s="107"/>
      <c r="G26" s="115">
        <f t="shared" si="1"/>
        <v>13570000</v>
      </c>
      <c r="H26" s="116">
        <v>13570000</v>
      </c>
      <c r="I26" s="106"/>
      <c r="J26" s="107"/>
      <c r="K26" s="108">
        <f t="shared" si="2"/>
        <v>13570000</v>
      </c>
    </row>
    <row r="27" spans="1:11" x14ac:dyDescent="0.25">
      <c r="A27" s="314" t="s">
        <v>292</v>
      </c>
      <c r="B27" s="319"/>
      <c r="C27" s="105">
        <v>23844000</v>
      </c>
      <c r="D27" s="106"/>
      <c r="E27" s="106"/>
      <c r="F27" s="107"/>
      <c r="G27" s="115">
        <f t="shared" si="1"/>
        <v>23844000</v>
      </c>
      <c r="H27" s="116">
        <v>23844000</v>
      </c>
      <c r="I27" s="106"/>
      <c r="J27" s="107"/>
      <c r="K27" s="108">
        <f t="shared" si="2"/>
        <v>23844000</v>
      </c>
    </row>
    <row r="28" spans="1:11" x14ac:dyDescent="0.25">
      <c r="A28" s="314" t="s">
        <v>293</v>
      </c>
      <c r="B28" s="319"/>
      <c r="C28" s="105">
        <v>7620000</v>
      </c>
      <c r="D28" s="106"/>
      <c r="E28" s="106"/>
      <c r="F28" s="107"/>
      <c r="G28" s="115">
        <f t="shared" si="1"/>
        <v>7620000</v>
      </c>
      <c r="H28" s="116">
        <v>7620000</v>
      </c>
      <c r="I28" s="106"/>
      <c r="J28" s="107"/>
      <c r="K28" s="108">
        <f t="shared" si="2"/>
        <v>7620000</v>
      </c>
    </row>
    <row r="29" spans="1:11" x14ac:dyDescent="0.25">
      <c r="A29" s="314" t="s">
        <v>73</v>
      </c>
      <c r="B29" s="319">
        <v>16096000</v>
      </c>
      <c r="C29" s="105"/>
      <c r="D29" s="106"/>
      <c r="E29" s="106"/>
      <c r="F29" s="107"/>
      <c r="G29" s="115">
        <f t="shared" si="1"/>
        <v>16096000</v>
      </c>
      <c r="H29" s="116">
        <v>12547000</v>
      </c>
      <c r="I29" s="106"/>
      <c r="J29" s="107"/>
      <c r="K29" s="108">
        <f t="shared" si="2"/>
        <v>12547000</v>
      </c>
    </row>
    <row r="30" spans="1:11" x14ac:dyDescent="0.25">
      <c r="A30" s="314" t="s">
        <v>294</v>
      </c>
      <c r="B30" s="319">
        <v>23366735</v>
      </c>
      <c r="C30" s="105"/>
      <c r="D30" s="106"/>
      <c r="E30" s="106"/>
      <c r="F30" s="107"/>
      <c r="G30" s="115">
        <f t="shared" si="1"/>
        <v>23366735</v>
      </c>
      <c r="H30" s="116">
        <v>75080000</v>
      </c>
      <c r="I30" s="106"/>
      <c r="J30" s="107"/>
      <c r="K30" s="108">
        <f t="shared" si="2"/>
        <v>75080000</v>
      </c>
    </row>
    <row r="31" spans="1:11" x14ac:dyDescent="0.25">
      <c r="A31" s="314" t="s">
        <v>295</v>
      </c>
      <c r="B31" s="319"/>
      <c r="C31" s="105">
        <v>2000000</v>
      </c>
      <c r="D31" s="106">
        <v>635000</v>
      </c>
      <c r="E31" s="106"/>
      <c r="F31" s="107"/>
      <c r="G31" s="115">
        <f t="shared" si="1"/>
        <v>2635000</v>
      </c>
      <c r="H31" s="116">
        <v>2635000</v>
      </c>
      <c r="I31" s="106"/>
      <c r="J31" s="107"/>
      <c r="K31" s="108">
        <f t="shared" si="2"/>
        <v>2635000</v>
      </c>
    </row>
    <row r="32" spans="1:11" x14ac:dyDescent="0.25">
      <c r="A32" s="314" t="s">
        <v>305</v>
      </c>
      <c r="B32" s="319"/>
      <c r="C32" s="105"/>
      <c r="D32" s="106">
        <v>9130000</v>
      </c>
      <c r="E32" s="106"/>
      <c r="F32" s="107"/>
      <c r="G32" s="115">
        <f t="shared" si="1"/>
        <v>9130000</v>
      </c>
      <c r="H32" s="116">
        <v>9130000</v>
      </c>
      <c r="I32" s="106"/>
      <c r="J32" s="107"/>
      <c r="K32" s="108">
        <f t="shared" si="2"/>
        <v>9130000</v>
      </c>
    </row>
    <row r="33" spans="1:15" x14ac:dyDescent="0.25">
      <c r="A33" s="314" t="s">
        <v>296</v>
      </c>
      <c r="B33" s="319"/>
      <c r="C33" s="105"/>
      <c r="D33" s="106">
        <v>1429000</v>
      </c>
      <c r="E33" s="106"/>
      <c r="F33" s="107"/>
      <c r="G33" s="115">
        <f t="shared" si="1"/>
        <v>1429000</v>
      </c>
      <c r="H33" s="116"/>
      <c r="I33" s="106">
        <v>1429000</v>
      </c>
      <c r="J33" s="107"/>
      <c r="K33" s="108">
        <f t="shared" si="2"/>
        <v>1429000</v>
      </c>
    </row>
    <row r="34" spans="1:15" x14ac:dyDescent="0.25">
      <c r="A34" s="314" t="s">
        <v>297</v>
      </c>
      <c r="B34" s="319"/>
      <c r="C34" s="105">
        <v>8620000</v>
      </c>
      <c r="D34" s="106">
        <v>5686000</v>
      </c>
      <c r="E34" s="106"/>
      <c r="F34" s="107"/>
      <c r="G34" s="115">
        <f t="shared" si="1"/>
        <v>14306000</v>
      </c>
      <c r="H34" s="116"/>
      <c r="I34" s="106">
        <v>14306000</v>
      </c>
      <c r="J34" s="107"/>
      <c r="K34" s="108">
        <f t="shared" si="2"/>
        <v>14306000</v>
      </c>
    </row>
    <row r="35" spans="1:15" x14ac:dyDescent="0.25">
      <c r="A35" s="314" t="s">
        <v>74</v>
      </c>
      <c r="B35" s="319"/>
      <c r="C35" s="105"/>
      <c r="D35" s="106">
        <v>3000000</v>
      </c>
      <c r="E35" s="106"/>
      <c r="F35" s="107"/>
      <c r="G35" s="115">
        <f t="shared" si="1"/>
        <v>3000000</v>
      </c>
      <c r="H35" s="116"/>
      <c r="I35" s="106">
        <v>3000000</v>
      </c>
      <c r="J35" s="107"/>
      <c r="K35" s="108">
        <f t="shared" si="2"/>
        <v>3000000</v>
      </c>
    </row>
    <row r="36" spans="1:15" ht="26.25" x14ac:dyDescent="0.25">
      <c r="A36" s="315" t="s">
        <v>298</v>
      </c>
      <c r="B36" s="319"/>
      <c r="C36" s="105">
        <v>2540000</v>
      </c>
      <c r="D36" s="106">
        <v>22885000</v>
      </c>
      <c r="E36" s="106"/>
      <c r="F36" s="107"/>
      <c r="G36" s="115">
        <f t="shared" si="1"/>
        <v>25425000</v>
      </c>
      <c r="H36" s="116">
        <v>25426000</v>
      </c>
      <c r="I36" s="106"/>
      <c r="J36" s="107"/>
      <c r="K36" s="108">
        <f t="shared" si="2"/>
        <v>25426000</v>
      </c>
    </row>
    <row r="37" spans="1:15" ht="26.25" x14ac:dyDescent="0.25">
      <c r="A37" s="315" t="s">
        <v>299</v>
      </c>
      <c r="B37" s="319"/>
      <c r="C37" s="105"/>
      <c r="D37" s="106">
        <v>6000000</v>
      </c>
      <c r="E37" s="106"/>
      <c r="F37" s="107"/>
      <c r="G37" s="115">
        <f t="shared" si="1"/>
        <v>6000000</v>
      </c>
      <c r="H37" s="116">
        <v>6000000</v>
      </c>
      <c r="I37" s="106"/>
      <c r="J37" s="107"/>
      <c r="K37" s="108">
        <f t="shared" si="2"/>
        <v>6000000</v>
      </c>
    </row>
    <row r="38" spans="1:15" x14ac:dyDescent="0.25">
      <c r="A38" s="314" t="s">
        <v>300</v>
      </c>
      <c r="B38" s="319">
        <v>33991464</v>
      </c>
      <c r="C38" s="105">
        <v>14605000</v>
      </c>
      <c r="D38" s="106"/>
      <c r="E38" s="106"/>
      <c r="F38" s="107"/>
      <c r="G38" s="115">
        <f t="shared" si="1"/>
        <v>48596464</v>
      </c>
      <c r="H38" s="116">
        <v>42810000</v>
      </c>
      <c r="I38" s="106"/>
      <c r="J38" s="107"/>
      <c r="K38" s="108">
        <f t="shared" si="2"/>
        <v>42810000</v>
      </c>
      <c r="O38" s="117"/>
    </row>
    <row r="39" spans="1:15" x14ac:dyDescent="0.25">
      <c r="A39" s="314" t="s">
        <v>301</v>
      </c>
      <c r="B39" s="319">
        <v>595080</v>
      </c>
      <c r="C39" s="105"/>
      <c r="D39" s="106">
        <v>763920</v>
      </c>
      <c r="E39" s="106"/>
      <c r="F39" s="107"/>
      <c r="G39" s="115">
        <f t="shared" si="1"/>
        <v>1359000</v>
      </c>
      <c r="H39" s="116">
        <v>1359000</v>
      </c>
      <c r="I39" s="106"/>
      <c r="J39" s="107"/>
      <c r="K39" s="108">
        <f t="shared" si="2"/>
        <v>1359000</v>
      </c>
    </row>
    <row r="40" spans="1:15" x14ac:dyDescent="0.25">
      <c r="A40" s="314" t="s">
        <v>302</v>
      </c>
      <c r="B40" s="319">
        <v>4250000</v>
      </c>
      <c r="C40" s="105"/>
      <c r="D40" s="106">
        <v>1808000</v>
      </c>
      <c r="E40" s="106"/>
      <c r="F40" s="107"/>
      <c r="G40" s="115">
        <f t="shared" si="1"/>
        <v>6058000</v>
      </c>
      <c r="H40" s="116">
        <v>6058000</v>
      </c>
      <c r="I40" s="106"/>
      <c r="J40" s="107"/>
      <c r="K40" s="108">
        <f t="shared" si="2"/>
        <v>6058000</v>
      </c>
    </row>
    <row r="41" spans="1:15" ht="26.25" x14ac:dyDescent="0.25">
      <c r="A41" s="315" t="s">
        <v>303</v>
      </c>
      <c r="B41" s="319">
        <v>8000000</v>
      </c>
      <c r="C41" s="105"/>
      <c r="D41" s="106">
        <v>500000</v>
      </c>
      <c r="E41" s="106"/>
      <c r="F41" s="107"/>
      <c r="G41" s="115">
        <f t="shared" si="1"/>
        <v>8500000</v>
      </c>
      <c r="H41" s="116">
        <v>8500000</v>
      </c>
      <c r="I41" s="106"/>
      <c r="J41" s="107"/>
      <c r="K41" s="108">
        <f t="shared" si="2"/>
        <v>8500000</v>
      </c>
    </row>
    <row r="42" spans="1:15" ht="16.5" thickBot="1" x14ac:dyDescent="0.3">
      <c r="A42" s="314" t="s">
        <v>304</v>
      </c>
      <c r="B42" s="319"/>
      <c r="C42" s="105"/>
      <c r="D42" s="106">
        <v>196791600</v>
      </c>
      <c r="E42" s="106"/>
      <c r="F42" s="107"/>
      <c r="G42" s="115">
        <f t="shared" si="1"/>
        <v>196791600</v>
      </c>
      <c r="H42" s="116"/>
      <c r="I42" s="106"/>
      <c r="J42" s="107"/>
      <c r="K42" s="108">
        <f t="shared" si="2"/>
        <v>0</v>
      </c>
    </row>
    <row r="43" spans="1:15" ht="31.5" customHeight="1" thickBot="1" x14ac:dyDescent="0.3">
      <c r="A43" s="118" t="s">
        <v>75</v>
      </c>
      <c r="B43" s="119">
        <f>SUM(B20:B42)</f>
        <v>170208285</v>
      </c>
      <c r="C43" s="119">
        <f t="shared" ref="C43:F43" si="3">SUM(C20:C42)</f>
        <v>82029000</v>
      </c>
      <c r="D43" s="119">
        <f t="shared" si="3"/>
        <v>319838715</v>
      </c>
      <c r="E43" s="119">
        <f t="shared" si="3"/>
        <v>0</v>
      </c>
      <c r="F43" s="119">
        <f t="shared" si="3"/>
        <v>0</v>
      </c>
      <c r="G43" s="119">
        <f>SUM(G20:G42)</f>
        <v>572076000</v>
      </c>
      <c r="H43" s="122">
        <f>SUM(H20:H42)</f>
        <v>483547000</v>
      </c>
      <c r="I43" s="120">
        <f>SUM(I20:I42)</f>
        <v>88529000</v>
      </c>
      <c r="J43" s="121"/>
      <c r="K43" s="119">
        <f>SUM(K20:K42)</f>
        <v>572076000</v>
      </c>
    </row>
    <row r="44" spans="1:15" ht="16.5" thickBot="1" x14ac:dyDescent="0.3">
      <c r="A44" s="123" t="s">
        <v>76</v>
      </c>
      <c r="B44" s="119">
        <f>B18+B43</f>
        <v>403564400</v>
      </c>
      <c r="C44" s="119">
        <f t="shared" ref="C44:F44" si="4">C18+C43</f>
        <v>104221000</v>
      </c>
      <c r="D44" s="119">
        <f t="shared" si="4"/>
        <v>414847600</v>
      </c>
      <c r="E44" s="119">
        <f t="shared" si="4"/>
        <v>0</v>
      </c>
      <c r="F44" s="119">
        <f t="shared" si="4"/>
        <v>0</v>
      </c>
      <c r="G44" s="119">
        <f>+G18+G43</f>
        <v>922633000</v>
      </c>
      <c r="H44" s="119">
        <f>+H18+H43</f>
        <v>834104000</v>
      </c>
      <c r="I44" s="119">
        <f>+I18+I43</f>
        <v>88529000</v>
      </c>
      <c r="J44" s="124"/>
      <c r="K44" s="119">
        <f>+K18+K43</f>
        <v>922633000</v>
      </c>
    </row>
  </sheetData>
  <mergeCells count="27">
    <mergeCell ref="I1:K4"/>
    <mergeCell ref="E5:H8"/>
    <mergeCell ref="A10:A14"/>
    <mergeCell ref="B10:G10"/>
    <mergeCell ref="H10:K10"/>
    <mergeCell ref="B11:D12"/>
    <mergeCell ref="E11:E14"/>
    <mergeCell ref="F11:F14"/>
    <mergeCell ref="G11:G14"/>
    <mergeCell ref="H11:H14"/>
    <mergeCell ref="I11:I14"/>
    <mergeCell ref="J11:J14"/>
    <mergeCell ref="K11:K14"/>
    <mergeCell ref="B13:B14"/>
    <mergeCell ref="D13:D14"/>
    <mergeCell ref="C13:C14"/>
    <mergeCell ref="A18:A19"/>
    <mergeCell ref="B18:B19"/>
    <mergeCell ref="D18:D19"/>
    <mergeCell ref="E18:E19"/>
    <mergeCell ref="F18:F19"/>
    <mergeCell ref="C18:C19"/>
    <mergeCell ref="G18:G19"/>
    <mergeCell ref="H18:H19"/>
    <mergeCell ref="I18:I19"/>
    <mergeCell ref="J18:J19"/>
    <mergeCell ref="K18:K19"/>
  </mergeCells>
  <pageMargins left="0.7" right="0.7" top="0.75" bottom="0.75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20"/>
  <sheetViews>
    <sheetView workbookViewId="0">
      <selection activeCell="C7" sqref="C7"/>
    </sheetView>
  </sheetViews>
  <sheetFormatPr defaultRowHeight="12.75" x14ac:dyDescent="0.2"/>
  <cols>
    <col min="1" max="1" width="6.85546875" style="125" customWidth="1"/>
    <col min="2" max="2" width="55.28515625" style="125" customWidth="1"/>
    <col min="3" max="3" width="23.140625" style="125" customWidth="1"/>
    <col min="4" max="4" width="10" style="125" bestFit="1" customWidth="1"/>
    <col min="5" max="5" width="9.140625" style="125"/>
    <col min="6" max="6" width="4.28515625" style="125" customWidth="1"/>
    <col min="7" max="16384" width="9.140625" style="125"/>
  </cols>
  <sheetData>
    <row r="1" spans="2:7" ht="12.75" customHeight="1" x14ac:dyDescent="0.2">
      <c r="B1" s="515"/>
      <c r="C1" s="515"/>
      <c r="D1" s="516"/>
      <c r="E1" s="516"/>
      <c r="F1" s="516"/>
    </row>
    <row r="2" spans="2:7" ht="12.75" customHeight="1" x14ac:dyDescent="0.2">
      <c r="B2" s="515"/>
      <c r="C2" s="515"/>
      <c r="D2" s="516"/>
      <c r="E2" s="516"/>
      <c r="F2" s="516"/>
    </row>
    <row r="3" spans="2:7" x14ac:dyDescent="0.2">
      <c r="D3" s="516"/>
      <c r="E3" s="516"/>
      <c r="F3" s="516"/>
    </row>
    <row r="4" spans="2:7" ht="12.75" customHeight="1" x14ac:dyDescent="0.2">
      <c r="C4" s="517" t="s">
        <v>912</v>
      </c>
      <c r="D4" s="517"/>
      <c r="E4" s="517"/>
      <c r="F4" s="517"/>
    </row>
    <row r="5" spans="2:7" x14ac:dyDescent="0.2">
      <c r="C5" s="517"/>
      <c r="D5" s="517"/>
      <c r="E5" s="517"/>
      <c r="F5" s="517"/>
    </row>
    <row r="6" spans="2:7" x14ac:dyDescent="0.2">
      <c r="C6" s="517"/>
      <c r="D6" s="517"/>
      <c r="E6" s="517"/>
      <c r="F6" s="517"/>
    </row>
    <row r="7" spans="2:7" x14ac:dyDescent="0.2">
      <c r="D7" s="126"/>
      <c r="E7" s="126"/>
      <c r="F7" s="126"/>
    </row>
    <row r="10" spans="2:7" ht="18.75" x14ac:dyDescent="0.2">
      <c r="B10" s="518" t="s">
        <v>306</v>
      </c>
      <c r="C10" s="518"/>
      <c r="D10" s="515"/>
      <c r="E10" s="515"/>
      <c r="F10" s="515"/>
      <c r="G10" s="515"/>
    </row>
    <row r="11" spans="2:7" x14ac:dyDescent="0.2">
      <c r="C11" s="127" t="s">
        <v>2</v>
      </c>
    </row>
    <row r="12" spans="2:7" ht="31.5" x14ac:dyDescent="0.2">
      <c r="B12" s="128" t="s">
        <v>5</v>
      </c>
      <c r="C12" s="129" t="s">
        <v>307</v>
      </c>
    </row>
    <row r="13" spans="2:7" ht="18.75" x14ac:dyDescent="0.2">
      <c r="B13" s="130" t="s">
        <v>77</v>
      </c>
      <c r="C13" s="131">
        <f>SUM(C14)</f>
        <v>12734000</v>
      </c>
    </row>
    <row r="14" spans="2:7" ht="15.75" x14ac:dyDescent="0.25">
      <c r="B14" s="132" t="s">
        <v>78</v>
      </c>
      <c r="C14" s="133">
        <v>12734000</v>
      </c>
    </row>
    <row r="15" spans="2:7" ht="18.75" x14ac:dyDescent="0.2">
      <c r="B15" s="130" t="s">
        <v>79</v>
      </c>
      <c r="C15" s="134">
        <f>SUM(C16:C19)</f>
        <v>46514000</v>
      </c>
    </row>
    <row r="16" spans="2:7" ht="15.75" x14ac:dyDescent="0.2">
      <c r="B16" s="320" t="s">
        <v>308</v>
      </c>
      <c r="C16" s="135">
        <v>6065000</v>
      </c>
    </row>
    <row r="17" spans="2:4" ht="15.75" x14ac:dyDescent="0.2">
      <c r="B17" s="320" t="s">
        <v>309</v>
      </c>
      <c r="C17" s="135">
        <v>23844000</v>
      </c>
    </row>
    <row r="18" spans="2:4" ht="31.5" x14ac:dyDescent="0.2">
      <c r="B18" s="429" t="s">
        <v>310</v>
      </c>
      <c r="C18" s="135">
        <v>2400000</v>
      </c>
    </row>
    <row r="19" spans="2:4" ht="15.75" x14ac:dyDescent="0.2">
      <c r="B19" s="320" t="s">
        <v>311</v>
      </c>
      <c r="C19" s="135">
        <v>14205000</v>
      </c>
    </row>
    <row r="20" spans="2:4" ht="18.75" x14ac:dyDescent="0.3">
      <c r="B20" s="130" t="s">
        <v>80</v>
      </c>
      <c r="C20" s="136">
        <f>SUM(C13,C15)</f>
        <v>59248000</v>
      </c>
      <c r="D20" s="137"/>
    </row>
  </sheetData>
  <mergeCells count="5">
    <mergeCell ref="B1:C2"/>
    <mergeCell ref="D1:F3"/>
    <mergeCell ref="C4:F6"/>
    <mergeCell ref="B10:C10"/>
    <mergeCell ref="D10:G10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5"/>
  <sheetViews>
    <sheetView workbookViewId="0">
      <selection activeCell="A2" sqref="A2:F2"/>
    </sheetView>
  </sheetViews>
  <sheetFormatPr defaultRowHeight="15.75" x14ac:dyDescent="0.25"/>
  <cols>
    <col min="1" max="1" width="38.28515625" style="97" customWidth="1"/>
    <col min="2" max="2" width="15.140625" style="138" bestFit="1" customWidth="1"/>
    <col min="3" max="3" width="19.28515625" style="97" customWidth="1"/>
    <col min="4" max="4" width="24.5703125" style="97" customWidth="1"/>
    <col min="5" max="6" width="22.28515625" style="97" customWidth="1"/>
    <col min="7" max="7" width="9.7109375" style="97" bestFit="1" customWidth="1"/>
    <col min="8" max="8" width="9.140625" style="97"/>
    <col min="9" max="9" width="27.28515625" style="97" customWidth="1"/>
    <col min="10" max="16384" width="9.140625" style="97"/>
  </cols>
  <sheetData>
    <row r="1" spans="1:9" ht="38.25" customHeight="1" x14ac:dyDescent="0.25">
      <c r="C1" s="139"/>
      <c r="D1" s="139"/>
      <c r="E1" s="519" t="s">
        <v>913</v>
      </c>
      <c r="F1" s="519"/>
      <c r="G1" s="520"/>
      <c r="H1" s="521"/>
      <c r="I1" s="522"/>
    </row>
    <row r="2" spans="1:9" ht="26.25" customHeight="1" x14ac:dyDescent="0.25">
      <c r="A2" s="523" t="s">
        <v>386</v>
      </c>
      <c r="B2" s="523"/>
      <c r="C2" s="523"/>
      <c r="D2" s="523"/>
      <c r="E2" s="523"/>
      <c r="F2" s="523"/>
    </row>
    <row r="3" spans="1:9" ht="12.75" customHeight="1" thickBot="1" x14ac:dyDescent="0.3">
      <c r="F3" s="140" t="s">
        <v>2</v>
      </c>
    </row>
    <row r="4" spans="1:9" ht="49.5" customHeight="1" thickBot="1" x14ac:dyDescent="0.3">
      <c r="A4" s="352"/>
      <c r="B4" s="353" t="s">
        <v>8</v>
      </c>
      <c r="C4" s="354" t="s">
        <v>281</v>
      </c>
      <c r="D4" s="354" t="s">
        <v>283</v>
      </c>
      <c r="E4" s="354" t="s">
        <v>282</v>
      </c>
      <c r="F4" s="318" t="s">
        <v>7</v>
      </c>
    </row>
    <row r="5" spans="1:9" ht="32.1" customHeight="1" x14ac:dyDescent="0.25">
      <c r="A5" s="349" t="s">
        <v>81</v>
      </c>
      <c r="B5" s="350">
        <f>SUM(B6:B18)</f>
        <v>11552000</v>
      </c>
      <c r="C5" s="350">
        <f t="shared" ref="C5:E5" si="0">SUM(C6:C18)</f>
        <v>762000</v>
      </c>
      <c r="D5" s="350">
        <f t="shared" si="0"/>
        <v>2800000</v>
      </c>
      <c r="E5" s="350">
        <f t="shared" si="0"/>
        <v>11250000</v>
      </c>
      <c r="F5" s="351">
        <f>SUM(B5:E5)</f>
        <v>26364000</v>
      </c>
      <c r="G5" s="141"/>
    </row>
    <row r="6" spans="1:9" x14ac:dyDescent="0.25">
      <c r="A6" s="341" t="s">
        <v>394</v>
      </c>
      <c r="B6" s="142"/>
      <c r="C6" s="143">
        <v>450000</v>
      </c>
      <c r="D6" s="143"/>
      <c r="E6" s="143"/>
      <c r="F6" s="342">
        <f>SUM(B6:E6)</f>
        <v>450000</v>
      </c>
    </row>
    <row r="7" spans="1:9" x14ac:dyDescent="0.25">
      <c r="A7" s="343" t="s">
        <v>395</v>
      </c>
      <c r="B7" s="142">
        <v>4496000</v>
      </c>
      <c r="C7" s="143"/>
      <c r="D7" s="143"/>
      <c r="E7" s="143"/>
      <c r="F7" s="342">
        <f t="shared" ref="F7:F18" si="1">SUM(B7:E7)</f>
        <v>4496000</v>
      </c>
    </row>
    <row r="8" spans="1:9" x14ac:dyDescent="0.25">
      <c r="A8" s="343" t="s">
        <v>396</v>
      </c>
      <c r="B8" s="144">
        <v>4600000</v>
      </c>
      <c r="C8" s="145"/>
      <c r="D8" s="145"/>
      <c r="E8" s="145"/>
      <c r="F8" s="342">
        <f t="shared" si="1"/>
        <v>4600000</v>
      </c>
    </row>
    <row r="9" spans="1:9" x14ac:dyDescent="0.25">
      <c r="A9" s="343" t="s">
        <v>397</v>
      </c>
      <c r="B9" s="144"/>
      <c r="C9" s="145">
        <v>150000</v>
      </c>
      <c r="D9" s="145"/>
      <c r="E9" s="145">
        <v>300000</v>
      </c>
      <c r="F9" s="342">
        <f t="shared" si="1"/>
        <v>450000</v>
      </c>
    </row>
    <row r="10" spans="1:9" ht="31.5" x14ac:dyDescent="0.25">
      <c r="A10" s="341" t="s">
        <v>398</v>
      </c>
      <c r="B10" s="142"/>
      <c r="C10" s="143"/>
      <c r="D10" s="143">
        <v>2205000</v>
      </c>
      <c r="E10" s="143"/>
      <c r="F10" s="342">
        <f t="shared" si="1"/>
        <v>2205000</v>
      </c>
    </row>
    <row r="11" spans="1:9" x14ac:dyDescent="0.25">
      <c r="A11" s="341" t="s">
        <v>392</v>
      </c>
      <c r="B11" s="144"/>
      <c r="C11" s="145"/>
      <c r="D11" s="145"/>
      <c r="E11" s="145">
        <v>690000</v>
      </c>
      <c r="F11" s="342">
        <f t="shared" si="1"/>
        <v>690000</v>
      </c>
    </row>
    <row r="12" spans="1:9" x14ac:dyDescent="0.25">
      <c r="A12" s="341" t="s">
        <v>393</v>
      </c>
      <c r="B12" s="142"/>
      <c r="C12" s="143"/>
      <c r="D12" s="143"/>
      <c r="E12" s="143">
        <v>950000</v>
      </c>
      <c r="F12" s="342">
        <f t="shared" si="1"/>
        <v>950000</v>
      </c>
    </row>
    <row r="13" spans="1:9" x14ac:dyDescent="0.25">
      <c r="A13" s="341" t="s">
        <v>399</v>
      </c>
      <c r="B13" s="142"/>
      <c r="C13" s="143"/>
      <c r="D13" s="143"/>
      <c r="E13" s="143">
        <v>50000</v>
      </c>
      <c r="F13" s="342">
        <f t="shared" si="1"/>
        <v>50000</v>
      </c>
    </row>
    <row r="14" spans="1:9" x14ac:dyDescent="0.25">
      <c r="A14" s="341" t="s">
        <v>400</v>
      </c>
      <c r="B14" s="142"/>
      <c r="C14" s="143"/>
      <c r="D14" s="143"/>
      <c r="E14" s="143">
        <v>89000</v>
      </c>
      <c r="F14" s="342">
        <f t="shared" si="1"/>
        <v>89000</v>
      </c>
    </row>
    <row r="15" spans="1:9" x14ac:dyDescent="0.25">
      <c r="A15" s="341" t="s">
        <v>401</v>
      </c>
      <c r="B15" s="142"/>
      <c r="C15" s="143"/>
      <c r="D15" s="143"/>
      <c r="E15" s="143">
        <v>150000</v>
      </c>
      <c r="F15" s="342">
        <f t="shared" si="1"/>
        <v>150000</v>
      </c>
    </row>
    <row r="16" spans="1:9" x14ac:dyDescent="0.25">
      <c r="A16" s="341" t="s">
        <v>402</v>
      </c>
      <c r="B16" s="142"/>
      <c r="C16" s="143"/>
      <c r="D16" s="143"/>
      <c r="E16" s="143">
        <v>6300000</v>
      </c>
      <c r="F16" s="342">
        <f t="shared" si="1"/>
        <v>6300000</v>
      </c>
    </row>
    <row r="17" spans="1:7" x14ac:dyDescent="0.25">
      <c r="A17" s="341" t="s">
        <v>403</v>
      </c>
      <c r="B17" s="142"/>
      <c r="C17" s="143"/>
      <c r="D17" s="143"/>
      <c r="E17" s="143">
        <v>449000</v>
      </c>
      <c r="F17" s="342">
        <f t="shared" si="1"/>
        <v>449000</v>
      </c>
    </row>
    <row r="18" spans="1:7" x14ac:dyDescent="0.25">
      <c r="A18" s="343" t="s">
        <v>82</v>
      </c>
      <c r="B18" s="146">
        <v>2456000</v>
      </c>
      <c r="C18" s="147">
        <v>162000</v>
      </c>
      <c r="D18" s="147">
        <v>595000</v>
      </c>
      <c r="E18" s="147">
        <v>2272000</v>
      </c>
      <c r="F18" s="342">
        <f t="shared" si="1"/>
        <v>5485000</v>
      </c>
    </row>
    <row r="19" spans="1:7" ht="32.1" customHeight="1" x14ac:dyDescent="0.25">
      <c r="A19" s="340" t="s">
        <v>83</v>
      </c>
      <c r="B19" s="338">
        <f>SUM(B20:B25)</f>
        <v>56805000</v>
      </c>
      <c r="C19" s="338">
        <f t="shared" ref="C19:E19" si="2">SUM(C20:C25)</f>
        <v>0</v>
      </c>
      <c r="D19" s="338">
        <f t="shared" si="2"/>
        <v>0</v>
      </c>
      <c r="E19" s="338">
        <f t="shared" si="2"/>
        <v>0</v>
      </c>
      <c r="F19" s="344">
        <f>SUM(F20:F25)</f>
        <v>56805000</v>
      </c>
      <c r="G19" s="141"/>
    </row>
    <row r="20" spans="1:7" ht="38.25" customHeight="1" x14ac:dyDescent="0.25">
      <c r="A20" s="341" t="s">
        <v>387</v>
      </c>
      <c r="B20" s="146">
        <v>10685000</v>
      </c>
      <c r="C20" s="144"/>
      <c r="D20" s="144"/>
      <c r="E20" s="144"/>
      <c r="F20" s="345">
        <f>SUM(B20:E20)</f>
        <v>10685000</v>
      </c>
      <c r="G20" s="141"/>
    </row>
    <row r="21" spans="1:7" x14ac:dyDescent="0.25">
      <c r="A21" s="341" t="s">
        <v>388</v>
      </c>
      <c r="B21" s="144">
        <v>6000000</v>
      </c>
      <c r="C21" s="144"/>
      <c r="D21" s="144"/>
      <c r="E21" s="144"/>
      <c r="F21" s="345">
        <f t="shared" ref="F21:F25" si="3">SUM(B21:E21)</f>
        <v>6000000</v>
      </c>
      <c r="G21" s="141"/>
    </row>
    <row r="22" spans="1:7" x14ac:dyDescent="0.25">
      <c r="A22" s="341" t="s">
        <v>389</v>
      </c>
      <c r="B22" s="144">
        <v>8319000</v>
      </c>
      <c r="C22" s="144"/>
      <c r="D22" s="144"/>
      <c r="E22" s="144"/>
      <c r="F22" s="345">
        <f t="shared" si="3"/>
        <v>8319000</v>
      </c>
      <c r="G22" s="141"/>
    </row>
    <row r="23" spans="1:7" x14ac:dyDescent="0.25">
      <c r="A23" s="341" t="s">
        <v>390</v>
      </c>
      <c r="B23" s="144">
        <v>15000000</v>
      </c>
      <c r="C23" s="144"/>
      <c r="D23" s="144"/>
      <c r="E23" s="144"/>
      <c r="F23" s="345">
        <f t="shared" si="3"/>
        <v>15000000</v>
      </c>
      <c r="G23" s="141"/>
    </row>
    <row r="24" spans="1:7" x14ac:dyDescent="0.25">
      <c r="A24" s="341" t="s">
        <v>391</v>
      </c>
      <c r="B24" s="144">
        <v>6000000</v>
      </c>
      <c r="C24" s="144"/>
      <c r="D24" s="144"/>
      <c r="E24" s="144"/>
      <c r="F24" s="345">
        <f t="shared" si="3"/>
        <v>6000000</v>
      </c>
      <c r="G24" s="141"/>
    </row>
    <row r="25" spans="1:7" x14ac:dyDescent="0.25">
      <c r="A25" s="341" t="s">
        <v>84</v>
      </c>
      <c r="B25" s="339">
        <v>10801000</v>
      </c>
      <c r="C25" s="144"/>
      <c r="D25" s="144"/>
      <c r="E25" s="144"/>
      <c r="F25" s="345">
        <f t="shared" si="3"/>
        <v>10801000</v>
      </c>
      <c r="G25" s="141"/>
    </row>
    <row r="26" spans="1:7" ht="32.1" customHeight="1" thickBot="1" x14ac:dyDescent="0.3">
      <c r="A26" s="346" t="s">
        <v>85</v>
      </c>
      <c r="B26" s="347">
        <f>SUM(B19+B5)</f>
        <v>68357000</v>
      </c>
      <c r="C26" s="347">
        <f t="shared" ref="C26:E26" si="4">SUM(C19+C5)</f>
        <v>762000</v>
      </c>
      <c r="D26" s="347">
        <f t="shared" si="4"/>
        <v>2800000</v>
      </c>
      <c r="E26" s="347">
        <f t="shared" si="4"/>
        <v>11250000</v>
      </c>
      <c r="F26" s="348">
        <f>SUM(B26:E26)</f>
        <v>83169000</v>
      </c>
      <c r="G26" s="148"/>
    </row>
    <row r="27" spans="1:7" ht="27.95" customHeight="1" x14ac:dyDescent="0.25">
      <c r="B27" s="148"/>
      <c r="C27" s="149"/>
      <c r="D27" s="149"/>
      <c r="E27" s="149"/>
      <c r="F27" s="149"/>
      <c r="G27" s="141"/>
    </row>
    <row r="28" spans="1:7" ht="27.95" customHeight="1" x14ac:dyDescent="0.25">
      <c r="B28" s="148"/>
      <c r="C28" s="149"/>
      <c r="D28" s="149"/>
      <c r="E28" s="149"/>
      <c r="F28" s="149"/>
      <c r="G28" s="141"/>
    </row>
    <row r="29" spans="1:7" ht="27.95" customHeight="1" x14ac:dyDescent="0.25">
      <c r="B29" s="148"/>
      <c r="C29" s="149"/>
      <c r="D29" s="149"/>
      <c r="E29" s="149"/>
      <c r="F29" s="149"/>
      <c r="G29" s="141"/>
    </row>
    <row r="30" spans="1:7" ht="27.95" customHeight="1" x14ac:dyDescent="0.25">
      <c r="B30" s="148"/>
      <c r="C30" s="149"/>
      <c r="D30" s="149"/>
      <c r="E30" s="149"/>
      <c r="F30" s="149"/>
      <c r="G30" s="141"/>
    </row>
    <row r="31" spans="1:7" ht="27.95" customHeight="1" x14ac:dyDescent="0.25">
      <c r="B31" s="148"/>
      <c r="C31" s="149"/>
      <c r="D31" s="149"/>
      <c r="E31" s="149"/>
      <c r="F31" s="149"/>
      <c r="G31" s="141"/>
    </row>
    <row r="32" spans="1:7" ht="27.95" customHeight="1" x14ac:dyDescent="0.25">
      <c r="B32" s="148"/>
      <c r="C32" s="149"/>
      <c r="D32" s="149"/>
      <c r="E32" s="149"/>
      <c r="F32" s="149"/>
      <c r="G32" s="141"/>
    </row>
    <row r="33" spans="1:7" ht="27.95" customHeight="1" x14ac:dyDescent="0.25">
      <c r="B33" s="148"/>
      <c r="C33" s="149"/>
      <c r="D33" s="149"/>
      <c r="E33" s="149"/>
      <c r="F33" s="149"/>
      <c r="G33" s="141"/>
    </row>
    <row r="34" spans="1:7" ht="27.95" customHeight="1" x14ac:dyDescent="0.25">
      <c r="A34" s="150"/>
      <c r="B34" s="148"/>
      <c r="C34" s="149"/>
      <c r="D34" s="149"/>
      <c r="E34" s="149"/>
      <c r="F34" s="149"/>
      <c r="G34" s="141"/>
    </row>
    <row r="35" spans="1:7" ht="27.95" customHeight="1" x14ac:dyDescent="0.25">
      <c r="A35" s="150"/>
      <c r="B35" s="148"/>
      <c r="C35" s="149"/>
      <c r="D35" s="149"/>
      <c r="E35" s="149"/>
      <c r="F35" s="149"/>
      <c r="G35" s="141"/>
    </row>
    <row r="36" spans="1:7" ht="27.95" customHeight="1" x14ac:dyDescent="0.25">
      <c r="A36" s="150"/>
      <c r="B36" s="148"/>
      <c r="C36" s="149"/>
      <c r="D36" s="149"/>
      <c r="E36" s="149"/>
      <c r="F36" s="149"/>
      <c r="G36" s="141"/>
    </row>
    <row r="37" spans="1:7" ht="27.95" customHeight="1" x14ac:dyDescent="0.25">
      <c r="A37" s="150"/>
      <c r="B37" s="148"/>
      <c r="C37" s="149"/>
      <c r="D37" s="149"/>
      <c r="E37" s="149"/>
      <c r="F37" s="149"/>
      <c r="G37" s="141"/>
    </row>
    <row r="38" spans="1:7" ht="27.95" customHeight="1" x14ac:dyDescent="0.25">
      <c r="A38" s="150"/>
      <c r="B38" s="148"/>
      <c r="C38" s="149"/>
      <c r="D38" s="149"/>
      <c r="E38" s="149"/>
      <c r="F38" s="149"/>
      <c r="G38" s="141"/>
    </row>
    <row r="39" spans="1:7" ht="27.95" customHeight="1" x14ac:dyDescent="0.25">
      <c r="A39" s="150"/>
      <c r="B39" s="148"/>
      <c r="C39" s="149"/>
      <c r="D39" s="149"/>
      <c r="E39" s="149"/>
      <c r="F39" s="149"/>
      <c r="G39" s="141"/>
    </row>
    <row r="40" spans="1:7" ht="27.95" customHeight="1" x14ac:dyDescent="0.25">
      <c r="A40" s="150"/>
      <c r="B40" s="148"/>
      <c r="C40" s="149"/>
      <c r="D40" s="149"/>
      <c r="E40" s="149"/>
      <c r="F40" s="149"/>
      <c r="G40" s="141"/>
    </row>
    <row r="41" spans="1:7" ht="27.95" customHeight="1" x14ac:dyDescent="0.25">
      <c r="A41" s="150"/>
      <c r="B41" s="148"/>
      <c r="C41" s="149"/>
      <c r="D41" s="149"/>
      <c r="E41" s="149"/>
      <c r="F41" s="149"/>
      <c r="G41" s="141"/>
    </row>
    <row r="42" spans="1:7" ht="27.95" customHeight="1" x14ac:dyDescent="0.25">
      <c r="A42" s="150"/>
      <c r="B42" s="148"/>
      <c r="C42" s="149"/>
      <c r="D42" s="149"/>
      <c r="E42" s="149"/>
      <c r="F42" s="149"/>
      <c r="G42" s="141"/>
    </row>
    <row r="43" spans="1:7" ht="27.95" customHeight="1" x14ac:dyDescent="0.25">
      <c r="A43" s="150"/>
      <c r="B43" s="148"/>
      <c r="C43" s="149"/>
      <c r="D43" s="149"/>
      <c r="E43" s="149"/>
      <c r="F43" s="149"/>
      <c r="G43" s="141"/>
    </row>
    <row r="44" spans="1:7" ht="27.95" customHeight="1" x14ac:dyDescent="0.25">
      <c r="A44" s="150"/>
      <c r="B44" s="148"/>
      <c r="C44" s="149"/>
      <c r="D44" s="149"/>
      <c r="E44" s="149"/>
      <c r="F44" s="149"/>
      <c r="G44" s="141"/>
    </row>
    <row r="45" spans="1:7" ht="27.95" customHeight="1" x14ac:dyDescent="0.25">
      <c r="A45" s="150"/>
      <c r="B45" s="148"/>
      <c r="C45" s="149"/>
      <c r="D45" s="149"/>
      <c r="E45" s="149"/>
      <c r="F45" s="149"/>
      <c r="G45" s="141"/>
    </row>
  </sheetData>
  <mergeCells count="3">
    <mergeCell ref="E1:F1"/>
    <mergeCell ref="G1:I1"/>
    <mergeCell ref="A2:F2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0"/>
  <sheetViews>
    <sheetView workbookViewId="0">
      <selection activeCell="C4" sqref="C4"/>
    </sheetView>
  </sheetViews>
  <sheetFormatPr defaultRowHeight="15" x14ac:dyDescent="0.25"/>
  <cols>
    <col min="1" max="1" width="9.140625" style="1"/>
    <col min="2" max="2" width="28.42578125" style="1" customWidth="1"/>
    <col min="3" max="3" width="36.28515625" style="1" customWidth="1"/>
    <col min="4" max="4" width="13.28515625" style="1" customWidth="1"/>
    <col min="5" max="5" width="15.42578125" style="1" customWidth="1"/>
    <col min="6" max="16384" width="9.140625" style="1"/>
  </cols>
  <sheetData>
    <row r="1" spans="1:5" ht="15" customHeight="1" x14ac:dyDescent="0.25">
      <c r="C1" s="527" t="s">
        <v>914</v>
      </c>
      <c r="D1" s="527"/>
      <c r="E1" s="151"/>
    </row>
    <row r="2" spans="1:5" x14ac:dyDescent="0.25">
      <c r="C2" s="527"/>
      <c r="D2" s="527"/>
      <c r="E2" s="151"/>
    </row>
    <row r="3" spans="1:5" x14ac:dyDescent="0.25">
      <c r="C3" s="527"/>
      <c r="D3" s="527"/>
    </row>
    <row r="4" spans="1:5" x14ac:dyDescent="0.25">
      <c r="D4" s="152"/>
    </row>
    <row r="5" spans="1:5" x14ac:dyDescent="0.25">
      <c r="D5" s="152"/>
    </row>
    <row r="6" spans="1:5" x14ac:dyDescent="0.25">
      <c r="B6" s="528" t="s">
        <v>366</v>
      </c>
      <c r="C6" s="528"/>
      <c r="D6" s="152"/>
    </row>
    <row r="7" spans="1:5" ht="15" customHeight="1" x14ac:dyDescent="0.25">
      <c r="B7" s="528"/>
      <c r="C7" s="528"/>
    </row>
    <row r="8" spans="1:5" ht="18.75" x14ac:dyDescent="0.3">
      <c r="A8" s="153"/>
      <c r="B8" s="528"/>
      <c r="C8" s="528"/>
    </row>
    <row r="9" spans="1:5" ht="18.75" x14ac:dyDescent="0.3">
      <c r="A9" s="153"/>
      <c r="B9" s="153"/>
      <c r="C9" s="153"/>
    </row>
    <row r="10" spans="1:5" ht="19.5" thickBot="1" x14ac:dyDescent="0.35">
      <c r="A10" s="153"/>
      <c r="B10" s="153"/>
      <c r="C10" s="99" t="s">
        <v>2</v>
      </c>
    </row>
    <row r="11" spans="1:5" ht="18.75" customHeight="1" x14ac:dyDescent="0.25">
      <c r="A11" s="532" t="s">
        <v>368</v>
      </c>
      <c r="B11" s="533"/>
      <c r="C11" s="529" t="s">
        <v>369</v>
      </c>
    </row>
    <row r="12" spans="1:5" ht="18.75" customHeight="1" x14ac:dyDescent="0.25">
      <c r="A12" s="534"/>
      <c r="B12" s="535"/>
      <c r="C12" s="530"/>
    </row>
    <row r="13" spans="1:5" ht="15" customHeight="1" thickBot="1" x14ac:dyDescent="0.3">
      <c r="A13" s="536"/>
      <c r="B13" s="537"/>
      <c r="C13" s="531"/>
    </row>
    <row r="14" spans="1:5" ht="19.5" thickBot="1" x14ac:dyDescent="0.35">
      <c r="A14" s="492" t="s">
        <v>370</v>
      </c>
      <c r="B14" s="490"/>
      <c r="C14" s="337">
        <f>SUM(C15:C30)</f>
        <v>136781457</v>
      </c>
    </row>
    <row r="15" spans="1:5" ht="15.75" customHeight="1" x14ac:dyDescent="0.25">
      <c r="A15" s="524" t="s">
        <v>86</v>
      </c>
      <c r="B15" s="335" t="s">
        <v>367</v>
      </c>
      <c r="C15" s="336">
        <v>0</v>
      </c>
    </row>
    <row r="16" spans="1:5" ht="15.75" x14ac:dyDescent="0.25">
      <c r="A16" s="525"/>
      <c r="B16" s="330" t="s">
        <v>371</v>
      </c>
      <c r="C16" s="332">
        <v>9118764</v>
      </c>
    </row>
    <row r="17" spans="1:3" ht="15.75" x14ac:dyDescent="0.25">
      <c r="A17" s="525"/>
      <c r="B17" s="331" t="s">
        <v>372</v>
      </c>
      <c r="C17" s="332">
        <v>9118764</v>
      </c>
    </row>
    <row r="18" spans="1:3" ht="15.75" x14ac:dyDescent="0.25">
      <c r="A18" s="525"/>
      <c r="B18" s="331" t="s">
        <v>373</v>
      </c>
      <c r="C18" s="332">
        <v>9118764</v>
      </c>
    </row>
    <row r="19" spans="1:3" ht="15.75" x14ac:dyDescent="0.25">
      <c r="A19" s="525"/>
      <c r="B19" s="331" t="s">
        <v>374</v>
      </c>
      <c r="C19" s="332">
        <v>9118764</v>
      </c>
    </row>
    <row r="20" spans="1:3" ht="15.75" x14ac:dyDescent="0.25">
      <c r="A20" s="525"/>
      <c r="B20" s="331" t="s">
        <v>375</v>
      </c>
      <c r="C20" s="332">
        <v>9118764</v>
      </c>
    </row>
    <row r="21" spans="1:3" ht="15.75" x14ac:dyDescent="0.25">
      <c r="A21" s="525"/>
      <c r="B21" s="331" t="s">
        <v>376</v>
      </c>
      <c r="C21" s="332">
        <v>9118764</v>
      </c>
    </row>
    <row r="22" spans="1:3" ht="15.75" x14ac:dyDescent="0.25">
      <c r="A22" s="525"/>
      <c r="B22" s="331" t="s">
        <v>377</v>
      </c>
      <c r="C22" s="332">
        <v>9118764</v>
      </c>
    </row>
    <row r="23" spans="1:3" ht="15.75" x14ac:dyDescent="0.25">
      <c r="A23" s="525"/>
      <c r="B23" s="331" t="s">
        <v>378</v>
      </c>
      <c r="C23" s="332">
        <v>9118764</v>
      </c>
    </row>
    <row r="24" spans="1:3" ht="15.75" x14ac:dyDescent="0.25">
      <c r="A24" s="525"/>
      <c r="B24" s="331" t="s">
        <v>379</v>
      </c>
      <c r="C24" s="332">
        <v>9118764</v>
      </c>
    </row>
    <row r="25" spans="1:3" ht="15.75" x14ac:dyDescent="0.25">
      <c r="A25" s="525"/>
      <c r="B25" s="331" t="s">
        <v>380</v>
      </c>
      <c r="C25" s="332">
        <v>9118764</v>
      </c>
    </row>
    <row r="26" spans="1:3" ht="15.75" x14ac:dyDescent="0.25">
      <c r="A26" s="525"/>
      <c r="B26" s="331" t="s">
        <v>381</v>
      </c>
      <c r="C26" s="332">
        <v>9118764</v>
      </c>
    </row>
    <row r="27" spans="1:3" ht="15.75" x14ac:dyDescent="0.25">
      <c r="A27" s="525"/>
      <c r="B27" s="331" t="s">
        <v>382</v>
      </c>
      <c r="C27" s="332">
        <v>9118764</v>
      </c>
    </row>
    <row r="28" spans="1:3" ht="15.75" x14ac:dyDescent="0.25">
      <c r="A28" s="525"/>
      <c r="B28" s="331" t="s">
        <v>383</v>
      </c>
      <c r="C28" s="332">
        <v>9118764</v>
      </c>
    </row>
    <row r="29" spans="1:3" ht="15.75" x14ac:dyDescent="0.25">
      <c r="A29" s="525"/>
      <c r="B29" s="331" t="s">
        <v>384</v>
      </c>
      <c r="C29" s="332">
        <v>9118764</v>
      </c>
    </row>
    <row r="30" spans="1:3" ht="16.5" thickBot="1" x14ac:dyDescent="0.3">
      <c r="A30" s="526"/>
      <c r="B30" s="333" t="s">
        <v>385</v>
      </c>
      <c r="C30" s="334">
        <v>9118761</v>
      </c>
    </row>
  </sheetData>
  <mergeCells count="6">
    <mergeCell ref="A15:A30"/>
    <mergeCell ref="C1:D3"/>
    <mergeCell ref="B6:C8"/>
    <mergeCell ref="C11:C13"/>
    <mergeCell ref="A11:B13"/>
    <mergeCell ref="A14:B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7"/>
  <sheetViews>
    <sheetView workbookViewId="0">
      <selection activeCell="C2" sqref="C2"/>
    </sheetView>
  </sheetViews>
  <sheetFormatPr defaultRowHeight="12.75" x14ac:dyDescent="0.2"/>
  <cols>
    <col min="1" max="1" width="3" style="125" customWidth="1"/>
    <col min="2" max="2" width="68.7109375" style="125" customWidth="1"/>
    <col min="3" max="3" width="21" style="154" customWidth="1"/>
    <col min="4" max="16384" width="9.140625" style="125"/>
  </cols>
  <sheetData>
    <row r="1" spans="1:12" ht="48" customHeight="1" x14ac:dyDescent="0.2">
      <c r="C1" s="538" t="s">
        <v>915</v>
      </c>
      <c r="D1" s="538"/>
      <c r="E1" s="538"/>
    </row>
    <row r="2" spans="1:12" x14ac:dyDescent="0.2">
      <c r="D2" s="155"/>
      <c r="E2" s="155"/>
    </row>
    <row r="3" spans="1:12" s="157" customFormat="1" ht="15.75" x14ac:dyDescent="0.25">
      <c r="A3" s="539" t="s">
        <v>362</v>
      </c>
      <c r="B3" s="539"/>
      <c r="C3" s="539"/>
      <c r="D3" s="156"/>
      <c r="E3" s="156"/>
      <c r="F3" s="156"/>
      <c r="G3" s="156"/>
      <c r="H3" s="156"/>
      <c r="I3" s="156"/>
      <c r="J3" s="156"/>
      <c r="K3" s="156"/>
      <c r="L3" s="156"/>
    </row>
    <row r="4" spans="1:12" ht="13.5" thickBot="1" x14ac:dyDescent="0.25">
      <c r="C4" s="158" t="s">
        <v>2</v>
      </c>
    </row>
    <row r="5" spans="1:12" ht="15.75" x14ac:dyDescent="0.25">
      <c r="A5" s="159"/>
      <c r="B5" s="160" t="s">
        <v>5</v>
      </c>
      <c r="C5" s="161" t="s">
        <v>363</v>
      </c>
      <c r="D5" s="162"/>
      <c r="E5" s="162"/>
      <c r="F5" s="162"/>
      <c r="G5" s="162"/>
      <c r="H5" s="162"/>
      <c r="I5" s="162"/>
      <c r="J5" s="162"/>
      <c r="K5" s="162"/>
      <c r="L5" s="162"/>
    </row>
    <row r="6" spans="1:12" ht="14.25" x14ac:dyDescent="0.2">
      <c r="A6" s="163" t="s">
        <v>87</v>
      </c>
      <c r="B6" s="164" t="s">
        <v>88</v>
      </c>
      <c r="C6" s="165">
        <f>SUM(C7:C12)</f>
        <v>196791600</v>
      </c>
    </row>
    <row r="7" spans="1:12" ht="15" x14ac:dyDescent="0.25">
      <c r="A7" s="22" t="s">
        <v>89</v>
      </c>
      <c r="B7" s="166" t="s">
        <v>90</v>
      </c>
      <c r="C7" s="167">
        <v>196292000</v>
      </c>
    </row>
    <row r="8" spans="1:12" ht="30" x14ac:dyDescent="0.25">
      <c r="A8" s="22" t="s">
        <v>91</v>
      </c>
      <c r="B8" s="166" t="s">
        <v>92</v>
      </c>
      <c r="C8" s="167">
        <v>0</v>
      </c>
    </row>
    <row r="9" spans="1:12" ht="15" x14ac:dyDescent="0.25">
      <c r="A9" s="22" t="s">
        <v>93</v>
      </c>
      <c r="B9" s="166" t="s">
        <v>94</v>
      </c>
      <c r="C9" s="167">
        <v>0</v>
      </c>
    </row>
    <row r="10" spans="1:12" ht="30" x14ac:dyDescent="0.25">
      <c r="A10" s="22" t="s">
        <v>95</v>
      </c>
      <c r="B10" s="166" t="s">
        <v>96</v>
      </c>
      <c r="C10" s="167">
        <v>0</v>
      </c>
    </row>
    <row r="11" spans="1:12" ht="15" x14ac:dyDescent="0.25">
      <c r="A11" s="22" t="s">
        <v>97</v>
      </c>
      <c r="B11" s="166" t="s">
        <v>98</v>
      </c>
      <c r="C11" s="167">
        <v>499600</v>
      </c>
    </row>
    <row r="12" spans="1:12" ht="15" x14ac:dyDescent="0.25">
      <c r="A12" s="22" t="s">
        <v>99</v>
      </c>
      <c r="B12" s="168" t="s">
        <v>100</v>
      </c>
      <c r="C12" s="167">
        <v>0</v>
      </c>
    </row>
    <row r="13" spans="1:12" ht="28.5" x14ac:dyDescent="0.2">
      <c r="A13" s="22"/>
      <c r="B13" s="169" t="s">
        <v>101</v>
      </c>
      <c r="C13" s="165">
        <f>C6/2</f>
        <v>98395800</v>
      </c>
    </row>
    <row r="14" spans="1:12" ht="14.25" x14ac:dyDescent="0.2">
      <c r="A14" s="163" t="s">
        <v>102</v>
      </c>
      <c r="B14" s="164" t="s">
        <v>908</v>
      </c>
      <c r="C14" s="165">
        <f>SUM(C15:C17)</f>
        <v>9118764</v>
      </c>
    </row>
    <row r="15" spans="1:12" ht="15" x14ac:dyDescent="0.25">
      <c r="A15" s="22" t="s">
        <v>103</v>
      </c>
      <c r="B15" s="168" t="s">
        <v>364</v>
      </c>
      <c r="C15" s="167">
        <v>9118764</v>
      </c>
    </row>
    <row r="16" spans="1:12" ht="15" x14ac:dyDescent="0.25">
      <c r="A16" s="22" t="s">
        <v>104</v>
      </c>
      <c r="B16" s="168" t="s">
        <v>105</v>
      </c>
      <c r="C16" s="167">
        <v>0</v>
      </c>
    </row>
    <row r="17" spans="1:3" ht="15.75" thickBot="1" x14ac:dyDescent="0.3">
      <c r="A17" s="170" t="s">
        <v>106</v>
      </c>
      <c r="B17" s="171" t="s">
        <v>107</v>
      </c>
      <c r="C17" s="430" t="s">
        <v>365</v>
      </c>
    </row>
  </sheetData>
  <mergeCells count="2">
    <mergeCell ref="C1:E1"/>
    <mergeCell ref="A3:C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43"/>
  <sheetViews>
    <sheetView topLeftCell="A3" workbookViewId="0">
      <selection activeCell="A7" sqref="A7:U7"/>
    </sheetView>
  </sheetViews>
  <sheetFormatPr defaultRowHeight="15.75" x14ac:dyDescent="0.25"/>
  <cols>
    <col min="1" max="1" width="2.28515625" style="172" customWidth="1"/>
    <col min="2" max="2" width="4.7109375" style="172" customWidth="1"/>
    <col min="3" max="3" width="6.28515625" style="172" customWidth="1"/>
    <col min="4" max="4" width="5.7109375" style="172" customWidth="1"/>
    <col min="5" max="6" width="9.140625" style="172"/>
    <col min="7" max="7" width="6.5703125" style="172" customWidth="1"/>
    <col min="8" max="8" width="6.140625" style="172" customWidth="1"/>
    <col min="9" max="9" width="11.28515625" style="172" bestFit="1" customWidth="1"/>
    <col min="10" max="12" width="10.85546875" style="172" bestFit="1" customWidth="1"/>
    <col min="13" max="13" width="11" style="172" customWidth="1"/>
    <col min="14" max="16" width="10.85546875" style="172" bestFit="1" customWidth="1"/>
    <col min="17" max="17" width="10.7109375" style="172" customWidth="1"/>
    <col min="18" max="20" width="10.85546875" style="172" bestFit="1" customWidth="1"/>
    <col min="21" max="21" width="13.85546875" style="172" customWidth="1"/>
    <col min="22" max="23" width="10.140625" style="172" bestFit="1" customWidth="1"/>
    <col min="24" max="16384" width="9.140625" style="172"/>
  </cols>
  <sheetData>
    <row r="1" spans="1:21" hidden="1" x14ac:dyDescent="0.25">
      <c r="Q1" s="542"/>
      <c r="R1" s="543"/>
      <c r="S1" s="543"/>
      <c r="T1" s="544"/>
      <c r="U1" s="544"/>
    </row>
    <row r="2" spans="1:21" hidden="1" x14ac:dyDescent="0.25"/>
    <row r="3" spans="1:21" x14ac:dyDescent="0.25">
      <c r="R3" s="545" t="s">
        <v>916</v>
      </c>
      <c r="S3" s="546"/>
      <c r="T3" s="546"/>
      <c r="U3" s="546"/>
    </row>
    <row r="4" spans="1:21" x14ac:dyDescent="0.25">
      <c r="R4" s="546"/>
      <c r="S4" s="546"/>
      <c r="T4" s="546"/>
      <c r="U4" s="546"/>
    </row>
    <row r="5" spans="1:21" x14ac:dyDescent="0.25">
      <c r="R5" s="546"/>
      <c r="S5" s="546"/>
      <c r="T5" s="546"/>
      <c r="U5" s="546"/>
    </row>
    <row r="6" spans="1:21" x14ac:dyDescent="0.25">
      <c r="R6" s="546"/>
      <c r="S6" s="546"/>
      <c r="T6" s="546"/>
      <c r="U6" s="546"/>
    </row>
    <row r="7" spans="1:21" x14ac:dyDescent="0.25">
      <c r="A7" s="547" t="s">
        <v>360</v>
      </c>
      <c r="B7" s="548"/>
      <c r="C7" s="548"/>
      <c r="D7" s="548"/>
      <c r="E7" s="548"/>
      <c r="F7" s="548"/>
      <c r="G7" s="548"/>
      <c r="H7" s="548"/>
      <c r="I7" s="548"/>
      <c r="J7" s="548"/>
      <c r="K7" s="548"/>
      <c r="L7" s="548"/>
      <c r="M7" s="548"/>
      <c r="N7" s="548"/>
      <c r="O7" s="548"/>
      <c r="P7" s="548"/>
      <c r="Q7" s="548"/>
      <c r="R7" s="548"/>
      <c r="S7" s="548"/>
      <c r="T7" s="548"/>
      <c r="U7" s="548"/>
    </row>
    <row r="8" spans="1:21" ht="16.5" thickBot="1" x14ac:dyDescent="0.3">
      <c r="U8" s="173" t="s">
        <v>2</v>
      </c>
    </row>
    <row r="9" spans="1:21" x14ac:dyDescent="0.25">
      <c r="A9" s="549" t="s">
        <v>108</v>
      </c>
      <c r="B9" s="550"/>
      <c r="C9" s="550"/>
      <c r="D9" s="550"/>
      <c r="E9" s="550"/>
      <c r="F9" s="550"/>
      <c r="G9" s="550"/>
      <c r="H9" s="551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6"/>
    </row>
    <row r="10" spans="1:21" x14ac:dyDescent="0.25">
      <c r="A10" s="552"/>
      <c r="B10" s="553"/>
      <c r="C10" s="553"/>
      <c r="D10" s="553"/>
      <c r="E10" s="553"/>
      <c r="F10" s="553"/>
      <c r="G10" s="553"/>
      <c r="H10" s="554"/>
      <c r="I10" s="177" t="s">
        <v>109</v>
      </c>
      <c r="J10" s="177" t="s">
        <v>110</v>
      </c>
      <c r="K10" s="177" t="s">
        <v>111</v>
      </c>
      <c r="L10" s="178" t="s">
        <v>112</v>
      </c>
      <c r="M10" s="178" t="s">
        <v>113</v>
      </c>
      <c r="N10" s="178" t="s">
        <v>114</v>
      </c>
      <c r="O10" s="178" t="s">
        <v>115</v>
      </c>
      <c r="P10" s="178" t="s">
        <v>116</v>
      </c>
      <c r="Q10" s="178" t="s">
        <v>117</v>
      </c>
      <c r="R10" s="178" t="s">
        <v>118</v>
      </c>
      <c r="S10" s="178" t="s">
        <v>119</v>
      </c>
      <c r="T10" s="178" t="s">
        <v>120</v>
      </c>
      <c r="U10" s="179" t="s">
        <v>121</v>
      </c>
    </row>
    <row r="11" spans="1:21" ht="16.5" thickBot="1" x14ac:dyDescent="0.3">
      <c r="A11" s="555"/>
      <c r="B11" s="556"/>
      <c r="C11" s="556"/>
      <c r="D11" s="556"/>
      <c r="E11" s="556"/>
      <c r="F11" s="556"/>
      <c r="G11" s="556"/>
      <c r="H11" s="557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1"/>
    </row>
    <row r="12" spans="1:21" ht="16.5" thickBot="1" x14ac:dyDescent="0.3">
      <c r="A12" s="182" t="s">
        <v>122</v>
      </c>
      <c r="B12" s="183"/>
      <c r="C12" s="183"/>
      <c r="D12" s="183"/>
      <c r="E12" s="183"/>
      <c r="F12" s="183"/>
      <c r="G12" s="183"/>
      <c r="H12" s="184"/>
      <c r="I12" s="324">
        <f t="shared" ref="I12:U12" si="0">SUM(I17,I21)</f>
        <v>39386784</v>
      </c>
      <c r="J12" s="324">
        <f t="shared" si="0"/>
        <v>137782584</v>
      </c>
      <c r="K12" s="324">
        <f t="shared" si="0"/>
        <v>51386784</v>
      </c>
      <c r="L12" s="324">
        <f t="shared" si="0"/>
        <v>39386784</v>
      </c>
      <c r="M12" s="324">
        <f t="shared" si="0"/>
        <v>39386784</v>
      </c>
      <c r="N12" s="324">
        <f t="shared" si="0"/>
        <v>39386784</v>
      </c>
      <c r="O12" s="324">
        <f t="shared" si="0"/>
        <v>39386784</v>
      </c>
      <c r="P12" s="324">
        <f t="shared" si="0"/>
        <v>39386784</v>
      </c>
      <c r="Q12" s="324">
        <f t="shared" si="0"/>
        <v>137782584</v>
      </c>
      <c r="R12" s="324">
        <f t="shared" si="0"/>
        <v>39386784</v>
      </c>
      <c r="S12" s="324">
        <f t="shared" si="0"/>
        <v>39386784</v>
      </c>
      <c r="T12" s="324">
        <f t="shared" si="0"/>
        <v>39386776</v>
      </c>
      <c r="U12" s="324">
        <f t="shared" si="0"/>
        <v>681433000</v>
      </c>
    </row>
    <row r="13" spans="1:21" ht="16.5" thickBot="1" x14ac:dyDescent="0.3">
      <c r="A13" s="185"/>
      <c r="B13" s="186" t="s">
        <v>123</v>
      </c>
      <c r="C13" s="186" t="s">
        <v>124</v>
      </c>
      <c r="D13" s="186"/>
      <c r="E13" s="186"/>
      <c r="F13" s="186"/>
      <c r="G13" s="186"/>
      <c r="H13" s="187"/>
      <c r="I13" s="325">
        <v>34002367</v>
      </c>
      <c r="J13" s="325">
        <v>34002367</v>
      </c>
      <c r="K13" s="325">
        <v>34002367</v>
      </c>
      <c r="L13" s="325">
        <v>34002367</v>
      </c>
      <c r="M13" s="325">
        <v>34002367</v>
      </c>
      <c r="N13" s="325">
        <v>34002367</v>
      </c>
      <c r="O13" s="325">
        <v>34002367</v>
      </c>
      <c r="P13" s="325">
        <v>34002367</v>
      </c>
      <c r="Q13" s="325">
        <v>34002367</v>
      </c>
      <c r="R13" s="325">
        <v>34002367</v>
      </c>
      <c r="S13" s="325">
        <v>34002367</v>
      </c>
      <c r="T13" s="325">
        <v>34002363</v>
      </c>
      <c r="U13" s="326">
        <f>SUM(I13:T13)</f>
        <v>408028400</v>
      </c>
    </row>
    <row r="14" spans="1:21" ht="16.5" thickBot="1" x14ac:dyDescent="0.3">
      <c r="A14" s="185"/>
      <c r="B14" s="186" t="s">
        <v>125</v>
      </c>
      <c r="C14" s="186" t="s">
        <v>126</v>
      </c>
      <c r="D14" s="186"/>
      <c r="E14" s="186"/>
      <c r="F14" s="186"/>
      <c r="G14" s="186"/>
      <c r="H14" s="187"/>
      <c r="I14" s="327"/>
      <c r="J14" s="327">
        <v>98395800</v>
      </c>
      <c r="K14" s="325"/>
      <c r="L14" s="325"/>
      <c r="M14" s="325"/>
      <c r="N14" s="327"/>
      <c r="O14" s="325"/>
      <c r="P14" s="325"/>
      <c r="Q14" s="325">
        <v>98395800</v>
      </c>
      <c r="R14" s="325"/>
      <c r="S14" s="325"/>
      <c r="T14" s="325"/>
      <c r="U14" s="326">
        <f t="shared" ref="U14:U16" si="1">SUM(I14:T14)</f>
        <v>196791600</v>
      </c>
    </row>
    <row r="15" spans="1:21" ht="16.5" thickBot="1" x14ac:dyDescent="0.3">
      <c r="A15" s="185"/>
      <c r="B15" s="186" t="s">
        <v>127</v>
      </c>
      <c r="C15" s="186" t="s">
        <v>128</v>
      </c>
      <c r="D15" s="186"/>
      <c r="E15" s="186"/>
      <c r="F15" s="186"/>
      <c r="G15" s="186"/>
      <c r="H15" s="187"/>
      <c r="I15" s="325">
        <v>5384417</v>
      </c>
      <c r="J15" s="325">
        <v>5384417</v>
      </c>
      <c r="K15" s="325">
        <v>5384417</v>
      </c>
      <c r="L15" s="325">
        <v>5384417</v>
      </c>
      <c r="M15" s="325">
        <v>5384417</v>
      </c>
      <c r="N15" s="325">
        <v>5384417</v>
      </c>
      <c r="O15" s="325">
        <v>5384417</v>
      </c>
      <c r="P15" s="325">
        <v>5384417</v>
      </c>
      <c r="Q15" s="325">
        <v>5384417</v>
      </c>
      <c r="R15" s="325">
        <v>5384417</v>
      </c>
      <c r="S15" s="325">
        <v>5384417</v>
      </c>
      <c r="T15" s="325">
        <v>5384413</v>
      </c>
      <c r="U15" s="326">
        <f t="shared" si="1"/>
        <v>64613000</v>
      </c>
    </row>
    <row r="16" spans="1:21" ht="16.5" thickBot="1" x14ac:dyDescent="0.3">
      <c r="A16" s="185"/>
      <c r="B16" s="186" t="s">
        <v>129</v>
      </c>
      <c r="C16" s="186" t="s">
        <v>130</v>
      </c>
      <c r="D16" s="186"/>
      <c r="E16" s="186"/>
      <c r="F16" s="186"/>
      <c r="G16" s="186"/>
      <c r="H16" s="187"/>
      <c r="I16" s="325"/>
      <c r="J16" s="325"/>
      <c r="K16" s="325">
        <v>12000000</v>
      </c>
      <c r="L16" s="325"/>
      <c r="M16" s="325"/>
      <c r="N16" s="325"/>
      <c r="O16" s="325"/>
      <c r="P16" s="325"/>
      <c r="Q16" s="325"/>
      <c r="R16" s="325"/>
      <c r="S16" s="325"/>
      <c r="T16" s="325"/>
      <c r="U16" s="326">
        <f t="shared" si="1"/>
        <v>12000000</v>
      </c>
    </row>
    <row r="17" spans="1:23" ht="16.5" thickBot="1" x14ac:dyDescent="0.3">
      <c r="A17" s="182" t="s">
        <v>131</v>
      </c>
      <c r="B17" s="183" t="s">
        <v>132</v>
      </c>
      <c r="C17" s="183"/>
      <c r="D17" s="183"/>
      <c r="E17" s="183"/>
      <c r="F17" s="183"/>
      <c r="G17" s="183"/>
      <c r="H17" s="184"/>
      <c r="I17" s="324">
        <f t="shared" ref="I17:U17" si="2">SUM(I13:I16)</f>
        <v>39386784</v>
      </c>
      <c r="J17" s="324">
        <f t="shared" si="2"/>
        <v>137782584</v>
      </c>
      <c r="K17" s="324">
        <f t="shared" si="2"/>
        <v>51386784</v>
      </c>
      <c r="L17" s="324">
        <f t="shared" si="2"/>
        <v>39386784</v>
      </c>
      <c r="M17" s="324">
        <f t="shared" si="2"/>
        <v>39386784</v>
      </c>
      <c r="N17" s="324">
        <f t="shared" si="2"/>
        <v>39386784</v>
      </c>
      <c r="O17" s="324">
        <f t="shared" si="2"/>
        <v>39386784</v>
      </c>
      <c r="P17" s="324">
        <f t="shared" si="2"/>
        <v>39386784</v>
      </c>
      <c r="Q17" s="324">
        <f t="shared" si="2"/>
        <v>137782584</v>
      </c>
      <c r="R17" s="324">
        <f t="shared" si="2"/>
        <v>39386784</v>
      </c>
      <c r="S17" s="324">
        <f t="shared" si="2"/>
        <v>39386784</v>
      </c>
      <c r="T17" s="324">
        <f t="shared" si="2"/>
        <v>39386776</v>
      </c>
      <c r="U17" s="324">
        <f t="shared" si="2"/>
        <v>681433000</v>
      </c>
    </row>
    <row r="18" spans="1:23" ht="16.5" thickBot="1" x14ac:dyDescent="0.3">
      <c r="A18" s="185"/>
      <c r="B18" s="186" t="s">
        <v>133</v>
      </c>
      <c r="C18" s="186" t="s">
        <v>134</v>
      </c>
      <c r="D18" s="186"/>
      <c r="E18" s="186"/>
      <c r="F18" s="186"/>
      <c r="G18" s="186"/>
      <c r="H18" s="187"/>
      <c r="I18" s="325"/>
      <c r="J18" s="325"/>
      <c r="K18" s="325"/>
      <c r="L18" s="325"/>
      <c r="M18" s="325"/>
      <c r="N18" s="325"/>
      <c r="O18" s="325"/>
      <c r="P18" s="325"/>
      <c r="Q18" s="325"/>
      <c r="R18" s="325"/>
      <c r="S18" s="325"/>
      <c r="T18" s="325"/>
      <c r="U18" s="326">
        <f t="shared" ref="U18:U20" si="3">SUM(I18:T18)</f>
        <v>0</v>
      </c>
    </row>
    <row r="19" spans="1:23" ht="16.5" thickBot="1" x14ac:dyDescent="0.3">
      <c r="A19" s="185"/>
      <c r="B19" s="186" t="s">
        <v>135</v>
      </c>
      <c r="C19" s="186" t="s">
        <v>136</v>
      </c>
      <c r="D19" s="186"/>
      <c r="E19" s="186"/>
      <c r="F19" s="186"/>
      <c r="G19" s="186"/>
      <c r="H19" s="187"/>
      <c r="I19" s="325"/>
      <c r="J19" s="325"/>
      <c r="K19" s="325"/>
      <c r="L19" s="325"/>
      <c r="M19" s="325"/>
      <c r="N19" s="325"/>
      <c r="O19" s="325"/>
      <c r="P19" s="325"/>
      <c r="Q19" s="325"/>
      <c r="R19" s="325"/>
      <c r="S19" s="325"/>
      <c r="T19" s="325"/>
      <c r="U19" s="326">
        <f t="shared" si="3"/>
        <v>0</v>
      </c>
    </row>
    <row r="20" spans="1:23" ht="16.5" thickBot="1" x14ac:dyDescent="0.3">
      <c r="A20" s="185"/>
      <c r="B20" s="186" t="s">
        <v>137</v>
      </c>
      <c r="C20" s="186" t="s">
        <v>138</v>
      </c>
      <c r="D20" s="186"/>
      <c r="E20" s="186"/>
      <c r="F20" s="186"/>
      <c r="G20" s="186"/>
      <c r="H20" s="187"/>
      <c r="I20" s="325"/>
      <c r="J20" s="325"/>
      <c r="K20" s="325"/>
      <c r="L20" s="325"/>
      <c r="M20" s="325"/>
      <c r="N20" s="325"/>
      <c r="O20" s="325"/>
      <c r="P20" s="325"/>
      <c r="Q20" s="325"/>
      <c r="R20" s="325"/>
      <c r="S20" s="325"/>
      <c r="T20" s="325"/>
      <c r="U20" s="326">
        <f t="shared" si="3"/>
        <v>0</v>
      </c>
    </row>
    <row r="21" spans="1:23" ht="16.5" thickBot="1" x14ac:dyDescent="0.3">
      <c r="A21" s="182" t="s">
        <v>139</v>
      </c>
      <c r="B21" s="183" t="s">
        <v>140</v>
      </c>
      <c r="C21" s="183"/>
      <c r="D21" s="183"/>
      <c r="E21" s="183"/>
      <c r="F21" s="183"/>
      <c r="G21" s="183"/>
      <c r="H21" s="188"/>
      <c r="I21" s="324">
        <f>SUM(I18:I20)</f>
        <v>0</v>
      </c>
      <c r="J21" s="324">
        <f t="shared" ref="J21:U21" si="4">SUM(J18:J20)</f>
        <v>0</v>
      </c>
      <c r="K21" s="324">
        <f t="shared" si="4"/>
        <v>0</v>
      </c>
      <c r="L21" s="324">
        <f t="shared" si="4"/>
        <v>0</v>
      </c>
      <c r="M21" s="324">
        <f t="shared" si="4"/>
        <v>0</v>
      </c>
      <c r="N21" s="324">
        <f t="shared" si="4"/>
        <v>0</v>
      </c>
      <c r="O21" s="324">
        <f t="shared" si="4"/>
        <v>0</v>
      </c>
      <c r="P21" s="324">
        <f t="shared" si="4"/>
        <v>0</v>
      </c>
      <c r="Q21" s="324">
        <f t="shared" si="4"/>
        <v>0</v>
      </c>
      <c r="R21" s="324">
        <f t="shared" si="4"/>
        <v>0</v>
      </c>
      <c r="S21" s="324">
        <f t="shared" si="4"/>
        <v>0</v>
      </c>
      <c r="T21" s="324">
        <f t="shared" si="4"/>
        <v>0</v>
      </c>
      <c r="U21" s="324">
        <f t="shared" si="4"/>
        <v>0</v>
      </c>
    </row>
    <row r="22" spans="1:23" ht="16.5" thickBot="1" x14ac:dyDescent="0.3">
      <c r="A22" s="185"/>
      <c r="B22" s="186" t="s">
        <v>141</v>
      </c>
      <c r="C22" s="186" t="s">
        <v>142</v>
      </c>
      <c r="D22" s="186"/>
      <c r="E22" s="186"/>
      <c r="F22" s="186"/>
      <c r="G22" s="186"/>
      <c r="H22" s="187"/>
      <c r="I22" s="325">
        <v>268463750</v>
      </c>
      <c r="J22" s="325">
        <v>27263750</v>
      </c>
      <c r="K22" s="325">
        <v>27263750</v>
      </c>
      <c r="L22" s="325">
        <v>27263750</v>
      </c>
      <c r="M22" s="325">
        <v>27263750</v>
      </c>
      <c r="N22" s="325">
        <v>27263750</v>
      </c>
      <c r="O22" s="325">
        <v>27263750</v>
      </c>
      <c r="P22" s="325">
        <v>27263750</v>
      </c>
      <c r="Q22" s="325">
        <v>27263750</v>
      </c>
      <c r="R22" s="325">
        <v>27263750</v>
      </c>
      <c r="S22" s="325">
        <v>27263750</v>
      </c>
      <c r="T22" s="325">
        <v>27263750</v>
      </c>
      <c r="U22" s="326">
        <f>SUM(I22:T22)</f>
        <v>568365000</v>
      </c>
      <c r="W22" s="189"/>
    </row>
    <row r="23" spans="1:23" ht="16.5" thickBot="1" x14ac:dyDescent="0.3">
      <c r="A23" s="182" t="s">
        <v>143</v>
      </c>
      <c r="B23" s="183" t="s">
        <v>59</v>
      </c>
      <c r="C23" s="183"/>
      <c r="D23" s="183"/>
      <c r="E23" s="183"/>
      <c r="F23" s="183"/>
      <c r="G23" s="183"/>
      <c r="H23" s="184"/>
      <c r="I23" s="324">
        <f>SUM(I22)</f>
        <v>268463750</v>
      </c>
      <c r="J23" s="324">
        <f t="shared" ref="J23:U23" si="5">SUM(J22)</f>
        <v>27263750</v>
      </c>
      <c r="K23" s="324">
        <f t="shared" si="5"/>
        <v>27263750</v>
      </c>
      <c r="L23" s="324">
        <f t="shared" si="5"/>
        <v>27263750</v>
      </c>
      <c r="M23" s="324">
        <f t="shared" si="5"/>
        <v>27263750</v>
      </c>
      <c r="N23" s="324">
        <f t="shared" si="5"/>
        <v>27263750</v>
      </c>
      <c r="O23" s="324">
        <f t="shared" si="5"/>
        <v>27263750</v>
      </c>
      <c r="P23" s="324">
        <f t="shared" si="5"/>
        <v>27263750</v>
      </c>
      <c r="Q23" s="324">
        <f t="shared" si="5"/>
        <v>27263750</v>
      </c>
      <c r="R23" s="324">
        <f t="shared" si="5"/>
        <v>27263750</v>
      </c>
      <c r="S23" s="324">
        <f t="shared" si="5"/>
        <v>27263750</v>
      </c>
      <c r="T23" s="324">
        <f t="shared" si="5"/>
        <v>27263750</v>
      </c>
      <c r="U23" s="324">
        <f t="shared" si="5"/>
        <v>568365000</v>
      </c>
    </row>
    <row r="24" spans="1:23" ht="16.5" thickBot="1" x14ac:dyDescent="0.3">
      <c r="A24" s="182"/>
      <c r="B24" s="183" t="s">
        <v>144</v>
      </c>
      <c r="C24" s="183"/>
      <c r="D24" s="183"/>
      <c r="E24" s="183"/>
      <c r="F24" s="183"/>
      <c r="G24" s="183"/>
      <c r="H24" s="184"/>
      <c r="I24" s="324">
        <f>SUM(I12,I23)</f>
        <v>307850534</v>
      </c>
      <c r="J24" s="324">
        <f t="shared" ref="J24:T24" si="6">SUM(J12,J23)</f>
        <v>165046334</v>
      </c>
      <c r="K24" s="324">
        <f t="shared" si="6"/>
        <v>78650534</v>
      </c>
      <c r="L24" s="324">
        <f t="shared" si="6"/>
        <v>66650534</v>
      </c>
      <c r="M24" s="324">
        <f t="shared" si="6"/>
        <v>66650534</v>
      </c>
      <c r="N24" s="324">
        <f t="shared" si="6"/>
        <v>66650534</v>
      </c>
      <c r="O24" s="324">
        <f t="shared" si="6"/>
        <v>66650534</v>
      </c>
      <c r="P24" s="324">
        <f t="shared" si="6"/>
        <v>66650534</v>
      </c>
      <c r="Q24" s="324">
        <f t="shared" si="6"/>
        <v>165046334</v>
      </c>
      <c r="R24" s="324">
        <f t="shared" si="6"/>
        <v>66650534</v>
      </c>
      <c r="S24" s="324">
        <f t="shared" si="6"/>
        <v>66650534</v>
      </c>
      <c r="T24" s="324">
        <f t="shared" si="6"/>
        <v>66650526</v>
      </c>
      <c r="U24" s="324">
        <f>U12+U23</f>
        <v>1249798000</v>
      </c>
      <c r="V24" s="189"/>
      <c r="W24" s="189"/>
    </row>
    <row r="25" spans="1:23" ht="16.5" thickBot="1" x14ac:dyDescent="0.3"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</row>
    <row r="26" spans="1:23" x14ac:dyDescent="0.25">
      <c r="A26" s="549" t="s">
        <v>145</v>
      </c>
      <c r="B26" s="558"/>
      <c r="C26" s="558"/>
      <c r="D26" s="558"/>
      <c r="E26" s="558"/>
      <c r="F26" s="558"/>
      <c r="G26" s="558"/>
      <c r="H26" s="559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6"/>
    </row>
    <row r="27" spans="1:23" x14ac:dyDescent="0.25">
      <c r="A27" s="560"/>
      <c r="B27" s="561"/>
      <c r="C27" s="561"/>
      <c r="D27" s="561"/>
      <c r="E27" s="561"/>
      <c r="F27" s="561"/>
      <c r="G27" s="561"/>
      <c r="H27" s="562"/>
      <c r="I27" s="177" t="s">
        <v>109</v>
      </c>
      <c r="J27" s="177" t="s">
        <v>110</v>
      </c>
      <c r="K27" s="177" t="s">
        <v>111</v>
      </c>
      <c r="L27" s="178" t="s">
        <v>112</v>
      </c>
      <c r="M27" s="178" t="s">
        <v>113</v>
      </c>
      <c r="N27" s="178" t="s">
        <v>114</v>
      </c>
      <c r="O27" s="178" t="s">
        <v>115</v>
      </c>
      <c r="P27" s="178" t="s">
        <v>116</v>
      </c>
      <c r="Q27" s="178" t="s">
        <v>117</v>
      </c>
      <c r="R27" s="178" t="s">
        <v>118</v>
      </c>
      <c r="S27" s="178" t="s">
        <v>119</v>
      </c>
      <c r="T27" s="178" t="s">
        <v>120</v>
      </c>
      <c r="U27" s="179" t="s">
        <v>121</v>
      </c>
    </row>
    <row r="28" spans="1:23" ht="16.5" thickBot="1" x14ac:dyDescent="0.3">
      <c r="A28" s="563"/>
      <c r="B28" s="564"/>
      <c r="C28" s="564"/>
      <c r="D28" s="564"/>
      <c r="E28" s="564"/>
      <c r="F28" s="564"/>
      <c r="G28" s="564"/>
      <c r="H28" s="565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1"/>
    </row>
    <row r="29" spans="1:23" ht="16.5" thickBot="1" x14ac:dyDescent="0.3">
      <c r="A29" s="182" t="s">
        <v>146</v>
      </c>
      <c r="B29" s="183" t="s">
        <v>147</v>
      </c>
      <c r="C29" s="183"/>
      <c r="D29" s="183"/>
      <c r="E29" s="183"/>
      <c r="F29" s="183"/>
      <c r="G29" s="183"/>
      <c r="H29" s="184"/>
      <c r="I29" s="324">
        <f>SUM(I35,I39,)</f>
        <v>122972171</v>
      </c>
      <c r="J29" s="324">
        <f t="shared" ref="J29:T29" si="7">SUM(J35,J39,)</f>
        <v>63724167</v>
      </c>
      <c r="K29" s="324">
        <f t="shared" si="7"/>
        <v>63724167</v>
      </c>
      <c r="L29" s="324">
        <f t="shared" si="7"/>
        <v>90088167</v>
      </c>
      <c r="M29" s="324">
        <f t="shared" si="7"/>
        <v>63724167</v>
      </c>
      <c r="N29" s="324">
        <f t="shared" si="7"/>
        <v>63724167</v>
      </c>
      <c r="O29" s="324">
        <f t="shared" si="7"/>
        <v>120529167</v>
      </c>
      <c r="P29" s="324">
        <f t="shared" si="7"/>
        <v>63724167</v>
      </c>
      <c r="Q29" s="324">
        <f>SUM(Q35,Q39,)</f>
        <v>63724167</v>
      </c>
      <c r="R29" s="324">
        <f t="shared" si="7"/>
        <v>63724167</v>
      </c>
      <c r="S29" s="324">
        <f t="shared" si="7"/>
        <v>63724167</v>
      </c>
      <c r="T29" s="324">
        <f t="shared" si="7"/>
        <v>63720159</v>
      </c>
      <c r="U29" s="324">
        <f>SUM(U35,U39,)</f>
        <v>907103000</v>
      </c>
    </row>
    <row r="30" spans="1:23" ht="16.5" thickBot="1" x14ac:dyDescent="0.3">
      <c r="A30" s="185"/>
      <c r="B30" s="186" t="s">
        <v>148</v>
      </c>
      <c r="C30" s="186" t="s">
        <v>149</v>
      </c>
      <c r="D30" s="186"/>
      <c r="E30" s="186"/>
      <c r="F30" s="186"/>
      <c r="G30" s="186"/>
      <c r="H30" s="187"/>
      <c r="I30" s="325">
        <v>23357000</v>
      </c>
      <c r="J30" s="325">
        <v>23357000</v>
      </c>
      <c r="K30" s="325">
        <v>23357000</v>
      </c>
      <c r="L30" s="325">
        <v>23357000</v>
      </c>
      <c r="M30" s="325">
        <v>23357000</v>
      </c>
      <c r="N30" s="325">
        <v>23357000</v>
      </c>
      <c r="O30" s="325">
        <v>23357000</v>
      </c>
      <c r="P30" s="325">
        <v>23357000</v>
      </c>
      <c r="Q30" s="325">
        <v>23357000</v>
      </c>
      <c r="R30" s="325">
        <v>23357000</v>
      </c>
      <c r="S30" s="325">
        <v>23357000</v>
      </c>
      <c r="T30" s="325">
        <v>23357000</v>
      </c>
      <c r="U30" s="328">
        <f>SUM(I30:T30)</f>
        <v>280284000</v>
      </c>
    </row>
    <row r="31" spans="1:23" ht="16.5" thickBot="1" x14ac:dyDescent="0.3">
      <c r="A31" s="185"/>
      <c r="B31" s="186" t="s">
        <v>150</v>
      </c>
      <c r="C31" s="186" t="s">
        <v>151</v>
      </c>
      <c r="D31" s="186"/>
      <c r="E31" s="186"/>
      <c r="F31" s="186"/>
      <c r="G31" s="186"/>
      <c r="H31" s="187"/>
      <c r="I31" s="327">
        <v>4434087</v>
      </c>
      <c r="J31" s="327">
        <v>4434083</v>
      </c>
      <c r="K31" s="327">
        <v>4434083</v>
      </c>
      <c r="L31" s="327">
        <v>4434083</v>
      </c>
      <c r="M31" s="327">
        <v>4434083</v>
      </c>
      <c r="N31" s="327">
        <v>4434083</v>
      </c>
      <c r="O31" s="327">
        <v>4434083</v>
      </c>
      <c r="P31" s="327">
        <v>4434083</v>
      </c>
      <c r="Q31" s="327">
        <v>4434083</v>
      </c>
      <c r="R31" s="327">
        <v>4434083</v>
      </c>
      <c r="S31" s="327">
        <v>4434083</v>
      </c>
      <c r="T31" s="327">
        <v>4434083</v>
      </c>
      <c r="U31" s="328">
        <f>SUM(I31:T31)</f>
        <v>53209000</v>
      </c>
    </row>
    <row r="32" spans="1:23" ht="16.5" thickBot="1" x14ac:dyDescent="0.3">
      <c r="A32" s="185"/>
      <c r="B32" s="186" t="s">
        <v>152</v>
      </c>
      <c r="C32" s="186" t="s">
        <v>153</v>
      </c>
      <c r="D32" s="186"/>
      <c r="E32" s="186"/>
      <c r="F32" s="186"/>
      <c r="G32" s="186"/>
      <c r="H32" s="187"/>
      <c r="I32" s="325">
        <v>25329167</v>
      </c>
      <c r="J32" s="325">
        <v>25329167</v>
      </c>
      <c r="K32" s="325">
        <v>25329167</v>
      </c>
      <c r="L32" s="325">
        <v>25329167</v>
      </c>
      <c r="M32" s="325">
        <v>25329167</v>
      </c>
      <c r="N32" s="325">
        <v>25329167</v>
      </c>
      <c r="O32" s="325">
        <v>25329167</v>
      </c>
      <c r="P32" s="325">
        <v>25329167</v>
      </c>
      <c r="Q32" s="325">
        <v>25329167</v>
      </c>
      <c r="R32" s="325">
        <v>25329167</v>
      </c>
      <c r="S32" s="325">
        <v>25329167</v>
      </c>
      <c r="T32" s="325">
        <v>25329163</v>
      </c>
      <c r="U32" s="328">
        <f>SUM(I32:T32)</f>
        <v>303950000</v>
      </c>
    </row>
    <row r="33" spans="1:22" ht="16.5" thickBot="1" x14ac:dyDescent="0.3">
      <c r="A33" s="185"/>
      <c r="B33" s="186" t="s">
        <v>154</v>
      </c>
      <c r="C33" s="186" t="s">
        <v>155</v>
      </c>
      <c r="D33" s="186"/>
      <c r="E33" s="186"/>
      <c r="F33" s="186"/>
      <c r="G33" s="186"/>
      <c r="H33" s="187"/>
      <c r="I33" s="325">
        <v>667000</v>
      </c>
      <c r="J33" s="325">
        <v>667000</v>
      </c>
      <c r="K33" s="325">
        <v>667000</v>
      </c>
      <c r="L33" s="325">
        <v>667000</v>
      </c>
      <c r="M33" s="325">
        <v>667000</v>
      </c>
      <c r="N33" s="325">
        <v>667000</v>
      </c>
      <c r="O33" s="325">
        <v>667000</v>
      </c>
      <c r="P33" s="325">
        <v>667000</v>
      </c>
      <c r="Q33" s="325">
        <v>667000</v>
      </c>
      <c r="R33" s="325">
        <v>667000</v>
      </c>
      <c r="S33" s="325">
        <v>667000</v>
      </c>
      <c r="T33" s="325">
        <v>663000</v>
      </c>
      <c r="U33" s="328">
        <f>SUM(I33:T33)</f>
        <v>8000000</v>
      </c>
    </row>
    <row r="34" spans="1:22" ht="16.5" thickBot="1" x14ac:dyDescent="0.3">
      <c r="A34" s="185"/>
      <c r="B34" s="186" t="s">
        <v>156</v>
      </c>
      <c r="C34" s="186" t="s">
        <v>157</v>
      </c>
      <c r="D34" s="186"/>
      <c r="E34" s="186"/>
      <c r="F34" s="186"/>
      <c r="G34" s="186"/>
      <c r="H34" s="187"/>
      <c r="I34" s="329">
        <v>69184917</v>
      </c>
      <c r="J34" s="329">
        <v>9936917</v>
      </c>
      <c r="K34" s="329">
        <v>9936917</v>
      </c>
      <c r="L34" s="329">
        <v>9936917</v>
      </c>
      <c r="M34" s="329">
        <v>9936917</v>
      </c>
      <c r="N34" s="329">
        <v>9936917</v>
      </c>
      <c r="O34" s="329">
        <v>9936917</v>
      </c>
      <c r="P34" s="329">
        <v>9936917</v>
      </c>
      <c r="Q34" s="329">
        <v>9936917</v>
      </c>
      <c r="R34" s="329">
        <v>9936917</v>
      </c>
      <c r="S34" s="329">
        <v>9936917</v>
      </c>
      <c r="T34" s="329">
        <v>9936913</v>
      </c>
      <c r="U34" s="328">
        <f>SUM(I34:T34)</f>
        <v>178491000</v>
      </c>
    </row>
    <row r="35" spans="1:22" ht="16.5" thickBot="1" x14ac:dyDescent="0.3">
      <c r="A35" s="182" t="s">
        <v>131</v>
      </c>
      <c r="B35" s="183" t="s">
        <v>158</v>
      </c>
      <c r="C35" s="183"/>
      <c r="D35" s="183"/>
      <c r="E35" s="183"/>
      <c r="F35" s="183"/>
      <c r="G35" s="183"/>
      <c r="H35" s="184"/>
      <c r="I35" s="324">
        <f>SUM(I30:I34)</f>
        <v>122972171</v>
      </c>
      <c r="J35" s="324">
        <f t="shared" ref="J35:U35" si="8">SUM(J30:J34)</f>
        <v>63724167</v>
      </c>
      <c r="K35" s="324">
        <f t="shared" si="8"/>
        <v>63724167</v>
      </c>
      <c r="L35" s="324">
        <f t="shared" si="8"/>
        <v>63724167</v>
      </c>
      <c r="M35" s="324">
        <f t="shared" si="8"/>
        <v>63724167</v>
      </c>
      <c r="N35" s="324">
        <f t="shared" si="8"/>
        <v>63724167</v>
      </c>
      <c r="O35" s="324">
        <f t="shared" si="8"/>
        <v>63724167</v>
      </c>
      <c r="P35" s="324">
        <f t="shared" si="8"/>
        <v>63724167</v>
      </c>
      <c r="Q35" s="324">
        <f t="shared" si="8"/>
        <v>63724167</v>
      </c>
      <c r="R35" s="324">
        <f t="shared" si="8"/>
        <v>63724167</v>
      </c>
      <c r="S35" s="324">
        <f t="shared" si="8"/>
        <v>63724167</v>
      </c>
      <c r="T35" s="324">
        <f t="shared" si="8"/>
        <v>63720159</v>
      </c>
      <c r="U35" s="324">
        <f t="shared" si="8"/>
        <v>823934000</v>
      </c>
    </row>
    <row r="36" spans="1:22" ht="16.5" thickBot="1" x14ac:dyDescent="0.3">
      <c r="A36" s="185"/>
      <c r="B36" s="186" t="s">
        <v>36</v>
      </c>
      <c r="C36" s="186" t="s">
        <v>159</v>
      </c>
      <c r="D36" s="186"/>
      <c r="E36" s="186"/>
      <c r="F36" s="186"/>
      <c r="G36" s="186"/>
      <c r="H36" s="187"/>
      <c r="I36" s="329"/>
      <c r="J36" s="329"/>
      <c r="K36" s="325"/>
      <c r="L36" s="325">
        <v>26364000</v>
      </c>
      <c r="M36" s="325"/>
      <c r="N36" s="325"/>
      <c r="O36" s="325"/>
      <c r="P36" s="325"/>
      <c r="Q36" s="325"/>
      <c r="R36" s="325"/>
      <c r="S36" s="325"/>
      <c r="T36" s="325"/>
      <c r="U36" s="328">
        <f>SUM(I36:T36)</f>
        <v>26364000</v>
      </c>
    </row>
    <row r="37" spans="1:22" ht="16.5" thickBot="1" x14ac:dyDescent="0.3">
      <c r="A37" s="185"/>
      <c r="B37" s="186" t="s">
        <v>160</v>
      </c>
      <c r="C37" s="186" t="s">
        <v>161</v>
      </c>
      <c r="D37" s="186"/>
      <c r="E37" s="186"/>
      <c r="F37" s="186"/>
      <c r="G37" s="186"/>
      <c r="H37" s="187"/>
      <c r="I37" s="329"/>
      <c r="J37" s="329"/>
      <c r="K37" s="325"/>
      <c r="L37" s="325"/>
      <c r="M37" s="325"/>
      <c r="N37" s="325"/>
      <c r="O37" s="325">
        <v>56805000</v>
      </c>
      <c r="P37" s="325"/>
      <c r="Q37" s="325"/>
      <c r="R37" s="325"/>
      <c r="S37" s="325"/>
      <c r="T37" s="325">
        <v>0</v>
      </c>
      <c r="U37" s="328">
        <f>SUM(I37:T37)</f>
        <v>56805000</v>
      </c>
    </row>
    <row r="38" spans="1:22" ht="16.5" thickBot="1" x14ac:dyDescent="0.3">
      <c r="A38" s="185"/>
      <c r="B38" s="186" t="s">
        <v>162</v>
      </c>
      <c r="C38" s="186" t="s">
        <v>163</v>
      </c>
      <c r="D38" s="186"/>
      <c r="E38" s="186"/>
      <c r="F38" s="186"/>
      <c r="G38" s="186"/>
      <c r="H38" s="187"/>
      <c r="I38" s="329"/>
      <c r="J38" s="329"/>
      <c r="K38" s="325"/>
      <c r="L38" s="325"/>
      <c r="M38" s="325"/>
      <c r="N38" s="325"/>
      <c r="O38" s="325"/>
      <c r="P38" s="325"/>
      <c r="Q38" s="325"/>
      <c r="R38" s="325"/>
      <c r="S38" s="325"/>
      <c r="T38" s="325"/>
      <c r="U38" s="328">
        <f>SUM(I38:T38)</f>
        <v>0</v>
      </c>
      <c r="V38" s="189"/>
    </row>
    <row r="39" spans="1:22" ht="16.5" thickBot="1" x14ac:dyDescent="0.3">
      <c r="A39" s="182" t="s">
        <v>164</v>
      </c>
      <c r="B39" s="183" t="s">
        <v>165</v>
      </c>
      <c r="C39" s="183"/>
      <c r="D39" s="183"/>
      <c r="E39" s="183"/>
      <c r="F39" s="183"/>
      <c r="G39" s="183"/>
      <c r="H39" s="184"/>
      <c r="I39" s="324">
        <f>SUM(I36:I38)</f>
        <v>0</v>
      </c>
      <c r="J39" s="324">
        <f t="shared" ref="J39:U39" si="9">SUM(J36:J38)</f>
        <v>0</v>
      </c>
      <c r="K39" s="324">
        <f t="shared" si="9"/>
        <v>0</v>
      </c>
      <c r="L39" s="324">
        <f t="shared" si="9"/>
        <v>26364000</v>
      </c>
      <c r="M39" s="324">
        <f t="shared" si="9"/>
        <v>0</v>
      </c>
      <c r="N39" s="324">
        <f t="shared" si="9"/>
        <v>0</v>
      </c>
      <c r="O39" s="324">
        <f t="shared" si="9"/>
        <v>56805000</v>
      </c>
      <c r="P39" s="324">
        <f t="shared" si="9"/>
        <v>0</v>
      </c>
      <c r="Q39" s="324">
        <f t="shared" si="9"/>
        <v>0</v>
      </c>
      <c r="R39" s="324">
        <f t="shared" si="9"/>
        <v>0</v>
      </c>
      <c r="S39" s="324">
        <f t="shared" si="9"/>
        <v>0</v>
      </c>
      <c r="T39" s="324">
        <f t="shared" si="9"/>
        <v>0</v>
      </c>
      <c r="U39" s="324">
        <f t="shared" si="9"/>
        <v>83169000</v>
      </c>
    </row>
    <row r="40" spans="1:22" ht="16.5" thickBot="1" x14ac:dyDescent="0.3">
      <c r="A40" s="185"/>
      <c r="B40" s="186" t="s">
        <v>166</v>
      </c>
      <c r="C40" s="186" t="s">
        <v>167</v>
      </c>
      <c r="D40" s="186"/>
      <c r="E40" s="186"/>
      <c r="F40" s="186"/>
      <c r="G40" s="186"/>
      <c r="H40" s="187"/>
      <c r="I40" s="329">
        <v>42793750</v>
      </c>
      <c r="J40" s="325">
        <v>27263750</v>
      </c>
      <c r="K40" s="325">
        <v>27263750</v>
      </c>
      <c r="L40" s="325">
        <v>27263750</v>
      </c>
      <c r="M40" s="325">
        <v>27263750</v>
      </c>
      <c r="N40" s="325">
        <v>27263750</v>
      </c>
      <c r="O40" s="325">
        <v>27263750</v>
      </c>
      <c r="P40" s="325">
        <v>27263750</v>
      </c>
      <c r="Q40" s="325">
        <v>27263750</v>
      </c>
      <c r="R40" s="325">
        <v>27263750</v>
      </c>
      <c r="S40" s="325">
        <v>27263750</v>
      </c>
      <c r="T40" s="325">
        <v>27263750</v>
      </c>
      <c r="U40" s="328">
        <f>SUM(I40:T40)</f>
        <v>342695000</v>
      </c>
    </row>
    <row r="41" spans="1:22" ht="16.5" thickBot="1" x14ac:dyDescent="0.3">
      <c r="A41" s="182" t="s">
        <v>168</v>
      </c>
      <c r="B41" s="183" t="s">
        <v>169</v>
      </c>
      <c r="C41" s="183"/>
      <c r="D41" s="183"/>
      <c r="E41" s="183"/>
      <c r="F41" s="183"/>
      <c r="G41" s="183"/>
      <c r="H41" s="184"/>
      <c r="I41" s="324">
        <f>SUM(I40)</f>
        <v>42793750</v>
      </c>
      <c r="J41" s="324">
        <f t="shared" ref="J41:T41" si="10">SUM(J40)</f>
        <v>27263750</v>
      </c>
      <c r="K41" s="324">
        <f t="shared" si="10"/>
        <v>27263750</v>
      </c>
      <c r="L41" s="324">
        <f t="shared" si="10"/>
        <v>27263750</v>
      </c>
      <c r="M41" s="324">
        <f t="shared" si="10"/>
        <v>27263750</v>
      </c>
      <c r="N41" s="324">
        <f t="shared" si="10"/>
        <v>27263750</v>
      </c>
      <c r="O41" s="324">
        <f t="shared" si="10"/>
        <v>27263750</v>
      </c>
      <c r="P41" s="324">
        <f t="shared" si="10"/>
        <v>27263750</v>
      </c>
      <c r="Q41" s="324">
        <f t="shared" si="10"/>
        <v>27263750</v>
      </c>
      <c r="R41" s="324">
        <f t="shared" si="10"/>
        <v>27263750</v>
      </c>
      <c r="S41" s="324">
        <f>SUM(S40)</f>
        <v>27263750</v>
      </c>
      <c r="T41" s="324">
        <f t="shared" si="10"/>
        <v>27263750</v>
      </c>
      <c r="U41" s="324">
        <f>SUM(I41:T41)</f>
        <v>342695000</v>
      </c>
    </row>
    <row r="42" spans="1:22" ht="16.5" thickBot="1" x14ac:dyDescent="0.3">
      <c r="A42" s="182" t="s">
        <v>170</v>
      </c>
      <c r="B42" s="540" t="s">
        <v>171</v>
      </c>
      <c r="C42" s="541"/>
      <c r="D42" s="541"/>
      <c r="E42" s="541"/>
      <c r="F42" s="541"/>
      <c r="G42" s="183"/>
      <c r="H42" s="184"/>
      <c r="I42" s="324">
        <f>SUM(I29,I41,)</f>
        <v>165765921</v>
      </c>
      <c r="J42" s="324">
        <f t="shared" ref="J42:S42" si="11">SUM(J29,J41,)</f>
        <v>90987917</v>
      </c>
      <c r="K42" s="324">
        <f t="shared" si="11"/>
        <v>90987917</v>
      </c>
      <c r="L42" s="324">
        <f>SUM(L29,L41,)</f>
        <v>117351917</v>
      </c>
      <c r="M42" s="324">
        <f t="shared" si="11"/>
        <v>90987917</v>
      </c>
      <c r="N42" s="324">
        <f t="shared" si="11"/>
        <v>90987917</v>
      </c>
      <c r="O42" s="324">
        <f t="shared" si="11"/>
        <v>147792917</v>
      </c>
      <c r="P42" s="324">
        <f t="shared" si="11"/>
        <v>90987917</v>
      </c>
      <c r="Q42" s="324">
        <f>SUM(Q29,Q41,)</f>
        <v>90987917</v>
      </c>
      <c r="R42" s="324">
        <f t="shared" si="11"/>
        <v>90987917</v>
      </c>
      <c r="S42" s="324">
        <f t="shared" si="11"/>
        <v>90987917</v>
      </c>
      <c r="T42" s="324">
        <f>SUM(T29,T41,)</f>
        <v>90983909</v>
      </c>
      <c r="U42" s="324">
        <f>+U41+U29</f>
        <v>1249798000</v>
      </c>
    </row>
    <row r="43" spans="1:22" x14ac:dyDescent="0.25">
      <c r="O43" s="190"/>
    </row>
  </sheetData>
  <mergeCells count="6">
    <mergeCell ref="B42:F42"/>
    <mergeCell ref="Q1:U1"/>
    <mergeCell ref="R3:U6"/>
    <mergeCell ref="A7:U7"/>
    <mergeCell ref="A9:H11"/>
    <mergeCell ref="A26:H28"/>
  </mergeCells>
  <pageMargins left="0.23622047244094491" right="0.23622047244094491" top="0.74803149606299213" bottom="0.74803149606299213" header="0.31496062992125984" footer="0.31496062992125984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9"/>
  <sheetViews>
    <sheetView workbookViewId="0">
      <selection activeCell="C5" sqref="C5"/>
    </sheetView>
  </sheetViews>
  <sheetFormatPr defaultRowHeight="15.75" x14ac:dyDescent="0.25"/>
  <cols>
    <col min="1" max="1" width="12.42578125" style="228" customWidth="1"/>
    <col min="2" max="2" width="74.42578125" style="228" customWidth="1"/>
    <col min="3" max="3" width="8.140625" style="228" customWidth="1"/>
    <col min="4" max="4" width="16.140625" style="228" customWidth="1"/>
    <col min="5" max="5" width="11.140625" style="228" hidden="1" customWidth="1"/>
    <col min="6" max="6" width="16.140625" style="228" customWidth="1"/>
    <col min="7" max="258" width="9.140625" style="228"/>
    <col min="259" max="259" width="12.42578125" style="228" customWidth="1"/>
    <col min="260" max="260" width="55" style="228" customWidth="1"/>
    <col min="261" max="261" width="15.85546875" style="228" customWidth="1"/>
    <col min="262" max="262" width="15.5703125" style="228" customWidth="1"/>
    <col min="263" max="514" width="9.140625" style="228"/>
    <col min="515" max="515" width="12.42578125" style="228" customWidth="1"/>
    <col min="516" max="516" width="55" style="228" customWidth="1"/>
    <col min="517" max="517" width="15.85546875" style="228" customWidth="1"/>
    <col min="518" max="518" width="15.5703125" style="228" customWidth="1"/>
    <col min="519" max="770" width="9.140625" style="228"/>
    <col min="771" max="771" width="12.42578125" style="228" customWidth="1"/>
    <col min="772" max="772" width="55" style="228" customWidth="1"/>
    <col min="773" max="773" width="15.85546875" style="228" customWidth="1"/>
    <col min="774" max="774" width="15.5703125" style="228" customWidth="1"/>
    <col min="775" max="1026" width="9.140625" style="228"/>
    <col min="1027" max="1027" width="12.42578125" style="228" customWidth="1"/>
    <col min="1028" max="1028" width="55" style="228" customWidth="1"/>
    <col min="1029" max="1029" width="15.85546875" style="228" customWidth="1"/>
    <col min="1030" max="1030" width="15.5703125" style="228" customWidth="1"/>
    <col min="1031" max="1282" width="9.140625" style="228"/>
    <col min="1283" max="1283" width="12.42578125" style="228" customWidth="1"/>
    <col min="1284" max="1284" width="55" style="228" customWidth="1"/>
    <col min="1285" max="1285" width="15.85546875" style="228" customWidth="1"/>
    <col min="1286" max="1286" width="15.5703125" style="228" customWidth="1"/>
    <col min="1287" max="1538" width="9.140625" style="228"/>
    <col min="1539" max="1539" width="12.42578125" style="228" customWidth="1"/>
    <col min="1540" max="1540" width="55" style="228" customWidth="1"/>
    <col min="1541" max="1541" width="15.85546875" style="228" customWidth="1"/>
    <col min="1542" max="1542" width="15.5703125" style="228" customWidth="1"/>
    <col min="1543" max="1794" width="9.140625" style="228"/>
    <col min="1795" max="1795" width="12.42578125" style="228" customWidth="1"/>
    <col min="1796" max="1796" width="55" style="228" customWidth="1"/>
    <col min="1797" max="1797" width="15.85546875" style="228" customWidth="1"/>
    <col min="1798" max="1798" width="15.5703125" style="228" customWidth="1"/>
    <col min="1799" max="2050" width="9.140625" style="228"/>
    <col min="2051" max="2051" width="12.42578125" style="228" customWidth="1"/>
    <col min="2052" max="2052" width="55" style="228" customWidth="1"/>
    <col min="2053" max="2053" width="15.85546875" style="228" customWidth="1"/>
    <col min="2054" max="2054" width="15.5703125" style="228" customWidth="1"/>
    <col min="2055" max="2306" width="9.140625" style="228"/>
    <col min="2307" max="2307" width="12.42578125" style="228" customWidth="1"/>
    <col min="2308" max="2308" width="55" style="228" customWidth="1"/>
    <col min="2309" max="2309" width="15.85546875" style="228" customWidth="1"/>
    <col min="2310" max="2310" width="15.5703125" style="228" customWidth="1"/>
    <col min="2311" max="2562" width="9.140625" style="228"/>
    <col min="2563" max="2563" width="12.42578125" style="228" customWidth="1"/>
    <col min="2564" max="2564" width="55" style="228" customWidth="1"/>
    <col min="2565" max="2565" width="15.85546875" style="228" customWidth="1"/>
    <col min="2566" max="2566" width="15.5703125" style="228" customWidth="1"/>
    <col min="2567" max="2818" width="9.140625" style="228"/>
    <col min="2819" max="2819" width="12.42578125" style="228" customWidth="1"/>
    <col min="2820" max="2820" width="55" style="228" customWidth="1"/>
    <col min="2821" max="2821" width="15.85546875" style="228" customWidth="1"/>
    <col min="2822" max="2822" width="15.5703125" style="228" customWidth="1"/>
    <col min="2823" max="3074" width="9.140625" style="228"/>
    <col min="3075" max="3075" width="12.42578125" style="228" customWidth="1"/>
    <col min="3076" max="3076" width="55" style="228" customWidth="1"/>
    <col min="3077" max="3077" width="15.85546875" style="228" customWidth="1"/>
    <col min="3078" max="3078" width="15.5703125" style="228" customWidth="1"/>
    <col min="3079" max="3330" width="9.140625" style="228"/>
    <col min="3331" max="3331" width="12.42578125" style="228" customWidth="1"/>
    <col min="3332" max="3332" width="55" style="228" customWidth="1"/>
    <col min="3333" max="3333" width="15.85546875" style="228" customWidth="1"/>
    <col min="3334" max="3334" width="15.5703125" style="228" customWidth="1"/>
    <col min="3335" max="3586" width="9.140625" style="228"/>
    <col min="3587" max="3587" width="12.42578125" style="228" customWidth="1"/>
    <col min="3588" max="3588" width="55" style="228" customWidth="1"/>
    <col min="3589" max="3589" width="15.85546875" style="228" customWidth="1"/>
    <col min="3590" max="3590" width="15.5703125" style="228" customWidth="1"/>
    <col min="3591" max="3842" width="9.140625" style="228"/>
    <col min="3843" max="3843" width="12.42578125" style="228" customWidth="1"/>
    <col min="3844" max="3844" width="55" style="228" customWidth="1"/>
    <col min="3845" max="3845" width="15.85546875" style="228" customWidth="1"/>
    <col min="3846" max="3846" width="15.5703125" style="228" customWidth="1"/>
    <col min="3847" max="4098" width="9.140625" style="228"/>
    <col min="4099" max="4099" width="12.42578125" style="228" customWidth="1"/>
    <col min="4100" max="4100" width="55" style="228" customWidth="1"/>
    <col min="4101" max="4101" width="15.85546875" style="228" customWidth="1"/>
    <col min="4102" max="4102" width="15.5703125" style="228" customWidth="1"/>
    <col min="4103" max="4354" width="9.140625" style="228"/>
    <col min="4355" max="4355" width="12.42578125" style="228" customWidth="1"/>
    <col min="4356" max="4356" width="55" style="228" customWidth="1"/>
    <col min="4357" max="4357" width="15.85546875" style="228" customWidth="1"/>
    <col min="4358" max="4358" width="15.5703125" style="228" customWidth="1"/>
    <col min="4359" max="4610" width="9.140625" style="228"/>
    <col min="4611" max="4611" width="12.42578125" style="228" customWidth="1"/>
    <col min="4612" max="4612" width="55" style="228" customWidth="1"/>
    <col min="4613" max="4613" width="15.85546875" style="228" customWidth="1"/>
    <col min="4614" max="4614" width="15.5703125" style="228" customWidth="1"/>
    <col min="4615" max="4866" width="9.140625" style="228"/>
    <col min="4867" max="4867" width="12.42578125" style="228" customWidth="1"/>
    <col min="4868" max="4868" width="55" style="228" customWidth="1"/>
    <col min="4869" max="4869" width="15.85546875" style="228" customWidth="1"/>
    <col min="4870" max="4870" width="15.5703125" style="228" customWidth="1"/>
    <col min="4871" max="5122" width="9.140625" style="228"/>
    <col min="5123" max="5123" width="12.42578125" style="228" customWidth="1"/>
    <col min="5124" max="5124" width="55" style="228" customWidth="1"/>
    <col min="5125" max="5125" width="15.85546875" style="228" customWidth="1"/>
    <col min="5126" max="5126" width="15.5703125" style="228" customWidth="1"/>
    <col min="5127" max="5378" width="9.140625" style="228"/>
    <col min="5379" max="5379" width="12.42578125" style="228" customWidth="1"/>
    <col min="5380" max="5380" width="55" style="228" customWidth="1"/>
    <col min="5381" max="5381" width="15.85546875" style="228" customWidth="1"/>
    <col min="5382" max="5382" width="15.5703125" style="228" customWidth="1"/>
    <col min="5383" max="5634" width="9.140625" style="228"/>
    <col min="5635" max="5635" width="12.42578125" style="228" customWidth="1"/>
    <col min="5636" max="5636" width="55" style="228" customWidth="1"/>
    <col min="5637" max="5637" width="15.85546875" style="228" customWidth="1"/>
    <col min="5638" max="5638" width="15.5703125" style="228" customWidth="1"/>
    <col min="5639" max="5890" width="9.140625" style="228"/>
    <col min="5891" max="5891" width="12.42578125" style="228" customWidth="1"/>
    <col min="5892" max="5892" width="55" style="228" customWidth="1"/>
    <col min="5893" max="5893" width="15.85546875" style="228" customWidth="1"/>
    <col min="5894" max="5894" width="15.5703125" style="228" customWidth="1"/>
    <col min="5895" max="6146" width="9.140625" style="228"/>
    <col min="6147" max="6147" width="12.42578125" style="228" customWidth="1"/>
    <col min="6148" max="6148" width="55" style="228" customWidth="1"/>
    <col min="6149" max="6149" width="15.85546875" style="228" customWidth="1"/>
    <col min="6150" max="6150" width="15.5703125" style="228" customWidth="1"/>
    <col min="6151" max="6402" width="9.140625" style="228"/>
    <col min="6403" max="6403" width="12.42578125" style="228" customWidth="1"/>
    <col min="6404" max="6404" width="55" style="228" customWidth="1"/>
    <col min="6405" max="6405" width="15.85546875" style="228" customWidth="1"/>
    <col min="6406" max="6406" width="15.5703125" style="228" customWidth="1"/>
    <col min="6407" max="6658" width="9.140625" style="228"/>
    <col min="6659" max="6659" width="12.42578125" style="228" customWidth="1"/>
    <col min="6660" max="6660" width="55" style="228" customWidth="1"/>
    <col min="6661" max="6661" width="15.85546875" style="228" customWidth="1"/>
    <col min="6662" max="6662" width="15.5703125" style="228" customWidth="1"/>
    <col min="6663" max="6914" width="9.140625" style="228"/>
    <col min="6915" max="6915" width="12.42578125" style="228" customWidth="1"/>
    <col min="6916" max="6916" width="55" style="228" customWidth="1"/>
    <col min="6917" max="6917" width="15.85546875" style="228" customWidth="1"/>
    <col min="6918" max="6918" width="15.5703125" style="228" customWidth="1"/>
    <col min="6919" max="7170" width="9.140625" style="228"/>
    <col min="7171" max="7171" width="12.42578125" style="228" customWidth="1"/>
    <col min="7172" max="7172" width="55" style="228" customWidth="1"/>
    <col min="7173" max="7173" width="15.85546875" style="228" customWidth="1"/>
    <col min="7174" max="7174" width="15.5703125" style="228" customWidth="1"/>
    <col min="7175" max="7426" width="9.140625" style="228"/>
    <col min="7427" max="7427" width="12.42578125" style="228" customWidth="1"/>
    <col min="7428" max="7428" width="55" style="228" customWidth="1"/>
    <col min="7429" max="7429" width="15.85546875" style="228" customWidth="1"/>
    <col min="7430" max="7430" width="15.5703125" style="228" customWidth="1"/>
    <col min="7431" max="7682" width="9.140625" style="228"/>
    <col min="7683" max="7683" width="12.42578125" style="228" customWidth="1"/>
    <col min="7684" max="7684" width="55" style="228" customWidth="1"/>
    <col min="7685" max="7685" width="15.85546875" style="228" customWidth="1"/>
    <col min="7686" max="7686" width="15.5703125" style="228" customWidth="1"/>
    <col min="7687" max="7938" width="9.140625" style="228"/>
    <col min="7939" max="7939" width="12.42578125" style="228" customWidth="1"/>
    <col min="7940" max="7940" width="55" style="228" customWidth="1"/>
    <col min="7941" max="7941" width="15.85546875" style="228" customWidth="1"/>
    <col min="7942" max="7942" width="15.5703125" style="228" customWidth="1"/>
    <col min="7943" max="8194" width="9.140625" style="228"/>
    <col min="8195" max="8195" width="12.42578125" style="228" customWidth="1"/>
    <col min="8196" max="8196" width="55" style="228" customWidth="1"/>
    <col min="8197" max="8197" width="15.85546875" style="228" customWidth="1"/>
    <col min="8198" max="8198" width="15.5703125" style="228" customWidth="1"/>
    <col min="8199" max="8450" width="9.140625" style="228"/>
    <col min="8451" max="8451" width="12.42578125" style="228" customWidth="1"/>
    <col min="8452" max="8452" width="55" style="228" customWidth="1"/>
    <col min="8453" max="8453" width="15.85546875" style="228" customWidth="1"/>
    <col min="8454" max="8454" width="15.5703125" style="228" customWidth="1"/>
    <col min="8455" max="8706" width="9.140625" style="228"/>
    <col min="8707" max="8707" width="12.42578125" style="228" customWidth="1"/>
    <col min="8708" max="8708" width="55" style="228" customWidth="1"/>
    <col min="8709" max="8709" width="15.85546875" style="228" customWidth="1"/>
    <col min="8710" max="8710" width="15.5703125" style="228" customWidth="1"/>
    <col min="8711" max="8962" width="9.140625" style="228"/>
    <col min="8963" max="8963" width="12.42578125" style="228" customWidth="1"/>
    <col min="8964" max="8964" width="55" style="228" customWidth="1"/>
    <col min="8965" max="8965" width="15.85546875" style="228" customWidth="1"/>
    <col min="8966" max="8966" width="15.5703125" style="228" customWidth="1"/>
    <col min="8967" max="9218" width="9.140625" style="228"/>
    <col min="9219" max="9219" width="12.42578125" style="228" customWidth="1"/>
    <col min="9220" max="9220" width="55" style="228" customWidth="1"/>
    <col min="9221" max="9221" width="15.85546875" style="228" customWidth="1"/>
    <col min="9222" max="9222" width="15.5703125" style="228" customWidth="1"/>
    <col min="9223" max="9474" width="9.140625" style="228"/>
    <col min="9475" max="9475" width="12.42578125" style="228" customWidth="1"/>
    <col min="9476" max="9476" width="55" style="228" customWidth="1"/>
    <col min="9477" max="9477" width="15.85546875" style="228" customWidth="1"/>
    <col min="9478" max="9478" width="15.5703125" style="228" customWidth="1"/>
    <col min="9479" max="9730" width="9.140625" style="228"/>
    <col min="9731" max="9731" width="12.42578125" style="228" customWidth="1"/>
    <col min="9732" max="9732" width="55" style="228" customWidth="1"/>
    <col min="9733" max="9733" width="15.85546875" style="228" customWidth="1"/>
    <col min="9734" max="9734" width="15.5703125" style="228" customWidth="1"/>
    <col min="9735" max="9986" width="9.140625" style="228"/>
    <col min="9987" max="9987" width="12.42578125" style="228" customWidth="1"/>
    <col min="9988" max="9988" width="55" style="228" customWidth="1"/>
    <col min="9989" max="9989" width="15.85546875" style="228" customWidth="1"/>
    <col min="9990" max="9990" width="15.5703125" style="228" customWidth="1"/>
    <col min="9991" max="10242" width="9.140625" style="228"/>
    <col min="10243" max="10243" width="12.42578125" style="228" customWidth="1"/>
    <col min="10244" max="10244" width="55" style="228" customWidth="1"/>
    <col min="10245" max="10245" width="15.85546875" style="228" customWidth="1"/>
    <col min="10246" max="10246" width="15.5703125" style="228" customWidth="1"/>
    <col min="10247" max="10498" width="9.140625" style="228"/>
    <col min="10499" max="10499" width="12.42578125" style="228" customWidth="1"/>
    <col min="10500" max="10500" width="55" style="228" customWidth="1"/>
    <col min="10501" max="10501" width="15.85546875" style="228" customWidth="1"/>
    <col min="10502" max="10502" width="15.5703125" style="228" customWidth="1"/>
    <col min="10503" max="10754" width="9.140625" style="228"/>
    <col min="10755" max="10755" width="12.42578125" style="228" customWidth="1"/>
    <col min="10756" max="10756" width="55" style="228" customWidth="1"/>
    <col min="10757" max="10757" width="15.85546875" style="228" customWidth="1"/>
    <col min="10758" max="10758" width="15.5703125" style="228" customWidth="1"/>
    <col min="10759" max="11010" width="9.140625" style="228"/>
    <col min="11011" max="11011" width="12.42578125" style="228" customWidth="1"/>
    <col min="11012" max="11012" width="55" style="228" customWidth="1"/>
    <col min="11013" max="11013" width="15.85546875" style="228" customWidth="1"/>
    <col min="11014" max="11014" width="15.5703125" style="228" customWidth="1"/>
    <col min="11015" max="11266" width="9.140625" style="228"/>
    <col min="11267" max="11267" width="12.42578125" style="228" customWidth="1"/>
    <col min="11268" max="11268" width="55" style="228" customWidth="1"/>
    <col min="11269" max="11269" width="15.85546875" style="228" customWidth="1"/>
    <col min="11270" max="11270" width="15.5703125" style="228" customWidth="1"/>
    <col min="11271" max="11522" width="9.140625" style="228"/>
    <col min="11523" max="11523" width="12.42578125" style="228" customWidth="1"/>
    <col min="11524" max="11524" width="55" style="228" customWidth="1"/>
    <col min="11525" max="11525" width="15.85546875" style="228" customWidth="1"/>
    <col min="11526" max="11526" width="15.5703125" style="228" customWidth="1"/>
    <col min="11527" max="11778" width="9.140625" style="228"/>
    <col min="11779" max="11779" width="12.42578125" style="228" customWidth="1"/>
    <col min="11780" max="11780" width="55" style="228" customWidth="1"/>
    <col min="11781" max="11781" width="15.85546875" style="228" customWidth="1"/>
    <col min="11782" max="11782" width="15.5703125" style="228" customWidth="1"/>
    <col min="11783" max="12034" width="9.140625" style="228"/>
    <col min="12035" max="12035" width="12.42578125" style="228" customWidth="1"/>
    <col min="12036" max="12036" width="55" style="228" customWidth="1"/>
    <col min="12037" max="12037" width="15.85546875" style="228" customWidth="1"/>
    <col min="12038" max="12038" width="15.5703125" style="228" customWidth="1"/>
    <col min="12039" max="12290" width="9.140625" style="228"/>
    <col min="12291" max="12291" width="12.42578125" style="228" customWidth="1"/>
    <col min="12292" max="12292" width="55" style="228" customWidth="1"/>
    <col min="12293" max="12293" width="15.85546875" style="228" customWidth="1"/>
    <col min="12294" max="12294" width="15.5703125" style="228" customWidth="1"/>
    <col min="12295" max="12546" width="9.140625" style="228"/>
    <col min="12547" max="12547" width="12.42578125" style="228" customWidth="1"/>
    <col min="12548" max="12548" width="55" style="228" customWidth="1"/>
    <col min="12549" max="12549" width="15.85546875" style="228" customWidth="1"/>
    <col min="12550" max="12550" width="15.5703125" style="228" customWidth="1"/>
    <col min="12551" max="12802" width="9.140625" style="228"/>
    <col min="12803" max="12803" width="12.42578125" style="228" customWidth="1"/>
    <col min="12804" max="12804" width="55" style="228" customWidth="1"/>
    <col min="12805" max="12805" width="15.85546875" style="228" customWidth="1"/>
    <col min="12806" max="12806" width="15.5703125" style="228" customWidth="1"/>
    <col min="12807" max="13058" width="9.140625" style="228"/>
    <col min="13059" max="13059" width="12.42578125" style="228" customWidth="1"/>
    <col min="13060" max="13060" width="55" style="228" customWidth="1"/>
    <col min="13061" max="13061" width="15.85546875" style="228" customWidth="1"/>
    <col min="13062" max="13062" width="15.5703125" style="228" customWidth="1"/>
    <col min="13063" max="13314" width="9.140625" style="228"/>
    <col min="13315" max="13315" width="12.42578125" style="228" customWidth="1"/>
    <col min="13316" max="13316" width="55" style="228" customWidth="1"/>
    <col min="13317" max="13317" width="15.85546875" style="228" customWidth="1"/>
    <col min="13318" max="13318" width="15.5703125" style="228" customWidth="1"/>
    <col min="13319" max="13570" width="9.140625" style="228"/>
    <col min="13571" max="13571" width="12.42578125" style="228" customWidth="1"/>
    <col min="13572" max="13572" width="55" style="228" customWidth="1"/>
    <col min="13573" max="13573" width="15.85546875" style="228" customWidth="1"/>
    <col min="13574" max="13574" width="15.5703125" style="228" customWidth="1"/>
    <col min="13575" max="13826" width="9.140625" style="228"/>
    <col min="13827" max="13827" width="12.42578125" style="228" customWidth="1"/>
    <col min="13828" max="13828" width="55" style="228" customWidth="1"/>
    <col min="13829" max="13829" width="15.85546875" style="228" customWidth="1"/>
    <col min="13830" max="13830" width="15.5703125" style="228" customWidth="1"/>
    <col min="13831" max="14082" width="9.140625" style="228"/>
    <col min="14083" max="14083" width="12.42578125" style="228" customWidth="1"/>
    <col min="14084" max="14084" width="55" style="228" customWidth="1"/>
    <col min="14085" max="14085" width="15.85546875" style="228" customWidth="1"/>
    <col min="14086" max="14086" width="15.5703125" style="228" customWidth="1"/>
    <col min="14087" max="14338" width="9.140625" style="228"/>
    <col min="14339" max="14339" width="12.42578125" style="228" customWidth="1"/>
    <col min="14340" max="14340" width="55" style="228" customWidth="1"/>
    <col min="14341" max="14341" width="15.85546875" style="228" customWidth="1"/>
    <col min="14342" max="14342" width="15.5703125" style="228" customWidth="1"/>
    <col min="14343" max="14594" width="9.140625" style="228"/>
    <col min="14595" max="14595" width="12.42578125" style="228" customWidth="1"/>
    <col min="14596" max="14596" width="55" style="228" customWidth="1"/>
    <col min="14597" max="14597" width="15.85546875" style="228" customWidth="1"/>
    <col min="14598" max="14598" width="15.5703125" style="228" customWidth="1"/>
    <col min="14599" max="14850" width="9.140625" style="228"/>
    <col min="14851" max="14851" width="12.42578125" style="228" customWidth="1"/>
    <col min="14852" max="14852" width="55" style="228" customWidth="1"/>
    <col min="14853" max="14853" width="15.85546875" style="228" customWidth="1"/>
    <col min="14854" max="14854" width="15.5703125" style="228" customWidth="1"/>
    <col min="14855" max="15106" width="9.140625" style="228"/>
    <col min="15107" max="15107" width="12.42578125" style="228" customWidth="1"/>
    <col min="15108" max="15108" width="55" style="228" customWidth="1"/>
    <col min="15109" max="15109" width="15.85546875" style="228" customWidth="1"/>
    <col min="15110" max="15110" width="15.5703125" style="228" customWidth="1"/>
    <col min="15111" max="15362" width="9.140625" style="228"/>
    <col min="15363" max="15363" width="12.42578125" style="228" customWidth="1"/>
    <col min="15364" max="15364" width="55" style="228" customWidth="1"/>
    <col min="15365" max="15365" width="15.85546875" style="228" customWidth="1"/>
    <col min="15366" max="15366" width="15.5703125" style="228" customWidth="1"/>
    <col min="15367" max="15618" width="9.140625" style="228"/>
    <col min="15619" max="15619" width="12.42578125" style="228" customWidth="1"/>
    <col min="15620" max="15620" width="55" style="228" customWidth="1"/>
    <col min="15621" max="15621" width="15.85546875" style="228" customWidth="1"/>
    <col min="15622" max="15622" width="15.5703125" style="228" customWidth="1"/>
    <col min="15623" max="15874" width="9.140625" style="228"/>
    <col min="15875" max="15875" width="12.42578125" style="228" customWidth="1"/>
    <col min="15876" max="15876" width="55" style="228" customWidth="1"/>
    <col min="15877" max="15877" width="15.85546875" style="228" customWidth="1"/>
    <col min="15878" max="15878" width="15.5703125" style="228" customWidth="1"/>
    <col min="15879" max="16130" width="9.140625" style="228"/>
    <col min="16131" max="16131" width="12.42578125" style="228" customWidth="1"/>
    <col min="16132" max="16132" width="55" style="228" customWidth="1"/>
    <col min="16133" max="16133" width="15.85546875" style="228" customWidth="1"/>
    <col min="16134" max="16134" width="15.5703125" style="228" customWidth="1"/>
    <col min="16135" max="16384" width="9.140625" style="228"/>
  </cols>
  <sheetData>
    <row r="1" spans="1:7" x14ac:dyDescent="0.25">
      <c r="C1" s="519" t="s">
        <v>917</v>
      </c>
      <c r="D1" s="566"/>
      <c r="E1" s="566"/>
      <c r="F1" s="566"/>
    </row>
    <row r="2" spans="1:7" x14ac:dyDescent="0.25">
      <c r="C2" s="566"/>
      <c r="D2" s="566"/>
      <c r="E2" s="566"/>
      <c r="F2" s="566"/>
    </row>
    <row r="3" spans="1:7" x14ac:dyDescent="0.25">
      <c r="C3" s="566"/>
      <c r="D3" s="566"/>
      <c r="E3" s="566"/>
      <c r="F3" s="566"/>
    </row>
    <row r="4" spans="1:7" x14ac:dyDescent="0.25">
      <c r="A4" s="567"/>
      <c r="B4" s="567"/>
      <c r="C4" s="566"/>
      <c r="D4" s="566"/>
      <c r="E4" s="566"/>
      <c r="F4" s="566"/>
      <c r="G4" s="229"/>
    </row>
    <row r="5" spans="1:7" x14ac:dyDescent="0.25">
      <c r="A5" s="229"/>
      <c r="B5" s="229"/>
      <c r="C5" s="230"/>
      <c r="D5" s="230"/>
      <c r="E5" s="230"/>
      <c r="F5" s="230"/>
      <c r="G5" s="229"/>
    </row>
    <row r="6" spans="1:7" x14ac:dyDescent="0.25">
      <c r="A6" s="568" t="s">
        <v>314</v>
      </c>
      <c r="B6" s="568"/>
      <c r="C6" s="568"/>
      <c r="D6" s="568"/>
      <c r="E6" s="231"/>
      <c r="F6" s="232"/>
    </row>
    <row r="7" spans="1:7" x14ac:dyDescent="0.25">
      <c r="A7" s="568"/>
      <c r="B7" s="568"/>
      <c r="C7" s="568"/>
      <c r="D7" s="568"/>
    </row>
    <row r="8" spans="1:7" x14ac:dyDescent="0.25">
      <c r="A8" s="233"/>
      <c r="B8" s="231"/>
      <c r="C8" s="231"/>
    </row>
    <row r="9" spans="1:7" ht="36.75" customHeight="1" x14ac:dyDescent="0.25">
      <c r="A9" s="569" t="s">
        <v>315</v>
      </c>
      <c r="B9" s="569"/>
      <c r="C9" s="569"/>
      <c r="D9" s="569"/>
      <c r="E9" s="234"/>
    </row>
    <row r="10" spans="1:7" ht="78.75" x14ac:dyDescent="0.25">
      <c r="A10" s="249" t="s">
        <v>196</v>
      </c>
      <c r="B10" s="249" t="s">
        <v>5</v>
      </c>
      <c r="C10" s="249" t="s">
        <v>197</v>
      </c>
      <c r="D10" s="321" t="s">
        <v>316</v>
      </c>
      <c r="E10" s="321" t="s">
        <v>198</v>
      </c>
      <c r="F10" s="321" t="s">
        <v>317</v>
      </c>
    </row>
    <row r="11" spans="1:7" x14ac:dyDescent="0.25">
      <c r="A11" s="236" t="s">
        <v>199</v>
      </c>
      <c r="B11" s="237" t="s">
        <v>200</v>
      </c>
      <c r="C11" s="237">
        <v>24.3</v>
      </c>
      <c r="D11" s="238">
        <v>111294000</v>
      </c>
      <c r="E11" s="239"/>
      <c r="F11" s="253">
        <v>111294000</v>
      </c>
    </row>
    <row r="12" spans="1:7" x14ac:dyDescent="0.25">
      <c r="A12" s="236" t="s">
        <v>201</v>
      </c>
      <c r="B12" s="235" t="s">
        <v>202</v>
      </c>
      <c r="C12" s="235"/>
      <c r="D12" s="239">
        <v>34187880</v>
      </c>
      <c r="E12" s="239">
        <v>36122</v>
      </c>
      <c r="F12" s="253">
        <v>34187880</v>
      </c>
    </row>
    <row r="13" spans="1:7" x14ac:dyDescent="0.25">
      <c r="A13" s="236" t="s">
        <v>203</v>
      </c>
      <c r="B13" s="235" t="s">
        <v>204</v>
      </c>
      <c r="C13" s="240"/>
      <c r="D13" s="239">
        <v>11599560</v>
      </c>
      <c r="E13" s="239">
        <v>8228</v>
      </c>
      <c r="F13" s="253">
        <v>11599560</v>
      </c>
    </row>
    <row r="14" spans="1:7" x14ac:dyDescent="0.25">
      <c r="A14" s="236" t="s">
        <v>205</v>
      </c>
      <c r="B14" s="235" t="s">
        <v>206</v>
      </c>
      <c r="C14" s="241"/>
      <c r="D14" s="242">
        <v>16096000</v>
      </c>
      <c r="E14" s="242">
        <v>15840</v>
      </c>
      <c r="F14" s="253">
        <v>16096000</v>
      </c>
    </row>
    <row r="15" spans="1:7" x14ac:dyDescent="0.25">
      <c r="A15" s="236" t="s">
        <v>207</v>
      </c>
      <c r="B15" s="235" t="s">
        <v>208</v>
      </c>
      <c r="C15" s="241"/>
      <c r="D15" s="242">
        <v>100000</v>
      </c>
      <c r="E15" s="242"/>
      <c r="F15" s="253">
        <v>100000</v>
      </c>
    </row>
    <row r="16" spans="1:7" x14ac:dyDescent="0.25">
      <c r="A16" s="236" t="s">
        <v>209</v>
      </c>
      <c r="B16" s="235" t="s">
        <v>210</v>
      </c>
      <c r="C16" s="241"/>
      <c r="D16" s="242">
        <v>6392320</v>
      </c>
      <c r="E16" s="242">
        <v>9323</v>
      </c>
      <c r="F16" s="253">
        <v>6392320</v>
      </c>
    </row>
    <row r="17" spans="1:6" x14ac:dyDescent="0.25">
      <c r="A17" s="236" t="s">
        <v>211</v>
      </c>
      <c r="B17" s="235" t="s">
        <v>212</v>
      </c>
      <c r="C17" s="241"/>
      <c r="D17" s="242">
        <v>14161500</v>
      </c>
      <c r="E17" s="242">
        <v>12393</v>
      </c>
      <c r="F17" s="253">
        <v>10973575</v>
      </c>
    </row>
    <row r="18" spans="1:6" x14ac:dyDescent="0.25">
      <c r="A18" s="236" t="s">
        <v>213</v>
      </c>
      <c r="B18" s="235" t="s">
        <v>214</v>
      </c>
      <c r="C18" s="241"/>
      <c r="D18" s="242">
        <v>693600</v>
      </c>
      <c r="E18" s="242">
        <v>0</v>
      </c>
      <c r="F18" s="253">
        <v>693600</v>
      </c>
    </row>
    <row r="19" spans="1:6" x14ac:dyDescent="0.25">
      <c r="A19" s="236" t="s">
        <v>215</v>
      </c>
      <c r="B19" s="235" t="s">
        <v>216</v>
      </c>
      <c r="C19" s="241"/>
      <c r="D19" s="242">
        <v>1007290</v>
      </c>
      <c r="E19" s="242">
        <v>2571</v>
      </c>
      <c r="F19" s="253">
        <v>1007290</v>
      </c>
    </row>
    <row r="20" spans="1:6" x14ac:dyDescent="0.25">
      <c r="A20" s="236" t="s">
        <v>217</v>
      </c>
      <c r="B20" s="235" t="s">
        <v>218</v>
      </c>
      <c r="C20" s="241"/>
      <c r="D20" s="242">
        <v>1538000</v>
      </c>
      <c r="E20" s="242">
        <v>0</v>
      </c>
      <c r="F20" s="253">
        <v>1538000</v>
      </c>
    </row>
    <row r="21" spans="1:6" x14ac:dyDescent="0.25">
      <c r="A21" s="244" t="s">
        <v>219</v>
      </c>
      <c r="B21" s="245" t="s">
        <v>220</v>
      </c>
      <c r="C21" s="246"/>
      <c r="D21" s="247">
        <f>+D12+D17+D18+D19+D11+D20</f>
        <v>162882270</v>
      </c>
      <c r="E21" s="247">
        <f t="shared" ref="E21:F21" si="0">+E12+E17+E18+E19+E11+E20</f>
        <v>51086</v>
      </c>
      <c r="F21" s="247">
        <f t="shared" si="0"/>
        <v>159694345</v>
      </c>
    </row>
    <row r="22" spans="1:6" x14ac:dyDescent="0.25">
      <c r="A22" s="235" t="s">
        <v>318</v>
      </c>
      <c r="B22" s="237" t="s">
        <v>319</v>
      </c>
      <c r="C22" s="254">
        <v>11.3</v>
      </c>
      <c r="D22" s="253">
        <v>49397950</v>
      </c>
      <c r="E22" s="253"/>
      <c r="F22" s="253">
        <v>49397950</v>
      </c>
    </row>
    <row r="23" spans="1:6" ht="31.5" x14ac:dyDescent="0.25">
      <c r="A23" s="235" t="s">
        <v>320</v>
      </c>
      <c r="B23" s="237" t="s">
        <v>321</v>
      </c>
      <c r="C23" s="254">
        <v>9</v>
      </c>
      <c r="D23" s="253">
        <v>21600000</v>
      </c>
      <c r="E23" s="253"/>
      <c r="F23" s="253">
        <v>21600000</v>
      </c>
    </row>
    <row r="24" spans="1:6" ht="31.5" x14ac:dyDescent="0.25">
      <c r="A24" s="235" t="s">
        <v>322</v>
      </c>
      <c r="B24" s="237" t="s">
        <v>323</v>
      </c>
      <c r="C24" s="254">
        <v>1</v>
      </c>
      <c r="D24" s="253">
        <v>4371500</v>
      </c>
      <c r="E24" s="253"/>
      <c r="F24" s="253">
        <v>4371500</v>
      </c>
    </row>
    <row r="25" spans="1:6" x14ac:dyDescent="0.25">
      <c r="A25" s="235" t="s">
        <v>324</v>
      </c>
      <c r="B25" s="237" t="s">
        <v>325</v>
      </c>
      <c r="C25" s="254">
        <v>124</v>
      </c>
      <c r="D25" s="253">
        <v>12077600</v>
      </c>
      <c r="E25" s="253"/>
      <c r="F25" s="253">
        <v>12077600</v>
      </c>
    </row>
    <row r="26" spans="1:6" ht="31.5" x14ac:dyDescent="0.25">
      <c r="A26" s="235" t="s">
        <v>326</v>
      </c>
      <c r="B26" s="237" t="s">
        <v>327</v>
      </c>
      <c r="C26" s="254">
        <v>3</v>
      </c>
      <c r="D26" s="253">
        <v>1190100</v>
      </c>
      <c r="E26" s="253"/>
      <c r="F26" s="253">
        <v>1190100</v>
      </c>
    </row>
    <row r="27" spans="1:6" x14ac:dyDescent="0.25">
      <c r="A27" s="249" t="s">
        <v>139</v>
      </c>
      <c r="B27" s="250" t="s">
        <v>221</v>
      </c>
      <c r="C27" s="251"/>
      <c r="D27" s="252">
        <f>SUM(D22:D26)</f>
        <v>88637150</v>
      </c>
      <c r="E27" s="252">
        <f t="shared" ref="E27:F27" si="1">SUM(E22:E26)</f>
        <v>0</v>
      </c>
      <c r="F27" s="252">
        <f t="shared" si="1"/>
        <v>88637150</v>
      </c>
    </row>
    <row r="28" spans="1:6" x14ac:dyDescent="0.25">
      <c r="A28" s="235" t="s">
        <v>328</v>
      </c>
      <c r="B28" s="235" t="s">
        <v>329</v>
      </c>
      <c r="C28" s="240"/>
      <c r="D28" s="253">
        <v>18321756</v>
      </c>
      <c r="E28" s="253">
        <v>6785</v>
      </c>
      <c r="F28" s="253">
        <v>18321756</v>
      </c>
    </row>
    <row r="29" spans="1:6" x14ac:dyDescent="0.25">
      <c r="A29" s="235" t="s">
        <v>222</v>
      </c>
      <c r="B29" s="235" t="s">
        <v>341</v>
      </c>
      <c r="C29" s="240"/>
      <c r="D29" s="253"/>
      <c r="E29" s="253"/>
      <c r="F29" s="253"/>
    </row>
    <row r="30" spans="1:6" x14ac:dyDescent="0.25">
      <c r="A30" s="237" t="s">
        <v>330</v>
      </c>
      <c r="B30" s="237" t="s">
        <v>331</v>
      </c>
      <c r="C30" s="254"/>
      <c r="D30" s="255">
        <v>4760000</v>
      </c>
      <c r="E30" s="255">
        <v>25943</v>
      </c>
      <c r="F30" s="255">
        <v>4760000</v>
      </c>
    </row>
    <row r="31" spans="1:6" x14ac:dyDescent="0.25">
      <c r="A31" s="235" t="s">
        <v>332</v>
      </c>
      <c r="B31" s="235" t="s">
        <v>223</v>
      </c>
      <c r="C31" s="240">
        <v>26</v>
      </c>
      <c r="D31" s="255">
        <v>1699360</v>
      </c>
      <c r="E31" s="255"/>
      <c r="F31" s="255">
        <v>1699360</v>
      </c>
    </row>
    <row r="32" spans="1:6" x14ac:dyDescent="0.25">
      <c r="A32" s="237" t="s">
        <v>333</v>
      </c>
      <c r="B32" s="235" t="s">
        <v>334</v>
      </c>
      <c r="C32" s="240">
        <v>5</v>
      </c>
      <c r="D32" s="255">
        <v>125000</v>
      </c>
      <c r="E32" s="255">
        <f>332+1439</f>
        <v>1771</v>
      </c>
      <c r="F32" s="255">
        <v>125000</v>
      </c>
    </row>
    <row r="33" spans="1:6" x14ac:dyDescent="0.25">
      <c r="A33" s="237" t="s">
        <v>335</v>
      </c>
      <c r="B33" s="235" t="s">
        <v>336</v>
      </c>
      <c r="C33" s="240">
        <v>8</v>
      </c>
      <c r="D33" s="255">
        <v>3432000</v>
      </c>
      <c r="E33" s="255"/>
      <c r="F33" s="255">
        <v>3432000</v>
      </c>
    </row>
    <row r="34" spans="1:6" x14ac:dyDescent="0.25">
      <c r="A34" s="235" t="s">
        <v>337</v>
      </c>
      <c r="B34" s="235" t="s">
        <v>338</v>
      </c>
      <c r="C34" s="240">
        <v>12</v>
      </c>
      <c r="D34" s="242">
        <v>4250000</v>
      </c>
      <c r="E34" s="242">
        <f>SUM(E30:E32)</f>
        <v>27714</v>
      </c>
      <c r="F34" s="242">
        <v>4250000</v>
      </c>
    </row>
    <row r="35" spans="1:6" x14ac:dyDescent="0.25">
      <c r="A35" s="235" t="s">
        <v>339</v>
      </c>
      <c r="B35" s="235" t="s">
        <v>340</v>
      </c>
      <c r="C35" s="240">
        <v>6</v>
      </c>
      <c r="D35" s="242">
        <v>1140000</v>
      </c>
      <c r="E35" s="242"/>
      <c r="F35" s="242">
        <v>1140000</v>
      </c>
    </row>
    <row r="36" spans="1:6" x14ac:dyDescent="0.25">
      <c r="A36" s="235" t="s">
        <v>342</v>
      </c>
      <c r="B36" s="235" t="s">
        <v>343</v>
      </c>
      <c r="C36" s="240"/>
      <c r="D36" s="242"/>
      <c r="E36" s="242"/>
      <c r="F36" s="242"/>
    </row>
    <row r="37" spans="1:6" ht="31.5" x14ac:dyDescent="0.25">
      <c r="A37" s="235" t="s">
        <v>344</v>
      </c>
      <c r="B37" s="237" t="s">
        <v>345</v>
      </c>
      <c r="C37" s="240">
        <v>3</v>
      </c>
      <c r="D37" s="242">
        <v>8979000</v>
      </c>
      <c r="E37" s="242"/>
      <c r="F37" s="242">
        <v>8979000</v>
      </c>
    </row>
    <row r="38" spans="1:6" x14ac:dyDescent="0.25">
      <c r="A38" s="235" t="s">
        <v>346</v>
      </c>
      <c r="B38" s="235" t="s">
        <v>347</v>
      </c>
      <c r="C38" s="240"/>
      <c r="D38" s="242">
        <v>3526000</v>
      </c>
      <c r="E38" s="242"/>
      <c r="F38" s="242">
        <v>3526000</v>
      </c>
    </row>
    <row r="39" spans="1:6" x14ac:dyDescent="0.25">
      <c r="A39" s="235" t="s">
        <v>348</v>
      </c>
      <c r="B39" s="235" t="s">
        <v>349</v>
      </c>
      <c r="C39" s="240"/>
      <c r="D39" s="242"/>
      <c r="E39" s="242"/>
      <c r="F39" s="242"/>
    </row>
    <row r="40" spans="1:6" x14ac:dyDescent="0.25">
      <c r="A40" s="235" t="s">
        <v>350</v>
      </c>
      <c r="B40" s="235" t="s">
        <v>351</v>
      </c>
      <c r="C40" s="240">
        <v>7</v>
      </c>
      <c r="D40" s="242">
        <v>27006280</v>
      </c>
      <c r="E40" s="242"/>
      <c r="F40" s="242">
        <v>27006280</v>
      </c>
    </row>
    <row r="41" spans="1:6" x14ac:dyDescent="0.25">
      <c r="A41" s="235" t="s">
        <v>352</v>
      </c>
      <c r="B41" s="235" t="s">
        <v>353</v>
      </c>
      <c r="C41" s="240"/>
      <c r="D41" s="242">
        <v>11170000</v>
      </c>
      <c r="E41" s="242"/>
      <c r="F41" s="242">
        <v>11170000</v>
      </c>
    </row>
    <row r="42" spans="1:6" x14ac:dyDescent="0.25">
      <c r="A42" s="235" t="s">
        <v>354</v>
      </c>
      <c r="B42" s="235" t="s">
        <v>230</v>
      </c>
      <c r="C42" s="240"/>
      <c r="D42" s="242"/>
      <c r="E42" s="242"/>
      <c r="F42" s="242"/>
    </row>
    <row r="43" spans="1:6" x14ac:dyDescent="0.25">
      <c r="A43" s="235" t="s">
        <v>224</v>
      </c>
      <c r="B43" s="235" t="s">
        <v>225</v>
      </c>
      <c r="C43" s="256">
        <v>8.6199999999999992</v>
      </c>
      <c r="D43" s="242">
        <v>18964000</v>
      </c>
      <c r="E43" s="242"/>
      <c r="F43" s="242">
        <v>18964000</v>
      </c>
    </row>
    <row r="44" spans="1:6" x14ac:dyDescent="0.25">
      <c r="A44" s="235" t="s">
        <v>226</v>
      </c>
      <c r="B44" s="235" t="s">
        <v>227</v>
      </c>
      <c r="C44" s="240"/>
      <c r="D44" s="242">
        <v>29385934</v>
      </c>
      <c r="E44" s="242"/>
      <c r="F44" s="242">
        <v>29385934</v>
      </c>
    </row>
    <row r="45" spans="1:6" x14ac:dyDescent="0.25">
      <c r="A45" s="235" t="s">
        <v>228</v>
      </c>
      <c r="B45" s="235" t="s">
        <v>229</v>
      </c>
      <c r="C45" s="240"/>
      <c r="D45" s="242">
        <v>595080</v>
      </c>
      <c r="E45" s="242"/>
      <c r="F45" s="242">
        <v>595080</v>
      </c>
    </row>
    <row r="46" spans="1:6" ht="31.5" x14ac:dyDescent="0.25">
      <c r="A46" s="257" t="s">
        <v>231</v>
      </c>
      <c r="B46" s="258" t="s">
        <v>355</v>
      </c>
      <c r="C46" s="259"/>
      <c r="D46" s="247">
        <f>SUM(D28:D45)</f>
        <v>133354410</v>
      </c>
      <c r="E46" s="247" t="e">
        <f>E28+E34+#REF!</f>
        <v>#REF!</v>
      </c>
      <c r="F46" s="248">
        <f>SUM(F28:F45)</f>
        <v>133354410</v>
      </c>
    </row>
    <row r="47" spans="1:6" x14ac:dyDescent="0.25">
      <c r="A47" s="249" t="s">
        <v>232</v>
      </c>
      <c r="B47" s="250" t="s">
        <v>233</v>
      </c>
      <c r="C47" s="251"/>
      <c r="D47" s="247">
        <v>6561495</v>
      </c>
      <c r="E47" s="247">
        <f>5233+130</f>
        <v>5363</v>
      </c>
      <c r="F47" s="248">
        <v>6561495</v>
      </c>
    </row>
    <row r="48" spans="1:6" x14ac:dyDescent="0.25">
      <c r="A48" s="235"/>
      <c r="B48" s="235"/>
      <c r="C48" s="240"/>
      <c r="D48" s="242"/>
      <c r="E48" s="242"/>
      <c r="F48" s="240"/>
    </row>
    <row r="49" spans="1:6" x14ac:dyDescent="0.25">
      <c r="A49" s="235"/>
      <c r="B49" s="235"/>
      <c r="C49" s="249" t="s">
        <v>234</v>
      </c>
      <c r="D49" s="243">
        <f>D21+D27+D46+D47</f>
        <v>391435325</v>
      </c>
      <c r="E49" s="243" t="e">
        <f t="shared" ref="E49:F49" si="2">E21+E27+E46+E47</f>
        <v>#REF!</v>
      </c>
      <c r="F49" s="243">
        <f t="shared" si="2"/>
        <v>388247400</v>
      </c>
    </row>
  </sheetData>
  <mergeCells count="5">
    <mergeCell ref="C1:F4"/>
    <mergeCell ref="A4:B4"/>
    <mergeCell ref="A6:D6"/>
    <mergeCell ref="A7:D7"/>
    <mergeCell ref="A9:D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Munka13</vt:lpstr>
      <vt:lpstr>Munka14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2020-02-28T07:40:47Z</dcterms:modified>
</cp:coreProperties>
</file>