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DROGHALOM-4\Desktop\jkv.2019.05.30\"/>
    </mc:Choice>
  </mc:AlternateContent>
  <xr:revisionPtr revIDLastSave="0" documentId="13_ncr:1_{D3DA0AEF-26F1-4840-B6BF-96A19B72D018}" xr6:coauthVersionLast="43" xr6:coauthVersionMax="43" xr10:uidLastSave="{00000000-0000-0000-0000-000000000000}"/>
  <bookViews>
    <workbookView xWindow="-120" yWindow="-120" windowWidth="29040" windowHeight="15840" tabRatio="727" firstSheet="38" activeTab="45" xr2:uid="{00000000-000D-0000-FFFF-FFFF00000000}"/>
  </bookViews>
  <sheets>
    <sheet name="ÖSSZEFÜGGÉSEK" sheetId="75" state="hidden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state="hidden" r:id="rId8"/>
    <sheet name="3.sz.mell." sheetId="63" r:id="rId9"/>
    <sheet name="4.sz.mell." sheetId="64" r:id="rId10"/>
    <sheet name="5. 1. sz. mell. " sheetId="71" r:id="rId11"/>
    <sheet name="5.2. sz. mell." sheetId="132" r:id="rId12"/>
    <sheet name="5.3. sz. mell." sheetId="133" r:id="rId13"/>
    <sheet name="6.1. sz. mell" sheetId="3" r:id="rId14"/>
    <sheet name="6.2. sz. mell" sheetId="113" r:id="rId15"/>
    <sheet name="6.3. sz. mell" sheetId="114" r:id="rId16"/>
    <sheet name="6.4. sz. mell" sheetId="115" r:id="rId17"/>
    <sheet name="7.1. sz. mell" sheetId="79" state="hidden" r:id="rId18"/>
    <sheet name="7.2. sz. mell" sheetId="116" state="hidden" r:id="rId19"/>
    <sheet name="7.3. sz. mell" sheetId="117" state="hidden" r:id="rId20"/>
    <sheet name="7.4. sz. mell" sheetId="118" state="hidden" r:id="rId21"/>
    <sheet name="8.1. sz. mell." sheetId="84" state="hidden" r:id="rId22"/>
    <sheet name="8.1.1. sz. mell." sheetId="119" state="hidden" r:id="rId23"/>
    <sheet name="8.1.2. sz. mell." sheetId="120" state="hidden" r:id="rId24"/>
    <sheet name="8.1.3. sz. mell." sheetId="121" state="hidden" r:id="rId25"/>
    <sheet name="8.2. sz. mell." sheetId="122" state="hidden" r:id="rId26"/>
    <sheet name="8.2.1. sz. mell." sheetId="123" state="hidden" r:id="rId27"/>
    <sheet name="8.2.2. sz. mell." sheetId="124" state="hidden" r:id="rId28"/>
    <sheet name="8.2.3. sz. mell." sheetId="125" state="hidden" r:id="rId29"/>
    <sheet name="8.3. sz. mell." sheetId="126" state="hidden" r:id="rId30"/>
    <sheet name="8.3.1. sz. mell." sheetId="127" state="hidden" r:id="rId31"/>
    <sheet name="8.3.2. sz. mell. " sheetId="128" state="hidden" r:id="rId32"/>
    <sheet name="8.3.3. sz. mell." sheetId="129" state="hidden" r:id="rId33"/>
    <sheet name="7. sz. mell" sheetId="107" r:id="rId34"/>
    <sheet name="1.tájékoztató" sheetId="95" r:id="rId35"/>
    <sheet name="2. tájékoztató tábla" sheetId="96" r:id="rId36"/>
    <sheet name="3. tájékoztató tábla" sheetId="97" r:id="rId37"/>
    <sheet name="4. tájékoztató tábla" sheetId="98" r:id="rId38"/>
    <sheet name="5. tájékoztató tábla" sheetId="99" r:id="rId39"/>
    <sheet name="6. tájékoztató tábla" sheetId="100" r:id="rId40"/>
    <sheet name="7.1. tájékoztató tábla" sheetId="130" r:id="rId41"/>
    <sheet name="7.2. tájékoztató tábla" sheetId="131" r:id="rId42"/>
    <sheet name="7.3. tájékoztató tábla" sheetId="103" r:id="rId43"/>
    <sheet name="7.4. tájékoztató tábla" sheetId="104" r:id="rId44"/>
    <sheet name="8. tájékoztató tábla" sheetId="105" state="hidden" r:id="rId45"/>
    <sheet name="8. tájékoztató  tábla" sheetId="106" r:id="rId46"/>
    <sheet name="Munka1" sheetId="94" r:id="rId47"/>
  </sheets>
  <definedNames>
    <definedName name="_ftn1" localSheetId="42">'7.3. tájékoztató tábla'!$A$27</definedName>
    <definedName name="_ftnref1" localSheetId="42">'7.3. tájékoztató tábla'!$A$18</definedName>
    <definedName name="_xlnm.Print_Titles" localSheetId="13">'6.1. sz. mell'!$1:$6</definedName>
    <definedName name="_xlnm.Print_Titles" localSheetId="14">'6.2. sz. mell'!$1:$6</definedName>
    <definedName name="_xlnm.Print_Titles" localSheetId="15">'6.3. sz. mell'!$1:$6</definedName>
    <definedName name="_xlnm.Print_Titles" localSheetId="16">'6.4. sz. mell'!$1:$6</definedName>
    <definedName name="_xlnm.Print_Titles" localSheetId="17">'7.1. sz. mell'!$1:$6</definedName>
    <definedName name="_xlnm.Print_Titles" localSheetId="40">'7.1. tájékoztató tábla'!$2:$6</definedName>
    <definedName name="_xlnm.Print_Titles" localSheetId="18">'7.2. sz. mell'!$1:$6</definedName>
    <definedName name="_xlnm.Print_Titles" localSheetId="19">'7.3. sz. mell'!$1:$6</definedName>
    <definedName name="_xlnm.Print_Titles" localSheetId="20">'7.4. sz. mell'!$1:$6</definedName>
    <definedName name="_xlnm.Print_Titles" localSheetId="21">'8.1. sz. mell.'!$1:$6</definedName>
    <definedName name="_xlnm.Print_Titles" localSheetId="22">'8.1.1. sz. mell.'!$1:$6</definedName>
    <definedName name="_xlnm.Print_Titles" localSheetId="23">'8.1.2. sz. mell.'!$1:$6</definedName>
    <definedName name="_xlnm.Print_Titles" localSheetId="24">'8.1.3. sz. mell.'!$1:$6</definedName>
    <definedName name="_xlnm.Print_Titles" localSheetId="25">'8.2. sz. mell.'!$1:$6</definedName>
    <definedName name="_xlnm.Print_Titles" localSheetId="26">'8.2.1. sz. mell.'!$1:$6</definedName>
    <definedName name="_xlnm.Print_Titles" localSheetId="27">'8.2.2. sz. mell.'!$1:$6</definedName>
    <definedName name="_xlnm.Print_Titles" localSheetId="28">'8.2.3. sz. mell.'!$1:$6</definedName>
    <definedName name="_xlnm.Print_Titles" localSheetId="29">'8.3. sz. mell.'!$1:$6</definedName>
    <definedName name="_xlnm.Print_Titles" localSheetId="30">'8.3.1. sz. mell.'!$1:$6</definedName>
    <definedName name="_xlnm.Print_Titles" localSheetId="31">'8.3.2. sz. mell. '!$1:$6</definedName>
    <definedName name="_xlnm.Print_Titles" localSheetId="32">'8.3.3. sz. mell.'!$1:$6</definedName>
    <definedName name="_xlnm.Print_Area" localSheetId="1">'1.1.sz.mell.'!$A$1:$E$152</definedName>
    <definedName name="_xlnm.Print_Area" localSheetId="2">'1.2.sz.mell.'!$A$1:$E$152</definedName>
    <definedName name="_xlnm.Print_Area" localSheetId="3">'1.3.sz.mell.'!$A$1:$E$152</definedName>
    <definedName name="_xlnm.Print_Area" localSheetId="4">'1.4.sz.mell.'!$A$1:$E$152</definedName>
    <definedName name="_xlnm.Print_Area" localSheetId="34">'1.tájékoztató'!$A$1:$E$145</definedName>
    <definedName name="_xlnm.Print_Area" localSheetId="5">'2.1.sz.mell  '!$A$1:$J$32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106" l="1"/>
  <c r="J1" i="98"/>
  <c r="N1" i="133"/>
  <c r="N1" i="132"/>
  <c r="J1" i="61"/>
  <c r="J1" i="73"/>
  <c r="M32" i="133" l="1"/>
  <c r="L32" i="133"/>
  <c r="K32" i="133"/>
  <c r="M24" i="133"/>
  <c r="K24" i="133"/>
  <c r="J24" i="133"/>
  <c r="I24" i="133"/>
  <c r="H24" i="133"/>
  <c r="G24" i="133"/>
  <c r="F24" i="133"/>
  <c r="E24" i="133"/>
  <c r="D24" i="133"/>
  <c r="C24" i="133"/>
  <c r="B24" i="133"/>
  <c r="M23" i="133"/>
  <c r="L23" i="133"/>
  <c r="M22" i="133"/>
  <c r="L22" i="133"/>
  <c r="M21" i="133"/>
  <c r="L21" i="133"/>
  <c r="M20" i="133"/>
  <c r="L20" i="133"/>
  <c r="M19" i="133"/>
  <c r="L19" i="133"/>
  <c r="M18" i="133"/>
  <c r="L18" i="133"/>
  <c r="K15" i="133"/>
  <c r="J15" i="133"/>
  <c r="I15" i="133"/>
  <c r="H15" i="133"/>
  <c r="G15" i="133"/>
  <c r="F15" i="133"/>
  <c r="E15" i="133"/>
  <c r="D15" i="133"/>
  <c r="C15" i="133"/>
  <c r="M15" i="133" s="1"/>
  <c r="B15" i="133"/>
  <c r="M14" i="133"/>
  <c r="L14" i="133"/>
  <c r="M13" i="133"/>
  <c r="L13" i="133"/>
  <c r="M12" i="133"/>
  <c r="L12" i="133"/>
  <c r="M11" i="133"/>
  <c r="L11" i="133"/>
  <c r="M10" i="133"/>
  <c r="L10" i="133"/>
  <c r="M9" i="133"/>
  <c r="L9" i="133"/>
  <c r="M8" i="133"/>
  <c r="L8" i="133"/>
  <c r="K6" i="133"/>
  <c r="J6" i="133"/>
  <c r="L15" i="133" l="1"/>
  <c r="L24" i="133"/>
  <c r="M32" i="132"/>
  <c r="L32" i="132"/>
  <c r="K32" i="132"/>
  <c r="K24" i="132"/>
  <c r="J24" i="132"/>
  <c r="I24" i="132"/>
  <c r="H24" i="132"/>
  <c r="G24" i="132"/>
  <c r="F24" i="132"/>
  <c r="E24" i="132"/>
  <c r="D24" i="132"/>
  <c r="C24" i="132"/>
  <c r="M24" i="132" s="1"/>
  <c r="B24" i="132"/>
  <c r="M23" i="132"/>
  <c r="L23" i="132"/>
  <c r="M22" i="132"/>
  <c r="L22" i="132"/>
  <c r="M21" i="132"/>
  <c r="L21" i="132"/>
  <c r="M20" i="132"/>
  <c r="L20" i="132"/>
  <c r="M19" i="132"/>
  <c r="L19" i="132"/>
  <c r="M18" i="132"/>
  <c r="L18" i="132"/>
  <c r="M15" i="132"/>
  <c r="K15" i="132"/>
  <c r="J15" i="132"/>
  <c r="I15" i="132"/>
  <c r="H15" i="132"/>
  <c r="G15" i="132"/>
  <c r="F15" i="132"/>
  <c r="E15" i="132"/>
  <c r="D15" i="132"/>
  <c r="C15" i="132"/>
  <c r="B15" i="132"/>
  <c r="M14" i="132"/>
  <c r="L14" i="132"/>
  <c r="M13" i="132"/>
  <c r="L13" i="132"/>
  <c r="M12" i="132"/>
  <c r="L12" i="132"/>
  <c r="M11" i="132"/>
  <c r="L11" i="132"/>
  <c r="M10" i="132"/>
  <c r="L10" i="132"/>
  <c r="M9" i="132"/>
  <c r="L9" i="132"/>
  <c r="M8" i="132"/>
  <c r="L8" i="132"/>
  <c r="L15" i="132" s="1"/>
  <c r="K6" i="132"/>
  <c r="J6" i="132"/>
  <c r="L24" i="132" l="1"/>
  <c r="F6" i="64"/>
  <c r="F7" i="64"/>
  <c r="F8" i="64"/>
  <c r="G8" i="64" s="1"/>
  <c r="F5" i="64"/>
  <c r="G5" i="64" s="1"/>
  <c r="G6" i="64"/>
  <c r="G7" i="64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7" i="63"/>
  <c r="E8" i="63"/>
  <c r="E9" i="63"/>
  <c r="E10" i="63"/>
  <c r="E11" i="63"/>
  <c r="E12" i="63"/>
  <c r="E13" i="63"/>
  <c r="E14" i="63"/>
  <c r="E15" i="63"/>
  <c r="E16" i="63"/>
  <c r="E17" i="63"/>
  <c r="E18" i="63"/>
  <c r="E19" i="63"/>
  <c r="E20" i="63"/>
  <c r="E21" i="63"/>
  <c r="E7" i="63"/>
  <c r="C14" i="106" l="1"/>
  <c r="C13" i="106"/>
  <c r="K1" i="96"/>
  <c r="E1" i="115"/>
  <c r="E1" i="114"/>
  <c r="E134" i="113"/>
  <c r="D134" i="113"/>
  <c r="C134" i="113"/>
  <c r="E121" i="113"/>
  <c r="D121" i="113"/>
  <c r="C121" i="113"/>
  <c r="E107" i="113"/>
  <c r="D107" i="113"/>
  <c r="C107" i="113"/>
  <c r="E91" i="113"/>
  <c r="E124" i="113" s="1"/>
  <c r="D91" i="113"/>
  <c r="D124" i="113" s="1"/>
  <c r="C91" i="113"/>
  <c r="C124" i="113" s="1"/>
  <c r="E1" i="113"/>
  <c r="E134" i="3"/>
  <c r="D134" i="3"/>
  <c r="C134" i="3"/>
  <c r="E121" i="3"/>
  <c r="D121" i="3"/>
  <c r="C121" i="3"/>
  <c r="E107" i="3"/>
  <c r="D107" i="3"/>
  <c r="C107" i="3"/>
  <c r="E91" i="3"/>
  <c r="E124" i="3" s="1"/>
  <c r="D91" i="3"/>
  <c r="C91" i="3"/>
  <c r="C124" i="3" s="1"/>
  <c r="E1" i="3"/>
  <c r="D124" i="3" l="1"/>
  <c r="H8" i="61"/>
  <c r="I8" i="61"/>
  <c r="H6" i="61"/>
  <c r="I6" i="61"/>
  <c r="G8" i="61"/>
  <c r="G6" i="61"/>
  <c r="D12" i="61"/>
  <c r="E12" i="61"/>
  <c r="C12" i="61"/>
  <c r="H26" i="73"/>
  <c r="I26" i="73"/>
  <c r="G26" i="73"/>
  <c r="H6" i="73"/>
  <c r="I6" i="73"/>
  <c r="H7" i="73"/>
  <c r="I7" i="73"/>
  <c r="H8" i="73"/>
  <c r="I8" i="73"/>
  <c r="H9" i="73"/>
  <c r="I9" i="73"/>
  <c r="H10" i="73"/>
  <c r="I10" i="73"/>
  <c r="G10" i="73"/>
  <c r="G9" i="73"/>
  <c r="G8" i="73"/>
  <c r="G7" i="73"/>
  <c r="G6" i="73"/>
  <c r="D23" i="73"/>
  <c r="E23" i="73"/>
  <c r="C23" i="73"/>
  <c r="E135" i="108"/>
  <c r="D135" i="108"/>
  <c r="C135" i="108"/>
  <c r="E130" i="108"/>
  <c r="D130" i="108"/>
  <c r="C130" i="108"/>
  <c r="E126" i="108"/>
  <c r="E145" i="108" s="1"/>
  <c r="D126" i="108"/>
  <c r="D145" i="108" s="1"/>
  <c r="C126" i="108"/>
  <c r="C145" i="108" s="1"/>
  <c r="E122" i="108"/>
  <c r="D122" i="108"/>
  <c r="C122" i="108"/>
  <c r="E108" i="108"/>
  <c r="D108" i="108"/>
  <c r="C108" i="108"/>
  <c r="E92" i="108"/>
  <c r="E125" i="108" s="1"/>
  <c r="D92" i="108"/>
  <c r="D125" i="108" s="1"/>
  <c r="D146" i="108" s="1"/>
  <c r="C92" i="108"/>
  <c r="C125" i="108" s="1"/>
  <c r="C146" i="108" s="1"/>
  <c r="C3" i="108"/>
  <c r="E146" i="108" l="1"/>
  <c r="E31" i="63"/>
  <c r="B31" i="63"/>
  <c r="G25" i="63"/>
  <c r="D3" i="64"/>
  <c r="E5" i="107"/>
  <c r="F5" i="107" s="1"/>
  <c r="F31" i="63" l="1"/>
  <c r="G30" i="63"/>
  <c r="A2" i="105" l="1"/>
  <c r="D66" i="130"/>
  <c r="C66" i="130"/>
  <c r="D63" i="130"/>
  <c r="C63" i="130"/>
  <c r="D59" i="130"/>
  <c r="C59" i="130"/>
  <c r="D54" i="130"/>
  <c r="C54" i="130"/>
  <c r="D45" i="130"/>
  <c r="C45" i="130"/>
  <c r="D40" i="130"/>
  <c r="C40" i="130"/>
  <c r="D35" i="130"/>
  <c r="D34" i="130" s="1"/>
  <c r="C35" i="130"/>
  <c r="C18" i="131"/>
  <c r="C14" i="131"/>
  <c r="G26" i="63"/>
  <c r="G27" i="63"/>
  <c r="G28" i="63"/>
  <c r="G29" i="63"/>
  <c r="G24" i="63"/>
  <c r="G23" i="63"/>
  <c r="G22" i="63"/>
  <c r="G6" i="63"/>
  <c r="G5" i="63"/>
  <c r="C34" i="130" l="1"/>
  <c r="G31" i="63"/>
  <c r="C21" i="131"/>
  <c r="D108" i="1"/>
  <c r="E108" i="1"/>
  <c r="C108" i="1"/>
  <c r="E74" i="1"/>
  <c r="C74" i="1"/>
  <c r="D74" i="1"/>
  <c r="D71" i="1"/>
  <c r="D20" i="73" s="1"/>
  <c r="D45" i="1"/>
  <c r="E45" i="1"/>
  <c r="C45" i="1"/>
  <c r="D34" i="1"/>
  <c r="D12" i="73" s="1"/>
  <c r="E34" i="1"/>
  <c r="E12" i="73" s="1"/>
  <c r="C34" i="1"/>
  <c r="C12" i="73" s="1"/>
  <c r="C27" i="1"/>
  <c r="C9" i="73" s="1"/>
  <c r="D27" i="1"/>
  <c r="D9" i="73" s="1"/>
  <c r="E27" i="1"/>
  <c r="E9" i="73" s="1"/>
  <c r="D20" i="1"/>
  <c r="D6" i="61" s="1"/>
  <c r="E20" i="1"/>
  <c r="E6" i="61" s="1"/>
  <c r="C20" i="1"/>
  <c r="C6" i="61" s="1"/>
  <c r="D13" i="1"/>
  <c r="D7" i="73" s="1"/>
  <c r="E13" i="1"/>
  <c r="E7" i="73" s="1"/>
  <c r="C13" i="1"/>
  <c r="C7" i="73" s="1"/>
  <c r="A10" i="75"/>
  <c r="C51" i="112" l="1"/>
  <c r="D51" i="112"/>
  <c r="E51" i="112"/>
  <c r="E30" i="115"/>
  <c r="E29" i="115" s="1"/>
  <c r="E63" i="115" s="1"/>
  <c r="E87" i="115" s="1"/>
  <c r="D30" i="115"/>
  <c r="D29" i="115" s="1"/>
  <c r="C29" i="115"/>
  <c r="E30" i="114"/>
  <c r="E29" i="114" s="1"/>
  <c r="D30" i="114"/>
  <c r="D29" i="114" s="1"/>
  <c r="C29" i="114"/>
  <c r="E27" i="112"/>
  <c r="D27" i="112"/>
  <c r="C27" i="112"/>
  <c r="E27" i="111"/>
  <c r="D27" i="111"/>
  <c r="C27" i="111"/>
  <c r="C88" i="95"/>
  <c r="K6" i="71"/>
  <c r="G3" i="64"/>
  <c r="E3" i="64"/>
  <c r="F1" i="105"/>
  <c r="D8" i="104"/>
  <c r="D38" i="104" s="1"/>
  <c r="D14" i="104"/>
  <c r="D18" i="103"/>
  <c r="D14" i="103"/>
  <c r="D9" i="103"/>
  <c r="D88" i="95"/>
  <c r="M45" i="84"/>
  <c r="M46" i="84" s="1"/>
  <c r="E1" i="118"/>
  <c r="E1" i="117"/>
  <c r="E1" i="116"/>
  <c r="E134" i="115"/>
  <c r="D134" i="115"/>
  <c r="C134" i="115"/>
  <c r="E134" i="114"/>
  <c r="D134" i="114"/>
  <c r="C134" i="114"/>
  <c r="E66" i="130"/>
  <c r="E63" i="130"/>
  <c r="E59" i="130"/>
  <c r="E54" i="130"/>
  <c r="E45" i="130"/>
  <c r="E40" i="130"/>
  <c r="E35" i="130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E1" i="129"/>
  <c r="E1" i="128"/>
  <c r="E1" i="127"/>
  <c r="E1" i="126"/>
  <c r="E50" i="129"/>
  <c r="D50" i="129"/>
  <c r="C50" i="129"/>
  <c r="E44" i="129"/>
  <c r="E55" i="129" s="1"/>
  <c r="D44" i="129"/>
  <c r="C44" i="129"/>
  <c r="C55" i="129" s="1"/>
  <c r="E36" i="129"/>
  <c r="D36" i="129"/>
  <c r="C36" i="129"/>
  <c r="E29" i="129"/>
  <c r="D29" i="129"/>
  <c r="C29" i="129"/>
  <c r="E25" i="129"/>
  <c r="D25" i="129"/>
  <c r="C25" i="129"/>
  <c r="E19" i="129"/>
  <c r="D19" i="129"/>
  <c r="C19" i="129"/>
  <c r="E8" i="129"/>
  <c r="D8" i="129"/>
  <c r="D35" i="129" s="1"/>
  <c r="D40" i="129" s="1"/>
  <c r="C8" i="129"/>
  <c r="C35" i="129" s="1"/>
  <c r="C40" i="129" s="1"/>
  <c r="E50" i="128"/>
  <c r="D50" i="128"/>
  <c r="C50" i="128"/>
  <c r="E44" i="128"/>
  <c r="E55" i="128" s="1"/>
  <c r="D44" i="128"/>
  <c r="C44" i="128"/>
  <c r="E36" i="128"/>
  <c r="D36" i="128"/>
  <c r="C36" i="128"/>
  <c r="E29" i="128"/>
  <c r="D29" i="128"/>
  <c r="C29" i="128"/>
  <c r="E25" i="128"/>
  <c r="D25" i="128"/>
  <c r="C25" i="128"/>
  <c r="E19" i="128"/>
  <c r="D19" i="128"/>
  <c r="C19" i="128"/>
  <c r="E8" i="128"/>
  <c r="D8" i="128"/>
  <c r="D35" i="128" s="1"/>
  <c r="D40" i="128" s="1"/>
  <c r="C8" i="128"/>
  <c r="C35" i="128"/>
  <c r="C40" i="128" s="1"/>
  <c r="E50" i="127"/>
  <c r="D50" i="127"/>
  <c r="C50" i="127"/>
  <c r="E44" i="127"/>
  <c r="E55" i="127" s="1"/>
  <c r="D44" i="127"/>
  <c r="C44" i="127"/>
  <c r="C55" i="127"/>
  <c r="E36" i="127"/>
  <c r="D36" i="127"/>
  <c r="C36" i="127"/>
  <c r="E29" i="127"/>
  <c r="D29" i="127"/>
  <c r="C29" i="127"/>
  <c r="E25" i="127"/>
  <c r="D25" i="127"/>
  <c r="C25" i="127"/>
  <c r="E19" i="127"/>
  <c r="D19" i="127"/>
  <c r="C19" i="127"/>
  <c r="E8" i="127"/>
  <c r="D8" i="127"/>
  <c r="C8" i="127"/>
  <c r="C35" i="127"/>
  <c r="C40" i="127" s="1"/>
  <c r="E50" i="126"/>
  <c r="D50" i="126"/>
  <c r="C50" i="126"/>
  <c r="E44" i="126"/>
  <c r="E55" i="126" s="1"/>
  <c r="D44" i="126"/>
  <c r="C44" i="126"/>
  <c r="C55" i="126" s="1"/>
  <c r="E36" i="126"/>
  <c r="D36" i="126"/>
  <c r="C36" i="126"/>
  <c r="E29" i="126"/>
  <c r="D29" i="126"/>
  <c r="C29" i="126"/>
  <c r="E25" i="126"/>
  <c r="D25" i="126"/>
  <c r="C25" i="126"/>
  <c r="E19" i="126"/>
  <c r="D19" i="126"/>
  <c r="C19" i="126"/>
  <c r="E8" i="126"/>
  <c r="D8" i="126"/>
  <c r="C8" i="126"/>
  <c r="E1" i="125"/>
  <c r="E1" i="124"/>
  <c r="E1" i="123"/>
  <c r="E1" i="122"/>
  <c r="E50" i="125"/>
  <c r="D50" i="125"/>
  <c r="C50" i="125"/>
  <c r="E44" i="125"/>
  <c r="E55" i="125" s="1"/>
  <c r="D44" i="125"/>
  <c r="D55" i="125"/>
  <c r="C44" i="125"/>
  <c r="C55" i="125" s="1"/>
  <c r="E36" i="125"/>
  <c r="D36" i="125"/>
  <c r="C36" i="125"/>
  <c r="E29" i="125"/>
  <c r="D29" i="125"/>
  <c r="C29" i="125"/>
  <c r="E25" i="125"/>
  <c r="D25" i="125"/>
  <c r="C25" i="125"/>
  <c r="E19" i="125"/>
  <c r="D19" i="125"/>
  <c r="C19" i="125"/>
  <c r="E8" i="125"/>
  <c r="D8" i="125"/>
  <c r="D35" i="125" s="1"/>
  <c r="D40" i="125" s="1"/>
  <c r="C8" i="125"/>
  <c r="E50" i="124"/>
  <c r="D50" i="124"/>
  <c r="C50" i="124"/>
  <c r="E44" i="124"/>
  <c r="E55" i="124" s="1"/>
  <c r="D44" i="124"/>
  <c r="C44" i="124"/>
  <c r="C55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E35" i="124" s="1"/>
  <c r="E40" i="124" s="1"/>
  <c r="D8" i="124"/>
  <c r="D35" i="124" s="1"/>
  <c r="D40" i="124" s="1"/>
  <c r="C8" i="124"/>
  <c r="C35" i="124"/>
  <c r="C40" i="124" s="1"/>
  <c r="E50" i="123"/>
  <c r="D50" i="123"/>
  <c r="C50" i="123"/>
  <c r="E44" i="123"/>
  <c r="E55" i="123"/>
  <c r="D44" i="123"/>
  <c r="C44" i="123"/>
  <c r="C55" i="123" s="1"/>
  <c r="E36" i="123"/>
  <c r="D36" i="123"/>
  <c r="C36" i="123"/>
  <c r="E29" i="123"/>
  <c r="D29" i="123"/>
  <c r="C29" i="123"/>
  <c r="E25" i="123"/>
  <c r="D25" i="123"/>
  <c r="C25" i="123"/>
  <c r="E19" i="123"/>
  <c r="D19" i="123"/>
  <c r="D35" i="123" s="1"/>
  <c r="D40" i="123" s="1"/>
  <c r="C19" i="123"/>
  <c r="E8" i="123"/>
  <c r="D8" i="123"/>
  <c r="C8" i="123"/>
  <c r="C35" i="123" s="1"/>
  <c r="C40" i="123" s="1"/>
  <c r="E50" i="122"/>
  <c r="D50" i="122"/>
  <c r="C50" i="122"/>
  <c r="E44" i="122"/>
  <c r="E55" i="122" s="1"/>
  <c r="D44" i="122"/>
  <c r="D55" i="122" s="1"/>
  <c r="C44" i="122"/>
  <c r="C55" i="122" s="1"/>
  <c r="E36" i="122"/>
  <c r="D36" i="122"/>
  <c r="C36" i="122"/>
  <c r="E29" i="122"/>
  <c r="D29" i="122"/>
  <c r="C29" i="122"/>
  <c r="E25" i="122"/>
  <c r="D25" i="122"/>
  <c r="C25" i="122"/>
  <c r="E19" i="122"/>
  <c r="D19" i="122"/>
  <c r="C19" i="122"/>
  <c r="E8" i="122"/>
  <c r="D8" i="122"/>
  <c r="D35" i="122" s="1"/>
  <c r="C8" i="122"/>
  <c r="E1" i="121"/>
  <c r="E1" i="120"/>
  <c r="E50" i="121"/>
  <c r="D50" i="121"/>
  <c r="C50" i="121"/>
  <c r="E44" i="121"/>
  <c r="E55" i="121" s="1"/>
  <c r="D44" i="121"/>
  <c r="C44" i="121"/>
  <c r="C55" i="121" s="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D8" i="121"/>
  <c r="C8" i="121"/>
  <c r="E50" i="120"/>
  <c r="D50" i="120"/>
  <c r="C50" i="120"/>
  <c r="E44" i="120"/>
  <c r="E55" i="120" s="1"/>
  <c r="D44" i="120"/>
  <c r="C44" i="120"/>
  <c r="C55" i="120"/>
  <c r="E36" i="120"/>
  <c r="D36" i="120"/>
  <c r="C36" i="120"/>
  <c r="E29" i="120"/>
  <c r="D29" i="120"/>
  <c r="C29" i="120"/>
  <c r="E25" i="120"/>
  <c r="D25" i="120"/>
  <c r="C25" i="120"/>
  <c r="E19" i="120"/>
  <c r="D19" i="120"/>
  <c r="C19" i="120"/>
  <c r="E8" i="120"/>
  <c r="E35" i="120" s="1"/>
  <c r="D8" i="120"/>
  <c r="D35" i="120" s="1"/>
  <c r="D40" i="120" s="1"/>
  <c r="C8" i="120"/>
  <c r="C35" i="120" s="1"/>
  <c r="C40" i="120" s="1"/>
  <c r="E1" i="119"/>
  <c r="E50" i="119"/>
  <c r="D50" i="119"/>
  <c r="C50" i="119"/>
  <c r="E44" i="119"/>
  <c r="D44" i="119"/>
  <c r="D55" i="119" s="1"/>
  <c r="C44" i="119"/>
  <c r="C55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D8" i="119"/>
  <c r="C8" i="119"/>
  <c r="C35" i="119" s="1"/>
  <c r="C40" i="119" s="1"/>
  <c r="D44" i="84"/>
  <c r="E44" i="84"/>
  <c r="D50" i="84"/>
  <c r="E50" i="84"/>
  <c r="C50" i="84"/>
  <c r="C44" i="84"/>
  <c r="D8" i="84"/>
  <c r="E8" i="84"/>
  <c r="D19" i="84"/>
  <c r="E19" i="84"/>
  <c r="D25" i="84"/>
  <c r="E25" i="84"/>
  <c r="D29" i="84"/>
  <c r="D35" i="84" s="1"/>
  <c r="D40" i="84" s="1"/>
  <c r="E29" i="84"/>
  <c r="E35" i="84" s="1"/>
  <c r="E40" i="84" s="1"/>
  <c r="D36" i="84"/>
  <c r="E36" i="84"/>
  <c r="C36" i="84"/>
  <c r="C29" i="84"/>
  <c r="C25" i="84"/>
  <c r="C19" i="84"/>
  <c r="C8" i="84"/>
  <c r="E1" i="84"/>
  <c r="E50" i="118"/>
  <c r="D50" i="118"/>
  <c r="C50" i="118"/>
  <c r="E44" i="118"/>
  <c r="E55" i="118" s="1"/>
  <c r="D44" i="118"/>
  <c r="C44" i="118"/>
  <c r="E36" i="118"/>
  <c r="D36" i="118"/>
  <c r="C36" i="118"/>
  <c r="E29" i="118"/>
  <c r="D29" i="118"/>
  <c r="C29" i="118"/>
  <c r="E25" i="118"/>
  <c r="D25" i="118"/>
  <c r="C25" i="118"/>
  <c r="E19" i="118"/>
  <c r="D19" i="118"/>
  <c r="C19" i="118"/>
  <c r="E8" i="118"/>
  <c r="D8" i="118"/>
  <c r="D35" i="118" s="1"/>
  <c r="D40" i="118" s="1"/>
  <c r="C8" i="118"/>
  <c r="E50" i="117"/>
  <c r="D50" i="117"/>
  <c r="C50" i="117"/>
  <c r="E44" i="117"/>
  <c r="E55" i="117"/>
  <c r="D44" i="117"/>
  <c r="D55" i="117" s="1"/>
  <c r="C44" i="117"/>
  <c r="C55" i="117" s="1"/>
  <c r="E36" i="117"/>
  <c r="D36" i="117"/>
  <c r="C36" i="117"/>
  <c r="E29" i="117"/>
  <c r="D29" i="117"/>
  <c r="C29" i="117"/>
  <c r="E25" i="117"/>
  <c r="D25" i="117"/>
  <c r="C25" i="117"/>
  <c r="E19" i="117"/>
  <c r="E35" i="117" s="1"/>
  <c r="E40" i="117" s="1"/>
  <c r="D19" i="117"/>
  <c r="C19" i="117"/>
  <c r="E8" i="117"/>
  <c r="D8" i="117"/>
  <c r="C8" i="117"/>
  <c r="E50" i="116"/>
  <c r="D50" i="116"/>
  <c r="C50" i="116"/>
  <c r="E44" i="116"/>
  <c r="E55" i="116" s="1"/>
  <c r="D44" i="116"/>
  <c r="C44" i="116"/>
  <c r="C55" i="116" s="1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D35" i="116"/>
  <c r="D40" i="116" s="1"/>
  <c r="C8" i="116"/>
  <c r="D44" i="79"/>
  <c r="E44" i="79"/>
  <c r="E55" i="79" s="1"/>
  <c r="D50" i="79"/>
  <c r="D55" i="79" s="1"/>
  <c r="E50" i="79"/>
  <c r="C50" i="79"/>
  <c r="C44" i="79"/>
  <c r="C55" i="79" s="1"/>
  <c r="D8" i="79"/>
  <c r="E8" i="79"/>
  <c r="D19" i="79"/>
  <c r="E19" i="79"/>
  <c r="D25" i="79"/>
  <c r="E25" i="79"/>
  <c r="E35" i="79" s="1"/>
  <c r="D29" i="79"/>
  <c r="E29" i="79"/>
  <c r="D36" i="79"/>
  <c r="E36" i="79"/>
  <c r="C36" i="79"/>
  <c r="C29" i="79"/>
  <c r="C25" i="79"/>
  <c r="C19" i="79"/>
  <c r="C8" i="79"/>
  <c r="E1" i="79"/>
  <c r="E140" i="115"/>
  <c r="D140" i="115"/>
  <c r="C140" i="115"/>
  <c r="E129" i="115"/>
  <c r="D129" i="115"/>
  <c r="C129" i="115"/>
  <c r="E125" i="115"/>
  <c r="D125" i="115"/>
  <c r="C125" i="115"/>
  <c r="C145" i="115" s="1"/>
  <c r="E121" i="115"/>
  <c r="D121" i="115"/>
  <c r="C121" i="115"/>
  <c r="E107" i="115"/>
  <c r="D107" i="115"/>
  <c r="C107" i="115"/>
  <c r="E91" i="115"/>
  <c r="D91" i="115"/>
  <c r="C91" i="115"/>
  <c r="C124" i="115" s="1"/>
  <c r="E80" i="115"/>
  <c r="D80" i="115"/>
  <c r="C80" i="115"/>
  <c r="E76" i="115"/>
  <c r="D76" i="115"/>
  <c r="C76" i="115"/>
  <c r="E73" i="115"/>
  <c r="E86" i="115" s="1"/>
  <c r="D73" i="115"/>
  <c r="C73" i="115"/>
  <c r="E68" i="115"/>
  <c r="D68" i="115"/>
  <c r="C68" i="115"/>
  <c r="E64" i="115"/>
  <c r="D64" i="115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C15" i="115"/>
  <c r="E8" i="115"/>
  <c r="D8" i="115"/>
  <c r="C8" i="115"/>
  <c r="C63" i="115" s="1"/>
  <c r="E140" i="114"/>
  <c r="D140" i="114"/>
  <c r="C140" i="114"/>
  <c r="E129" i="114"/>
  <c r="D129" i="114"/>
  <c r="C129" i="114"/>
  <c r="E125" i="114"/>
  <c r="E145" i="114"/>
  <c r="D125" i="114"/>
  <c r="C125" i="114"/>
  <c r="C145" i="114" s="1"/>
  <c r="E121" i="114"/>
  <c r="D121" i="114"/>
  <c r="C121" i="114"/>
  <c r="E107" i="114"/>
  <c r="D107" i="114"/>
  <c r="C107" i="114"/>
  <c r="E91" i="114"/>
  <c r="D91" i="114"/>
  <c r="C91" i="114"/>
  <c r="C124" i="114" s="1"/>
  <c r="C146" i="114" s="1"/>
  <c r="E80" i="114"/>
  <c r="D80" i="114"/>
  <c r="C80" i="114"/>
  <c r="E76" i="114"/>
  <c r="D76" i="114"/>
  <c r="C76" i="114"/>
  <c r="E73" i="114"/>
  <c r="D73" i="114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E15" i="114"/>
  <c r="D15" i="114"/>
  <c r="C15" i="114"/>
  <c r="E8" i="114"/>
  <c r="D8" i="114"/>
  <c r="C8" i="114"/>
  <c r="J6" i="71"/>
  <c r="F3" i="64"/>
  <c r="A34" i="75"/>
  <c r="A34" i="76" s="1"/>
  <c r="A28" i="75"/>
  <c r="A28" i="76" s="1"/>
  <c r="A22" i="75"/>
  <c r="A22" i="76" s="1"/>
  <c r="A16" i="75"/>
  <c r="A16" i="76"/>
  <c r="A10" i="76"/>
  <c r="A4" i="76"/>
  <c r="H17" i="61"/>
  <c r="H31" i="61" s="1"/>
  <c r="I17" i="61"/>
  <c r="H30" i="61"/>
  <c r="I30" i="61"/>
  <c r="H33" i="61"/>
  <c r="I33" i="61"/>
  <c r="G33" i="61"/>
  <c r="G30" i="61"/>
  <c r="G17" i="61"/>
  <c r="G31" i="61" s="1"/>
  <c r="D17" i="61"/>
  <c r="E17" i="61"/>
  <c r="D18" i="61"/>
  <c r="E18" i="61"/>
  <c r="E30" i="61" s="1"/>
  <c r="D24" i="61"/>
  <c r="D30" i="61" s="1"/>
  <c r="D31" i="61" s="1"/>
  <c r="E24" i="61"/>
  <c r="D33" i="61"/>
  <c r="E33" i="61"/>
  <c r="C33" i="61"/>
  <c r="C24" i="61"/>
  <c r="C18" i="61"/>
  <c r="C17" i="61"/>
  <c r="G32" i="61" s="1"/>
  <c r="H18" i="73"/>
  <c r="I18" i="73"/>
  <c r="H27" i="73"/>
  <c r="D31" i="76" s="1"/>
  <c r="I27" i="73"/>
  <c r="D37" i="76" s="1"/>
  <c r="G27" i="73"/>
  <c r="G18" i="73"/>
  <c r="D19" i="73"/>
  <c r="D24" i="73"/>
  <c r="E24" i="73"/>
  <c r="C24" i="73"/>
  <c r="E140" i="112"/>
  <c r="D140" i="112"/>
  <c r="C140" i="112"/>
  <c r="E135" i="112"/>
  <c r="D135" i="112"/>
  <c r="C135" i="112"/>
  <c r="E130" i="112"/>
  <c r="D130" i="112"/>
  <c r="C130" i="112"/>
  <c r="E126" i="112"/>
  <c r="D126" i="112"/>
  <c r="C126" i="112"/>
  <c r="E122" i="112"/>
  <c r="D122" i="112"/>
  <c r="C122" i="112"/>
  <c r="E108" i="112"/>
  <c r="E92" i="112"/>
  <c r="E125" i="112" s="1"/>
  <c r="D108" i="112"/>
  <c r="D92" i="112"/>
  <c r="C108" i="112"/>
  <c r="C92" i="112"/>
  <c r="C125" i="112" s="1"/>
  <c r="E78" i="112"/>
  <c r="D78" i="112"/>
  <c r="C78" i="112"/>
  <c r="E71" i="112"/>
  <c r="D71" i="112"/>
  <c r="C71" i="112"/>
  <c r="E66" i="112"/>
  <c r="D66" i="112"/>
  <c r="C66" i="112"/>
  <c r="E62" i="112"/>
  <c r="E84" i="112" s="1"/>
  <c r="E85" i="112" s="1"/>
  <c r="D62" i="112"/>
  <c r="D84" i="112" s="1"/>
  <c r="D85" i="112" s="1"/>
  <c r="C62" i="112"/>
  <c r="E56" i="112"/>
  <c r="D56" i="112"/>
  <c r="C56" i="112"/>
  <c r="E45" i="112"/>
  <c r="E6" i="112"/>
  <c r="E34" i="112"/>
  <c r="D45" i="112"/>
  <c r="C45" i="112"/>
  <c r="D34" i="112"/>
  <c r="C34" i="112"/>
  <c r="E20" i="112"/>
  <c r="E61" i="112"/>
  <c r="D20" i="112"/>
  <c r="C20" i="112"/>
  <c r="D6" i="112"/>
  <c r="D61" i="112"/>
  <c r="C6" i="112"/>
  <c r="C3" i="112"/>
  <c r="C89" i="112" s="1"/>
  <c r="E140" i="111"/>
  <c r="D140" i="111"/>
  <c r="C140" i="111"/>
  <c r="E135" i="111"/>
  <c r="D135" i="111"/>
  <c r="C135" i="111"/>
  <c r="E130" i="111"/>
  <c r="D130" i="111"/>
  <c r="C130" i="111"/>
  <c r="E126" i="111"/>
  <c r="E145" i="111" s="1"/>
  <c r="D126" i="111"/>
  <c r="C126" i="111"/>
  <c r="C145" i="111" s="1"/>
  <c r="C151" i="111" s="1"/>
  <c r="E122" i="111"/>
  <c r="D122" i="111"/>
  <c r="C122" i="111"/>
  <c r="E108" i="111"/>
  <c r="D108" i="111"/>
  <c r="D92" i="111"/>
  <c r="C108" i="111"/>
  <c r="C125" i="111" s="1"/>
  <c r="E92" i="111"/>
  <c r="E125" i="111"/>
  <c r="C92" i="111"/>
  <c r="E78" i="111"/>
  <c r="D78" i="111"/>
  <c r="C78" i="111"/>
  <c r="E71" i="111"/>
  <c r="D71" i="111"/>
  <c r="C71" i="111"/>
  <c r="E66" i="111"/>
  <c r="D66" i="111"/>
  <c r="C66" i="111"/>
  <c r="E62" i="111"/>
  <c r="D62" i="111"/>
  <c r="C62" i="111"/>
  <c r="C84" i="111"/>
  <c r="E56" i="111"/>
  <c r="D56" i="111"/>
  <c r="C56" i="111"/>
  <c r="E51" i="111"/>
  <c r="D51" i="111"/>
  <c r="C51" i="111"/>
  <c r="E45" i="111"/>
  <c r="E6" i="111"/>
  <c r="E61" i="111" s="1"/>
  <c r="E34" i="111"/>
  <c r="D45" i="111"/>
  <c r="C45" i="111"/>
  <c r="D34" i="111"/>
  <c r="C34" i="111"/>
  <c r="C20" i="111"/>
  <c r="D6" i="111"/>
  <c r="C6" i="111"/>
  <c r="E151" i="108"/>
  <c r="C151" i="108"/>
  <c r="D92" i="1"/>
  <c r="D125" i="1" s="1"/>
  <c r="B30" i="76" s="1"/>
  <c r="E92" i="1"/>
  <c r="E125" i="1" s="1"/>
  <c r="D122" i="1"/>
  <c r="E122" i="1"/>
  <c r="D126" i="1"/>
  <c r="E126" i="1"/>
  <c r="D130" i="1"/>
  <c r="E130" i="1"/>
  <c r="D135" i="1"/>
  <c r="E135" i="1"/>
  <c r="C135" i="1"/>
  <c r="C126" i="1"/>
  <c r="C130" i="1"/>
  <c r="C122" i="1"/>
  <c r="C92" i="1"/>
  <c r="D6" i="1"/>
  <c r="E6" i="1"/>
  <c r="D56" i="1"/>
  <c r="E56" i="1"/>
  <c r="D62" i="1"/>
  <c r="D84" i="1" s="1"/>
  <c r="B13" i="76" s="1"/>
  <c r="E62" i="1"/>
  <c r="E71" i="1"/>
  <c r="E20" i="73" s="1"/>
  <c r="E19" i="73" s="1"/>
  <c r="D66" i="1"/>
  <c r="E66" i="1"/>
  <c r="C71" i="1"/>
  <c r="C66" i="1"/>
  <c r="C62" i="1"/>
  <c r="C56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36" i="107" s="1"/>
  <c r="E6" i="107"/>
  <c r="D29" i="99"/>
  <c r="C29" i="99"/>
  <c r="C6" i="106"/>
  <c r="C12" i="106" s="1"/>
  <c r="E22" i="105"/>
  <c r="D22" i="105"/>
  <c r="E36" i="100"/>
  <c r="D36" i="100"/>
  <c r="G18" i="98"/>
  <c r="F18" i="98"/>
  <c r="E18" i="98"/>
  <c r="D18" i="98"/>
  <c r="C18" i="98"/>
  <c r="H17" i="98"/>
  <c r="H16" i="98"/>
  <c r="G14" i="98"/>
  <c r="F14" i="98"/>
  <c r="E14" i="98"/>
  <c r="E19" i="98" s="1"/>
  <c r="D14" i="98"/>
  <c r="D19" i="98" s="1"/>
  <c r="C14" i="98"/>
  <c r="C19" i="98" s="1"/>
  <c r="H13" i="98"/>
  <c r="I13" i="98"/>
  <c r="H12" i="98"/>
  <c r="I12" i="98" s="1"/>
  <c r="H11" i="98"/>
  <c r="I11" i="98" s="1"/>
  <c r="H10" i="98"/>
  <c r="I10" i="98"/>
  <c r="H9" i="98"/>
  <c r="I9" i="98" s="1"/>
  <c r="H8" i="98"/>
  <c r="I8" i="98" s="1"/>
  <c r="H7" i="98"/>
  <c r="H12" i="97"/>
  <c r="G12" i="97"/>
  <c r="F12" i="97"/>
  <c r="E12" i="97"/>
  <c r="H5" i="97"/>
  <c r="H19" i="97" s="1"/>
  <c r="G5" i="97"/>
  <c r="F5" i="97"/>
  <c r="F19" i="97"/>
  <c r="E5" i="97"/>
  <c r="E19" i="97" s="1"/>
  <c r="J17" i="96"/>
  <c r="J16" i="96"/>
  <c r="I15" i="96"/>
  <c r="H15" i="96"/>
  <c r="G15" i="96"/>
  <c r="F15" i="96"/>
  <c r="J15" i="96" s="1"/>
  <c r="E15" i="96"/>
  <c r="D15" i="96"/>
  <c r="J14" i="96"/>
  <c r="I13" i="96"/>
  <c r="H13" i="96"/>
  <c r="G13" i="96"/>
  <c r="F13" i="96"/>
  <c r="J13" i="96" s="1"/>
  <c r="E13" i="96"/>
  <c r="D13" i="96"/>
  <c r="J12" i="96"/>
  <c r="I11" i="96"/>
  <c r="H11" i="96"/>
  <c r="G11" i="96"/>
  <c r="F11" i="96"/>
  <c r="J11" i="96" s="1"/>
  <c r="E11" i="96"/>
  <c r="D11" i="96"/>
  <c r="J10" i="96"/>
  <c r="J9" i="96"/>
  <c r="I8" i="96"/>
  <c r="H8" i="96"/>
  <c r="G8" i="96"/>
  <c r="F8" i="96"/>
  <c r="E8" i="96"/>
  <c r="D8" i="96"/>
  <c r="J7" i="96"/>
  <c r="J6" i="96"/>
  <c r="I5" i="96"/>
  <c r="I18" i="96"/>
  <c r="H5" i="96"/>
  <c r="H18" i="96" s="1"/>
  <c r="G5" i="96"/>
  <c r="F5" i="96"/>
  <c r="E5" i="96"/>
  <c r="E18" i="96"/>
  <c r="D5" i="96"/>
  <c r="D18" i="96" s="1"/>
  <c r="L32" i="71"/>
  <c r="M32" i="71"/>
  <c r="K32" i="71"/>
  <c r="C24" i="71"/>
  <c r="M24" i="71" s="1"/>
  <c r="M23" i="71"/>
  <c r="M22" i="71"/>
  <c r="M21" i="71"/>
  <c r="M20" i="71"/>
  <c r="M19" i="71"/>
  <c r="M18" i="71"/>
  <c r="L20" i="71"/>
  <c r="L21" i="71"/>
  <c r="L22" i="71"/>
  <c r="L23" i="71"/>
  <c r="L19" i="71"/>
  <c r="L18" i="71"/>
  <c r="D24" i="71"/>
  <c r="E24" i="71"/>
  <c r="F24" i="71"/>
  <c r="G24" i="71"/>
  <c r="H24" i="71"/>
  <c r="I24" i="71"/>
  <c r="J24" i="71"/>
  <c r="K24" i="71"/>
  <c r="B24" i="71"/>
  <c r="M9" i="71"/>
  <c r="M10" i="71"/>
  <c r="M11" i="71"/>
  <c r="M12" i="71"/>
  <c r="M13" i="71"/>
  <c r="M14" i="71"/>
  <c r="L10" i="71"/>
  <c r="L11" i="71"/>
  <c r="L12" i="71"/>
  <c r="L13" i="71"/>
  <c r="L14" i="71"/>
  <c r="L9" i="71"/>
  <c r="L8" i="71"/>
  <c r="C15" i="71"/>
  <c r="M15" i="71" s="1"/>
  <c r="B15" i="71"/>
  <c r="D15" i="71"/>
  <c r="E15" i="71"/>
  <c r="F15" i="71"/>
  <c r="G15" i="71"/>
  <c r="H15" i="71"/>
  <c r="I15" i="71"/>
  <c r="J15" i="71"/>
  <c r="K15" i="71"/>
  <c r="G26" i="64"/>
  <c r="G27" i="64"/>
  <c r="F28" i="64"/>
  <c r="E28" i="64"/>
  <c r="D28" i="64"/>
  <c r="B28" i="64"/>
  <c r="D31" i="63"/>
  <c r="M8" i="71"/>
  <c r="C3" i="111"/>
  <c r="C89" i="111" s="1"/>
  <c r="D55" i="121"/>
  <c r="D55" i="116"/>
  <c r="D55" i="118"/>
  <c r="E40" i="120"/>
  <c r="D55" i="124"/>
  <c r="D55" i="126"/>
  <c r="D55" i="128"/>
  <c r="D55" i="129"/>
  <c r="C125" i="1"/>
  <c r="B24" i="76" s="1"/>
  <c r="D32" i="61"/>
  <c r="F19" i="98"/>
  <c r="I17" i="98"/>
  <c r="E124" i="115"/>
  <c r="D35" i="127"/>
  <c r="D40" i="127" s="1"/>
  <c r="E8" i="130"/>
  <c r="G19" i="98"/>
  <c r="D35" i="117"/>
  <c r="D40" i="117" s="1"/>
  <c r="C35" i="125"/>
  <c r="C40" i="125" s="1"/>
  <c r="D55" i="127"/>
  <c r="I7" i="98"/>
  <c r="E55" i="84"/>
  <c r="D55" i="123"/>
  <c r="C89" i="1"/>
  <c r="E4" i="73"/>
  <c r="E4" i="61" s="1"/>
  <c r="C86" i="115"/>
  <c r="C87" i="115" s="1"/>
  <c r="C4" i="73"/>
  <c r="G4" i="73" s="1"/>
  <c r="J8" i="96"/>
  <c r="D125" i="111"/>
  <c r="E145" i="112"/>
  <c r="C35" i="116"/>
  <c r="C40" i="116"/>
  <c r="C55" i="84"/>
  <c r="C35" i="126"/>
  <c r="C40" i="126" s="1"/>
  <c r="C89" i="108"/>
  <c r="D4" i="73"/>
  <c r="D4" i="61" s="1"/>
  <c r="C150" i="108"/>
  <c r="E146" i="111"/>
  <c r="E150" i="111"/>
  <c r="E150" i="112"/>
  <c r="C145" i="1" l="1"/>
  <c r="B25" i="76" s="1"/>
  <c r="C145" i="112"/>
  <c r="D145" i="112"/>
  <c r="D151" i="112" s="1"/>
  <c r="I31" i="61"/>
  <c r="D86" i="114"/>
  <c r="E86" i="114"/>
  <c r="D86" i="115"/>
  <c r="C35" i="79"/>
  <c r="C40" i="79" s="1"/>
  <c r="D35" i="79"/>
  <c r="D40" i="79" s="1"/>
  <c r="E35" i="116"/>
  <c r="E40" i="116" s="1"/>
  <c r="C35" i="118"/>
  <c r="C40" i="118" s="1"/>
  <c r="E35" i="123"/>
  <c r="E40" i="123" s="1"/>
  <c r="D35" i="126"/>
  <c r="D40" i="126" s="1"/>
  <c r="E35" i="126"/>
  <c r="E40" i="126" s="1"/>
  <c r="E35" i="128"/>
  <c r="E40" i="128" s="1"/>
  <c r="E35" i="129"/>
  <c r="E40" i="129" s="1"/>
  <c r="D8" i="130"/>
  <c r="C146" i="111"/>
  <c r="C146" i="112"/>
  <c r="E124" i="114"/>
  <c r="E146" i="114" s="1"/>
  <c r="E35" i="118"/>
  <c r="E40" i="118" s="1"/>
  <c r="D145" i="115"/>
  <c r="D38" i="103"/>
  <c r="G18" i="96"/>
  <c r="C61" i="1"/>
  <c r="B6" i="76" s="1"/>
  <c r="C6" i="73"/>
  <c r="C18" i="73" s="1"/>
  <c r="C84" i="1"/>
  <c r="C20" i="73"/>
  <c r="C19" i="73" s="1"/>
  <c r="C27" i="73" s="1"/>
  <c r="D7" i="76" s="1"/>
  <c r="E61" i="1"/>
  <c r="B18" i="76" s="1"/>
  <c r="E6" i="73"/>
  <c r="E18" i="73" s="1"/>
  <c r="D61" i="111"/>
  <c r="D150" i="111" s="1"/>
  <c r="E84" i="111"/>
  <c r="C30" i="61"/>
  <c r="C63" i="114"/>
  <c r="D63" i="115"/>
  <c r="D124" i="115"/>
  <c r="D146" i="115" s="1"/>
  <c r="E145" i="115"/>
  <c r="E146" i="115" s="1"/>
  <c r="E35" i="121"/>
  <c r="E40" i="121" s="1"/>
  <c r="E35" i="125"/>
  <c r="E40" i="125" s="1"/>
  <c r="E35" i="127"/>
  <c r="E40" i="127" s="1"/>
  <c r="E34" i="130"/>
  <c r="D145" i="114"/>
  <c r="D61" i="1"/>
  <c r="D6" i="73"/>
  <c r="D18" i="73" s="1"/>
  <c r="H29" i="73" s="1"/>
  <c r="D145" i="111"/>
  <c r="D146" i="111" s="1"/>
  <c r="C61" i="112"/>
  <c r="D124" i="114"/>
  <c r="E40" i="79"/>
  <c r="E35" i="122"/>
  <c r="E40" i="122" s="1"/>
  <c r="C35" i="122"/>
  <c r="C40" i="122" s="1"/>
  <c r="D40" i="122"/>
  <c r="L24" i="71"/>
  <c r="L15" i="71"/>
  <c r="H28" i="73"/>
  <c r="D32" i="76" s="1"/>
  <c r="I14" i="98"/>
  <c r="H14" i="98"/>
  <c r="D30" i="76"/>
  <c r="E30" i="76" s="1"/>
  <c r="C32" i="61"/>
  <c r="C31" i="61"/>
  <c r="E84" i="1"/>
  <c r="E85" i="1" s="1"/>
  <c r="B20" i="76" s="1"/>
  <c r="E29" i="73"/>
  <c r="D145" i="1"/>
  <c r="B31" i="76" s="1"/>
  <c r="E31" i="76" s="1"/>
  <c r="D85" i="1"/>
  <c r="B14" i="76" s="1"/>
  <c r="B12" i="76"/>
  <c r="D51" i="130"/>
  <c r="D68" i="130" s="1"/>
  <c r="C8" i="130"/>
  <c r="C51" i="130" s="1"/>
  <c r="C68" i="130" s="1"/>
  <c r="H32" i="61"/>
  <c r="E31" i="61"/>
  <c r="D6" i="76"/>
  <c r="E6" i="76" s="1"/>
  <c r="D25" i="76"/>
  <c r="E25" i="76" s="1"/>
  <c r="E27" i="73"/>
  <c r="E28" i="73" s="1"/>
  <c r="D20" i="76" s="1"/>
  <c r="C29" i="73"/>
  <c r="E145" i="1"/>
  <c r="B37" i="76" s="1"/>
  <c r="E37" i="76" s="1"/>
  <c r="C150" i="1"/>
  <c r="D150" i="1"/>
  <c r="B7" i="76"/>
  <c r="C151" i="1"/>
  <c r="H4" i="73"/>
  <c r="H4" i="61"/>
  <c r="G4" i="61"/>
  <c r="D150" i="108"/>
  <c r="B36" i="76"/>
  <c r="E150" i="1"/>
  <c r="C35" i="84"/>
  <c r="C40" i="84" s="1"/>
  <c r="D55" i="120"/>
  <c r="C55" i="128"/>
  <c r="E146" i="112"/>
  <c r="C86" i="114"/>
  <c r="C87" i="114" s="1"/>
  <c r="C35" i="117"/>
  <c r="C40" i="117" s="1"/>
  <c r="C150" i="112"/>
  <c r="E150" i="108"/>
  <c r="C146" i="1"/>
  <c r="B26" i="76" s="1"/>
  <c r="C85" i="1"/>
  <c r="B8" i="76" s="1"/>
  <c r="I4" i="73"/>
  <c r="E32" i="61"/>
  <c r="D151" i="108"/>
  <c r="D84" i="111"/>
  <c r="E151" i="112"/>
  <c r="D24" i="76"/>
  <c r="E24" i="76" s="1"/>
  <c r="G29" i="73"/>
  <c r="G28" i="73"/>
  <c r="D26" i="76" s="1"/>
  <c r="E63" i="114"/>
  <c r="E87" i="114" s="1"/>
  <c r="C55" i="118"/>
  <c r="D35" i="119"/>
  <c r="D40" i="119" s="1"/>
  <c r="D35" i="121"/>
  <c r="D40" i="121" s="1"/>
  <c r="D63" i="114"/>
  <c r="D87" i="114" s="1"/>
  <c r="I4" i="61"/>
  <c r="C4" i="61"/>
  <c r="E51" i="130"/>
  <c r="E68" i="130" s="1"/>
  <c r="G28" i="64"/>
  <c r="J5" i="96"/>
  <c r="J18" i="96" s="1"/>
  <c r="F18" i="96"/>
  <c r="G19" i="97"/>
  <c r="I16" i="98"/>
  <c r="I18" i="98" s="1"/>
  <c r="H18" i="98"/>
  <c r="H19" i="98" s="1"/>
  <c r="C84" i="112"/>
  <c r="C151" i="112" s="1"/>
  <c r="D125" i="112"/>
  <c r="D27" i="73"/>
  <c r="D36" i="76"/>
  <c r="I29" i="73"/>
  <c r="I28" i="73"/>
  <c r="I32" i="61"/>
  <c r="D18" i="76"/>
  <c r="E18" i="76" s="1"/>
  <c r="D146" i="114"/>
  <c r="C146" i="115"/>
  <c r="D55" i="84"/>
  <c r="E35" i="119"/>
  <c r="E40" i="119" s="1"/>
  <c r="E55" i="119"/>
  <c r="C35" i="121"/>
  <c r="C40" i="121" s="1"/>
  <c r="C61" i="111"/>
  <c r="E85" i="111" l="1"/>
  <c r="E151" i="111"/>
  <c r="D29" i="73"/>
  <c r="D87" i="115"/>
  <c r="D12" i="76"/>
  <c r="C28" i="73"/>
  <c r="D8" i="76" s="1"/>
  <c r="E12" i="76"/>
  <c r="I19" i="98"/>
  <c r="D19" i="76"/>
  <c r="D151" i="1"/>
  <c r="D146" i="1"/>
  <c r="B32" i="76" s="1"/>
  <c r="E32" i="76" s="1"/>
  <c r="E7" i="76"/>
  <c r="E26" i="76"/>
  <c r="E20" i="76"/>
  <c r="E8" i="76"/>
  <c r="E146" i="1"/>
  <c r="B38" i="76" s="1"/>
  <c r="B19" i="76"/>
  <c r="E151" i="1"/>
  <c r="C85" i="111"/>
  <c r="C150" i="111"/>
  <c r="C85" i="112"/>
  <c r="E36" i="76"/>
  <c r="G30" i="73"/>
  <c r="C30" i="73"/>
  <c r="D13" i="76"/>
  <c r="E13" i="76" s="1"/>
  <c r="D28" i="73"/>
  <c r="D38" i="76"/>
  <c r="I30" i="73"/>
  <c r="E30" i="73"/>
  <c r="D146" i="112"/>
  <c r="D150" i="112"/>
  <c r="D151" i="111"/>
  <c r="D85" i="111"/>
  <c r="E19" i="76" l="1"/>
  <c r="E38" i="76"/>
  <c r="D30" i="73"/>
  <c r="H30" i="73"/>
  <c r="D14" i="76"/>
  <c r="E14" i="76" s="1"/>
</calcChain>
</file>

<file path=xl/sharedStrings.xml><?xml version="1.0" encoding="utf-8"?>
<sst xmlns="http://schemas.openxmlformats.org/spreadsheetml/2006/main" count="5569" uniqueCount="820">
  <si>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</si>
  <si>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</si>
  <si>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</si>
  <si>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</si>
  <si>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</si>
  <si>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</si>
  <si>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</si>
  <si>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</si>
  <si>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</si>
  <si>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</si>
  <si>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</si>
  <si>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</si>
  <si>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</si>
  <si>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</si>
  <si>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</si>
  <si>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</si>
  <si>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</si>
  <si>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</si>
  <si>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</si>
  <si>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</si>
  <si>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</si>
  <si>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</si>
  <si>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</si>
  <si>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</si>
  <si>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</si>
  <si>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</si>
  <si>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</si>
  <si>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</si>
  <si>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</si>
  <si>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</si>
  <si>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</si>
  <si>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</si>
  <si>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</si>
  <si>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</si>
  <si>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</si>
  <si>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</si>
  <si>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</si>
  <si>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</si>
  <si>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</si>
  <si>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</si>
  <si>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</si>
  <si>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</si>
  <si>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</si>
  <si>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</si>
  <si>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</si>
  <si>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</si>
  <si>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</si>
  <si>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</si>
  <si>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</si>
  <si>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</si>
  <si>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</si>
  <si>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</si>
  <si>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</si>
  <si>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</si>
  <si>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</si>
  <si>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</si>
  <si>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</si>
  <si>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</si>
  <si>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</si>
  <si>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</si>
  <si>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</si>
  <si>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</si>
  <si>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</si>
  <si>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</si>
  <si>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</si>
  <si>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</si>
  <si>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</si>
  <si>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</si>
  <si>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</si>
  <si>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</si>
  <si>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</si>
  <si>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</si>
  <si>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</si>
  <si>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</si>
  <si>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</si>
  <si>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</si>
  <si>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</si>
  <si>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</si>
  <si>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</si>
  <si>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</si>
  <si>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</si>
  <si>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</si>
  <si>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</si>
  <si>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</si>
  <si>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</si>
  <si>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</si>
  <si>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</si>
  <si>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</si>
  <si>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</si>
  <si>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</si>
  <si>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</si>
  <si>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</si>
  <si>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</si>
  <si>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</si>
  <si>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</si>
  <si>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</si>
  <si>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</si>
  <si>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</si>
  <si>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</si>
  <si>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</si>
  <si>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</si>
  <si>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</si>
  <si>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</si>
  <si>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</si>
  <si>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</si>
  <si>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</si>
  <si>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</si>
  <si>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</si>
  <si>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</si>
  <si>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</si>
  <si>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</si>
  <si>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</si>
  <si>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</si>
  <si>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</si>
  <si>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</si>
  <si>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</si>
  <si>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</si>
  <si>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</si>
  <si>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</si>
  <si>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</si>
  <si>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</si>
  <si>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</si>
  <si>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</si>
  <si>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</si>
  <si>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</si>
  <si>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</si>
  <si>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</si>
  <si>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</si>
  <si>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</si>
  <si>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</si>
  <si>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</si>
  <si>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</si>
  <si>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</si>
  <si>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</si>
  <si>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</si>
  <si>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</si>
  <si>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</si>
  <si>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</si>
  <si>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</si>
  <si>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</si>
  <si>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</si>
  <si>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</si>
  <si>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</si>
  <si>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</si>
  <si>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</si>
  <si>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</si>
  <si>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</si>
  <si>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</si>
  <si>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</si>
  <si>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</si>
  <si>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</si>
  <si>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</si>
  <si>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</si>
  <si>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</si>
  <si>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</si>
  <si>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</si>
  <si>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</si>
  <si>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</si>
  <si>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</si>
  <si>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</si>
  <si>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</si>
  <si>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</si>
  <si>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</si>
  <si>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</si>
  <si>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</si>
  <si>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</si>
  <si>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</si>
  <si>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</si>
  <si>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</si>
  <si>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</si>
  <si>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</si>
  <si>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</si>
  <si>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</si>
  <si>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</si>
  <si>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</si>
  <si>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</si>
  <si>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</si>
  <si>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</si>
  <si>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</si>
  <si>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</si>
  <si>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</si>
  <si>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</si>
  <si>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</si>
  <si>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</si>
  <si>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</si>
  <si>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</si>
  <si>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</si>
  <si>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</si>
  <si>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</si>
  <si>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</si>
  <si>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</si>
  <si>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</si>
  <si>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</si>
  <si>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</si>
  <si>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</si>
  <si>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</si>
  <si>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</si>
  <si>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</si>
  <si>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</si>
  <si>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</si>
  <si>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</si>
  <si>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</si>
  <si>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</si>
  <si>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</si>
  <si>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</si>
  <si>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</si>
  <si>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</si>
  <si>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</si>
  <si>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</si>
  <si>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</si>
  <si>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</si>
  <si>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</si>
  <si>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</si>
  <si>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</si>
  <si>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</si>
  <si>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</si>
  <si>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</si>
  <si>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</si>
  <si>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</si>
  <si>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</si>
  <si>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</si>
  <si>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</si>
  <si>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</si>
  <si>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</si>
  <si>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</si>
  <si>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</si>
  <si>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</si>
  <si>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</si>
  <si>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</si>
  <si>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</si>
  <si>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</si>
  <si>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</si>
  <si>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</si>
  <si>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</si>
  <si>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</si>
  <si>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</si>
  <si>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</si>
  <si>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</si>
  <si>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</si>
  <si>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</si>
  <si>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</si>
  <si>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</si>
  <si>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</si>
  <si>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</si>
  <si>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</si>
  <si>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</si>
  <si>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</si>
  <si>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</si>
  <si>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</si>
  <si>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</si>
  <si>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</si>
  <si>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</si>
  <si>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</si>
  <si>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</si>
  <si>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</si>
  <si>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</si>
  <si>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</si>
  <si>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</si>
  <si>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</si>
  <si>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</si>
  <si>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</si>
  <si>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</si>
  <si>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</si>
  <si>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</si>
  <si>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</si>
  <si>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</si>
  <si>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</si>
  <si>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</si>
  <si>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</si>
  <si>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</si>
  <si>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</si>
  <si>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</si>
  <si>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</si>
  <si>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</si>
  <si>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</si>
  <si>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</si>
  <si>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</si>
  <si>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</si>
  <si>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</si>
  <si>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</si>
  <si>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</si>
  <si>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</si>
  <si>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</si>
  <si>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</si>
  <si>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</si>
  <si>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</si>
  <si>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</si>
  <si>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</si>
  <si>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</si>
  <si>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</si>
  <si>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</si>
  <si>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</si>
  <si>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</si>
  <si>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</si>
  <si>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</si>
  <si>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</si>
  <si>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</si>
  <si>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</si>
  <si>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</si>
  <si>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</si>
  <si>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</si>
  <si>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</si>
  <si>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</si>
  <si>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</si>
  <si>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</si>
  <si>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</si>
  <si>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</si>
  <si>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</si>
  <si>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</si>
  <si>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</si>
  <si>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</si>
  <si>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</si>
  <si>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</si>
  <si>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</si>
  <si>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</si>
  <si>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</si>
  <si>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</si>
  <si>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</si>
  <si>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</si>
  <si>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</si>
  <si>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</si>
  <si>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</si>
  <si>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</si>
  <si>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</si>
  <si>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</si>
  <si>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</si>
  <si>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</si>
  <si>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</si>
  <si>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</si>
  <si>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</si>
  <si>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</si>
  <si>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</si>
  <si>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</si>
  <si>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</si>
  <si>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</si>
  <si>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</si>
  <si>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</si>
  <si>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</si>
  <si>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</si>
  <si>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</si>
  <si>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</si>
  <si>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</si>
  <si>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</si>
  <si>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</si>
  <si>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</si>
  <si>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</si>
  <si>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</si>
  <si>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</si>
  <si>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</si>
  <si>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</si>
  <si>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</si>
  <si>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</si>
  <si>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</si>
  <si>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</si>
  <si>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</si>
  <si>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</si>
  <si>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</si>
  <si>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</si>
  <si>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</si>
  <si>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</si>
  <si>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</si>
  <si>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</si>
  <si>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</si>
  <si>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</si>
  <si>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</si>
  <si>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</si>
  <si>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</si>
  <si>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</si>
  <si>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</si>
  <si>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</si>
  <si>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</si>
  <si>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</si>
  <si>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</si>
  <si>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</si>
  <si>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</si>
  <si>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</si>
  <si>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</si>
  <si>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</si>
  <si>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</si>
  <si>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</si>
  <si>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</si>
  <si>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</si>
  <si>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</si>
  <si>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</si>
  <si>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</si>
  <si>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</si>
  <si>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</si>
  <si>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</si>
  <si>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</si>
  <si>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</si>
  <si>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</si>
  <si>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</si>
  <si>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</si>
  <si>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</si>
  <si>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</si>
  <si>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</si>
  <si>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</si>
  <si>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</si>
  <si>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</si>
  <si>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</si>
  <si>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</si>
  <si>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</si>
  <si>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</si>
  <si>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</si>
  <si>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</si>
  <si>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</si>
  <si>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</si>
  <si>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</si>
  <si>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</si>
  <si>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</si>
  <si>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</si>
  <si>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</si>
  <si>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</si>
  <si>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</si>
  <si>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</si>
  <si>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</si>
  <si>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</si>
  <si>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</si>
  <si>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</si>
  <si>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</si>
  <si>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</si>
  <si>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</si>
  <si>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</si>
  <si>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</si>
  <si>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</si>
  <si>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</si>
  <si>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</si>
  <si>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</si>
  <si>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</si>
  <si>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</si>
  <si>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</si>
  <si>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</si>
  <si>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</si>
  <si>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</si>
  <si>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</si>
  <si>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</si>
  <si>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</si>
  <si>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</si>
  <si>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</si>
  <si>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</si>
  <si>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</si>
  <si>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</si>
  <si>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</si>
  <si>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</si>
  <si>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</si>
  <si>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</si>
  <si>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</si>
  <si>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</si>
  <si>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</si>
  <si>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</si>
  <si>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</si>
  <si>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</si>
  <si>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</si>
  <si>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</si>
  <si>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</si>
  <si>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</si>
  <si>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</si>
  <si>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</si>
  <si>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</si>
  <si>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</si>
  <si>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</si>
  <si>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</si>
  <si>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</si>
  <si>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</si>
  <si>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</si>
  <si>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</si>
  <si>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</si>
  <si>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</si>
  <si>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</si>
  <si>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</si>
  <si>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</si>
  <si>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</si>
  <si>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</si>
  <si>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</si>
  <si>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</si>
  <si>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</si>
  <si>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</si>
  <si>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</si>
  <si>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</si>
  <si>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</si>
  <si>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</si>
  <si>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</si>
  <si>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</si>
  <si>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</si>
  <si>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</si>
  <si>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</si>
  <si>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</si>
  <si>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</si>
  <si>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</si>
  <si>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</si>
  <si>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</si>
  <si>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</si>
  <si>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</si>
  <si>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</si>
  <si>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</si>
  <si>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</si>
  <si>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</si>
  <si>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</si>
  <si>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</si>
  <si>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</si>
  <si>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</si>
  <si>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</si>
  <si>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</si>
  <si>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</si>
  <si>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</si>
  <si>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</si>
  <si>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</si>
  <si>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</si>
  <si>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</si>
  <si>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</si>
  <si>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</si>
  <si>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</si>
  <si>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</si>
  <si>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</si>
  <si>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</si>
  <si>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</si>
  <si>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</si>
  <si>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</si>
  <si>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</si>
  <si>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</si>
  <si>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</si>
  <si>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</si>
  <si>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</si>
  <si>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</si>
  <si>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</si>
  <si>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</si>
  <si>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</si>
  <si>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</si>
  <si>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</si>
  <si>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</si>
  <si>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</si>
  <si>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</si>
  <si>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</si>
  <si>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</si>
  <si>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</si>
  <si>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</si>
  <si>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</si>
  <si>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</si>
  <si>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</si>
  <si>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</si>
  <si>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</si>
  <si>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</si>
  <si>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</si>
  <si>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</si>
  <si>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</si>
  <si>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</si>
  <si>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</si>
  <si>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</si>
  <si>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</si>
  <si>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</si>
  <si>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</si>
  <si>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</si>
  <si>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</si>
  <si>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</si>
  <si>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</si>
  <si>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</si>
  <si>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</si>
  <si>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</si>
  <si>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</si>
  <si>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</si>
  <si>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</si>
  <si>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</si>
  <si>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</si>
  <si>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</si>
  <si>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</si>
  <si>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</si>
  <si>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</si>
  <si>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</si>
  <si>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</si>
  <si>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</si>
  <si>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</si>
  <si>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</si>
  <si>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</si>
  <si>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</si>
  <si>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</si>
  <si>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</si>
  <si>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</si>
  <si>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</si>
  <si>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</si>
  <si>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</si>
  <si>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</si>
  <si>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</si>
  <si>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</si>
  <si>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</si>
  <si>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</si>
  <si>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</si>
  <si>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</si>
  <si>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</si>
  <si>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</si>
  <si>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</si>
  <si>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</si>
  <si>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</si>
  <si>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</si>
  <si>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</si>
  <si>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</si>
  <si>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</si>
  <si>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</si>
  <si>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</si>
  <si>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</si>
  <si>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</si>
  <si>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</si>
  <si>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</si>
  <si>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</si>
  <si>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</si>
  <si>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</si>
  <si>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</si>
  <si>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</si>
  <si>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</si>
  <si>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</si>
  <si>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</si>
  <si>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</si>
  <si>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</si>
  <si>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</si>
  <si>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</si>
  <si>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</si>
  <si>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</si>
  <si>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</si>
  <si>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</si>
  <si>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</si>
  <si>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</si>
  <si>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</si>
  <si>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</si>
  <si>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</si>
  <si>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</si>
  <si>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</si>
  <si>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</si>
  <si>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</si>
  <si>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</si>
  <si>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</si>
  <si>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</si>
  <si>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</si>
  <si>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</si>
  <si>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</si>
  <si>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</si>
  <si>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</si>
  <si>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</si>
  <si>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</si>
  <si>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</si>
  <si>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</si>
  <si>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</si>
  <si>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</si>
  <si>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</si>
  <si>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</si>
  <si>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</si>
  <si>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</si>
  <si>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</si>
  <si>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</si>
  <si>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</si>
  <si>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</si>
  <si>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</si>
  <si>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</si>
  <si>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</si>
  <si>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</si>
  <si>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</si>
  <si>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</si>
  <si>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</si>
  <si>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</si>
  <si>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</si>
  <si>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</si>
  <si>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</si>
  <si>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</si>
  <si>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</si>
  <si>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</si>
  <si>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</si>
  <si>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</si>
  <si>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</si>
  <si>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</si>
  <si>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</si>
  <si>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</si>
  <si>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</si>
  <si>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</si>
  <si>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</si>
  <si>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</si>
  <si>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</si>
  <si>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</si>
  <si>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</si>
  <si>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</si>
  <si>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</si>
  <si>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</si>
  <si>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</si>
  <si>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</si>
  <si>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</si>
  <si>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</si>
  <si>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</si>
  <si>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</si>
  <si>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</si>
  <si>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</si>
  <si>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</si>
  <si>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</si>
  <si>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</si>
  <si>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</si>
  <si>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</si>
  <si>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</si>
  <si>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</si>
  <si>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</si>
  <si>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</si>
  <si>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</si>
  <si>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</si>
  <si>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</si>
  <si>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</si>
  <si>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</si>
  <si>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</si>
  <si>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</si>
  <si>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</si>
  <si>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</si>
  <si>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</si>
  <si>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</si>
  <si>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</si>
  <si>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</si>
  <si>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</si>
  <si>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</si>
  <si>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</si>
  <si>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</si>
  <si>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</si>
  <si>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</si>
  <si>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</si>
  <si>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</si>
  <si>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</si>
  <si>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</si>
  <si>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</si>
  <si>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</si>
  <si>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</si>
  <si>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</si>
  <si>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</si>
  <si>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</si>
  <si>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</si>
  <si>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</si>
  <si>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</si>
  <si>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</si>
  <si>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</si>
  <si>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</si>
  <si>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</si>
  <si>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</si>
  <si>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</si>
  <si>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</si>
  <si>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</si>
  <si>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</si>
  <si>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</si>
  <si>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</si>
  <si>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</si>
  <si>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</si>
  <si>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Kommunális adó</t>
  </si>
  <si>
    <t>Gépjárműadó</t>
  </si>
  <si>
    <t>nemleges</t>
  </si>
  <si>
    <t>Halom Dalkör</t>
  </si>
  <si>
    <t>Forintban</t>
  </si>
  <si>
    <t>Elszámolásból származó bevételek</t>
  </si>
  <si>
    <t>2016. évi eredeti előirányzat BEVÉTELEK</t>
  </si>
  <si>
    <t xml:space="preserve"> Forintban !</t>
  </si>
  <si>
    <t>Adatok: Forintban!</t>
  </si>
  <si>
    <t>Összeg  ( Ft )</t>
  </si>
  <si>
    <t>Értéke
(Ft)</t>
  </si>
  <si>
    <t>Forintban!</t>
  </si>
  <si>
    <t>Tervezett 
(Ft)</t>
  </si>
  <si>
    <t>Tényleges 
( Ft)</t>
  </si>
  <si>
    <t>Bodroghalom Község Önkormányzata</t>
  </si>
  <si>
    <t>Forintban !</t>
  </si>
  <si>
    <t>működés</t>
  </si>
  <si>
    <t>Egyházak</t>
  </si>
  <si>
    <t>II. Utalványok, bérletek és más hasonló, készpénz-helyettesítő fizetési 
     eszköznek nem minősülő eszközök  sajátos elszámolásai</t>
  </si>
  <si>
    <t>2019.</t>
  </si>
  <si>
    <t>2020.</t>
  </si>
  <si>
    <t>2020. után</t>
  </si>
  <si>
    <t>2018. évi</t>
  </si>
  <si>
    <t>2018. előtt</t>
  </si>
  <si>
    <t xml:space="preserve"> 2018. évi</t>
  </si>
  <si>
    <t>2018. után</t>
  </si>
  <si>
    <t>2018. XII. 31-ig</t>
  </si>
  <si>
    <t>Önkormányzaton kívüli EU-s projekthez történő hozzájárulás 2018. évi előirányzata és teljesítése</t>
  </si>
  <si>
    <t>2017. évi tény</t>
  </si>
  <si>
    <t>2018. évi teljesítés</t>
  </si>
  <si>
    <t>2021.</t>
  </si>
  <si>
    <t>2021. után</t>
  </si>
  <si>
    <t>Hitel, kölcsön állomány 2018. dec. 31-én</t>
  </si>
  <si>
    <t>Adósság állomány alakulása lejárat, eszközök, bel- és külföldi hitelezők szerinti bontásban 
2018. december 31-én</t>
  </si>
  <si>
    <t>VAGYONKIMUTATÁS 
a könyvviteli mérlegben értékkel szereplő eszközökről 
2018.</t>
  </si>
  <si>
    <t xml:space="preserve">2018. </t>
  </si>
  <si>
    <t>VAGYONKIMUTATÁS 
az érték nélkül nyilvántartott eszközökről
2018.</t>
  </si>
  <si>
    <t>VAGYONKIMUTATÁS 
a függő követelésekről éa kötelezettségekről, a biztos (jövőbeni) követelésekről 
2018.</t>
  </si>
  <si>
    <t>Pénzkészlet 2018. január 1-jén 
ebből:</t>
  </si>
  <si>
    <t>Záró pénzkészlet 2018. december 31-én
ebből:</t>
  </si>
  <si>
    <t>2018.</t>
  </si>
  <si>
    <t>Bh. Szab. u. 88. (343 hrsz.) szám alatti ingatlan adás-vétel</t>
  </si>
  <si>
    <t>Dózsa u.7.sz. ingatlan vételára</t>
  </si>
  <si>
    <t>Nyomtató, laptop vásárlás</t>
  </si>
  <si>
    <t>Irodai székek polg.hiv.</t>
  </si>
  <si>
    <t>Tárgyi eszközök - EFOP 1.5.3.</t>
  </si>
  <si>
    <t>EFOP 3.9.2 tárgyi eszközök</t>
  </si>
  <si>
    <t>Olajradiátor, hősugárzó</t>
  </si>
  <si>
    <t>Akkumulátor TZ-4K - START</t>
  </si>
  <si>
    <t>Akkumulátor AGT-825 - START</t>
  </si>
  <si>
    <t>Csempevágó gép-START</t>
  </si>
  <si>
    <t>Szívattyú vásárlás-START</t>
  </si>
  <si>
    <t>Telefon vásárlás</t>
  </si>
  <si>
    <t>Sörsátor-START</t>
  </si>
  <si>
    <t>Parti sátor-START</t>
  </si>
  <si>
    <t>Szivattyú-START</t>
  </si>
  <si>
    <t>2018. XII.31-ig</t>
  </si>
  <si>
    <t>2018. évi módosított előirányzat</t>
  </si>
  <si>
    <t>Összes teljesítés 2018. dec. 31-ig</t>
  </si>
  <si>
    <t>Bodroghalmi Roma Nemzetiségi Önkormányzat</t>
  </si>
  <si>
    <t>Bodroghalom Sportegyesület</t>
  </si>
  <si>
    <t>Aszfaltozás (Dobó utca)</t>
  </si>
  <si>
    <t>Aszfaltozás (Névtelen utca)</t>
  </si>
  <si>
    <t>Felújítás (konyha)</t>
  </si>
  <si>
    <t>Útfelújítás</t>
  </si>
  <si>
    <t>Konyha-és óvoda felújítás</t>
  </si>
  <si>
    <t>Gázkazán csere (ÖNO)</t>
  </si>
  <si>
    <t>Ingatlan vásárlások</t>
  </si>
  <si>
    <t>Út- és járda felújítás</t>
  </si>
  <si>
    <t>Bodroghalomért Közalapítvány</t>
  </si>
  <si>
    <t>EU-s projekt neve, azonosítója: EFOP- 1.5.3-16</t>
  </si>
  <si>
    <t>EU-s projekt neve, azonosítója: EFOP 3.9.2-16-2017-00016</t>
  </si>
  <si>
    <t>EU-s projekt neve, azonosítója: TOP - 5.3.1.-16-BO1-2017-00015</t>
  </si>
  <si>
    <t>3. melléklet a  72019. (V.30.) önkormányzati rendelethez</t>
  </si>
  <si>
    <t>4. melléklet a 7/2019. (V.30.) önkormányzati rendelethez</t>
  </si>
  <si>
    <t>5.1 melléklet a 7/2019.(V.30.) önkormányzati rendelethez</t>
  </si>
  <si>
    <t>7/2019.(V.30.)</t>
  </si>
  <si>
    <t xml:space="preserve">6.1 melléklet a </t>
  </si>
  <si>
    <t>6.2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</si>
</sst>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  <numFmt numFmtId="173" formatCode="###\ ###\ ###\ ###\ ##0.00"/>
  </numFmts>
  <fonts count="6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theme="0"/>
      <name val="Times New Roman CE"/>
      <charset val="238"/>
    </font>
    <font>
      <sz val="10"/>
      <color theme="0"/>
      <name val="Times New Roman CE"/>
      <charset val="238"/>
    </font>
    <font>
      <b/>
      <sz val="8"/>
      <color theme="0"/>
      <name val="Times New Roman CE"/>
      <family val="1"/>
      <charset val="238"/>
    </font>
    <font>
      <sz val="8"/>
      <color theme="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82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" xfId="0" applyNumberFormat="1" applyFont="1" applyFill="1" applyBorder="1" applyAlignment="1" applyProtection="1">
      <alignment vertical="center"/>
      <protection locked="0"/>
    </xf>
    <xf numFmtId="165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7" fillId="0" borderId="5" xfId="0" applyNumberFormat="1" applyFont="1" applyFill="1" applyBorder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5" fontId="25" fillId="0" borderId="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5" fontId="25" fillId="0" borderId="5" xfId="0" applyNumberFormat="1" applyFont="1" applyFill="1" applyBorder="1" applyAlignment="1" applyProtection="1">
      <alignment vertical="center"/>
    </xf>
    <xf numFmtId="165" fontId="25" fillId="0" borderId="6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9" xfId="0" applyNumberFormat="1" applyFont="1" applyFill="1" applyBorder="1" applyAlignment="1" applyProtection="1">
      <alignment horizontal="right" vertical="center" wrapText="1" indent="1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10" xfId="6" applyNumberFormat="1" applyFont="1" applyFill="1" applyBorder="1" applyAlignment="1" applyProtection="1">
      <alignment vertical="center"/>
    </xf>
    <xf numFmtId="165" fontId="31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165" fontId="17" fillId="0" borderId="16" xfId="0" applyNumberFormat="1" applyFont="1" applyFill="1" applyBorder="1" applyAlignment="1">
      <alignment horizontal="center" vertical="center"/>
    </xf>
    <xf numFmtId="165" fontId="17" fillId="0" borderId="16" xfId="0" applyNumberFormat="1" applyFont="1" applyFill="1" applyBorder="1" applyAlignment="1">
      <alignment horizontal="center" vertical="center" wrapText="1"/>
    </xf>
    <xf numFmtId="165" fontId="17" fillId="0" borderId="17" xfId="0" applyNumberFormat="1" applyFont="1" applyFill="1" applyBorder="1" applyAlignment="1">
      <alignment horizontal="center" vertical="center"/>
    </xf>
    <xf numFmtId="165" fontId="17" fillId="0" borderId="18" xfId="0" applyNumberFormat="1" applyFont="1" applyFill="1" applyBorder="1" applyAlignment="1">
      <alignment horizontal="center" vertical="center"/>
    </xf>
    <xf numFmtId="165" fontId="17" fillId="0" borderId="18" xfId="0" applyNumberFormat="1" applyFont="1" applyFill="1" applyBorder="1" applyAlignment="1">
      <alignment horizontal="center" vertical="center" wrapText="1"/>
    </xf>
    <xf numFmtId="49" fontId="26" fillId="0" borderId="19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/>
      <protection locked="0"/>
    </xf>
    <xf numFmtId="165" fontId="25" fillId="0" borderId="21" xfId="0" applyNumberFormat="1" applyFont="1" applyFill="1" applyBorder="1" applyAlignment="1">
      <alignment horizontal="right" vertical="center" wrapText="1"/>
    </xf>
    <xf numFmtId="49" fontId="29" fillId="0" borderId="22" xfId="0" quotePrefix="1" applyNumberFormat="1" applyFont="1" applyFill="1" applyBorder="1" applyAlignment="1">
      <alignment horizontal="left" vertical="center" indent="1"/>
    </xf>
    <xf numFmtId="3" fontId="29" fillId="0" borderId="23" xfId="0" applyNumberFormat="1" applyFont="1" applyFill="1" applyBorder="1" applyAlignment="1" applyProtection="1">
      <alignment horizontal="right" vertical="center"/>
      <protection locked="0"/>
    </xf>
    <xf numFmtId="3" fontId="29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23" xfId="0" applyNumberFormat="1" applyFont="1" applyFill="1" applyBorder="1" applyAlignment="1">
      <alignment horizontal="right" vertical="center" wrapText="1"/>
    </xf>
    <xf numFmtId="49" fontId="26" fillId="0" borderId="22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/>
      <protection locked="0"/>
    </xf>
    <xf numFmtId="49" fontId="26" fillId="0" borderId="2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49" fontId="25" fillId="0" borderId="26" xfId="0" applyNumberFormat="1" applyFont="1" applyFill="1" applyBorder="1" applyAlignment="1" applyProtection="1">
      <alignment horizontal="left" vertical="center" indent="1"/>
      <protection locked="0"/>
    </xf>
    <xf numFmtId="165" fontId="25" fillId="0" borderId="16" xfId="0" applyNumberFormat="1" applyFont="1" applyFill="1" applyBorder="1" applyAlignment="1">
      <alignment vertical="center"/>
    </xf>
    <xf numFmtId="4" fontId="18" fillId="0" borderId="16" xfId="0" applyNumberFormat="1" applyFont="1" applyFill="1" applyBorder="1" applyAlignment="1" applyProtection="1">
      <alignment vertical="center" wrapText="1"/>
      <protection locked="0"/>
    </xf>
    <xf numFmtId="49" fontId="25" fillId="0" borderId="27" xfId="0" applyNumberFormat="1" applyFont="1" applyFill="1" applyBorder="1" applyAlignment="1" applyProtection="1">
      <alignment vertical="center"/>
      <protection locked="0"/>
    </xf>
    <xf numFmtId="49" fontId="25" fillId="0" borderId="27" xfId="0" applyNumberFormat="1" applyFont="1" applyFill="1" applyBorder="1" applyAlignment="1" applyProtection="1">
      <alignment horizontal="right" vertical="center"/>
      <protection locked="0"/>
    </xf>
    <xf numFmtId="3" fontId="18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horizontal="right" vertical="center"/>
      <protection locked="0"/>
    </xf>
    <xf numFmtId="3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8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0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 wrapText="1"/>
      <protection locked="0"/>
    </xf>
    <xf numFmtId="168" fontId="17" fillId="0" borderId="16" xfId="0" applyNumberFormat="1" applyFont="1" applyFill="1" applyBorder="1" applyAlignment="1">
      <alignment horizontal="left" vertical="center" wrapText="1" indent="1"/>
    </xf>
    <xf numFmtId="168" fontId="39" fillId="0" borderId="0" xfId="0" applyNumberFormat="1" applyFont="1" applyFill="1" applyBorder="1" applyAlignment="1">
      <alignment horizontal="left" vertical="center" wrapText="1"/>
    </xf>
    <xf numFmtId="165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16" xfId="0" applyNumberFormat="1" applyFont="1" applyFill="1" applyBorder="1" applyAlignment="1">
      <alignment horizontal="right" vertical="center" wrapText="1"/>
    </xf>
    <xf numFmtId="4" fontId="17" fillId="0" borderId="21" xfId="0" applyNumberFormat="1" applyFont="1" applyFill="1" applyBorder="1" applyAlignment="1">
      <alignment horizontal="right" vertical="center" wrapText="1"/>
    </xf>
    <xf numFmtId="4" fontId="17" fillId="0" borderId="23" xfId="0" applyNumberFormat="1" applyFont="1" applyFill="1" applyBorder="1" applyAlignment="1">
      <alignment horizontal="right" vertical="center" wrapText="1"/>
    </xf>
    <xf numFmtId="4" fontId="17" fillId="0" borderId="30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38" xfId="0" applyNumberFormat="1" applyFont="1" applyFill="1" applyBorder="1" applyAlignment="1" applyProtection="1">
      <alignment horizontal="centerContinuous" vertical="center"/>
    </xf>
    <xf numFmtId="165" fontId="7" fillId="0" borderId="39" xfId="0" applyNumberFormat="1" applyFont="1" applyFill="1" applyBorder="1" applyAlignment="1" applyProtection="1">
      <alignment horizontal="centerContinuous" vertical="center"/>
    </xf>
    <xf numFmtId="165" fontId="7" fillId="0" borderId="40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13" xfId="0" applyNumberFormat="1" applyFont="1" applyFill="1" applyBorder="1" applyAlignment="1" applyProtection="1">
      <alignment horizontal="center" vertical="center"/>
    </xf>
    <xf numFmtId="165" fontId="42" fillId="0" borderId="0" xfId="0" applyNumberFormat="1" applyFont="1" applyFill="1" applyAlignment="1">
      <alignment horizontal="center" vertical="center"/>
    </xf>
    <xf numFmtId="165" fontId="17" fillId="0" borderId="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42" xfId="0" applyNumberFormat="1" applyFont="1" applyFill="1" applyBorder="1" applyAlignment="1" applyProtection="1">
      <alignment horizontal="right" vertical="center" wrapText="1" indent="1"/>
    </xf>
    <xf numFmtId="165" fontId="25" fillId="0" borderId="32" xfId="0" applyNumberFormat="1" applyFont="1" applyFill="1" applyBorder="1" applyAlignment="1" applyProtection="1">
      <alignment horizontal="left" vertical="center" wrapText="1" indent="1"/>
    </xf>
    <xf numFmtId="1" fontId="28" fillId="2" borderId="32" xfId="0" applyNumberFormat="1" applyFont="1" applyFill="1" applyBorder="1" applyAlignment="1" applyProtection="1">
      <alignment horizontal="center" vertical="center" wrapText="1"/>
    </xf>
    <xf numFmtId="165" fontId="25" fillId="0" borderId="32" xfId="0" applyNumberFormat="1" applyFont="1" applyFill="1" applyBorder="1" applyAlignment="1" applyProtection="1">
      <alignment vertical="center" wrapText="1"/>
    </xf>
    <xf numFmtId="165" fontId="25" fillId="0" borderId="38" xfId="0" applyNumberFormat="1" applyFont="1" applyFill="1" applyBorder="1" applyAlignment="1" applyProtection="1">
      <alignment vertical="center" wrapText="1"/>
    </xf>
    <xf numFmtId="165" fontId="25" fillId="0" borderId="21" xfId="0" applyNumberFormat="1" applyFont="1" applyFill="1" applyBorder="1" applyAlignment="1" applyProtection="1">
      <alignment vertical="center" wrapTex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3" xfId="0" applyNumberFormat="1" applyFont="1" applyFill="1" applyBorder="1" applyAlignment="1" applyProtection="1">
      <alignment vertical="center" wrapText="1"/>
    </xf>
    <xf numFmtId="165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vertical="center" wrapText="1"/>
    </xf>
    <xf numFmtId="165" fontId="25" fillId="0" borderId="14" xfId="0" applyNumberFormat="1" applyFont="1" applyFill="1" applyBorder="1" applyAlignment="1" applyProtection="1">
      <alignment vertical="center" wrapText="1"/>
    </xf>
    <xf numFmtId="165" fontId="25" fillId="0" borderId="23" xfId="0" applyNumberFormat="1" applyFont="1" applyFill="1" applyBorder="1" applyAlignment="1" applyProtection="1">
      <alignment vertical="center" wrapText="1"/>
    </xf>
    <xf numFmtId="165" fontId="17" fillId="0" borderId="1" xfId="0" applyNumberFormat="1" applyFont="1" applyFill="1" applyBorder="1" applyAlignment="1" applyProtection="1">
      <alignment horizontal="left" vertical="center" wrapText="1" indent="1"/>
    </xf>
    <xf numFmtId="165" fontId="17" fillId="0" borderId="43" xfId="0" applyNumberFormat="1" applyFont="1" applyFill="1" applyBorder="1" applyAlignment="1" applyProtection="1">
      <alignment horizontal="righ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5" fontId="25" fillId="0" borderId="9" xfId="0" applyNumberFormat="1" applyFont="1" applyFill="1" applyBorder="1" applyAlignment="1" applyProtection="1">
      <alignment vertical="center" wrapText="1"/>
    </xf>
    <xf numFmtId="165" fontId="25" fillId="0" borderId="44" xfId="0" applyNumberFormat="1" applyFont="1" applyFill="1" applyBorder="1" applyAlignment="1" applyProtection="1">
      <alignment vertical="center" wrapText="1"/>
    </xf>
    <xf numFmtId="1" fontId="13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9" xfId="0" applyNumberFormat="1" applyFont="1" applyFill="1" applyBorder="1" applyAlignment="1" applyProtection="1">
      <alignment vertical="center" wrapText="1"/>
      <protection locked="0"/>
    </xf>
    <xf numFmtId="165" fontId="18" fillId="0" borderId="44" xfId="0" applyNumberFormat="1" applyFont="1" applyFill="1" applyBorder="1" applyAlignment="1" applyProtection="1">
      <alignment vertical="center" wrapText="1"/>
      <protection locked="0"/>
    </xf>
    <xf numFmtId="165" fontId="17" fillId="0" borderId="7" xfId="0" applyNumberFormat="1" applyFont="1" applyFill="1" applyBorder="1" applyAlignment="1" applyProtection="1">
      <alignment horizontal="right" vertical="center" wrapText="1" indent="1"/>
    </xf>
    <xf numFmtId="165" fontId="17" fillId="0" borderId="5" xfId="0" applyNumberFormat="1" applyFont="1" applyFill="1" applyBorder="1" applyAlignment="1" applyProtection="1">
      <alignment horizontal="left" vertical="center" wrapText="1" indent="1"/>
    </xf>
    <xf numFmtId="1" fontId="18" fillId="2" borderId="45" xfId="0" applyNumberFormat="1" applyFont="1" applyFill="1" applyBorder="1" applyAlignment="1" applyProtection="1">
      <alignment vertical="center" wrapText="1"/>
    </xf>
    <xf numFmtId="165" fontId="25" fillId="0" borderId="5" xfId="0" applyNumberFormat="1" applyFont="1" applyFill="1" applyBorder="1" applyAlignment="1" applyProtection="1">
      <alignment vertical="center" wrapText="1"/>
    </xf>
    <xf numFmtId="165" fontId="25" fillId="0" borderId="45" xfId="0" applyNumberFormat="1" applyFont="1" applyFill="1" applyBorder="1" applyAlignment="1" applyProtection="1">
      <alignment vertical="center" wrapText="1"/>
    </xf>
    <xf numFmtId="165" fontId="25" fillId="0" borderId="16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 wrapText="1"/>
    </xf>
    <xf numFmtId="165" fontId="7" fillId="0" borderId="45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right" vertical="center" wrapText="1" indent="1"/>
    </xf>
    <xf numFmtId="165" fontId="17" fillId="0" borderId="16" xfId="0" applyNumberFormat="1" applyFont="1" applyFill="1" applyBorder="1" applyAlignment="1">
      <alignment horizontal="left" vertical="center" wrapText="1" indent="1"/>
    </xf>
    <xf numFmtId="165" fontId="13" fillId="2" borderId="16" xfId="0" applyNumberFormat="1" applyFont="1" applyFill="1" applyBorder="1" applyAlignment="1">
      <alignment horizontal="left" vertical="center" wrapText="1" indent="2"/>
    </xf>
    <xf numFmtId="165" fontId="13" fillId="2" borderId="35" xfId="0" applyNumberFormat="1" applyFont="1" applyFill="1" applyBorder="1" applyAlignment="1">
      <alignment horizontal="left" vertical="center" wrapText="1" indent="2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5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5" fontId="17" fillId="0" borderId="3" xfId="0" applyNumberFormat="1" applyFont="1" applyFill="1" applyBorder="1" applyAlignment="1">
      <alignment horizontal="right" vertical="center" wrapText="1" indent="1"/>
    </xf>
    <xf numFmtId="165" fontId="1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8" xfId="0" applyNumberFormat="1" applyFont="1" applyFill="1" applyBorder="1" applyAlignment="1" applyProtection="1">
      <alignment vertical="center" wrapText="1"/>
      <protection locked="0"/>
    </xf>
    <xf numFmtId="165" fontId="13" fillId="2" borderId="16" xfId="0" applyNumberFormat="1" applyFont="1" applyFill="1" applyBorder="1" applyAlignment="1">
      <alignment horizontal="right" vertical="center" wrapText="1" indent="2"/>
    </xf>
    <xf numFmtId="165" fontId="13" fillId="2" borderId="35" xfId="0" applyNumberFormat="1" applyFont="1" applyFill="1" applyBorder="1" applyAlignment="1">
      <alignment horizontal="right" vertical="center" wrapText="1" indent="2"/>
    </xf>
    <xf numFmtId="0" fontId="7" fillId="0" borderId="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5" fontId="26" fillId="0" borderId="14" xfId="0" applyNumberFormat="1" applyFont="1" applyFill="1" applyBorder="1" applyAlignment="1" applyProtection="1">
      <alignment vertical="center"/>
      <protection locked="0"/>
    </xf>
    <xf numFmtId="165" fontId="25" fillId="0" borderId="14" xfId="0" applyNumberFormat="1" applyFont="1" applyFill="1" applyBorder="1" applyAlignment="1" applyProtection="1">
      <alignment vertical="center"/>
    </xf>
    <xf numFmtId="165" fontId="26" fillId="0" borderId="15" xfId="0" applyNumberFormat="1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  <protection locked="0"/>
    </xf>
    <xf numFmtId="165" fontId="26" fillId="0" borderId="11" xfId="0" applyNumberFormat="1" applyFont="1" applyFill="1" applyBorder="1" applyAlignment="1" applyProtection="1">
      <alignment vertical="center"/>
      <protection locked="0"/>
    </xf>
    <xf numFmtId="165" fontId="26" fillId="0" borderId="41" xfId="0" applyNumberFormat="1" applyFont="1" applyFill="1" applyBorder="1" applyAlignment="1" applyProtection="1">
      <alignment vertical="center"/>
      <protection locked="0"/>
    </xf>
    <xf numFmtId="165" fontId="25" fillId="0" borderId="45" xfId="0" applyNumberFormat="1" applyFont="1" applyFill="1" applyBorder="1" applyAlignment="1" applyProtection="1">
      <alignment vertical="center"/>
    </xf>
    <xf numFmtId="165" fontId="25" fillId="0" borderId="12" xfId="0" applyNumberFormat="1" applyFont="1" applyFill="1" applyBorder="1" applyAlignment="1" applyProtection="1">
      <alignment vertical="center"/>
    </xf>
    <xf numFmtId="165" fontId="27" fillId="0" borderId="5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 applyProtection="1">
      <alignment horizontal="right" vertical="center" wrapText="1" indent="1"/>
    </xf>
    <xf numFmtId="0" fontId="23" fillId="0" borderId="47" xfId="0" applyFont="1" applyFill="1" applyBorder="1" applyAlignment="1" applyProtection="1">
      <alignment horizontal="left" vertical="center" wrapText="1" indent="1"/>
      <protection locked="0"/>
    </xf>
    <xf numFmtId="165" fontId="26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1"/>
      <protection locked="0"/>
    </xf>
    <xf numFmtId="165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8"/>
      <protection locked="0"/>
    </xf>
    <xf numFmtId="0" fontId="26" fillId="0" borderId="46" xfId="0" applyFont="1" applyFill="1" applyBorder="1" applyAlignment="1">
      <alignment horizontal="right" vertical="center" wrapText="1" indent="1"/>
    </xf>
    <xf numFmtId="165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0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right" vertical="center" indent="1"/>
    </xf>
    <xf numFmtId="0" fontId="26" fillId="0" borderId="32" xfId="0" applyFont="1" applyFill="1" applyBorder="1" applyAlignment="1" applyProtection="1">
      <alignment horizontal="left" vertical="center" indent="1"/>
      <protection locked="0"/>
    </xf>
    <xf numFmtId="3" fontId="26" fillId="0" borderId="53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4" xfId="0" applyNumberFormat="1" applyFont="1" applyFill="1" applyBorder="1" applyAlignment="1" applyProtection="1">
      <alignment horizontal="right" vertical="center"/>
      <protection locked="0"/>
    </xf>
    <xf numFmtId="3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6" fillId="0" borderId="4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5" fontId="25" fillId="0" borderId="5" xfId="0" applyNumberFormat="1" applyFont="1" applyFill="1" applyBorder="1" applyAlignment="1">
      <alignment vertical="center" wrapText="1"/>
    </xf>
    <xf numFmtId="165" fontId="25" fillId="0" borderId="6" xfId="0" applyNumberFormat="1" applyFont="1" applyFill="1" applyBorder="1" applyAlignment="1">
      <alignment vertical="center" wrapText="1"/>
    </xf>
    <xf numFmtId="0" fontId="41" fillId="0" borderId="0" xfId="8" applyFill="1"/>
    <xf numFmtId="169" fontId="23" fillId="0" borderId="1" xfId="8" applyNumberFormat="1" applyFont="1" applyFill="1" applyBorder="1" applyAlignment="1" applyProtection="1">
      <alignment horizontal="right" vertical="center" wrapText="1"/>
      <protection locked="0"/>
    </xf>
    <xf numFmtId="169" fontId="23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50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6" xfId="7" applyNumberFormat="1" applyFont="1" applyFill="1" applyBorder="1" applyAlignment="1" applyProtection="1">
      <alignment horizontal="center" vertical="center" wrapText="1"/>
    </xf>
    <xf numFmtId="49" fontId="17" fillId="0" borderId="11" xfId="7" applyNumberFormat="1" applyFont="1" applyFill="1" applyBorder="1" applyAlignment="1" applyProtection="1">
      <alignment horizontal="center" vertical="center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70" fontId="18" fillId="0" borderId="33" xfId="7" applyNumberFormat="1" applyFont="1" applyFill="1" applyBorder="1" applyAlignment="1" applyProtection="1">
      <alignment horizontal="center" vertical="center"/>
    </xf>
    <xf numFmtId="171" fontId="18" fillId="0" borderId="48" xfId="7" applyNumberFormat="1" applyFont="1" applyFill="1" applyBorder="1" applyAlignment="1" applyProtection="1">
      <alignment vertical="center"/>
      <protection locked="0"/>
    </xf>
    <xf numFmtId="170" fontId="18" fillId="0" borderId="1" xfId="7" applyNumberFormat="1" applyFont="1" applyFill="1" applyBorder="1" applyAlignment="1" applyProtection="1">
      <alignment horizontal="center" vertical="center"/>
    </xf>
    <xf numFmtId="171" fontId="18" fillId="0" borderId="8" xfId="7" applyNumberFormat="1" applyFont="1" applyFill="1" applyBorder="1" applyAlignment="1" applyProtection="1">
      <alignment vertical="center"/>
      <protection locked="0"/>
    </xf>
    <xf numFmtId="171" fontId="17" fillId="0" borderId="8" xfId="7" applyNumberFormat="1" applyFont="1" applyFill="1" applyBorder="1" applyAlignment="1" applyProtection="1">
      <alignment vertical="center"/>
    </xf>
    <xf numFmtId="0" fontId="17" fillId="0" borderId="46" xfId="7" applyFont="1" applyFill="1" applyBorder="1" applyAlignment="1" applyProtection="1">
      <alignment horizontal="left" vertical="center" wrapText="1"/>
    </xf>
    <xf numFmtId="170" fontId="18" fillId="0" borderId="11" xfId="7" applyNumberFormat="1" applyFont="1" applyFill="1" applyBorder="1" applyAlignment="1" applyProtection="1">
      <alignment horizontal="center" vertical="center"/>
    </xf>
    <xf numFmtId="171" fontId="17" fillId="0" borderId="12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7" xfId="8" applyFont="1" applyFill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 wrapText="1"/>
    </xf>
    <xf numFmtId="0" fontId="22" fillId="0" borderId="6" xfId="8" applyFont="1" applyFill="1" applyBorder="1" applyAlignment="1">
      <alignment horizontal="center" vertical="center" wrapText="1"/>
    </xf>
    <xf numFmtId="0" fontId="23" fillId="0" borderId="28" xfId="8" applyFont="1" applyFill="1" applyBorder="1" applyAlignment="1" applyProtection="1">
      <alignment horizontal="left" indent="1"/>
      <protection locked="0"/>
    </xf>
    <xf numFmtId="0" fontId="23" fillId="0" borderId="33" xfId="8" applyFont="1" applyFill="1" applyBorder="1" applyAlignment="1">
      <alignment horizontal="right" indent="1"/>
    </xf>
    <xf numFmtId="3" fontId="23" fillId="0" borderId="33" xfId="8" applyNumberFormat="1" applyFont="1" applyFill="1" applyBorder="1" applyProtection="1">
      <protection locked="0"/>
    </xf>
    <xf numFmtId="3" fontId="23" fillId="0" borderId="48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8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4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54" xfId="8" applyNumberFormat="1" applyFont="1" applyFill="1" applyBorder="1" applyProtection="1">
      <protection locked="0"/>
    </xf>
    <xf numFmtId="3" fontId="23" fillId="0" borderId="55" xfId="8" applyNumberFormat="1" applyFont="1" applyFill="1" applyBorder="1"/>
    <xf numFmtId="0" fontId="51" fillId="0" borderId="0" xfId="8" applyFont="1" applyFill="1"/>
    <xf numFmtId="0" fontId="52" fillId="0" borderId="7" xfId="8" applyFont="1" applyFill="1" applyBorder="1" applyAlignment="1">
      <alignment horizontal="center" vertical="center"/>
    </xf>
    <xf numFmtId="0" fontId="52" fillId="0" borderId="5" xfId="8" applyFont="1" applyFill="1" applyBorder="1" applyAlignment="1">
      <alignment horizontal="center" vertical="center" wrapText="1"/>
    </xf>
    <xf numFmtId="0" fontId="52" fillId="0" borderId="6" xfId="8" applyFont="1" applyFill="1" applyBorder="1" applyAlignment="1">
      <alignment horizontal="center" vertical="center" wrapText="1"/>
    </xf>
    <xf numFmtId="0" fontId="23" fillId="0" borderId="46" xfId="8" applyFont="1" applyFill="1" applyBorder="1" applyAlignment="1" applyProtection="1">
      <alignment horizontal="left" indent="1"/>
      <protection locked="0"/>
    </xf>
    <xf numFmtId="0" fontId="23" fillId="0" borderId="11" xfId="8" applyFont="1" applyFill="1" applyBorder="1" applyAlignment="1">
      <alignment horizontal="right" indent="1"/>
    </xf>
    <xf numFmtId="3" fontId="23" fillId="0" borderId="11" xfId="8" applyNumberFormat="1" applyFont="1" applyFill="1" applyBorder="1" applyProtection="1">
      <protection locked="0"/>
    </xf>
    <xf numFmtId="3" fontId="23" fillId="0" borderId="12" xfId="8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172" fontId="27" fillId="0" borderId="48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indent="5"/>
    </xf>
    <xf numFmtId="172" fontId="33" fillId="0" borderId="8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2" fontId="33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center" vertical="center"/>
    </xf>
    <xf numFmtId="0" fontId="0" fillId="0" borderId="32" xfId="0" applyFill="1" applyBorder="1" applyAlignment="1" applyProtection="1">
      <alignment horizontal="left" vertical="center" wrapText="1" indent="1"/>
      <protection locked="0"/>
    </xf>
    <xf numFmtId="172" fontId="27" fillId="0" borderId="53" xfId="0" applyNumberFormat="1" applyFont="1" applyFill="1" applyBorder="1" applyAlignment="1" applyProtection="1">
      <alignment horizontal="right" vertical="center"/>
    </xf>
    <xf numFmtId="0" fontId="0" fillId="0" borderId="46" xfId="0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indent="5"/>
    </xf>
    <xf numFmtId="172" fontId="33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Fill="1" applyBorder="1" applyAlignment="1">
      <alignment horizontal="right" vertical="center" wrapText="1" indent="1"/>
    </xf>
    <xf numFmtId="0" fontId="25" fillId="0" borderId="5" xfId="0" applyFont="1" applyFill="1" applyBorder="1" applyAlignment="1">
      <alignment vertical="center" wrapText="1"/>
    </xf>
    <xf numFmtId="165" fontId="25" fillId="0" borderId="5" xfId="0" applyNumberFormat="1" applyFont="1" applyFill="1" applyBorder="1" applyAlignment="1">
      <alignment horizontal="right" vertical="center" wrapText="1" indent="2"/>
    </xf>
    <xf numFmtId="165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7" xfId="0" applyFont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</xf>
    <xf numFmtId="0" fontId="57" fillId="0" borderId="6" xfId="0" applyFont="1" applyBorder="1" applyAlignment="1" applyProtection="1">
      <alignment horizontal="center" vertical="center" wrapText="1"/>
    </xf>
    <xf numFmtId="0" fontId="57" fillId="0" borderId="28" xfId="0" applyFont="1" applyBorder="1" applyAlignment="1" applyProtection="1">
      <alignment horizontal="center" vertical="top" wrapText="1"/>
    </xf>
    <xf numFmtId="0" fontId="57" fillId="0" borderId="3" xfId="0" applyFont="1" applyBorder="1" applyAlignment="1" applyProtection="1">
      <alignment horizontal="center" vertical="top" wrapText="1"/>
    </xf>
    <xf numFmtId="0" fontId="57" fillId="0" borderId="4" xfId="0" applyFont="1" applyBorder="1" applyAlignment="1" applyProtection="1">
      <alignment horizontal="center" vertical="top" wrapText="1"/>
    </xf>
    <xf numFmtId="0" fontId="57" fillId="3" borderId="5" xfId="0" applyFont="1" applyFill="1" applyBorder="1" applyAlignment="1" applyProtection="1">
      <alignment horizontal="center" vertical="top" wrapText="1"/>
    </xf>
    <xf numFmtId="0" fontId="59" fillId="0" borderId="33" xfId="0" applyFont="1" applyBorder="1" applyAlignment="1" applyProtection="1">
      <alignment horizontal="left" vertical="top" wrapText="1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59" fillId="0" borderId="2" xfId="0" applyFont="1" applyBorder="1" applyAlignment="1" applyProtection="1">
      <alignment horizontal="left" vertical="top" wrapText="1"/>
      <protection locked="0"/>
    </xf>
    <xf numFmtId="9" fontId="59" fillId="0" borderId="33" xfId="9" applyFont="1" applyBorder="1" applyAlignment="1" applyProtection="1">
      <alignment horizontal="center" vertical="center" wrapText="1"/>
      <protection locked="0"/>
    </xf>
    <xf numFmtId="9" fontId="59" fillId="0" borderId="1" xfId="9" applyFont="1" applyBorder="1" applyAlignment="1" applyProtection="1">
      <alignment horizontal="center" vertical="center" wrapText="1"/>
      <protection locked="0"/>
    </xf>
    <xf numFmtId="9" fontId="59" fillId="0" borderId="2" xfId="9" applyFont="1" applyBorder="1" applyAlignment="1" applyProtection="1">
      <alignment horizontal="center" vertical="center" wrapText="1"/>
      <protection locked="0"/>
    </xf>
    <xf numFmtId="167" fontId="59" fillId="0" borderId="33" xfId="1" applyNumberFormat="1" applyFont="1" applyBorder="1" applyAlignment="1" applyProtection="1">
      <alignment horizontal="center" vertical="center" wrapText="1"/>
      <protection locked="0"/>
    </xf>
    <xf numFmtId="167" fontId="59" fillId="0" borderId="1" xfId="1" applyNumberFormat="1" applyFont="1" applyBorder="1" applyAlignment="1" applyProtection="1">
      <alignment horizontal="center" vertical="center" wrapText="1"/>
      <protection locked="0"/>
    </xf>
    <xf numFmtId="167" fontId="59" fillId="0" borderId="2" xfId="1" applyNumberFormat="1" applyFont="1" applyBorder="1" applyAlignment="1" applyProtection="1">
      <alignment horizontal="center" vertical="center" wrapText="1"/>
      <protection locked="0"/>
    </xf>
    <xf numFmtId="167" fontId="59" fillId="0" borderId="5" xfId="1" applyNumberFormat="1" applyFont="1" applyBorder="1" applyAlignment="1" applyProtection="1">
      <alignment horizontal="center" vertical="center" wrapText="1"/>
    </xf>
    <xf numFmtId="167" fontId="59" fillId="0" borderId="48" xfId="1" applyNumberFormat="1" applyFont="1" applyBorder="1" applyAlignment="1" applyProtection="1">
      <alignment horizontal="center" vertical="top" wrapText="1"/>
      <protection locked="0"/>
    </xf>
    <xf numFmtId="167" fontId="59" fillId="0" borderId="8" xfId="1" applyNumberFormat="1" applyFont="1" applyBorder="1" applyAlignment="1" applyProtection="1">
      <alignment horizontal="center" vertical="top" wrapText="1"/>
      <protection locked="0"/>
    </xf>
    <xf numFmtId="167" fontId="59" fillId="0" borderId="54" xfId="1" applyNumberFormat="1" applyFont="1" applyBorder="1" applyAlignment="1" applyProtection="1">
      <alignment horizontal="center" vertical="top" wrapText="1"/>
      <protection locked="0"/>
    </xf>
    <xf numFmtId="167" fontId="59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8" xfId="0" applyFont="1" applyFill="1" applyBorder="1" applyAlignment="1" applyProtection="1">
      <alignment horizontal="right" vertical="center" wrapText="1" inden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65" fontId="18" fillId="0" borderId="33" xfId="0" applyNumberFormat="1" applyFont="1" applyFill="1" applyBorder="1" applyAlignment="1" applyProtection="1">
      <alignment vertical="center" wrapText="1"/>
      <protection locked="0"/>
    </xf>
    <xf numFmtId="165" fontId="18" fillId="0" borderId="33" xfId="0" applyNumberFormat="1" applyFont="1" applyFill="1" applyBorder="1" applyAlignment="1" applyProtection="1">
      <alignment vertical="center" wrapText="1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5" fontId="18" fillId="0" borderId="54" xfId="0" applyNumberFormat="1" applyFont="1" applyFill="1" applyBorder="1" applyAlignment="1" applyProtection="1">
      <alignment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22" fillId="0" borderId="34" xfId="0" quotePrefix="1" applyNumberFormat="1" applyFont="1" applyBorder="1" applyAlignment="1" applyProtection="1">
      <alignment horizontal="right" vertical="center" wrapText="1" indent="1"/>
    </xf>
    <xf numFmtId="165" fontId="24" fillId="0" borderId="34" xfId="0" applyNumberFormat="1" applyFont="1" applyBorder="1" applyAlignment="1" applyProtection="1">
      <alignment horizontal="right" vertical="center" wrapText="1" indent="1"/>
    </xf>
    <xf numFmtId="165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5" fontId="31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5" fontId="17" fillId="0" borderId="34" xfId="6" applyNumberFormat="1" applyFont="1" applyFill="1" applyBorder="1" applyAlignment="1" applyProtection="1">
      <alignment horizontal="right" vertical="center" wrapText="1" indent="1"/>
    </xf>
    <xf numFmtId="165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34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8" fillId="0" borderId="28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18" fillId="0" borderId="3" xfId="0" applyNumberFormat="1" applyFont="1" applyFill="1" applyBorder="1" applyAlignment="1" applyProtection="1">
      <alignment horizontal="left" vertical="center" wrapText="1" indent="1"/>
    </xf>
    <xf numFmtId="165" fontId="18" fillId="0" borderId="62" xfId="0" applyNumberFormat="1" applyFont="1" applyFill="1" applyBorder="1" applyAlignment="1" applyProtection="1">
      <alignment horizontal="left" vertical="center" wrapText="1" indent="1"/>
    </xf>
    <xf numFmtId="165" fontId="28" fillId="0" borderId="16" xfId="0" applyNumberFormat="1" applyFont="1" applyFill="1" applyBorder="1" applyAlignment="1" applyProtection="1">
      <alignment horizontal="left" vertical="center" wrapText="1" indent="1"/>
    </xf>
    <xf numFmtId="165" fontId="14" fillId="0" borderId="63" xfId="0" applyNumberFormat="1" applyFont="1" applyFill="1" applyBorder="1" applyAlignment="1" applyProtection="1">
      <alignment horizontal="left" vertical="center" wrapText="1" indent="1"/>
    </xf>
    <xf numFmtId="165" fontId="26" fillId="0" borderId="43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23" xfId="0" applyNumberFormat="1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34" xfId="0" applyNumberFormat="1" applyFont="1" applyFill="1" applyBorder="1" applyAlignment="1" applyProtection="1">
      <alignment horizontal="righ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17" fillId="0" borderId="57" xfId="0" applyNumberFormat="1" applyFont="1" applyFill="1" applyBorder="1" applyAlignment="1" applyProtection="1">
      <alignment horizontal="center" vertical="center" wrapText="1"/>
    </xf>
    <xf numFmtId="165" fontId="17" fillId="0" borderId="64" xfId="0" applyNumberFormat="1" applyFont="1" applyFill="1" applyBorder="1" applyAlignment="1" applyProtection="1">
      <alignment horizontal="center" vertical="center" wrapText="1"/>
    </xf>
    <xf numFmtId="165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7" fillId="0" borderId="7" xfId="0" applyNumberFormat="1" applyFont="1" applyFill="1" applyBorder="1" applyAlignment="1" applyProtection="1">
      <alignment horizontal="centerContinuous" vertical="center" wrapText="1"/>
    </xf>
    <xf numFmtId="165" fontId="7" fillId="0" borderId="5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165" fontId="25" fillId="0" borderId="16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5" fillId="0" borderId="5" xfId="0" applyNumberFormat="1" applyFont="1" applyFill="1" applyBorder="1" applyAlignment="1" applyProtection="1">
      <alignment horizontal="center" vertical="center" wrapText="1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165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43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2"/>
    </xf>
    <xf numFmtId="165" fontId="26" fillId="0" borderId="1" xfId="0" applyNumberFormat="1" applyFont="1" applyFill="1" applyBorder="1" applyAlignment="1" applyProtection="1">
      <alignment horizontal="left" vertical="center" wrapText="1" indent="2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5" fontId="26" fillId="0" borderId="28" xfId="0" applyNumberFormat="1" applyFont="1" applyFill="1" applyBorder="1" applyAlignment="1" applyProtection="1">
      <alignment horizontal="left" vertical="center" wrapText="1" indent="1"/>
    </xf>
    <xf numFmtId="165" fontId="18" fillId="0" borderId="28" xfId="0" applyNumberFormat="1" applyFont="1" applyFill="1" applyBorder="1" applyAlignment="1" applyProtection="1">
      <alignment horizontal="left" vertical="center" wrapText="1" indent="2"/>
    </xf>
    <xf numFmtId="165" fontId="18" fillId="0" borderId="4" xfId="0" applyNumberFormat="1" applyFont="1" applyFill="1" applyBorder="1" applyAlignment="1" applyProtection="1">
      <alignment horizontal="left" vertical="center" wrapText="1" indent="2"/>
    </xf>
    <xf numFmtId="165" fontId="29" fillId="0" borderId="33" xfId="0" applyNumberFormat="1" applyFont="1" applyFill="1" applyBorder="1" applyAlignment="1" applyProtection="1">
      <alignment horizontal="right" vertical="center" wrapText="1" indent="1"/>
    </xf>
    <xf numFmtId="165" fontId="0" fillId="0" borderId="63" xfId="0" applyNumberFormat="1" applyFill="1" applyBorder="1" applyAlignment="1" applyProtection="1">
      <alignment horizontal="left" vertical="center" wrapText="1" indent="1"/>
    </xf>
    <xf numFmtId="165" fontId="18" fillId="0" borderId="43" xfId="0" applyNumberFormat="1" applyFont="1" applyFill="1" applyBorder="1" applyAlignment="1" applyProtection="1">
      <alignment horizontal="lef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52" xfId="6" applyNumberFormat="1" applyFont="1" applyFill="1" applyBorder="1" applyAlignment="1" applyProtection="1">
      <alignment horizontal="right" vertical="center" wrapText="1" indent="1"/>
    </xf>
    <xf numFmtId="165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4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4" xfId="0" applyNumberFormat="1" applyFont="1" applyFill="1" applyBorder="1" applyAlignment="1" applyProtection="1">
      <alignment horizontal="right" vertical="center" wrapText="1" indent="1"/>
    </xf>
    <xf numFmtId="165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5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/>
    </xf>
    <xf numFmtId="165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5" fontId="17" fillId="0" borderId="26" xfId="0" applyNumberFormat="1" applyFont="1" applyFill="1" applyBorder="1" applyAlignment="1" applyProtection="1">
      <alignment horizontal="center" vertical="center" wrapText="1"/>
    </xf>
    <xf numFmtId="165" fontId="17" fillId="0" borderId="45" xfId="0" applyNumberFormat="1" applyFont="1" applyFill="1" applyBorder="1" applyAlignment="1" applyProtection="1">
      <alignment horizontal="center" vertical="center" wrapText="1"/>
    </xf>
    <xf numFmtId="165" fontId="17" fillId="0" borderId="63" xfId="0" applyNumberFormat="1" applyFont="1" applyFill="1" applyBorder="1" applyAlignment="1" applyProtection="1">
      <alignment horizontal="center" vertical="center" wrapText="1"/>
    </xf>
    <xf numFmtId="0" fontId="23" fillId="0" borderId="28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5" fontId="25" fillId="0" borderId="35" xfId="0" applyNumberFormat="1" applyFont="1" applyFill="1" applyBorder="1" applyAlignment="1" applyProtection="1">
      <alignment horizontal="right" vertical="center" wrapText="1" indent="1"/>
    </xf>
    <xf numFmtId="165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5" xfId="6" applyFont="1" applyFill="1" applyBorder="1" applyAlignment="1" applyProtection="1">
      <alignment horizontal="left" vertical="center" wrapText="1"/>
    </xf>
    <xf numFmtId="0" fontId="23" fillId="0" borderId="33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8" fillId="0" borderId="32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9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1" xfId="6" applyFont="1" applyFill="1" applyBorder="1" applyAlignment="1" applyProtection="1">
      <alignment horizontal="left" vertical="center" wrapText="1"/>
    </xf>
    <xf numFmtId="0" fontId="18" fillId="0" borderId="33" xfId="6" applyFont="1" applyFill="1" applyBorder="1" applyAlignment="1" applyProtection="1">
      <alignment horizontal="left" vertical="center" wrapText="1"/>
    </xf>
    <xf numFmtId="0" fontId="18" fillId="0" borderId="9" xfId="6" applyFont="1" applyFill="1" applyBorder="1" applyAlignment="1" applyProtection="1">
      <alignment horizontal="left" vertical="center" wrapText="1"/>
    </xf>
    <xf numFmtId="0" fontId="22" fillId="0" borderId="57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61" fillId="0" borderId="0" xfId="8" applyFont="1" applyFill="1" applyProtection="1"/>
    <xf numFmtId="0" fontId="39" fillId="0" borderId="46" xfId="8" applyFont="1" applyFill="1" applyBorder="1" applyAlignment="1" applyProtection="1">
      <alignment horizontal="center" vertical="center" wrapText="1"/>
    </xf>
    <xf numFmtId="0" fontId="39" fillId="0" borderId="11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42" xfId="8" applyFont="1" applyFill="1" applyBorder="1" applyAlignment="1" applyProtection="1">
      <alignment vertical="center" wrapText="1"/>
    </xf>
    <xf numFmtId="170" fontId="18" fillId="0" borderId="32" xfId="7" applyNumberFormat="1" applyFont="1" applyFill="1" applyBorder="1" applyAlignment="1" applyProtection="1">
      <alignment horizontal="center" vertical="center"/>
    </xf>
    <xf numFmtId="169" fontId="49" fillId="0" borderId="32" xfId="8" applyNumberFormat="1" applyFont="1" applyFill="1" applyBorder="1" applyAlignment="1" applyProtection="1">
      <alignment horizontal="right" vertical="center" wrapText="1"/>
      <protection locked="0"/>
    </xf>
    <xf numFmtId="169" fontId="49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169" fontId="49" fillId="0" borderId="1" xfId="8" applyNumberFormat="1" applyFont="1" applyFill="1" applyBorder="1" applyAlignment="1" applyProtection="1">
      <alignment horizontal="right" vertical="center" wrapText="1"/>
    </xf>
    <xf numFmtId="169" fontId="49" fillId="0" borderId="8" xfId="8" applyNumberFormat="1" applyFont="1" applyFill="1" applyBorder="1" applyAlignment="1" applyProtection="1">
      <alignment horizontal="right"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169" fontId="50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23" fillId="0" borderId="1" xfId="8" applyNumberFormat="1" applyFont="1" applyFill="1" applyBorder="1" applyAlignment="1" applyProtection="1">
      <alignment horizontal="right" vertical="center" wrapText="1"/>
    </xf>
    <xf numFmtId="169" fontId="23" fillId="0" borderId="8" xfId="8" applyNumberFormat="1" applyFont="1" applyFill="1" applyBorder="1" applyAlignment="1" applyProtection="1">
      <alignment horizontal="right" vertical="center" wrapText="1"/>
    </xf>
    <xf numFmtId="0" fontId="24" fillId="0" borderId="46" xfId="8" applyFont="1" applyFill="1" applyBorder="1" applyAlignment="1" applyProtection="1">
      <alignment vertical="center" wrapText="1"/>
    </xf>
    <xf numFmtId="169" fontId="49" fillId="0" borderId="11" xfId="8" applyNumberFormat="1" applyFont="1" applyFill="1" applyBorder="1" applyAlignment="1" applyProtection="1">
      <alignment horizontal="right" vertical="center" wrapText="1"/>
    </xf>
    <xf numFmtId="169" fontId="49" fillId="0" borderId="12" xfId="8" applyNumberFormat="1" applyFont="1" applyFill="1" applyBorder="1" applyAlignment="1" applyProtection="1">
      <alignment horizontal="right"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0" xfId="8" applyFont="1" applyFill="1" applyBorder="1" applyAlignment="1">
      <alignment horizontal="center" vertical="center"/>
    </xf>
    <xf numFmtId="0" fontId="22" fillId="0" borderId="51" xfId="8" applyFont="1" applyFill="1" applyBorder="1" applyAlignment="1">
      <alignment horizontal="center" vertical="center" wrapText="1"/>
    </xf>
    <xf numFmtId="0" fontId="22" fillId="0" borderId="52" xfId="8" applyFont="1" applyFill="1" applyBorder="1" applyAlignment="1">
      <alignment horizontal="center" vertical="center" wrapText="1"/>
    </xf>
    <xf numFmtId="0" fontId="23" fillId="0" borderId="28" xfId="8" applyFont="1" applyFill="1" applyBorder="1" applyProtection="1">
      <protection locked="0"/>
    </xf>
    <xf numFmtId="0" fontId="24" fillId="0" borderId="7" xfId="8" applyFont="1" applyFill="1" applyBorder="1" applyProtection="1">
      <protection locked="0"/>
    </xf>
    <xf numFmtId="0" fontId="23" fillId="0" borderId="5" xfId="8" applyFont="1" applyFill="1" applyBorder="1" applyAlignment="1">
      <alignment horizontal="right" indent="1"/>
    </xf>
    <xf numFmtId="3" fontId="23" fillId="0" borderId="5" xfId="8" applyNumberFormat="1" applyFont="1" applyFill="1" applyBorder="1" applyProtection="1">
      <protection locked="0"/>
    </xf>
    <xf numFmtId="171" fontId="17" fillId="0" borderId="6" xfId="7" applyNumberFormat="1" applyFont="1" applyFill="1" applyBorder="1" applyAlignment="1" applyProtection="1">
      <alignment vertical="center"/>
    </xf>
    <xf numFmtId="0" fontId="62" fillId="0" borderId="0" xfId="8" applyFont="1" applyFill="1"/>
    <xf numFmtId="0" fontId="52" fillId="0" borderId="50" xfId="8" applyFont="1" applyFill="1" applyBorder="1" applyAlignment="1">
      <alignment horizontal="center" vertical="center"/>
    </xf>
    <xf numFmtId="0" fontId="52" fillId="0" borderId="51" xfId="8" applyFont="1" applyFill="1" applyBorder="1" applyAlignment="1">
      <alignment horizontal="center" vertical="center" wrapText="1"/>
    </xf>
    <xf numFmtId="0" fontId="52" fillId="0" borderId="52" xfId="8" applyFont="1" applyFill="1" applyBorder="1" applyAlignment="1">
      <alignment horizontal="center" vertical="center" wrapText="1"/>
    </xf>
    <xf numFmtId="0" fontId="23" fillId="0" borderId="4" xfId="8" applyFont="1" applyFill="1" applyBorder="1" applyAlignment="1" applyProtection="1">
      <alignment horizontal="left" indent="1"/>
      <protection locked="0"/>
    </xf>
    <xf numFmtId="0" fontId="24" fillId="0" borderId="45" xfId="8" applyNumberFormat="1" applyFont="1" applyFill="1" applyBorder="1"/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vertical="center" wrapText="1"/>
    </xf>
    <xf numFmtId="0" fontId="4" fillId="0" borderId="61" xfId="0" applyFont="1" applyBorder="1" applyAlignment="1">
      <alignment horizontal="left" vertical="center"/>
    </xf>
    <xf numFmtId="0" fontId="4" fillId="0" borderId="71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left" wrapText="1" indent="1"/>
      <protection locked="0"/>
    </xf>
    <xf numFmtId="165" fontId="18" fillId="0" borderId="42" xfId="0" applyNumberFormat="1" applyFont="1" applyFill="1" applyBorder="1" applyAlignment="1" applyProtection="1">
      <alignment horizontal="left" vertical="center" wrapText="1" indent="1"/>
    </xf>
    <xf numFmtId="165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1" fontId="26" fillId="0" borderId="8" xfId="7" applyNumberFormat="1" applyFont="1" applyFill="1" applyBorder="1" applyAlignment="1" applyProtection="1">
      <alignment vertical="center"/>
      <protection locked="0"/>
    </xf>
    <xf numFmtId="171" fontId="25" fillId="0" borderId="8" xfId="7" applyNumberFormat="1" applyFont="1" applyFill="1" applyBorder="1" applyAlignment="1" applyProtection="1">
      <alignment vertical="center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7" fillId="0" borderId="34" xfId="6" applyNumberFormat="1" applyFont="1" applyFill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horizontal="left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165" fontId="25" fillId="0" borderId="34" xfId="6" applyNumberFormat="1" applyFont="1" applyFill="1" applyBorder="1" applyAlignment="1" applyProtection="1">
      <alignment horizontal="right" vertical="center" wrapText="1" indent="1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18" fillId="0" borderId="43" xfId="0" applyNumberFormat="1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>
      <alignment vertical="center" wrapText="1"/>
    </xf>
    <xf numFmtId="165" fontId="18" fillId="4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4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165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25" fillId="0" borderId="75" xfId="0" applyNumberFormat="1" applyFont="1" applyFill="1" applyBorder="1" applyAlignment="1" applyProtection="1">
      <alignment vertical="center" wrapText="1"/>
    </xf>
    <xf numFmtId="165" fontId="63" fillId="4" borderId="1" xfId="0" applyNumberFormat="1" applyFont="1" applyFill="1" applyBorder="1" applyAlignment="1" applyProtection="1">
      <alignment vertical="center" wrapText="1"/>
      <protection locked="0"/>
    </xf>
    <xf numFmtId="173" fontId="64" fillId="4" borderId="0" xfId="0" applyNumberFormat="1" applyFont="1" applyFill="1"/>
    <xf numFmtId="165" fontId="63" fillId="4" borderId="2" xfId="0" applyNumberFormat="1" applyFont="1" applyFill="1" applyBorder="1" applyAlignment="1" applyProtection="1">
      <alignment vertical="center" wrapText="1"/>
      <protection locked="0"/>
    </xf>
    <xf numFmtId="165" fontId="63" fillId="4" borderId="9" xfId="0" applyNumberFormat="1" applyFont="1" applyFill="1" applyBorder="1" applyAlignment="1" applyProtection="1">
      <alignment vertical="center" wrapText="1"/>
      <protection locked="0"/>
    </xf>
    <xf numFmtId="165" fontId="65" fillId="0" borderId="5" xfId="0" applyNumberFormat="1" applyFont="1" applyFill="1" applyBorder="1" applyAlignment="1" applyProtection="1">
      <alignment vertical="center" wrapText="1"/>
    </xf>
    <xf numFmtId="165" fontId="66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16" xfId="0" applyNumberFormat="1" applyFont="1" applyFill="1" applyBorder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center" vertical="center"/>
    </xf>
    <xf numFmtId="165" fontId="18" fillId="4" borderId="33" xfId="0" applyNumberFormat="1" applyFont="1" applyFill="1" applyBorder="1" applyAlignment="1" applyProtection="1">
      <alignment vertical="center" wrapText="1"/>
      <protection locked="0"/>
    </xf>
    <xf numFmtId="165" fontId="18" fillId="4" borderId="48" xfId="0" applyNumberFormat="1" applyFont="1" applyFill="1" applyBorder="1" applyAlignment="1" applyProtection="1">
      <alignment vertical="center" wrapText="1"/>
      <protection locked="0"/>
    </xf>
    <xf numFmtId="165" fontId="66" fillId="4" borderId="1" xfId="0" applyNumberFormat="1" applyFont="1" applyFill="1" applyBorder="1" applyAlignment="1" applyProtection="1">
      <alignment vertical="center" wrapText="1"/>
      <protection locked="0"/>
    </xf>
    <xf numFmtId="165" fontId="18" fillId="4" borderId="14" xfId="0" applyNumberFormat="1" applyFont="1" applyFill="1" applyBorder="1" applyAlignment="1" applyProtection="1">
      <alignment vertical="center" wrapText="1"/>
      <protection locked="0"/>
    </xf>
    <xf numFmtId="165" fontId="17" fillId="0" borderId="16" xfId="0" applyNumberFormat="1" applyFont="1" applyFill="1" applyBorder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center" vertical="center"/>
    </xf>
    <xf numFmtId="165" fontId="26" fillId="4" borderId="2" xfId="0" applyNumberFormat="1" applyFont="1" applyFill="1" applyBorder="1" applyAlignment="1" applyProtection="1">
      <alignment vertical="center"/>
      <protection locked="0"/>
    </xf>
    <xf numFmtId="165" fontId="26" fillId="4" borderId="48" xfId="0" applyNumberFormat="1" applyFont="1" applyFill="1" applyBorder="1" applyAlignment="1" applyProtection="1">
      <alignment horizontal="right" vertical="center" wrapText="1" indent="2"/>
      <protection locked="0"/>
    </xf>
    <xf numFmtId="3" fontId="26" fillId="4" borderId="38" xfId="0" applyNumberFormat="1" applyFont="1" applyFill="1" applyBorder="1" applyAlignment="1" applyProtection="1">
      <alignment horizontal="right" vertical="center"/>
      <protection locked="0"/>
    </xf>
    <xf numFmtId="3" fontId="26" fillId="4" borderId="14" xfId="0" applyNumberFormat="1" applyFont="1" applyFill="1" applyBorder="1" applyAlignment="1" applyProtection="1">
      <alignment horizontal="right" vertical="center"/>
      <protection locked="0"/>
    </xf>
    <xf numFmtId="0" fontId="20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5" fontId="27" fillId="0" borderId="32" xfId="6" applyNumberFormat="1" applyFont="1" applyFill="1" applyBorder="1" applyAlignment="1" applyProtection="1">
      <alignment horizontal="center" vertical="center"/>
    </xf>
    <xf numFmtId="165" fontId="27" fillId="0" borderId="53" xfId="6" applyNumberFormat="1" applyFont="1" applyFill="1" applyBorder="1" applyAlignment="1" applyProtection="1">
      <alignment horizontal="center" vertical="center"/>
    </xf>
    <xf numFmtId="165" fontId="27" fillId="0" borderId="20" xfId="0" applyNumberFormat="1" applyFont="1" applyFill="1" applyBorder="1" applyAlignment="1" applyProtection="1">
      <alignment horizontal="center" vertical="center" wrapText="1"/>
    </xf>
    <xf numFmtId="165" fontId="27" fillId="0" borderId="18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21" xfId="0" applyNumberFormat="1" applyFont="1" applyFill="1" applyBorder="1" applyAlignment="1" applyProtection="1">
      <alignment horizontal="center" vertical="center" wrapText="1"/>
    </xf>
    <xf numFmtId="165" fontId="27" fillId="0" borderId="30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5" fillId="0" borderId="10" xfId="0" applyNumberFormat="1" applyFont="1" applyFill="1" applyBorder="1" applyAlignment="1" applyProtection="1">
      <alignment horizontal="right" wrapText="1"/>
    </xf>
    <xf numFmtId="165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15" fillId="0" borderId="0" xfId="0" applyNumberFormat="1" applyFont="1" applyFill="1" applyAlignment="1">
      <alignment horizontal="center" textRotation="180" wrapText="1"/>
    </xf>
    <xf numFmtId="168" fontId="39" fillId="0" borderId="27" xfId="0" applyNumberFormat="1" applyFont="1" applyFill="1" applyBorder="1" applyAlignment="1">
      <alignment horizontal="left" vertical="center" wrapText="1"/>
    </xf>
    <xf numFmtId="165" fontId="17" fillId="0" borderId="16" xfId="0" applyNumberFormat="1" applyFont="1" applyFill="1" applyBorder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center" textRotation="180"/>
    </xf>
    <xf numFmtId="165" fontId="0" fillId="0" borderId="19" xfId="0" applyNumberFormat="1" applyFill="1" applyBorder="1" applyAlignment="1" applyProtection="1">
      <alignment horizontal="left" vertical="center" wrapText="1"/>
      <protection locked="0"/>
    </xf>
    <xf numFmtId="165" fontId="0" fillId="0" borderId="39" xfId="0" applyNumberFormat="1" applyFill="1" applyBorder="1" applyAlignment="1" applyProtection="1">
      <alignment horizontal="left" vertical="center" wrapText="1"/>
      <protection locked="0"/>
    </xf>
    <xf numFmtId="165" fontId="0" fillId="0" borderId="66" xfId="0" applyNumberFormat="1" applyFill="1" applyBorder="1" applyAlignment="1" applyProtection="1">
      <alignment horizontal="left" vertical="center" wrapText="1"/>
      <protection locked="0"/>
    </xf>
    <xf numFmtId="165" fontId="0" fillId="0" borderId="73" xfId="0" applyNumberFormat="1" applyFill="1" applyBorder="1" applyAlignment="1" applyProtection="1">
      <alignment horizontal="left" vertical="center" wrapText="1"/>
      <protection locked="0"/>
    </xf>
    <xf numFmtId="165" fontId="7" fillId="0" borderId="20" xfId="0" applyNumberFormat="1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165" fontId="28" fillId="0" borderId="26" xfId="0" applyNumberFormat="1" applyFont="1" applyFill="1" applyBorder="1" applyAlignment="1">
      <alignment horizontal="center" vertical="center" wrapText="1"/>
    </xf>
    <xf numFmtId="165" fontId="28" fillId="0" borderId="72" xfId="0" applyNumberFormat="1" applyFont="1" applyFill="1" applyBorder="1" applyAlignment="1">
      <alignment horizontal="center" vertical="center" wrapText="1"/>
    </xf>
    <xf numFmtId="165" fontId="7" fillId="0" borderId="74" xfId="0" applyNumberFormat="1" applyFont="1" applyFill="1" applyBorder="1" applyAlignment="1">
      <alignment horizontal="center" vertical="center"/>
    </xf>
    <xf numFmtId="165" fontId="7" fillId="0" borderId="62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65" fontId="28" fillId="0" borderId="26" xfId="0" applyNumberFormat="1" applyFont="1" applyFill="1" applyBorder="1" applyAlignment="1">
      <alignment horizontal="left" vertical="center" wrapText="1" indent="2"/>
    </xf>
    <xf numFmtId="165" fontId="28" fillId="0" borderId="72" xfId="0" applyNumberFormat="1" applyFont="1" applyFill="1" applyBorder="1" applyAlignment="1">
      <alignment horizontal="left" vertical="center" wrapText="1" indent="2"/>
    </xf>
    <xf numFmtId="165" fontId="5" fillId="0" borderId="1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165" fontId="27" fillId="0" borderId="1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left" vertical="center" wrapText="1" indent="1"/>
    </xf>
    <xf numFmtId="0" fontId="7" fillId="0" borderId="35" xfId="0" applyFont="1" applyFill="1" applyBorder="1" applyAlignment="1" applyProtection="1">
      <alignment horizontal="left" vertical="center" wrapText="1" inden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51" xfId="6" applyFont="1" applyFill="1" applyBorder="1" applyAlignment="1" applyProtection="1">
      <alignment horizontal="center" vertical="center" wrapText="1"/>
    </xf>
    <xf numFmtId="0" fontId="7" fillId="0" borderId="57" xfId="6" applyFont="1" applyFill="1" applyBorder="1" applyAlignment="1" applyProtection="1">
      <alignment horizontal="center" vertical="center" wrapText="1"/>
    </xf>
    <xf numFmtId="165" fontId="7" fillId="0" borderId="50" xfId="0" applyNumberFormat="1" applyFont="1" applyFill="1" applyBorder="1" applyAlignment="1" applyProtection="1">
      <alignment horizontal="center" vertical="center" wrapText="1"/>
    </xf>
    <xf numFmtId="165" fontId="7" fillId="0" borderId="61" xfId="0" applyNumberFormat="1" applyFont="1" applyFill="1" applyBorder="1" applyAlignment="1" applyProtection="1">
      <alignment horizontal="center" vertical="center" wrapText="1"/>
    </xf>
    <xf numFmtId="165" fontId="7" fillId="0" borderId="51" xfId="0" applyNumberFormat="1" applyFont="1" applyFill="1" applyBorder="1" applyAlignment="1" applyProtection="1">
      <alignment horizontal="center" vertical="center" wrapText="1"/>
    </xf>
    <xf numFmtId="165" fontId="7" fillId="0" borderId="57" xfId="0" applyNumberFormat="1" applyFont="1" applyFill="1" applyBorder="1" applyAlignment="1" applyProtection="1">
      <alignment horizontal="center" vertical="center"/>
    </xf>
    <xf numFmtId="165" fontId="7" fillId="0" borderId="57" xfId="0" applyNumberFormat="1" applyFont="1" applyFill="1" applyBorder="1" applyAlignment="1" applyProtection="1">
      <alignment horizontal="center" vertical="center" wrapText="1"/>
    </xf>
    <xf numFmtId="165" fontId="7" fillId="0" borderId="20" xfId="0" applyNumberFormat="1" applyFont="1" applyFill="1" applyBorder="1" applyAlignment="1" applyProtection="1">
      <alignment horizontal="center" vertical="center" wrapText="1"/>
    </xf>
    <xf numFmtId="165" fontId="7" fillId="0" borderId="18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7" fillId="0" borderId="58" xfId="0" applyNumberFormat="1" applyFont="1" applyFill="1" applyBorder="1" applyAlignment="1">
      <alignment horizontal="center" vertical="center" wrapText="1"/>
    </xf>
    <xf numFmtId="165" fontId="7" fillId="0" borderId="65" xfId="0" applyNumberFormat="1" applyFont="1" applyFill="1" applyBorder="1" applyAlignment="1">
      <alignment horizontal="center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5" fontId="7" fillId="0" borderId="74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 wrapText="1"/>
    </xf>
    <xf numFmtId="165" fontId="7" fillId="0" borderId="68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 applyProtection="1">
      <alignment horizontal="left" vertical="center"/>
    </xf>
    <xf numFmtId="0" fontId="25" fillId="0" borderId="35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28" fillId="0" borderId="26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0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7" fillId="0" borderId="26" xfId="0" applyFont="1" applyFill="1" applyBorder="1" applyAlignment="1">
      <alignment horizontal="left" vertical="center" indent="2"/>
    </xf>
    <xf numFmtId="0" fontId="27" fillId="0" borderId="35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50" xfId="8" applyFont="1" applyFill="1" applyBorder="1" applyAlignment="1" applyProtection="1">
      <alignment horizontal="center" vertical="center" wrapText="1"/>
    </xf>
    <xf numFmtId="0" fontId="47" fillId="0" borderId="43" xfId="8" applyFont="1" applyFill="1" applyBorder="1" applyAlignment="1" applyProtection="1">
      <alignment horizontal="center" vertical="center" wrapText="1"/>
    </xf>
    <xf numFmtId="0" fontId="47" fillId="0" borderId="28" xfId="8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48" fillId="0" borderId="9" xfId="7" applyFont="1" applyFill="1" applyBorder="1" applyAlignment="1" applyProtection="1">
      <alignment horizontal="center" vertical="center" textRotation="90"/>
    </xf>
    <xf numFmtId="0" fontId="48" fillId="0" borderId="33" xfId="7" applyFont="1" applyFill="1" applyBorder="1" applyAlignment="1" applyProtection="1">
      <alignment horizontal="center" vertical="center" textRotation="90"/>
    </xf>
    <xf numFmtId="0" fontId="46" fillId="0" borderId="32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52" xfId="8" applyFont="1" applyFill="1" applyBorder="1" applyAlignment="1" applyProtection="1">
      <alignment horizontal="center" vertical="center" wrapText="1"/>
    </xf>
    <xf numFmtId="0" fontId="46" fillId="0" borderId="48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8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32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53" xfId="7" applyFont="1" applyFill="1" applyBorder="1" applyAlignment="1" applyProtection="1">
      <alignment horizontal="center" vertical="center" wrapText="1"/>
    </xf>
    <xf numFmtId="0" fontId="5" fillId="0" borderId="8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6" xfId="8" applyFont="1" applyFill="1" applyBorder="1" applyAlignment="1">
      <alignment horizontal="left"/>
    </xf>
    <xf numFmtId="0" fontId="22" fillId="0" borderId="35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6" xfId="8" applyFont="1" applyFill="1" applyBorder="1" applyAlignment="1">
      <alignment horizontal="left" indent="1"/>
    </xf>
    <xf numFmtId="0" fontId="22" fillId="0" borderId="35" xfId="8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7" xfId="0" applyFont="1" applyBorder="1" applyAlignment="1" applyProtection="1">
      <alignment wrapText="1"/>
    </xf>
    <xf numFmtId="0" fontId="57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F11" sqref="F11:F12"/>
    </sheetView>
  </sheetViews>
  <sheetFormatPr defaultRowHeight="12.75" x14ac:dyDescent="0.2"/>
  <cols>
    <col min="1" max="1" width="46.33203125" style="310" customWidth="1"/>
    <col min="2" max="2" width="66.1640625" style="310" customWidth="1"/>
    <col min="3" max="16384" width="9.33203125" style="310"/>
  </cols>
  <sheetData>
    <row r="1" spans="1:2" ht="18.75" x14ac:dyDescent="0.3">
      <c r="A1" s="496" t="s">
        <v>109</v>
      </c>
    </row>
    <row r="3" spans="1:2" x14ac:dyDescent="0.2">
      <c r="A3" s="497"/>
      <c r="B3" s="497"/>
    </row>
    <row r="4" spans="1:2" ht="15.75" x14ac:dyDescent="0.25">
      <c r="A4" s="471" t="s">
        <v>747</v>
      </c>
      <c r="B4" s="498"/>
    </row>
    <row r="5" spans="1:2" s="499" customFormat="1" x14ac:dyDescent="0.2">
      <c r="A5" s="497"/>
      <c r="B5" s="497"/>
    </row>
    <row r="6" spans="1:2" x14ac:dyDescent="0.2">
      <c r="A6" s="497" t="s">
        <v>508</v>
      </c>
      <c r="B6" s="497" t="s">
        <v>509</v>
      </c>
    </row>
    <row r="7" spans="1:2" x14ac:dyDescent="0.2">
      <c r="A7" s="497" t="s">
        <v>510</v>
      </c>
      <c r="B7" s="497" t="s">
        <v>511</v>
      </c>
    </row>
    <row r="8" spans="1:2" x14ac:dyDescent="0.2">
      <c r="A8" s="497" t="s">
        <v>512</v>
      </c>
      <c r="B8" s="497" t="s">
        <v>513</v>
      </c>
    </row>
    <row r="9" spans="1:2" x14ac:dyDescent="0.2">
      <c r="A9" s="497"/>
      <c r="B9" s="497"/>
    </row>
    <row r="10" spans="1:2" ht="15.75" x14ac:dyDescent="0.25">
      <c r="A10" s="471" t="str">
        <f>+CONCATENATE(LEFT(A4,4),". évi módosított előirányzat BEVÉTELEK")</f>
        <v>2016. évi módosított előirányzat BEVÉTELEK</v>
      </c>
      <c r="B10" s="498"/>
    </row>
    <row r="11" spans="1:2" x14ac:dyDescent="0.2">
      <c r="A11" s="497"/>
      <c r="B11" s="497"/>
    </row>
    <row r="12" spans="1:2" s="499" customFormat="1" x14ac:dyDescent="0.2">
      <c r="A12" s="497" t="s">
        <v>514</v>
      </c>
      <c r="B12" s="497" t="s">
        <v>520</v>
      </c>
    </row>
    <row r="13" spans="1:2" x14ac:dyDescent="0.2">
      <c r="A13" s="497" t="s">
        <v>515</v>
      </c>
      <c r="B13" s="497" t="s">
        <v>521</v>
      </c>
    </row>
    <row r="14" spans="1:2" x14ac:dyDescent="0.2">
      <c r="A14" s="497" t="s">
        <v>516</v>
      </c>
      <c r="B14" s="497" t="s">
        <v>522</v>
      </c>
    </row>
    <row r="15" spans="1:2" x14ac:dyDescent="0.2">
      <c r="A15" s="497"/>
      <c r="B15" s="497"/>
    </row>
    <row r="16" spans="1:2" ht="14.25" x14ac:dyDescent="0.2">
      <c r="A16" s="500" t="str">
        <f>+CONCATENATE(LEFT(A4,4),". évi teljesítés BEVÉTELEK")</f>
        <v>2016. évi teljesítés BEVÉTELEK</v>
      </c>
      <c r="B16" s="498"/>
    </row>
    <row r="17" spans="1:2" x14ac:dyDescent="0.2">
      <c r="A17" s="497"/>
      <c r="B17" s="497"/>
    </row>
    <row r="18" spans="1:2" x14ac:dyDescent="0.2">
      <c r="A18" s="497" t="s">
        <v>517</v>
      </c>
      <c r="B18" s="497" t="s">
        <v>523</v>
      </c>
    </row>
    <row r="19" spans="1:2" x14ac:dyDescent="0.2">
      <c r="A19" s="497" t="s">
        <v>518</v>
      </c>
      <c r="B19" s="497" t="s">
        <v>524</v>
      </c>
    </row>
    <row r="20" spans="1:2" x14ac:dyDescent="0.2">
      <c r="A20" s="497" t="s">
        <v>519</v>
      </c>
      <c r="B20" s="497" t="s">
        <v>525</v>
      </c>
    </row>
    <row r="21" spans="1:2" x14ac:dyDescent="0.2">
      <c r="A21" s="497"/>
      <c r="B21" s="497"/>
    </row>
    <row r="22" spans="1:2" ht="15.75" x14ac:dyDescent="0.25">
      <c r="A22" s="471" t="str">
        <f>+CONCATENATE(LEFT(A4,4),". évi eredeti előirányzat KIADÁSOK")</f>
        <v>2016. évi eredeti előirányzat KIADÁSOK</v>
      </c>
      <c r="B22" s="498"/>
    </row>
    <row r="23" spans="1:2" x14ac:dyDescent="0.2">
      <c r="A23" s="497"/>
      <c r="B23" s="497"/>
    </row>
    <row r="24" spans="1:2" x14ac:dyDescent="0.2">
      <c r="A24" s="497" t="s">
        <v>526</v>
      </c>
      <c r="B24" s="497" t="s">
        <v>532</v>
      </c>
    </row>
    <row r="25" spans="1:2" x14ac:dyDescent="0.2">
      <c r="A25" s="497" t="s">
        <v>505</v>
      </c>
      <c r="B25" s="497" t="s">
        <v>533</v>
      </c>
    </row>
    <row r="26" spans="1:2" x14ac:dyDescent="0.2">
      <c r="A26" s="497" t="s">
        <v>527</v>
      </c>
      <c r="B26" s="497" t="s">
        <v>534</v>
      </c>
    </row>
    <row r="27" spans="1:2" x14ac:dyDescent="0.2">
      <c r="A27" s="497"/>
      <c r="B27" s="497"/>
    </row>
    <row r="28" spans="1:2" ht="15.75" x14ac:dyDescent="0.25">
      <c r="A28" s="471" t="str">
        <f>+CONCATENATE(LEFT(A4,4),". évi módosított előirányzat KIADÁSOK")</f>
        <v>2016. évi módosított előirányzat KIADÁSOK</v>
      </c>
      <c r="B28" s="498"/>
    </row>
    <row r="29" spans="1:2" x14ac:dyDescent="0.2">
      <c r="A29" s="497"/>
      <c r="B29" s="497"/>
    </row>
    <row r="30" spans="1:2" x14ac:dyDescent="0.2">
      <c r="A30" s="497" t="s">
        <v>528</v>
      </c>
      <c r="B30" s="497" t="s">
        <v>539</v>
      </c>
    </row>
    <row r="31" spans="1:2" x14ac:dyDescent="0.2">
      <c r="A31" s="497" t="s">
        <v>506</v>
      </c>
      <c r="B31" s="497" t="s">
        <v>536</v>
      </c>
    </row>
    <row r="32" spans="1:2" x14ac:dyDescent="0.2">
      <c r="A32" s="497" t="s">
        <v>529</v>
      </c>
      <c r="B32" s="497" t="s">
        <v>535</v>
      </c>
    </row>
    <row r="33" spans="1:2" x14ac:dyDescent="0.2">
      <c r="A33" s="497"/>
      <c r="B33" s="497"/>
    </row>
    <row r="34" spans="1:2" ht="15.75" x14ac:dyDescent="0.25">
      <c r="A34" s="501" t="str">
        <f>+CONCATENATE(LEFT(A4,4),". évi teljesítés KIADÁSOK")</f>
        <v>2016. évi teljesítés KIADÁSOK</v>
      </c>
      <c r="B34" s="498"/>
    </row>
    <row r="35" spans="1:2" x14ac:dyDescent="0.2">
      <c r="A35" s="497"/>
      <c r="B35" s="497"/>
    </row>
    <row r="36" spans="1:2" x14ac:dyDescent="0.2">
      <c r="A36" s="497" t="s">
        <v>530</v>
      </c>
      <c r="B36" s="497" t="s">
        <v>540</v>
      </c>
    </row>
    <row r="37" spans="1:2" x14ac:dyDescent="0.2">
      <c r="A37" s="497" t="s">
        <v>507</v>
      </c>
      <c r="B37" s="497" t="s">
        <v>538</v>
      </c>
    </row>
    <row r="38" spans="1:2" x14ac:dyDescent="0.2">
      <c r="A38" s="497" t="s">
        <v>531</v>
      </c>
      <c r="B38" s="497" t="s">
        <v>537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28"/>
  <sheetViews>
    <sheetView zoomScaleNormal="100" zoomScaleSheetLayoutView="130" workbookViewId="0">
      <selection activeCell="G20" sqref="G20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53" t="s">
        <v>1</v>
      </c>
      <c r="B1" s="753"/>
      <c r="C1" s="753"/>
      <c r="D1" s="753"/>
      <c r="E1" s="753"/>
      <c r="F1" s="753"/>
      <c r="G1" s="753"/>
      <c r="H1" s="755" t="s">
        <v>815</v>
      </c>
    </row>
    <row r="2" spans="1:8" ht="23.25" customHeight="1" thickBot="1" x14ac:dyDescent="0.3">
      <c r="A2" s="24"/>
      <c r="B2" s="10"/>
      <c r="C2" s="10"/>
      <c r="D2" s="10"/>
      <c r="E2" s="10"/>
      <c r="F2" s="752" t="s">
        <v>748</v>
      </c>
      <c r="G2" s="752"/>
      <c r="H2" s="755"/>
    </row>
    <row r="3" spans="1:8" s="6" customFormat="1" ht="48.75" customHeight="1" thickBot="1" x14ac:dyDescent="0.25">
      <c r="A3" s="25" t="s">
        <v>57</v>
      </c>
      <c r="B3" s="26" t="s">
        <v>55</v>
      </c>
      <c r="C3" s="26" t="s">
        <v>56</v>
      </c>
      <c r="D3" s="26" t="str">
        <f>+'3.sz.mell.'!D3</f>
        <v>2018. XII.31-ig</v>
      </c>
      <c r="E3" s="26" t="str">
        <f>+'3.sz.mell.'!E3</f>
        <v>2018. évi módosított előirányzat</v>
      </c>
      <c r="F3" s="103" t="str">
        <f>+'3.sz.mell.'!F3</f>
        <v>2018. évi teljesítés</v>
      </c>
      <c r="G3" s="102" t="str">
        <f>+'3.sz.mell.'!G3</f>
        <v>Összes teljesítés 2018. dec. 31-ig</v>
      </c>
      <c r="H3" s="755"/>
    </row>
    <row r="4" spans="1:8" s="10" customFormat="1" ht="15" customHeight="1" thickBot="1" x14ac:dyDescent="0.25">
      <c r="A4" s="464" t="s">
        <v>414</v>
      </c>
      <c r="B4" s="465" t="s">
        <v>415</v>
      </c>
      <c r="C4" s="465" t="s">
        <v>416</v>
      </c>
      <c r="D4" s="465" t="s">
        <v>417</v>
      </c>
      <c r="E4" s="465" t="s">
        <v>418</v>
      </c>
      <c r="F4" s="47" t="s">
        <v>495</v>
      </c>
      <c r="G4" s="466" t="s">
        <v>541</v>
      </c>
      <c r="H4" s="755"/>
    </row>
    <row r="5" spans="1:8" ht="16.5" customHeight="1" x14ac:dyDescent="0.2">
      <c r="A5" s="718" t="s">
        <v>805</v>
      </c>
      <c r="B5" s="730">
        <v>880500</v>
      </c>
      <c r="C5" s="711" t="s">
        <v>781</v>
      </c>
      <c r="D5" s="725">
        <v>237735</v>
      </c>
      <c r="E5" s="712">
        <v>1118235</v>
      </c>
      <c r="F5" s="713">
        <f>D5+B5</f>
        <v>1118235</v>
      </c>
      <c r="G5" s="714">
        <f>+D5+F5-D5</f>
        <v>1118235</v>
      </c>
      <c r="H5" s="755"/>
    </row>
    <row r="6" spans="1:8" ht="15.95" customHeight="1" x14ac:dyDescent="0.2">
      <c r="A6" s="718" t="s">
        <v>802</v>
      </c>
      <c r="B6" s="730">
        <v>8199120</v>
      </c>
      <c r="C6" s="711" t="s">
        <v>781</v>
      </c>
      <c r="D6" s="725">
        <v>2213762</v>
      </c>
      <c r="E6" s="712">
        <v>10412882</v>
      </c>
      <c r="F6" s="713">
        <f t="shared" ref="F6:F8" si="0">D6+B6</f>
        <v>10412882</v>
      </c>
      <c r="G6" s="714">
        <f t="shared" ref="G6:G8" si="1">+D6+F6-D6</f>
        <v>10412882</v>
      </c>
      <c r="H6" s="755"/>
    </row>
    <row r="7" spans="1:8" ht="15.95" customHeight="1" x14ac:dyDescent="0.2">
      <c r="A7" s="718" t="s">
        <v>803</v>
      </c>
      <c r="B7" s="730">
        <v>5644700</v>
      </c>
      <c r="C7" s="711" t="s">
        <v>781</v>
      </c>
      <c r="D7" s="725">
        <v>1524069</v>
      </c>
      <c r="E7" s="712">
        <v>7168769</v>
      </c>
      <c r="F7" s="713">
        <f t="shared" si="0"/>
        <v>7168769</v>
      </c>
      <c r="G7" s="714">
        <f t="shared" si="1"/>
        <v>7168769</v>
      </c>
      <c r="H7" s="755"/>
    </row>
    <row r="8" spans="1:8" ht="15.95" customHeight="1" x14ac:dyDescent="0.2">
      <c r="A8" s="718" t="s">
        <v>804</v>
      </c>
      <c r="B8" s="730">
        <v>1259842</v>
      </c>
      <c r="C8" s="711" t="s">
        <v>781</v>
      </c>
      <c r="D8" s="725">
        <v>340157</v>
      </c>
      <c r="E8" s="712">
        <v>1599999</v>
      </c>
      <c r="F8" s="713">
        <f t="shared" si="0"/>
        <v>1599999</v>
      </c>
      <c r="G8" s="714">
        <f t="shared" si="1"/>
        <v>1599999</v>
      </c>
      <c r="H8" s="755"/>
    </row>
    <row r="9" spans="1:8" ht="15.95" customHeight="1" x14ac:dyDescent="0.2">
      <c r="A9" s="718" t="s">
        <v>806</v>
      </c>
      <c r="B9" s="710"/>
      <c r="C9" s="711" t="s">
        <v>760</v>
      </c>
      <c r="D9" s="712"/>
      <c r="E9" s="731">
        <v>19006700</v>
      </c>
      <c r="F9" s="713"/>
      <c r="G9" s="714"/>
      <c r="H9" s="755"/>
    </row>
    <row r="10" spans="1:8" ht="15.95" customHeight="1" x14ac:dyDescent="0.2">
      <c r="A10" s="718" t="s">
        <v>809</v>
      </c>
      <c r="B10" s="710"/>
      <c r="C10" s="711" t="s">
        <v>760</v>
      </c>
      <c r="D10" s="712"/>
      <c r="E10" s="713">
        <v>4844415</v>
      </c>
      <c r="F10" s="713"/>
      <c r="G10" s="714"/>
      <c r="H10" s="755"/>
    </row>
    <row r="11" spans="1:8" ht="15.95" customHeight="1" x14ac:dyDescent="0.2">
      <c r="A11" s="709"/>
      <c r="B11" s="710"/>
      <c r="C11" s="711"/>
      <c r="D11" s="712"/>
      <c r="E11" s="713"/>
      <c r="F11" s="713"/>
      <c r="G11" s="714"/>
      <c r="H11" s="755"/>
    </row>
    <row r="12" spans="1:8" ht="15.95" customHeight="1" x14ac:dyDescent="0.2">
      <c r="A12" s="709"/>
      <c r="B12" s="710"/>
      <c r="C12" s="711"/>
      <c r="D12" s="712"/>
      <c r="E12" s="713"/>
      <c r="F12" s="713"/>
      <c r="G12" s="714"/>
      <c r="H12" s="755"/>
    </row>
    <row r="13" spans="1:8" ht="15.95" customHeight="1" x14ac:dyDescent="0.2">
      <c r="A13" s="709"/>
      <c r="B13" s="710"/>
      <c r="C13" s="711"/>
      <c r="D13" s="712"/>
      <c r="E13" s="713"/>
      <c r="F13" s="713"/>
      <c r="G13" s="714"/>
      <c r="H13" s="755"/>
    </row>
    <row r="14" spans="1:8" ht="15.95" customHeight="1" x14ac:dyDescent="0.2">
      <c r="A14" s="709"/>
      <c r="B14" s="710"/>
      <c r="C14" s="711"/>
      <c r="D14" s="712"/>
      <c r="E14" s="713"/>
      <c r="F14" s="713"/>
      <c r="G14" s="714"/>
      <c r="H14" s="755"/>
    </row>
    <row r="15" spans="1:8" ht="15.95" customHeight="1" x14ac:dyDescent="0.2">
      <c r="A15" s="709"/>
      <c r="B15" s="710"/>
      <c r="C15" s="711"/>
      <c r="D15" s="712"/>
      <c r="E15" s="713"/>
      <c r="F15" s="713"/>
      <c r="G15" s="714"/>
      <c r="H15" s="755"/>
    </row>
    <row r="16" spans="1:8" ht="15.95" customHeight="1" x14ac:dyDescent="0.2">
      <c r="A16" s="709"/>
      <c r="B16" s="710"/>
      <c r="C16" s="711"/>
      <c r="D16" s="712"/>
      <c r="E16" s="713"/>
      <c r="F16" s="713"/>
      <c r="G16" s="714"/>
      <c r="H16" s="755"/>
    </row>
    <row r="17" spans="1:8" ht="15.95" customHeight="1" x14ac:dyDescent="0.2">
      <c r="A17" s="709"/>
      <c r="B17" s="712"/>
      <c r="C17" s="711"/>
      <c r="D17" s="712"/>
      <c r="E17" s="713"/>
      <c r="F17" s="713"/>
      <c r="G17" s="714"/>
      <c r="H17" s="755"/>
    </row>
    <row r="18" spans="1:8" ht="15.95" customHeight="1" x14ac:dyDescent="0.2">
      <c r="A18" s="709"/>
      <c r="B18" s="712"/>
      <c r="C18" s="711"/>
      <c r="D18" s="712"/>
      <c r="E18" s="713"/>
      <c r="F18" s="713"/>
      <c r="G18" s="714"/>
      <c r="H18" s="755"/>
    </row>
    <row r="19" spans="1:8" ht="15.95" customHeight="1" x14ac:dyDescent="0.2">
      <c r="A19" s="709"/>
      <c r="B19" s="712"/>
      <c r="C19" s="711"/>
      <c r="D19" s="712"/>
      <c r="E19" s="713"/>
      <c r="F19" s="713"/>
      <c r="G19" s="714"/>
      <c r="H19" s="755"/>
    </row>
    <row r="20" spans="1:8" ht="15.95" customHeight="1" x14ac:dyDescent="0.2">
      <c r="A20" s="709"/>
      <c r="B20" s="682"/>
      <c r="C20" s="711"/>
      <c r="D20" s="712"/>
      <c r="E20" s="713"/>
      <c r="F20" s="713"/>
      <c r="G20" s="714"/>
      <c r="H20" s="755"/>
    </row>
    <row r="21" spans="1:8" ht="15.95" customHeight="1" x14ac:dyDescent="0.2">
      <c r="A21" s="709"/>
      <c r="B21" s="712"/>
      <c r="C21" s="711"/>
      <c r="D21" s="712"/>
      <c r="E21" s="713"/>
      <c r="F21" s="713"/>
      <c r="G21" s="714"/>
      <c r="H21" s="755"/>
    </row>
    <row r="22" spans="1:8" ht="15.95" customHeight="1" x14ac:dyDescent="0.2">
      <c r="A22" s="709"/>
      <c r="B22" s="712"/>
      <c r="C22" s="711"/>
      <c r="D22" s="712"/>
      <c r="E22" s="713"/>
      <c r="F22" s="713"/>
      <c r="G22" s="714"/>
      <c r="H22" s="755"/>
    </row>
    <row r="23" spans="1:8" ht="15.95" customHeight="1" x14ac:dyDescent="0.2">
      <c r="A23" s="709"/>
      <c r="B23" s="712"/>
      <c r="C23" s="711"/>
      <c r="D23" s="712"/>
      <c r="E23" s="713"/>
      <c r="F23" s="713"/>
      <c r="G23" s="714"/>
      <c r="H23" s="755"/>
    </row>
    <row r="24" spans="1:8" ht="15.95" customHeight="1" x14ac:dyDescent="0.2">
      <c r="A24" s="709"/>
      <c r="B24" s="710"/>
      <c r="C24" s="711"/>
      <c r="D24" s="712"/>
      <c r="E24" s="713"/>
      <c r="F24" s="713"/>
      <c r="G24" s="714"/>
      <c r="H24" s="755"/>
    </row>
    <row r="25" spans="1:8" ht="15.95" customHeight="1" x14ac:dyDescent="0.2">
      <c r="A25" s="709"/>
      <c r="B25" s="712"/>
      <c r="C25" s="715"/>
      <c r="D25" s="712"/>
      <c r="E25" s="712"/>
      <c r="F25" s="713"/>
      <c r="G25" s="714"/>
      <c r="H25" s="755"/>
    </row>
    <row r="26" spans="1:8" ht="15.95" customHeight="1" x14ac:dyDescent="0.2">
      <c r="A26" s="15"/>
      <c r="B26" s="2"/>
      <c r="C26" s="334"/>
      <c r="D26" s="2"/>
      <c r="E26" s="2"/>
      <c r="F26" s="48"/>
      <c r="G26" s="49">
        <f t="shared" ref="G26:G27" si="2">+D26+F26</f>
        <v>0</v>
      </c>
      <c r="H26" s="755"/>
    </row>
    <row r="27" spans="1:8" ht="15.95" customHeight="1" thickBot="1" x14ac:dyDescent="0.25">
      <c r="A27" s="16"/>
      <c r="B27" s="3"/>
      <c r="C27" s="335"/>
      <c r="D27" s="3"/>
      <c r="E27" s="3"/>
      <c r="F27" s="50"/>
      <c r="G27" s="49">
        <f t="shared" si="2"/>
        <v>0</v>
      </c>
      <c r="H27" s="755"/>
    </row>
    <row r="28" spans="1:8" s="14" customFormat="1" ht="18" customHeight="1" thickBot="1" x14ac:dyDescent="0.25">
      <c r="A28" s="27" t="s">
        <v>53</v>
      </c>
      <c r="B28" s="724">
        <f>SUM(B5:B27)</f>
        <v>15984162</v>
      </c>
      <c r="C28" s="19"/>
      <c r="D28" s="724">
        <f>SUM(D5:D27)</f>
        <v>4315723</v>
      </c>
      <c r="E28" s="12">
        <f>SUM(E5:E27)</f>
        <v>44151000</v>
      </c>
      <c r="F28" s="12">
        <f>SUM(F5:F27)</f>
        <v>20299885</v>
      </c>
      <c r="G28" s="13">
        <f>SUM(G5:G27)</f>
        <v>20299885</v>
      </c>
      <c r="H28" s="755"/>
    </row>
  </sheetData>
  <mergeCells count="3">
    <mergeCell ref="F2:G2"/>
    <mergeCell ref="A1:G1"/>
    <mergeCell ref="H1:H28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48"/>
  <sheetViews>
    <sheetView view="pageLayout" zoomScaleNormal="130" zoomScaleSheetLayoutView="100" workbookViewId="0">
      <selection activeCell="N34" sqref="N34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60" t="s">
        <v>811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1" t="s">
        <v>816</v>
      </c>
    </row>
    <row r="2" spans="1:14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775" t="s">
        <v>748</v>
      </c>
      <c r="M2" s="775"/>
      <c r="N2" s="761"/>
    </row>
    <row r="3" spans="1:14" ht="13.5" thickBot="1" x14ac:dyDescent="0.25">
      <c r="A3" s="770" t="s">
        <v>91</v>
      </c>
      <c r="B3" s="777" t="s">
        <v>182</v>
      </c>
      <c r="C3" s="777"/>
      <c r="D3" s="777"/>
      <c r="E3" s="777"/>
      <c r="F3" s="777"/>
      <c r="G3" s="777"/>
      <c r="H3" s="777"/>
      <c r="I3" s="777"/>
      <c r="J3" s="766" t="s">
        <v>184</v>
      </c>
      <c r="K3" s="766"/>
      <c r="L3" s="766"/>
      <c r="M3" s="766"/>
      <c r="N3" s="761"/>
    </row>
    <row r="4" spans="1:14" ht="15" customHeight="1" thickBot="1" x14ac:dyDescent="0.25">
      <c r="A4" s="771"/>
      <c r="B4" s="758" t="s">
        <v>185</v>
      </c>
      <c r="C4" s="757" t="s">
        <v>186</v>
      </c>
      <c r="D4" s="759" t="s">
        <v>180</v>
      </c>
      <c r="E4" s="759"/>
      <c r="F4" s="759"/>
      <c r="G4" s="759"/>
      <c r="H4" s="759"/>
      <c r="I4" s="759"/>
      <c r="J4" s="767"/>
      <c r="K4" s="767"/>
      <c r="L4" s="767"/>
      <c r="M4" s="767"/>
      <c r="N4" s="761"/>
    </row>
    <row r="5" spans="1:14" ht="21.75" thickBot="1" x14ac:dyDescent="0.25">
      <c r="A5" s="771"/>
      <c r="B5" s="758"/>
      <c r="C5" s="757"/>
      <c r="D5" s="52" t="s">
        <v>185</v>
      </c>
      <c r="E5" s="52" t="s">
        <v>186</v>
      </c>
      <c r="F5" s="52" t="s">
        <v>185</v>
      </c>
      <c r="G5" s="52" t="s">
        <v>186</v>
      </c>
      <c r="H5" s="52" t="s">
        <v>185</v>
      </c>
      <c r="I5" s="52" t="s">
        <v>186</v>
      </c>
      <c r="J5" s="767"/>
      <c r="K5" s="767"/>
      <c r="L5" s="767"/>
      <c r="M5" s="767"/>
      <c r="N5" s="761"/>
    </row>
    <row r="6" spans="1:14" ht="21.75" thickBot="1" x14ac:dyDescent="0.25">
      <c r="A6" s="772"/>
      <c r="B6" s="757" t="s">
        <v>181</v>
      </c>
      <c r="C6" s="757"/>
      <c r="D6" s="757" t="s">
        <v>764</v>
      </c>
      <c r="E6" s="757"/>
      <c r="F6" s="757" t="s">
        <v>765</v>
      </c>
      <c r="G6" s="757"/>
      <c r="H6" s="758" t="s">
        <v>766</v>
      </c>
      <c r="I6" s="758"/>
      <c r="J6" s="51" t="str">
        <f>+D6</f>
        <v>2018. előtt</v>
      </c>
      <c r="K6" s="52" t="str">
        <f>+F6</f>
        <v xml:space="preserve"> 2018. évi</v>
      </c>
      <c r="L6" s="51" t="s">
        <v>38</v>
      </c>
      <c r="M6" s="52" t="s">
        <v>767</v>
      </c>
      <c r="N6" s="761"/>
    </row>
    <row r="7" spans="1:14" ht="13.5" thickBot="1" x14ac:dyDescent="0.25">
      <c r="A7" s="53" t="s">
        <v>414</v>
      </c>
      <c r="B7" s="51" t="s">
        <v>415</v>
      </c>
      <c r="C7" s="51" t="s">
        <v>416</v>
      </c>
      <c r="D7" s="54" t="s">
        <v>417</v>
      </c>
      <c r="E7" s="52" t="s">
        <v>418</v>
      </c>
      <c r="F7" s="52" t="s">
        <v>495</v>
      </c>
      <c r="G7" s="52" t="s">
        <v>496</v>
      </c>
      <c r="H7" s="51" t="s">
        <v>497</v>
      </c>
      <c r="I7" s="54" t="s">
        <v>498</v>
      </c>
      <c r="J7" s="54" t="s">
        <v>542</v>
      </c>
      <c r="K7" s="54" t="s">
        <v>543</v>
      </c>
      <c r="L7" s="54" t="s">
        <v>544</v>
      </c>
      <c r="M7" s="55" t="s">
        <v>545</v>
      </c>
      <c r="N7" s="761"/>
    </row>
    <row r="8" spans="1:14" x14ac:dyDescent="0.2">
      <c r="A8" s="56" t="s">
        <v>92</v>
      </c>
      <c r="B8" s="57"/>
      <c r="C8" s="77"/>
      <c r="D8" s="77"/>
      <c r="E8" s="88"/>
      <c r="F8" s="77"/>
      <c r="G8" s="77"/>
      <c r="H8" s="77"/>
      <c r="I8" s="77"/>
      <c r="J8" s="77"/>
      <c r="K8" s="77"/>
      <c r="L8" s="58">
        <f t="shared" ref="L8:L14" si="0">+J8+K8</f>
        <v>0</v>
      </c>
      <c r="M8" s="92" t="str">
        <f>IF((C8&lt;&gt;0),ROUND((L8/C8)*100,1),"")</f>
        <v/>
      </c>
      <c r="N8" s="761"/>
    </row>
    <row r="9" spans="1:14" x14ac:dyDescent="0.2">
      <c r="A9" s="59" t="s">
        <v>104</v>
      </c>
      <c r="B9" s="60"/>
      <c r="C9" s="61"/>
      <c r="D9" s="61"/>
      <c r="E9" s="61"/>
      <c r="F9" s="61"/>
      <c r="G9" s="61"/>
      <c r="H9" s="61"/>
      <c r="I9" s="61"/>
      <c r="J9" s="61"/>
      <c r="K9" s="61"/>
      <c r="L9" s="62">
        <f t="shared" si="0"/>
        <v>0</v>
      </c>
      <c r="M9" s="93" t="str">
        <f t="shared" ref="M9:M14" si="1">IF((C9&lt;&gt;0),ROUND((L9/C9)*100,1),"")</f>
        <v/>
      </c>
      <c r="N9" s="761"/>
    </row>
    <row r="10" spans="1:14" x14ac:dyDescent="0.2">
      <c r="A10" s="63" t="s">
        <v>93</v>
      </c>
      <c r="B10" s="64"/>
      <c r="C10" s="80"/>
      <c r="D10" s="80"/>
      <c r="E10" s="80"/>
      <c r="F10" s="80"/>
      <c r="G10" s="80"/>
      <c r="H10" s="80"/>
      <c r="I10" s="80"/>
      <c r="J10" s="80"/>
      <c r="K10" s="80">
        <v>42792746</v>
      </c>
      <c r="L10" s="62">
        <f t="shared" si="0"/>
        <v>42792746</v>
      </c>
      <c r="M10" s="93" t="str">
        <f t="shared" si="1"/>
        <v/>
      </c>
      <c r="N10" s="761"/>
    </row>
    <row r="11" spans="1:14" x14ac:dyDescent="0.2">
      <c r="A11" s="63" t="s">
        <v>105</v>
      </c>
      <c r="B11" s="64"/>
      <c r="C11" s="80"/>
      <c r="D11" s="80"/>
      <c r="E11" s="80"/>
      <c r="F11" s="80"/>
      <c r="G11" s="80"/>
      <c r="H11" s="80"/>
      <c r="I11" s="80"/>
      <c r="J11" s="80"/>
      <c r="K11" s="80"/>
      <c r="L11" s="62">
        <f t="shared" si="0"/>
        <v>0</v>
      </c>
      <c r="M11" s="93" t="str">
        <f t="shared" si="1"/>
        <v/>
      </c>
      <c r="N11" s="761"/>
    </row>
    <row r="12" spans="1:14" x14ac:dyDescent="0.2">
      <c r="A12" s="63" t="s">
        <v>94</v>
      </c>
      <c r="B12" s="64"/>
      <c r="C12" s="80"/>
      <c r="D12" s="80"/>
      <c r="E12" s="80"/>
      <c r="F12" s="80"/>
      <c r="G12" s="80"/>
      <c r="H12" s="80"/>
      <c r="I12" s="80"/>
      <c r="J12" s="80"/>
      <c r="K12" s="80"/>
      <c r="L12" s="62">
        <f t="shared" si="0"/>
        <v>0</v>
      </c>
      <c r="M12" s="93" t="str">
        <f t="shared" si="1"/>
        <v/>
      </c>
      <c r="N12" s="761"/>
    </row>
    <row r="13" spans="1:14" x14ac:dyDescent="0.2">
      <c r="A13" s="63" t="s">
        <v>95</v>
      </c>
      <c r="B13" s="64"/>
      <c r="C13" s="80"/>
      <c r="D13" s="80"/>
      <c r="E13" s="80"/>
      <c r="F13" s="80"/>
      <c r="G13" s="80"/>
      <c r="H13" s="80"/>
      <c r="I13" s="80"/>
      <c r="J13" s="80"/>
      <c r="K13" s="80"/>
      <c r="L13" s="62">
        <f t="shared" si="0"/>
        <v>0</v>
      </c>
      <c r="M13" s="93" t="str">
        <f t="shared" si="1"/>
        <v/>
      </c>
      <c r="N13" s="761"/>
    </row>
    <row r="14" spans="1:14" ht="15" customHeight="1" thickBot="1" x14ac:dyDescent="0.25">
      <c r="A14" s="65"/>
      <c r="B14" s="66"/>
      <c r="C14" s="84"/>
      <c r="D14" s="84"/>
      <c r="E14" s="84"/>
      <c r="F14" s="84"/>
      <c r="G14" s="84"/>
      <c r="H14" s="84"/>
      <c r="I14" s="84"/>
      <c r="J14" s="84"/>
      <c r="K14" s="84"/>
      <c r="L14" s="62">
        <f t="shared" si="0"/>
        <v>0</v>
      </c>
      <c r="M14" s="94" t="str">
        <f t="shared" si="1"/>
        <v/>
      </c>
      <c r="N14" s="761"/>
    </row>
    <row r="15" spans="1:14" ht="13.5" thickBot="1" x14ac:dyDescent="0.25">
      <c r="A15" s="67" t="s">
        <v>97</v>
      </c>
      <c r="B15" s="68">
        <f>B8+SUM(B10:B14)</f>
        <v>0</v>
      </c>
      <c r="C15" s="68">
        <f t="shared" ref="C15:L15" si="2">C8+SUM(C10:C14)</f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42792746</v>
      </c>
      <c r="L15" s="68">
        <f t="shared" si="2"/>
        <v>42792746</v>
      </c>
      <c r="M15" s="69" t="str">
        <f>IF((C15&lt;&gt;0),ROUND((L15/C15)*100,1),"")</f>
        <v/>
      </c>
      <c r="N15" s="761"/>
    </row>
    <row r="16" spans="1:14" x14ac:dyDescent="0.2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1"/>
    </row>
    <row r="17" spans="1:14" ht="13.5" thickBot="1" x14ac:dyDescent="0.25">
      <c r="A17" s="73" t="s">
        <v>96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1"/>
    </row>
    <row r="18" spans="1:14" x14ac:dyDescent="0.2">
      <c r="A18" s="76" t="s">
        <v>100</v>
      </c>
      <c r="B18" s="57"/>
      <c r="C18" s="77"/>
      <c r="D18" s="77"/>
      <c r="E18" s="88"/>
      <c r="F18" s="77"/>
      <c r="G18" s="77"/>
      <c r="H18" s="77"/>
      <c r="I18" s="77"/>
      <c r="J18" s="77"/>
      <c r="K18" s="77">
        <v>8310738</v>
      </c>
      <c r="L18" s="78">
        <f t="shared" ref="L18:L23" si="3">+J18+K18</f>
        <v>8310738</v>
      </c>
      <c r="M18" s="92" t="str">
        <f t="shared" ref="M18:M24" si="4">IF((C18&lt;&gt;0),ROUND((L18/C18)*100,1),"")</f>
        <v/>
      </c>
      <c r="N18" s="761"/>
    </row>
    <row r="19" spans="1:14" x14ac:dyDescent="0.2">
      <c r="A19" s="79" t="s">
        <v>101</v>
      </c>
      <c r="B19" s="60"/>
      <c r="C19" s="80"/>
      <c r="D19" s="80"/>
      <c r="E19" s="80"/>
      <c r="F19" s="80"/>
      <c r="G19" s="80"/>
      <c r="H19" s="80"/>
      <c r="I19" s="80"/>
      <c r="J19" s="80"/>
      <c r="K19" s="80">
        <v>4503380</v>
      </c>
      <c r="L19" s="81">
        <f t="shared" si="3"/>
        <v>4503380</v>
      </c>
      <c r="M19" s="93" t="str">
        <f t="shared" si="4"/>
        <v/>
      </c>
      <c r="N19" s="761"/>
    </row>
    <row r="20" spans="1:14" x14ac:dyDescent="0.2">
      <c r="A20" s="79" t="s">
        <v>102</v>
      </c>
      <c r="B20" s="64"/>
      <c r="C20" s="80"/>
      <c r="D20" s="80"/>
      <c r="E20" s="80"/>
      <c r="F20" s="80"/>
      <c r="G20" s="80"/>
      <c r="H20" s="80"/>
      <c r="I20" s="80"/>
      <c r="J20" s="80"/>
      <c r="K20" s="80">
        <v>3746500</v>
      </c>
      <c r="L20" s="81">
        <f t="shared" si="3"/>
        <v>3746500</v>
      </c>
      <c r="M20" s="93" t="str">
        <f t="shared" si="4"/>
        <v/>
      </c>
      <c r="N20" s="761"/>
    </row>
    <row r="21" spans="1:14" x14ac:dyDescent="0.2">
      <c r="A21" s="79" t="s">
        <v>103</v>
      </c>
      <c r="B21" s="64"/>
      <c r="C21" s="80"/>
      <c r="D21" s="80"/>
      <c r="E21" s="80"/>
      <c r="F21" s="80"/>
      <c r="G21" s="80"/>
      <c r="H21" s="80"/>
      <c r="I21" s="80"/>
      <c r="J21" s="80"/>
      <c r="K21" s="80">
        <v>61096</v>
      </c>
      <c r="L21" s="81">
        <f t="shared" si="3"/>
        <v>61096</v>
      </c>
      <c r="M21" s="93" t="str">
        <f t="shared" si="4"/>
        <v/>
      </c>
      <c r="N21" s="761"/>
    </row>
    <row r="22" spans="1:14" x14ac:dyDescent="0.2">
      <c r="A22" s="82"/>
      <c r="B22" s="64"/>
      <c r="C22" s="80"/>
      <c r="D22" s="80"/>
      <c r="E22" s="80"/>
      <c r="F22" s="80"/>
      <c r="G22" s="80"/>
      <c r="H22" s="80"/>
      <c r="I22" s="80"/>
      <c r="J22" s="80"/>
      <c r="K22" s="80"/>
      <c r="L22" s="81">
        <f t="shared" si="3"/>
        <v>0</v>
      </c>
      <c r="M22" s="93" t="str">
        <f t="shared" si="4"/>
        <v/>
      </c>
      <c r="N22" s="761"/>
    </row>
    <row r="23" spans="1:14" ht="13.5" thickBot="1" x14ac:dyDescent="0.25">
      <c r="A23" s="83"/>
      <c r="B23" s="66"/>
      <c r="C23" s="84"/>
      <c r="D23" s="84"/>
      <c r="E23" s="84"/>
      <c r="F23" s="84"/>
      <c r="G23" s="84"/>
      <c r="H23" s="84"/>
      <c r="I23" s="84"/>
      <c r="J23" s="84"/>
      <c r="K23" s="84"/>
      <c r="L23" s="81">
        <f t="shared" si="3"/>
        <v>0</v>
      </c>
      <c r="M23" s="94" t="str">
        <f t="shared" si="4"/>
        <v/>
      </c>
      <c r="N23" s="761"/>
    </row>
    <row r="24" spans="1:14" ht="13.5" thickBot="1" x14ac:dyDescent="0.25">
      <c r="A24" s="85" t="s">
        <v>81</v>
      </c>
      <c r="B24" s="68">
        <f t="shared" ref="B24:L24" si="5">SUM(B18:B23)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16621714</v>
      </c>
      <c r="L24" s="68">
        <f t="shared" si="5"/>
        <v>16621714</v>
      </c>
      <c r="M24" s="69" t="str">
        <f t="shared" si="4"/>
        <v/>
      </c>
      <c r="N24" s="761"/>
    </row>
    <row r="25" spans="1:14" x14ac:dyDescent="0.2">
      <c r="A25" s="756"/>
      <c r="B25" s="756"/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61"/>
    </row>
    <row r="26" spans="1:14" ht="5.2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761"/>
    </row>
    <row r="27" spans="1:14" ht="15.75" x14ac:dyDescent="0.2">
      <c r="A27" s="776" t="s">
        <v>768</v>
      </c>
      <c r="B27" s="776"/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61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75" t="s">
        <v>748</v>
      </c>
      <c r="M28" s="775"/>
      <c r="N28" s="761"/>
    </row>
    <row r="29" spans="1:14" ht="21.75" thickBot="1" x14ac:dyDescent="0.25">
      <c r="A29" s="768" t="s">
        <v>98</v>
      </c>
      <c r="B29" s="769"/>
      <c r="C29" s="769"/>
      <c r="D29" s="769"/>
      <c r="E29" s="769"/>
      <c r="F29" s="769"/>
      <c r="G29" s="769"/>
      <c r="H29" s="769"/>
      <c r="I29" s="769"/>
      <c r="J29" s="769"/>
      <c r="K29" s="87" t="s">
        <v>668</v>
      </c>
      <c r="L29" s="87" t="s">
        <v>667</v>
      </c>
      <c r="M29" s="87" t="s">
        <v>184</v>
      </c>
      <c r="N29" s="761"/>
    </row>
    <row r="30" spans="1:14" x14ac:dyDescent="0.2">
      <c r="A30" s="762"/>
      <c r="B30" s="763"/>
      <c r="C30" s="763"/>
      <c r="D30" s="763"/>
      <c r="E30" s="763"/>
      <c r="F30" s="763"/>
      <c r="G30" s="763"/>
      <c r="H30" s="763"/>
      <c r="I30" s="763"/>
      <c r="J30" s="763"/>
      <c r="K30" s="88"/>
      <c r="L30" s="89"/>
      <c r="M30" s="89"/>
      <c r="N30" s="761"/>
    </row>
    <row r="31" spans="1:14" ht="13.5" thickBot="1" x14ac:dyDescent="0.25">
      <c r="A31" s="764"/>
      <c r="B31" s="765"/>
      <c r="C31" s="765"/>
      <c r="D31" s="765"/>
      <c r="E31" s="765"/>
      <c r="F31" s="765"/>
      <c r="G31" s="765"/>
      <c r="H31" s="765"/>
      <c r="I31" s="765"/>
      <c r="J31" s="765"/>
      <c r="K31" s="90"/>
      <c r="L31" s="84"/>
      <c r="M31" s="84"/>
      <c r="N31" s="761"/>
    </row>
    <row r="32" spans="1:14" ht="13.5" thickBot="1" x14ac:dyDescent="0.25">
      <c r="A32" s="773" t="s">
        <v>39</v>
      </c>
      <c r="B32" s="774"/>
      <c r="C32" s="774"/>
      <c r="D32" s="774"/>
      <c r="E32" s="774"/>
      <c r="F32" s="774"/>
      <c r="G32" s="774"/>
      <c r="H32" s="774"/>
      <c r="I32" s="774"/>
      <c r="J32" s="774"/>
      <c r="K32" s="91">
        <f>SUM(K30:K31)</f>
        <v>0</v>
      </c>
      <c r="L32" s="91">
        <f>SUM(L30:L31)</f>
        <v>0</v>
      </c>
      <c r="M32" s="91">
        <f>SUM(M30:M31)</f>
        <v>0</v>
      </c>
      <c r="N32" s="761"/>
    </row>
    <row r="33" spans="1:14" x14ac:dyDescent="0.2">
      <c r="N33" s="761"/>
    </row>
    <row r="48" spans="1:14" x14ac:dyDescent="0.2">
      <c r="A48" s="9"/>
    </row>
  </sheetData>
  <mergeCells count="20">
    <mergeCell ref="N1:N33"/>
    <mergeCell ref="A30:J30"/>
    <mergeCell ref="A31:J31"/>
    <mergeCell ref="J3:M5"/>
    <mergeCell ref="A29:J29"/>
    <mergeCell ref="B6:C6"/>
    <mergeCell ref="A3:A6"/>
    <mergeCell ref="A32:J32"/>
    <mergeCell ref="L2:M2"/>
    <mergeCell ref="C4:C5"/>
    <mergeCell ref="F6:G6"/>
    <mergeCell ref="A27:M27"/>
    <mergeCell ref="H6:I6"/>
    <mergeCell ref="L28:M28"/>
    <mergeCell ref="B3:I3"/>
    <mergeCell ref="A25:M25"/>
    <mergeCell ref="D6:E6"/>
    <mergeCell ref="B4:B5"/>
    <mergeCell ref="D4:I4"/>
    <mergeCell ref="A1:M1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N48"/>
  <sheetViews>
    <sheetView view="pageLayout" topLeftCell="A13" zoomScaleNormal="130" zoomScaleSheetLayoutView="100" workbookViewId="0">
      <selection activeCell="N34" sqref="N34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60" t="s">
        <v>812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1" t="str">
        <f>+CONCATENATE("5.2. melléklet a 7/",LEFT(ÖSSZEFÜGGÉSEK!A4,4)+3,". (V.30.) önkormányzati rendelethez    ")</f>
        <v xml:space="preserve">5.2. melléklet a 7/2019. (V.30.) önkormányzati rendelethez    </v>
      </c>
    </row>
    <row r="2" spans="1:14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775" t="s">
        <v>748</v>
      </c>
      <c r="M2" s="775"/>
      <c r="N2" s="761"/>
    </row>
    <row r="3" spans="1:14" ht="13.5" thickBot="1" x14ac:dyDescent="0.25">
      <c r="A3" s="770" t="s">
        <v>91</v>
      </c>
      <c r="B3" s="777" t="s">
        <v>182</v>
      </c>
      <c r="C3" s="777"/>
      <c r="D3" s="777"/>
      <c r="E3" s="777"/>
      <c r="F3" s="777"/>
      <c r="G3" s="777"/>
      <c r="H3" s="777"/>
      <c r="I3" s="777"/>
      <c r="J3" s="766" t="s">
        <v>184</v>
      </c>
      <c r="K3" s="766"/>
      <c r="L3" s="766"/>
      <c r="M3" s="766"/>
      <c r="N3" s="761"/>
    </row>
    <row r="4" spans="1:14" ht="15" customHeight="1" thickBot="1" x14ac:dyDescent="0.25">
      <c r="A4" s="771"/>
      <c r="B4" s="758" t="s">
        <v>185</v>
      </c>
      <c r="C4" s="757" t="s">
        <v>186</v>
      </c>
      <c r="D4" s="759" t="s">
        <v>180</v>
      </c>
      <c r="E4" s="759"/>
      <c r="F4" s="759"/>
      <c r="G4" s="759"/>
      <c r="H4" s="759"/>
      <c r="I4" s="759"/>
      <c r="J4" s="767"/>
      <c r="K4" s="767"/>
      <c r="L4" s="767"/>
      <c r="M4" s="767"/>
      <c r="N4" s="761"/>
    </row>
    <row r="5" spans="1:14" ht="21.75" thickBot="1" x14ac:dyDescent="0.25">
      <c r="A5" s="771"/>
      <c r="B5" s="758"/>
      <c r="C5" s="757"/>
      <c r="D5" s="726" t="s">
        <v>185</v>
      </c>
      <c r="E5" s="726" t="s">
        <v>186</v>
      </c>
      <c r="F5" s="726" t="s">
        <v>185</v>
      </c>
      <c r="G5" s="726" t="s">
        <v>186</v>
      </c>
      <c r="H5" s="726" t="s">
        <v>185</v>
      </c>
      <c r="I5" s="726" t="s">
        <v>186</v>
      </c>
      <c r="J5" s="767"/>
      <c r="K5" s="767"/>
      <c r="L5" s="767"/>
      <c r="M5" s="767"/>
      <c r="N5" s="761"/>
    </row>
    <row r="6" spans="1:14" ht="21.75" thickBot="1" x14ac:dyDescent="0.25">
      <c r="A6" s="772"/>
      <c r="B6" s="757" t="s">
        <v>181</v>
      </c>
      <c r="C6" s="757"/>
      <c r="D6" s="757" t="s">
        <v>764</v>
      </c>
      <c r="E6" s="757"/>
      <c r="F6" s="757" t="s">
        <v>765</v>
      </c>
      <c r="G6" s="757"/>
      <c r="H6" s="758" t="s">
        <v>766</v>
      </c>
      <c r="I6" s="758"/>
      <c r="J6" s="727" t="str">
        <f>+D6</f>
        <v>2018. előtt</v>
      </c>
      <c r="K6" s="726" t="str">
        <f>+F6</f>
        <v xml:space="preserve"> 2018. évi</v>
      </c>
      <c r="L6" s="727" t="s">
        <v>38</v>
      </c>
      <c r="M6" s="726" t="s">
        <v>767</v>
      </c>
      <c r="N6" s="761"/>
    </row>
    <row r="7" spans="1:14" ht="13.5" thickBot="1" x14ac:dyDescent="0.25">
      <c r="A7" s="53" t="s">
        <v>414</v>
      </c>
      <c r="B7" s="727" t="s">
        <v>415</v>
      </c>
      <c r="C7" s="727" t="s">
        <v>416</v>
      </c>
      <c r="D7" s="54" t="s">
        <v>417</v>
      </c>
      <c r="E7" s="726" t="s">
        <v>418</v>
      </c>
      <c r="F7" s="726" t="s">
        <v>495</v>
      </c>
      <c r="G7" s="726" t="s">
        <v>496</v>
      </c>
      <c r="H7" s="727" t="s">
        <v>497</v>
      </c>
      <c r="I7" s="54" t="s">
        <v>498</v>
      </c>
      <c r="J7" s="54" t="s">
        <v>542</v>
      </c>
      <c r="K7" s="54" t="s">
        <v>543</v>
      </c>
      <c r="L7" s="54" t="s">
        <v>544</v>
      </c>
      <c r="M7" s="55" t="s">
        <v>545</v>
      </c>
      <c r="N7" s="761"/>
    </row>
    <row r="8" spans="1:14" x14ac:dyDescent="0.2">
      <c r="A8" s="56" t="s">
        <v>92</v>
      </c>
      <c r="B8" s="57"/>
      <c r="C8" s="77"/>
      <c r="D8" s="77"/>
      <c r="E8" s="88"/>
      <c r="F8" s="77"/>
      <c r="G8" s="77"/>
      <c r="H8" s="77"/>
      <c r="I8" s="77"/>
      <c r="J8" s="77"/>
      <c r="K8" s="77"/>
      <c r="L8" s="58">
        <f t="shared" ref="L8:L14" si="0">+J8+K8</f>
        <v>0</v>
      </c>
      <c r="M8" s="92" t="str">
        <f>IF((C8&lt;&gt;0),ROUND((L8/C8)*100,1),"")</f>
        <v/>
      </c>
      <c r="N8" s="761"/>
    </row>
    <row r="9" spans="1:14" x14ac:dyDescent="0.2">
      <c r="A9" s="59" t="s">
        <v>104</v>
      </c>
      <c r="B9" s="60"/>
      <c r="C9" s="61"/>
      <c r="D9" s="61"/>
      <c r="E9" s="61"/>
      <c r="F9" s="61"/>
      <c r="G9" s="61"/>
      <c r="H9" s="61"/>
      <c r="I9" s="61"/>
      <c r="J9" s="61"/>
      <c r="K9" s="61"/>
      <c r="L9" s="62">
        <f t="shared" si="0"/>
        <v>0</v>
      </c>
      <c r="M9" s="93" t="str">
        <f t="shared" ref="M9:M14" si="1">IF((C9&lt;&gt;0),ROUND((L9/C9)*100,1),"")</f>
        <v/>
      </c>
      <c r="N9" s="761"/>
    </row>
    <row r="10" spans="1:14" x14ac:dyDescent="0.2">
      <c r="A10" s="63" t="s">
        <v>93</v>
      </c>
      <c r="B10" s="64"/>
      <c r="C10" s="80"/>
      <c r="D10" s="80"/>
      <c r="E10" s="80"/>
      <c r="F10" s="80"/>
      <c r="G10" s="80"/>
      <c r="H10" s="80"/>
      <c r="I10" s="80"/>
      <c r="J10" s="80"/>
      <c r="K10" s="80">
        <v>8682000</v>
      </c>
      <c r="L10" s="62">
        <f t="shared" si="0"/>
        <v>8682000</v>
      </c>
      <c r="M10" s="93" t="str">
        <f t="shared" si="1"/>
        <v/>
      </c>
      <c r="N10" s="761"/>
    </row>
    <row r="11" spans="1:14" x14ac:dyDescent="0.2">
      <c r="A11" s="63" t="s">
        <v>105</v>
      </c>
      <c r="B11" s="64"/>
      <c r="C11" s="80"/>
      <c r="D11" s="80"/>
      <c r="E11" s="80"/>
      <c r="F11" s="80"/>
      <c r="G11" s="80"/>
      <c r="H11" s="80"/>
      <c r="I11" s="80"/>
      <c r="J11" s="80"/>
      <c r="K11" s="80"/>
      <c r="L11" s="62">
        <f t="shared" si="0"/>
        <v>0</v>
      </c>
      <c r="M11" s="93" t="str">
        <f t="shared" si="1"/>
        <v/>
      </c>
      <c r="N11" s="761"/>
    </row>
    <row r="12" spans="1:14" x14ac:dyDescent="0.2">
      <c r="A12" s="63" t="s">
        <v>94</v>
      </c>
      <c r="B12" s="64"/>
      <c r="C12" s="80"/>
      <c r="D12" s="80"/>
      <c r="E12" s="80"/>
      <c r="F12" s="80"/>
      <c r="G12" s="80"/>
      <c r="H12" s="80"/>
      <c r="I12" s="80"/>
      <c r="J12" s="80"/>
      <c r="K12" s="80"/>
      <c r="L12" s="62">
        <f t="shared" si="0"/>
        <v>0</v>
      </c>
      <c r="M12" s="93" t="str">
        <f t="shared" si="1"/>
        <v/>
      </c>
      <c r="N12" s="761"/>
    </row>
    <row r="13" spans="1:14" x14ac:dyDescent="0.2">
      <c r="A13" s="63" t="s">
        <v>95</v>
      </c>
      <c r="B13" s="64"/>
      <c r="C13" s="80"/>
      <c r="D13" s="80"/>
      <c r="E13" s="80"/>
      <c r="F13" s="80"/>
      <c r="G13" s="80"/>
      <c r="H13" s="80"/>
      <c r="I13" s="80"/>
      <c r="J13" s="80"/>
      <c r="K13" s="80"/>
      <c r="L13" s="62">
        <f t="shared" si="0"/>
        <v>0</v>
      </c>
      <c r="M13" s="93" t="str">
        <f t="shared" si="1"/>
        <v/>
      </c>
      <c r="N13" s="761"/>
    </row>
    <row r="14" spans="1:14" ht="15" customHeight="1" thickBot="1" x14ac:dyDescent="0.25">
      <c r="A14" s="65"/>
      <c r="B14" s="66"/>
      <c r="C14" s="84"/>
      <c r="D14" s="84"/>
      <c r="E14" s="84"/>
      <c r="F14" s="84"/>
      <c r="G14" s="84"/>
      <c r="H14" s="84"/>
      <c r="I14" s="84"/>
      <c r="J14" s="84"/>
      <c r="K14" s="84"/>
      <c r="L14" s="62">
        <f t="shared" si="0"/>
        <v>0</v>
      </c>
      <c r="M14" s="94" t="str">
        <f t="shared" si="1"/>
        <v/>
      </c>
      <c r="N14" s="761"/>
    </row>
    <row r="15" spans="1:14" ht="13.5" thickBot="1" x14ac:dyDescent="0.25">
      <c r="A15" s="67" t="s">
        <v>97</v>
      </c>
      <c r="B15" s="68">
        <f>B8+SUM(B10:B14)</f>
        <v>0</v>
      </c>
      <c r="C15" s="68">
        <f t="shared" ref="C15:L15" si="2">C8+SUM(C10:C14)</f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8682000</v>
      </c>
      <c r="L15" s="68">
        <f t="shared" si="2"/>
        <v>8682000</v>
      </c>
      <c r="M15" s="69" t="str">
        <f>IF((C15&lt;&gt;0),ROUND((L15/C15)*100,1),"")</f>
        <v/>
      </c>
      <c r="N15" s="761"/>
    </row>
    <row r="16" spans="1:14" x14ac:dyDescent="0.2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1"/>
    </row>
    <row r="17" spans="1:14" ht="13.5" thickBot="1" x14ac:dyDescent="0.25">
      <c r="A17" s="73" t="s">
        <v>96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1"/>
    </row>
    <row r="18" spans="1:14" x14ac:dyDescent="0.2">
      <c r="A18" s="76" t="s">
        <v>100</v>
      </c>
      <c r="B18" s="57"/>
      <c r="C18" s="77"/>
      <c r="D18" s="77"/>
      <c r="E18" s="88"/>
      <c r="F18" s="77"/>
      <c r="G18" s="77"/>
      <c r="H18" s="77"/>
      <c r="I18" s="77"/>
      <c r="J18" s="77"/>
      <c r="K18" s="77">
        <v>640800</v>
      </c>
      <c r="L18" s="78">
        <f t="shared" ref="L18:L23" si="3">+J18+K18</f>
        <v>640800</v>
      </c>
      <c r="M18" s="92" t="str">
        <f t="shared" ref="M18:M24" si="4">IF((C18&lt;&gt;0),ROUND((L18/C18)*100,1),"")</f>
        <v/>
      </c>
      <c r="N18" s="761"/>
    </row>
    <row r="19" spans="1:14" x14ac:dyDescent="0.2">
      <c r="A19" s="79" t="s">
        <v>101</v>
      </c>
      <c r="B19" s="60"/>
      <c r="C19" s="80"/>
      <c r="D19" s="80"/>
      <c r="E19" s="80"/>
      <c r="F19" s="80"/>
      <c r="G19" s="80"/>
      <c r="H19" s="80"/>
      <c r="I19" s="80"/>
      <c r="J19" s="80"/>
      <c r="K19" s="80">
        <v>1849824</v>
      </c>
      <c r="L19" s="81">
        <f t="shared" si="3"/>
        <v>1849824</v>
      </c>
      <c r="M19" s="93" t="str">
        <f t="shared" si="4"/>
        <v/>
      </c>
      <c r="N19" s="761"/>
    </row>
    <row r="20" spans="1:14" x14ac:dyDescent="0.2">
      <c r="A20" s="79" t="s">
        <v>102</v>
      </c>
      <c r="B20" s="64"/>
      <c r="C20" s="80"/>
      <c r="D20" s="80"/>
      <c r="E20" s="80"/>
      <c r="F20" s="80"/>
      <c r="G20" s="80"/>
      <c r="H20" s="80"/>
      <c r="I20" s="80"/>
      <c r="J20" s="80"/>
      <c r="K20" s="80"/>
      <c r="L20" s="81">
        <f t="shared" si="3"/>
        <v>0</v>
      </c>
      <c r="M20" s="93" t="str">
        <f t="shared" si="4"/>
        <v/>
      </c>
      <c r="N20" s="761"/>
    </row>
    <row r="21" spans="1:14" x14ac:dyDescent="0.2">
      <c r="A21" s="79" t="s">
        <v>103</v>
      </c>
      <c r="B21" s="64"/>
      <c r="C21" s="80"/>
      <c r="D21" s="80"/>
      <c r="E21" s="80"/>
      <c r="F21" s="80"/>
      <c r="G21" s="80"/>
      <c r="H21" s="80"/>
      <c r="I21" s="80"/>
      <c r="J21" s="80"/>
      <c r="K21" s="80"/>
      <c r="L21" s="81">
        <f t="shared" si="3"/>
        <v>0</v>
      </c>
      <c r="M21" s="93" t="str">
        <f t="shared" si="4"/>
        <v/>
      </c>
      <c r="N21" s="761"/>
    </row>
    <row r="22" spans="1:14" x14ac:dyDescent="0.2">
      <c r="A22" s="82"/>
      <c r="B22" s="64"/>
      <c r="C22" s="80"/>
      <c r="D22" s="80"/>
      <c r="E22" s="80"/>
      <c r="F22" s="80"/>
      <c r="G22" s="80"/>
      <c r="H22" s="80"/>
      <c r="I22" s="80"/>
      <c r="J22" s="80"/>
      <c r="K22" s="80"/>
      <c r="L22" s="81">
        <f t="shared" si="3"/>
        <v>0</v>
      </c>
      <c r="M22" s="93" t="str">
        <f t="shared" si="4"/>
        <v/>
      </c>
      <c r="N22" s="761"/>
    </row>
    <row r="23" spans="1:14" ht="13.5" thickBot="1" x14ac:dyDescent="0.25">
      <c r="A23" s="83"/>
      <c r="B23" s="66"/>
      <c r="C23" s="84"/>
      <c r="D23" s="84"/>
      <c r="E23" s="84"/>
      <c r="F23" s="84"/>
      <c r="G23" s="84"/>
      <c r="H23" s="84"/>
      <c r="I23" s="84"/>
      <c r="J23" s="84"/>
      <c r="K23" s="84"/>
      <c r="L23" s="81">
        <f t="shared" si="3"/>
        <v>0</v>
      </c>
      <c r="M23" s="94" t="str">
        <f t="shared" si="4"/>
        <v/>
      </c>
      <c r="N23" s="761"/>
    </row>
    <row r="24" spans="1:14" ht="13.5" thickBot="1" x14ac:dyDescent="0.25">
      <c r="A24" s="85" t="s">
        <v>81</v>
      </c>
      <c r="B24" s="68">
        <f t="shared" ref="B24:L24" si="5">SUM(B18:B23)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2490624</v>
      </c>
      <c r="L24" s="68">
        <f t="shared" si="5"/>
        <v>2490624</v>
      </c>
      <c r="M24" s="69" t="str">
        <f t="shared" si="4"/>
        <v/>
      </c>
      <c r="N24" s="761"/>
    </row>
    <row r="25" spans="1:14" x14ac:dyDescent="0.2">
      <c r="A25" s="756"/>
      <c r="B25" s="756"/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61"/>
    </row>
    <row r="26" spans="1:14" ht="5.2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761"/>
    </row>
    <row r="27" spans="1:14" ht="15.75" x14ac:dyDescent="0.2">
      <c r="A27" s="776" t="s">
        <v>768</v>
      </c>
      <c r="B27" s="776"/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61"/>
    </row>
    <row r="28" spans="1:14" ht="12" customHeight="1" thickBot="1" x14ac:dyDescent="0.25">
      <c r="A28" s="708"/>
      <c r="B28" s="708"/>
      <c r="C28" s="708"/>
      <c r="D28" s="708"/>
      <c r="E28" s="708"/>
      <c r="F28" s="708"/>
      <c r="G28" s="708"/>
      <c r="H28" s="708"/>
      <c r="I28" s="708"/>
      <c r="J28" s="708"/>
      <c r="K28" s="708"/>
      <c r="L28" s="775" t="s">
        <v>748</v>
      </c>
      <c r="M28" s="775"/>
      <c r="N28" s="761"/>
    </row>
    <row r="29" spans="1:14" ht="21.75" thickBot="1" x14ac:dyDescent="0.25">
      <c r="A29" s="768" t="s">
        <v>98</v>
      </c>
      <c r="B29" s="769"/>
      <c r="C29" s="769"/>
      <c r="D29" s="769"/>
      <c r="E29" s="769"/>
      <c r="F29" s="769"/>
      <c r="G29" s="769"/>
      <c r="H29" s="769"/>
      <c r="I29" s="769"/>
      <c r="J29" s="769"/>
      <c r="K29" s="87" t="s">
        <v>668</v>
      </c>
      <c r="L29" s="87" t="s">
        <v>667</v>
      </c>
      <c r="M29" s="87" t="s">
        <v>184</v>
      </c>
      <c r="N29" s="761"/>
    </row>
    <row r="30" spans="1:14" x14ac:dyDescent="0.2">
      <c r="A30" s="762"/>
      <c r="B30" s="763"/>
      <c r="C30" s="763"/>
      <c r="D30" s="763"/>
      <c r="E30" s="763"/>
      <c r="F30" s="763"/>
      <c r="G30" s="763"/>
      <c r="H30" s="763"/>
      <c r="I30" s="763"/>
      <c r="J30" s="763"/>
      <c r="K30" s="88"/>
      <c r="L30" s="89"/>
      <c r="M30" s="89"/>
      <c r="N30" s="761"/>
    </row>
    <row r="31" spans="1:14" ht="13.5" thickBot="1" x14ac:dyDescent="0.25">
      <c r="A31" s="764"/>
      <c r="B31" s="765"/>
      <c r="C31" s="765"/>
      <c r="D31" s="765"/>
      <c r="E31" s="765"/>
      <c r="F31" s="765"/>
      <c r="G31" s="765"/>
      <c r="H31" s="765"/>
      <c r="I31" s="765"/>
      <c r="J31" s="765"/>
      <c r="K31" s="90"/>
      <c r="L31" s="84"/>
      <c r="M31" s="84"/>
      <c r="N31" s="761"/>
    </row>
    <row r="32" spans="1:14" ht="13.5" thickBot="1" x14ac:dyDescent="0.25">
      <c r="A32" s="773" t="s">
        <v>39</v>
      </c>
      <c r="B32" s="774"/>
      <c r="C32" s="774"/>
      <c r="D32" s="774"/>
      <c r="E32" s="774"/>
      <c r="F32" s="774"/>
      <c r="G32" s="774"/>
      <c r="H32" s="774"/>
      <c r="I32" s="774"/>
      <c r="J32" s="774"/>
      <c r="K32" s="91">
        <f>SUM(K30:K31)</f>
        <v>0</v>
      </c>
      <c r="L32" s="91">
        <f>SUM(L30:L31)</f>
        <v>0</v>
      </c>
      <c r="M32" s="91">
        <f>SUM(M30:M31)</f>
        <v>0</v>
      </c>
      <c r="N32" s="761"/>
    </row>
    <row r="33" spans="1:14" x14ac:dyDescent="0.2">
      <c r="N33" s="761"/>
    </row>
    <row r="48" spans="1:14" x14ac:dyDescent="0.2">
      <c r="A48" s="9"/>
    </row>
  </sheetData>
  <mergeCells count="20">
    <mergeCell ref="H6:I6"/>
    <mergeCell ref="A25:M25"/>
    <mergeCell ref="A27:M27"/>
    <mergeCell ref="L28:M28"/>
    <mergeCell ref="A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A29:J29"/>
    <mergeCell ref="A30:J30"/>
    <mergeCell ref="A31:J31"/>
    <mergeCell ref="A32:J32"/>
    <mergeCell ref="D6:E6"/>
    <mergeCell ref="F6:G6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N48"/>
  <sheetViews>
    <sheetView view="pageLayout" topLeftCell="A31" zoomScaleNormal="130" zoomScaleSheetLayoutView="100" workbookViewId="0">
      <selection activeCell="N34" sqref="N34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60" t="s">
        <v>813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1" t="str">
        <f>+CONCATENATE("5.3. melléklet a 7/",LEFT(ÖSSZEFÜGGÉSEK!A4,4)+3,". (V.30.) önkormányzati rendelethez    ")</f>
        <v xml:space="preserve">5.3. melléklet a 7/2019. (V.30.) önkormányzati rendelethez    </v>
      </c>
    </row>
    <row r="2" spans="1:14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775" t="s">
        <v>748</v>
      </c>
      <c r="M2" s="775"/>
      <c r="N2" s="761"/>
    </row>
    <row r="3" spans="1:14" ht="13.5" thickBot="1" x14ac:dyDescent="0.25">
      <c r="A3" s="770" t="s">
        <v>91</v>
      </c>
      <c r="B3" s="777" t="s">
        <v>182</v>
      </c>
      <c r="C3" s="777"/>
      <c r="D3" s="777"/>
      <c r="E3" s="777"/>
      <c r="F3" s="777"/>
      <c r="G3" s="777"/>
      <c r="H3" s="777"/>
      <c r="I3" s="777"/>
      <c r="J3" s="766" t="s">
        <v>184</v>
      </c>
      <c r="K3" s="766"/>
      <c r="L3" s="766"/>
      <c r="M3" s="766"/>
      <c r="N3" s="761"/>
    </row>
    <row r="4" spans="1:14" ht="15" customHeight="1" thickBot="1" x14ac:dyDescent="0.25">
      <c r="A4" s="771"/>
      <c r="B4" s="758" t="s">
        <v>185</v>
      </c>
      <c r="C4" s="757" t="s">
        <v>186</v>
      </c>
      <c r="D4" s="759" t="s">
        <v>180</v>
      </c>
      <c r="E4" s="759"/>
      <c r="F4" s="759"/>
      <c r="G4" s="759"/>
      <c r="H4" s="759"/>
      <c r="I4" s="759"/>
      <c r="J4" s="767"/>
      <c r="K4" s="767"/>
      <c r="L4" s="767"/>
      <c r="M4" s="767"/>
      <c r="N4" s="761"/>
    </row>
    <row r="5" spans="1:14" ht="21.75" thickBot="1" x14ac:dyDescent="0.25">
      <c r="A5" s="771"/>
      <c r="B5" s="758"/>
      <c r="C5" s="757"/>
      <c r="D5" s="732" t="s">
        <v>185</v>
      </c>
      <c r="E5" s="732" t="s">
        <v>186</v>
      </c>
      <c r="F5" s="732" t="s">
        <v>185</v>
      </c>
      <c r="G5" s="732" t="s">
        <v>186</v>
      </c>
      <c r="H5" s="732" t="s">
        <v>185</v>
      </c>
      <c r="I5" s="732" t="s">
        <v>186</v>
      </c>
      <c r="J5" s="767"/>
      <c r="K5" s="767"/>
      <c r="L5" s="767"/>
      <c r="M5" s="767"/>
      <c r="N5" s="761"/>
    </row>
    <row r="6" spans="1:14" ht="21.75" thickBot="1" x14ac:dyDescent="0.25">
      <c r="A6" s="772"/>
      <c r="B6" s="757" t="s">
        <v>181</v>
      </c>
      <c r="C6" s="757"/>
      <c r="D6" s="757" t="s">
        <v>764</v>
      </c>
      <c r="E6" s="757"/>
      <c r="F6" s="757" t="s">
        <v>765</v>
      </c>
      <c r="G6" s="757"/>
      <c r="H6" s="758" t="s">
        <v>766</v>
      </c>
      <c r="I6" s="758"/>
      <c r="J6" s="733" t="str">
        <f>+D6</f>
        <v>2018. előtt</v>
      </c>
      <c r="K6" s="732" t="str">
        <f>+F6</f>
        <v xml:space="preserve"> 2018. évi</v>
      </c>
      <c r="L6" s="733" t="s">
        <v>38</v>
      </c>
      <c r="M6" s="732" t="s">
        <v>767</v>
      </c>
      <c r="N6" s="761"/>
    </row>
    <row r="7" spans="1:14" ht="13.5" thickBot="1" x14ac:dyDescent="0.25">
      <c r="A7" s="53" t="s">
        <v>414</v>
      </c>
      <c r="B7" s="733" t="s">
        <v>415</v>
      </c>
      <c r="C7" s="733" t="s">
        <v>416</v>
      </c>
      <c r="D7" s="54" t="s">
        <v>417</v>
      </c>
      <c r="E7" s="732" t="s">
        <v>418</v>
      </c>
      <c r="F7" s="732" t="s">
        <v>495</v>
      </c>
      <c r="G7" s="732" t="s">
        <v>496</v>
      </c>
      <c r="H7" s="733" t="s">
        <v>497</v>
      </c>
      <c r="I7" s="54" t="s">
        <v>498</v>
      </c>
      <c r="J7" s="54" t="s">
        <v>542</v>
      </c>
      <c r="K7" s="54" t="s">
        <v>543</v>
      </c>
      <c r="L7" s="54" t="s">
        <v>544</v>
      </c>
      <c r="M7" s="55" t="s">
        <v>545</v>
      </c>
      <c r="N7" s="761"/>
    </row>
    <row r="8" spans="1:14" x14ac:dyDescent="0.2">
      <c r="A8" s="56" t="s">
        <v>92</v>
      </c>
      <c r="B8" s="57"/>
      <c r="C8" s="77"/>
      <c r="D8" s="77"/>
      <c r="E8" s="88"/>
      <c r="F8" s="77"/>
      <c r="G8" s="77"/>
      <c r="H8" s="77"/>
      <c r="I8" s="77"/>
      <c r="J8" s="77"/>
      <c r="K8" s="77"/>
      <c r="L8" s="58">
        <f t="shared" ref="L8:L14" si="0">+J8+K8</f>
        <v>0</v>
      </c>
      <c r="M8" s="92" t="str">
        <f>IF((C8&lt;&gt;0),ROUND((L8/C8)*100,1),"")</f>
        <v/>
      </c>
      <c r="N8" s="761"/>
    </row>
    <row r="9" spans="1:14" x14ac:dyDescent="0.2">
      <c r="A9" s="59" t="s">
        <v>104</v>
      </c>
      <c r="B9" s="60"/>
      <c r="C9" s="61"/>
      <c r="D9" s="61"/>
      <c r="E9" s="61"/>
      <c r="F9" s="61"/>
      <c r="G9" s="61"/>
      <c r="H9" s="61"/>
      <c r="I9" s="61"/>
      <c r="J9" s="61"/>
      <c r="K9" s="61"/>
      <c r="L9" s="62">
        <f t="shared" si="0"/>
        <v>0</v>
      </c>
      <c r="M9" s="93" t="str">
        <f t="shared" ref="M9:M14" si="1">IF((C9&lt;&gt;0),ROUND((L9/C9)*100,1),"")</f>
        <v/>
      </c>
      <c r="N9" s="761"/>
    </row>
    <row r="10" spans="1:14" x14ac:dyDescent="0.2">
      <c r="A10" s="63" t="s">
        <v>93</v>
      </c>
      <c r="B10" s="64"/>
      <c r="C10" s="80"/>
      <c r="D10" s="80"/>
      <c r="E10" s="80"/>
      <c r="F10" s="80"/>
      <c r="G10" s="80"/>
      <c r="H10" s="80"/>
      <c r="I10" s="80"/>
      <c r="J10" s="80"/>
      <c r="K10" s="80">
        <v>4294256</v>
      </c>
      <c r="L10" s="62">
        <f t="shared" si="0"/>
        <v>4294256</v>
      </c>
      <c r="M10" s="93" t="str">
        <f t="shared" si="1"/>
        <v/>
      </c>
      <c r="N10" s="761"/>
    </row>
    <row r="11" spans="1:14" x14ac:dyDescent="0.2">
      <c r="A11" s="63" t="s">
        <v>105</v>
      </c>
      <c r="B11" s="64"/>
      <c r="C11" s="80"/>
      <c r="D11" s="80"/>
      <c r="E11" s="80"/>
      <c r="F11" s="80"/>
      <c r="G11" s="80"/>
      <c r="H11" s="80"/>
      <c r="I11" s="80"/>
      <c r="J11" s="80"/>
      <c r="K11" s="80"/>
      <c r="L11" s="62">
        <f t="shared" si="0"/>
        <v>0</v>
      </c>
      <c r="M11" s="93" t="str">
        <f t="shared" si="1"/>
        <v/>
      </c>
      <c r="N11" s="761"/>
    </row>
    <row r="12" spans="1:14" x14ac:dyDescent="0.2">
      <c r="A12" s="63" t="s">
        <v>94</v>
      </c>
      <c r="B12" s="64"/>
      <c r="C12" s="80"/>
      <c r="D12" s="80"/>
      <c r="E12" s="80"/>
      <c r="F12" s="80"/>
      <c r="G12" s="80"/>
      <c r="H12" s="80"/>
      <c r="I12" s="80"/>
      <c r="J12" s="80"/>
      <c r="K12" s="80"/>
      <c r="L12" s="62">
        <f t="shared" si="0"/>
        <v>0</v>
      </c>
      <c r="M12" s="93" t="str">
        <f t="shared" si="1"/>
        <v/>
      </c>
      <c r="N12" s="761"/>
    </row>
    <row r="13" spans="1:14" x14ac:dyDescent="0.2">
      <c r="A13" s="63" t="s">
        <v>95</v>
      </c>
      <c r="B13" s="64"/>
      <c r="C13" s="80"/>
      <c r="D13" s="80"/>
      <c r="E13" s="80"/>
      <c r="F13" s="80"/>
      <c r="G13" s="80"/>
      <c r="H13" s="80"/>
      <c r="I13" s="80"/>
      <c r="J13" s="80"/>
      <c r="K13" s="80"/>
      <c r="L13" s="62">
        <f t="shared" si="0"/>
        <v>0</v>
      </c>
      <c r="M13" s="93" t="str">
        <f t="shared" si="1"/>
        <v/>
      </c>
      <c r="N13" s="761"/>
    </row>
    <row r="14" spans="1:14" ht="15" customHeight="1" thickBot="1" x14ac:dyDescent="0.25">
      <c r="A14" s="65"/>
      <c r="B14" s="66"/>
      <c r="C14" s="84"/>
      <c r="D14" s="84"/>
      <c r="E14" s="84"/>
      <c r="F14" s="84"/>
      <c r="G14" s="84"/>
      <c r="H14" s="84"/>
      <c r="I14" s="84"/>
      <c r="J14" s="84"/>
      <c r="K14" s="84"/>
      <c r="L14" s="62">
        <f t="shared" si="0"/>
        <v>0</v>
      </c>
      <c r="M14" s="94" t="str">
        <f t="shared" si="1"/>
        <v/>
      </c>
      <c r="N14" s="761"/>
    </row>
    <row r="15" spans="1:14" ht="13.5" thickBot="1" x14ac:dyDescent="0.25">
      <c r="A15" s="67" t="s">
        <v>97</v>
      </c>
      <c r="B15" s="68">
        <f>B8+SUM(B10:B14)</f>
        <v>0</v>
      </c>
      <c r="C15" s="68">
        <f t="shared" ref="C15:L15" si="2">C8+SUM(C10:C14)</f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4294256</v>
      </c>
      <c r="L15" s="68">
        <f t="shared" si="2"/>
        <v>4294256</v>
      </c>
      <c r="M15" s="69" t="str">
        <f>IF((C15&lt;&gt;0),ROUND((L15/C15)*100,1),"")</f>
        <v/>
      </c>
      <c r="N15" s="761"/>
    </row>
    <row r="16" spans="1:14" x14ac:dyDescent="0.2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1"/>
    </row>
    <row r="17" spans="1:14" ht="13.5" thickBot="1" x14ac:dyDescent="0.25">
      <c r="A17" s="73" t="s">
        <v>96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1"/>
    </row>
    <row r="18" spans="1:14" x14ac:dyDescent="0.2">
      <c r="A18" s="76" t="s">
        <v>100</v>
      </c>
      <c r="B18" s="57"/>
      <c r="C18" s="77"/>
      <c r="D18" s="77"/>
      <c r="E18" s="88"/>
      <c r="F18" s="77"/>
      <c r="G18" s="77"/>
      <c r="H18" s="77"/>
      <c r="I18" s="77"/>
      <c r="J18" s="77"/>
      <c r="K18" s="77"/>
      <c r="L18" s="78">
        <f t="shared" ref="L18:L23" si="3">+J18+K18</f>
        <v>0</v>
      </c>
      <c r="M18" s="92" t="str">
        <f t="shared" ref="M18:M24" si="4">IF((C18&lt;&gt;0),ROUND((L18/C18)*100,1),"")</f>
        <v/>
      </c>
      <c r="N18" s="761"/>
    </row>
    <row r="19" spans="1:14" x14ac:dyDescent="0.2">
      <c r="A19" s="79" t="s">
        <v>101</v>
      </c>
      <c r="B19" s="60"/>
      <c r="C19" s="80"/>
      <c r="D19" s="80"/>
      <c r="E19" s="80"/>
      <c r="F19" s="80"/>
      <c r="G19" s="80"/>
      <c r="H19" s="80"/>
      <c r="I19" s="80"/>
      <c r="J19" s="80"/>
      <c r="K19" s="80"/>
      <c r="L19" s="81">
        <f t="shared" si="3"/>
        <v>0</v>
      </c>
      <c r="M19" s="93" t="str">
        <f t="shared" si="4"/>
        <v/>
      </c>
      <c r="N19" s="761"/>
    </row>
    <row r="20" spans="1:14" x14ac:dyDescent="0.2">
      <c r="A20" s="79" t="s">
        <v>102</v>
      </c>
      <c r="B20" s="64"/>
      <c r="C20" s="80"/>
      <c r="D20" s="80"/>
      <c r="E20" s="80"/>
      <c r="F20" s="80"/>
      <c r="G20" s="80"/>
      <c r="H20" s="80"/>
      <c r="I20" s="80"/>
      <c r="J20" s="80"/>
      <c r="K20" s="80"/>
      <c r="L20" s="81">
        <f t="shared" si="3"/>
        <v>0</v>
      </c>
      <c r="M20" s="93" t="str">
        <f t="shared" si="4"/>
        <v/>
      </c>
      <c r="N20" s="761"/>
    </row>
    <row r="21" spans="1:14" x14ac:dyDescent="0.2">
      <c r="A21" s="79" t="s">
        <v>103</v>
      </c>
      <c r="B21" s="64"/>
      <c r="C21" s="80"/>
      <c r="D21" s="80"/>
      <c r="E21" s="80"/>
      <c r="F21" s="80"/>
      <c r="G21" s="80"/>
      <c r="H21" s="80"/>
      <c r="I21" s="80"/>
      <c r="J21" s="80"/>
      <c r="K21" s="80"/>
      <c r="L21" s="81">
        <f t="shared" si="3"/>
        <v>0</v>
      </c>
      <c r="M21" s="93" t="str">
        <f t="shared" si="4"/>
        <v/>
      </c>
      <c r="N21" s="761"/>
    </row>
    <row r="22" spans="1:14" x14ac:dyDescent="0.2">
      <c r="A22" s="82"/>
      <c r="B22" s="64"/>
      <c r="C22" s="80"/>
      <c r="D22" s="80"/>
      <c r="E22" s="80"/>
      <c r="F22" s="80"/>
      <c r="G22" s="80"/>
      <c r="H22" s="80"/>
      <c r="I22" s="80"/>
      <c r="J22" s="80"/>
      <c r="K22" s="80"/>
      <c r="L22" s="81">
        <f t="shared" si="3"/>
        <v>0</v>
      </c>
      <c r="M22" s="93" t="str">
        <f t="shared" si="4"/>
        <v/>
      </c>
      <c r="N22" s="761"/>
    </row>
    <row r="23" spans="1:14" ht="13.5" thickBot="1" x14ac:dyDescent="0.25">
      <c r="A23" s="83"/>
      <c r="B23" s="66"/>
      <c r="C23" s="84"/>
      <c r="D23" s="84"/>
      <c r="E23" s="84"/>
      <c r="F23" s="84"/>
      <c r="G23" s="84"/>
      <c r="H23" s="84"/>
      <c r="I23" s="84"/>
      <c r="J23" s="84"/>
      <c r="K23" s="84"/>
      <c r="L23" s="81">
        <f t="shared" si="3"/>
        <v>0</v>
      </c>
      <c r="M23" s="94" t="str">
        <f t="shared" si="4"/>
        <v/>
      </c>
      <c r="N23" s="761"/>
    </row>
    <row r="24" spans="1:14" ht="13.5" thickBot="1" x14ac:dyDescent="0.25">
      <c r="A24" s="85" t="s">
        <v>81</v>
      </c>
      <c r="B24" s="68">
        <f t="shared" ref="B24:L24" si="5">SUM(B18:B23)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9" t="str">
        <f t="shared" si="4"/>
        <v/>
      </c>
      <c r="N24" s="761"/>
    </row>
    <row r="25" spans="1:14" x14ac:dyDescent="0.2">
      <c r="A25" s="756"/>
      <c r="B25" s="756"/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61"/>
    </row>
    <row r="26" spans="1:14" ht="5.2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761"/>
    </row>
    <row r="27" spans="1:14" ht="15.75" x14ac:dyDescent="0.2">
      <c r="A27" s="776" t="s">
        <v>768</v>
      </c>
      <c r="B27" s="776"/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61"/>
    </row>
    <row r="28" spans="1:14" ht="12" customHeight="1" thickBot="1" x14ac:dyDescent="0.25">
      <c r="A28" s="708"/>
      <c r="B28" s="708"/>
      <c r="C28" s="708"/>
      <c r="D28" s="708"/>
      <c r="E28" s="708"/>
      <c r="F28" s="708"/>
      <c r="G28" s="708"/>
      <c r="H28" s="708"/>
      <c r="I28" s="708"/>
      <c r="J28" s="708"/>
      <c r="K28" s="708"/>
      <c r="L28" s="775" t="s">
        <v>748</v>
      </c>
      <c r="M28" s="775"/>
      <c r="N28" s="761"/>
    </row>
    <row r="29" spans="1:14" ht="21.75" thickBot="1" x14ac:dyDescent="0.25">
      <c r="A29" s="768" t="s">
        <v>98</v>
      </c>
      <c r="B29" s="769"/>
      <c r="C29" s="769"/>
      <c r="D29" s="769"/>
      <c r="E29" s="769"/>
      <c r="F29" s="769"/>
      <c r="G29" s="769"/>
      <c r="H29" s="769"/>
      <c r="I29" s="769"/>
      <c r="J29" s="769"/>
      <c r="K29" s="87" t="s">
        <v>668</v>
      </c>
      <c r="L29" s="87" t="s">
        <v>667</v>
      </c>
      <c r="M29" s="87" t="s">
        <v>184</v>
      </c>
      <c r="N29" s="761"/>
    </row>
    <row r="30" spans="1:14" x14ac:dyDescent="0.2">
      <c r="A30" s="762"/>
      <c r="B30" s="763"/>
      <c r="C30" s="763"/>
      <c r="D30" s="763"/>
      <c r="E30" s="763"/>
      <c r="F30" s="763"/>
      <c r="G30" s="763"/>
      <c r="H30" s="763"/>
      <c r="I30" s="763"/>
      <c r="J30" s="763"/>
      <c r="K30" s="88"/>
      <c r="L30" s="89"/>
      <c r="M30" s="89"/>
      <c r="N30" s="761"/>
    </row>
    <row r="31" spans="1:14" ht="13.5" thickBot="1" x14ac:dyDescent="0.25">
      <c r="A31" s="764"/>
      <c r="B31" s="765"/>
      <c r="C31" s="765"/>
      <c r="D31" s="765"/>
      <c r="E31" s="765"/>
      <c r="F31" s="765"/>
      <c r="G31" s="765"/>
      <c r="H31" s="765"/>
      <c r="I31" s="765"/>
      <c r="J31" s="765"/>
      <c r="K31" s="90"/>
      <c r="L31" s="84"/>
      <c r="M31" s="84"/>
      <c r="N31" s="761"/>
    </row>
    <row r="32" spans="1:14" ht="13.5" thickBot="1" x14ac:dyDescent="0.25">
      <c r="A32" s="773" t="s">
        <v>39</v>
      </c>
      <c r="B32" s="774"/>
      <c r="C32" s="774"/>
      <c r="D32" s="774"/>
      <c r="E32" s="774"/>
      <c r="F32" s="774"/>
      <c r="G32" s="774"/>
      <c r="H32" s="774"/>
      <c r="I32" s="774"/>
      <c r="J32" s="774"/>
      <c r="K32" s="91">
        <f>SUM(K30:K31)</f>
        <v>0</v>
      </c>
      <c r="L32" s="91">
        <f>SUM(L30:L31)</f>
        <v>0</v>
      </c>
      <c r="M32" s="91">
        <f>SUM(M30:M31)</f>
        <v>0</v>
      </c>
      <c r="N32" s="761"/>
    </row>
    <row r="33" spans="1:14" x14ac:dyDescent="0.2">
      <c r="N33" s="761"/>
    </row>
    <row r="48" spans="1:14" x14ac:dyDescent="0.2">
      <c r="A48" s="9"/>
    </row>
  </sheetData>
  <mergeCells count="20">
    <mergeCell ref="A1:M1"/>
    <mergeCell ref="N1:N33"/>
    <mergeCell ref="L2:M2"/>
    <mergeCell ref="A3:A6"/>
    <mergeCell ref="B3:I3"/>
    <mergeCell ref="J3:M5"/>
    <mergeCell ref="B4:B5"/>
    <mergeCell ref="C4:C5"/>
    <mergeCell ref="D4:I4"/>
    <mergeCell ref="B6:C6"/>
    <mergeCell ref="A29:J29"/>
    <mergeCell ref="A30:J30"/>
    <mergeCell ref="A31:J31"/>
    <mergeCell ref="A32:J32"/>
    <mergeCell ref="D6:E6"/>
    <mergeCell ref="F6:G6"/>
    <mergeCell ref="H6:I6"/>
    <mergeCell ref="A25:M25"/>
    <mergeCell ref="A27:M27"/>
    <mergeCell ref="L28:M28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K149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4.83203125" style="536" customWidth="1"/>
    <col min="2" max="2" width="65.33203125" style="537" customWidth="1"/>
    <col min="3" max="5" width="17" style="538" customWidth="1"/>
    <col min="6" max="16384" width="9.33203125" style="30"/>
  </cols>
  <sheetData>
    <row r="1" spans="1:5" s="512" customFormat="1" ht="16.5" customHeight="1" thickBot="1" x14ac:dyDescent="0.25">
      <c r="A1" s="511"/>
      <c r="B1" s="513"/>
      <c r="C1" s="558" t="s">
        <v>818</v>
      </c>
      <c r="D1" s="523" t="s">
        <v>817</v>
      </c>
      <c r="E1" s="558" t="str">
        <f>+CONCATENATE("6.1. melléklet a ……/",LEFT(ÖSSZEFÜGGÉSEK!A4,4)+3,". (……) önkormányzati rendelethez")</f>
        <v>6.1. melléklet a ……/2019. (……) önkormányzati rendelethez</v>
      </c>
    </row>
    <row r="2" spans="1:5" s="559" customFormat="1" ht="15.75" customHeight="1" x14ac:dyDescent="0.2">
      <c r="A2" s="539" t="s">
        <v>51</v>
      </c>
      <c r="B2" s="781" t="s">
        <v>154</v>
      </c>
      <c r="C2" s="782"/>
      <c r="D2" s="783"/>
      <c r="E2" s="532" t="s">
        <v>40</v>
      </c>
    </row>
    <row r="3" spans="1:5" s="559" customFormat="1" ht="24.75" thickBot="1" x14ac:dyDescent="0.25">
      <c r="A3" s="557" t="s">
        <v>547</v>
      </c>
      <c r="B3" s="784" t="s">
        <v>546</v>
      </c>
      <c r="C3" s="785"/>
      <c r="D3" s="786"/>
      <c r="E3" s="507" t="s">
        <v>40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756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61" customFormat="1" ht="12" customHeight="1" thickBot="1" x14ac:dyDescent="0.25">
      <c r="A8" s="379" t="s">
        <v>6</v>
      </c>
      <c r="B8" s="375" t="s">
        <v>306</v>
      </c>
      <c r="C8" s="679">
        <v>120642499</v>
      </c>
      <c r="D8" s="679">
        <v>139606170</v>
      </c>
      <c r="E8" s="680">
        <v>139606170</v>
      </c>
    </row>
    <row r="9" spans="1:5" s="535" customFormat="1" ht="12" customHeight="1" x14ac:dyDescent="0.2">
      <c r="A9" s="545" t="s">
        <v>70</v>
      </c>
      <c r="B9" s="417" t="s">
        <v>307</v>
      </c>
      <c r="C9" s="682">
        <v>24932539</v>
      </c>
      <c r="D9" s="682">
        <v>24952669</v>
      </c>
      <c r="E9" s="683">
        <v>24952669</v>
      </c>
    </row>
    <row r="10" spans="1:5" s="562" customFormat="1" ht="12" customHeight="1" x14ac:dyDescent="0.2">
      <c r="A10" s="546" t="s">
        <v>71</v>
      </c>
      <c r="B10" s="418" t="s">
        <v>308</v>
      </c>
      <c r="C10" s="685">
        <v>51786300</v>
      </c>
      <c r="D10" s="685">
        <v>53586100</v>
      </c>
      <c r="E10" s="686">
        <v>53586100</v>
      </c>
    </row>
    <row r="11" spans="1:5" s="562" customFormat="1" ht="12" customHeight="1" x14ac:dyDescent="0.2">
      <c r="A11" s="546" t="s">
        <v>72</v>
      </c>
      <c r="B11" s="418" t="s">
        <v>309</v>
      </c>
      <c r="C11" s="685">
        <v>42123660</v>
      </c>
      <c r="D11" s="685">
        <v>41031700</v>
      </c>
      <c r="E11" s="686">
        <v>41031700</v>
      </c>
    </row>
    <row r="12" spans="1:5" s="562" customFormat="1" ht="12" customHeight="1" x14ac:dyDescent="0.2">
      <c r="A12" s="546" t="s">
        <v>73</v>
      </c>
      <c r="B12" s="418" t="s">
        <v>310</v>
      </c>
      <c r="C12" s="685">
        <v>1800000</v>
      </c>
      <c r="D12" s="685">
        <v>1800000</v>
      </c>
      <c r="E12" s="686">
        <v>1800000</v>
      </c>
    </row>
    <row r="13" spans="1:5" s="562" customFormat="1" ht="12" customHeight="1" x14ac:dyDescent="0.2">
      <c r="A13" s="546" t="s">
        <v>106</v>
      </c>
      <c r="B13" s="687" t="s">
        <v>312</v>
      </c>
      <c r="C13" s="685">
        <v>0</v>
      </c>
      <c r="D13" s="685">
        <v>18235701</v>
      </c>
      <c r="E13" s="686">
        <v>18235701</v>
      </c>
    </row>
    <row r="14" spans="1:5" s="535" customFormat="1" ht="12" customHeight="1" thickBot="1" x14ac:dyDescent="0.25">
      <c r="A14" s="547" t="s">
        <v>74</v>
      </c>
      <c r="B14" s="687" t="s">
        <v>746</v>
      </c>
      <c r="C14" s="689"/>
      <c r="D14" s="689"/>
      <c r="E14" s="690"/>
    </row>
    <row r="15" spans="1:5" s="535" customFormat="1" ht="12" customHeight="1" thickBot="1" x14ac:dyDescent="0.25">
      <c r="A15" s="379" t="s">
        <v>7</v>
      </c>
      <c r="B15" s="396" t="s">
        <v>313</v>
      </c>
      <c r="C15" s="679">
        <v>79231000</v>
      </c>
      <c r="D15" s="679">
        <v>94484748</v>
      </c>
      <c r="E15" s="680">
        <v>116637308</v>
      </c>
    </row>
    <row r="16" spans="1:5" s="535" customFormat="1" ht="12" customHeight="1" x14ac:dyDescent="0.2">
      <c r="A16" s="545" t="s">
        <v>76</v>
      </c>
      <c r="B16" s="417" t="s">
        <v>314</v>
      </c>
      <c r="C16" s="682"/>
      <c r="D16" s="682"/>
      <c r="E16" s="683"/>
    </row>
    <row r="17" spans="1:5" s="535" customFormat="1" ht="12" customHeight="1" x14ac:dyDescent="0.2">
      <c r="A17" s="546" t="s">
        <v>77</v>
      </c>
      <c r="B17" s="418" t="s">
        <v>315</v>
      </c>
      <c r="C17" s="685"/>
      <c r="D17" s="685"/>
      <c r="E17" s="686"/>
    </row>
    <row r="18" spans="1:5" s="535" customFormat="1" ht="12" customHeight="1" x14ac:dyDescent="0.2">
      <c r="A18" s="546" t="s">
        <v>78</v>
      </c>
      <c r="B18" s="418" t="s">
        <v>316</v>
      </c>
      <c r="C18" s="685"/>
      <c r="D18" s="685"/>
      <c r="E18" s="686"/>
    </row>
    <row r="19" spans="1:5" s="535" customFormat="1" ht="12" customHeight="1" x14ac:dyDescent="0.2">
      <c r="A19" s="546" t="s">
        <v>79</v>
      </c>
      <c r="B19" s="418" t="s">
        <v>317</v>
      </c>
      <c r="C19" s="685"/>
      <c r="D19" s="685"/>
      <c r="E19" s="686"/>
    </row>
    <row r="20" spans="1:5" s="535" customFormat="1" ht="12" customHeight="1" x14ac:dyDescent="0.2">
      <c r="A20" s="546" t="s">
        <v>80</v>
      </c>
      <c r="B20" s="418" t="s">
        <v>318</v>
      </c>
      <c r="C20" s="685">
        <v>79231000</v>
      </c>
      <c r="D20" s="685">
        <v>94484748</v>
      </c>
      <c r="E20" s="686">
        <v>116637308</v>
      </c>
    </row>
    <row r="21" spans="1:5" s="562" customFormat="1" ht="12" customHeight="1" thickBot="1" x14ac:dyDescent="0.25">
      <c r="A21" s="547" t="s">
        <v>87</v>
      </c>
      <c r="B21" s="398" t="s">
        <v>319</v>
      </c>
      <c r="C21" s="689"/>
      <c r="D21" s="689"/>
      <c r="E21" s="690"/>
    </row>
    <row r="22" spans="1:5" s="562" customFormat="1" ht="12" customHeight="1" thickBot="1" x14ac:dyDescent="0.25">
      <c r="A22" s="379" t="s">
        <v>8</v>
      </c>
      <c r="B22" s="375" t="s">
        <v>320</v>
      </c>
      <c r="C22" s="679">
        <v>16236000</v>
      </c>
      <c r="D22" s="679">
        <v>50160937</v>
      </c>
      <c r="E22" s="680">
        <v>33924937</v>
      </c>
    </row>
    <row r="23" spans="1:5" s="562" customFormat="1" ht="12" customHeight="1" x14ac:dyDescent="0.2">
      <c r="A23" s="545" t="s">
        <v>59</v>
      </c>
      <c r="B23" s="417" t="s">
        <v>321</v>
      </c>
      <c r="C23" s="682"/>
      <c r="D23" s="682">
        <v>33924937</v>
      </c>
      <c r="E23" s="683">
        <v>33924937</v>
      </c>
    </row>
    <row r="24" spans="1:5" s="535" customFormat="1" ht="12" customHeight="1" x14ac:dyDescent="0.2">
      <c r="A24" s="546" t="s">
        <v>60</v>
      </c>
      <c r="B24" s="418" t="s">
        <v>322</v>
      </c>
      <c r="C24" s="685"/>
      <c r="D24" s="685"/>
      <c r="E24" s="686"/>
    </row>
    <row r="25" spans="1:5" s="562" customFormat="1" ht="12" customHeight="1" x14ac:dyDescent="0.2">
      <c r="A25" s="546" t="s">
        <v>61</v>
      </c>
      <c r="B25" s="418" t="s">
        <v>323</v>
      </c>
      <c r="C25" s="685"/>
      <c r="D25" s="685"/>
      <c r="E25" s="686"/>
    </row>
    <row r="26" spans="1:5" s="562" customFormat="1" ht="12" customHeight="1" x14ac:dyDescent="0.2">
      <c r="A26" s="546" t="s">
        <v>62</v>
      </c>
      <c r="B26" s="418" t="s">
        <v>324</v>
      </c>
      <c r="C26" s="685"/>
      <c r="D26" s="685"/>
      <c r="E26" s="686"/>
    </row>
    <row r="27" spans="1:5" s="562" customFormat="1" ht="12" customHeight="1" x14ac:dyDescent="0.2">
      <c r="A27" s="546" t="s">
        <v>120</v>
      </c>
      <c r="B27" s="418" t="s">
        <v>325</v>
      </c>
      <c r="C27" s="685">
        <v>16236000</v>
      </c>
      <c r="D27" s="685">
        <v>16236000</v>
      </c>
      <c r="E27" s="686"/>
    </row>
    <row r="28" spans="1:5" s="562" customFormat="1" ht="12" customHeight="1" thickBot="1" x14ac:dyDescent="0.25">
      <c r="A28" s="547" t="s">
        <v>121</v>
      </c>
      <c r="B28" s="419" t="s">
        <v>326</v>
      </c>
      <c r="C28" s="689"/>
      <c r="D28" s="689"/>
      <c r="E28" s="690"/>
    </row>
    <row r="29" spans="1:5" s="562" customFormat="1" ht="12" customHeight="1" thickBot="1" x14ac:dyDescent="0.25">
      <c r="A29" s="379" t="s">
        <v>122</v>
      </c>
      <c r="B29" s="375" t="s">
        <v>729</v>
      </c>
      <c r="C29" s="691">
        <v>6300000</v>
      </c>
      <c r="D29" s="691">
        <v>6300000</v>
      </c>
      <c r="E29" s="692">
        <v>6785918</v>
      </c>
    </row>
    <row r="30" spans="1:5" s="562" customFormat="1" ht="12" customHeight="1" x14ac:dyDescent="0.2">
      <c r="A30" s="545" t="s">
        <v>327</v>
      </c>
      <c r="B30" s="417" t="s">
        <v>733</v>
      </c>
      <c r="C30" s="682"/>
      <c r="D30" s="682"/>
      <c r="E30" s="683"/>
    </row>
    <row r="31" spans="1:5" s="562" customFormat="1" ht="12" customHeight="1" x14ac:dyDescent="0.2">
      <c r="A31" s="546" t="s">
        <v>328</v>
      </c>
      <c r="B31" s="418" t="s">
        <v>734</v>
      </c>
      <c r="C31" s="685"/>
      <c r="D31" s="685"/>
      <c r="E31" s="686"/>
    </row>
    <row r="32" spans="1:5" s="562" customFormat="1" ht="12" customHeight="1" x14ac:dyDescent="0.2">
      <c r="A32" s="546" t="s">
        <v>329</v>
      </c>
      <c r="B32" s="418" t="s">
        <v>735</v>
      </c>
      <c r="C32" s="685">
        <v>4300000</v>
      </c>
      <c r="D32" s="685">
        <v>4300000</v>
      </c>
      <c r="E32" s="686">
        <v>4847730</v>
      </c>
    </row>
    <row r="33" spans="1:5" s="562" customFormat="1" ht="12" customHeight="1" x14ac:dyDescent="0.2">
      <c r="A33" s="546" t="s">
        <v>730</v>
      </c>
      <c r="B33" s="418" t="s">
        <v>742</v>
      </c>
      <c r="C33" s="685">
        <v>1750000</v>
      </c>
      <c r="D33" s="685">
        <v>1750000</v>
      </c>
      <c r="E33" s="686">
        <v>1844937</v>
      </c>
    </row>
    <row r="34" spans="1:5" s="562" customFormat="1" ht="12" customHeight="1" x14ac:dyDescent="0.2">
      <c r="A34" s="546" t="s">
        <v>731</v>
      </c>
      <c r="B34" s="418" t="s">
        <v>330</v>
      </c>
      <c r="C34" s="685"/>
      <c r="D34" s="685"/>
      <c r="E34" s="686"/>
    </row>
    <row r="35" spans="1:5" s="562" customFormat="1" ht="12" customHeight="1" thickBot="1" x14ac:dyDescent="0.25">
      <c r="A35" s="547" t="s">
        <v>732</v>
      </c>
      <c r="B35" s="398" t="s">
        <v>331</v>
      </c>
      <c r="C35" s="685">
        <v>250000</v>
      </c>
      <c r="D35" s="685">
        <v>250000</v>
      </c>
      <c r="E35" s="690">
        <v>93251</v>
      </c>
    </row>
    <row r="36" spans="1:5" s="562" customFormat="1" ht="12" customHeight="1" thickBot="1" x14ac:dyDescent="0.25">
      <c r="A36" s="379" t="s">
        <v>10</v>
      </c>
      <c r="B36" s="375" t="s">
        <v>332</v>
      </c>
      <c r="C36" s="679">
        <v>16691501</v>
      </c>
      <c r="D36" s="679">
        <v>16691501</v>
      </c>
      <c r="E36" s="680">
        <v>9767172</v>
      </c>
    </row>
    <row r="37" spans="1:5" s="562" customFormat="1" ht="12" customHeight="1" x14ac:dyDescent="0.2">
      <c r="A37" s="545" t="s">
        <v>63</v>
      </c>
      <c r="B37" s="417" t="s">
        <v>333</v>
      </c>
      <c r="C37" s="682">
        <v>750000</v>
      </c>
      <c r="D37" s="682">
        <v>750000</v>
      </c>
      <c r="E37" s="683">
        <v>1164486</v>
      </c>
    </row>
    <row r="38" spans="1:5" s="562" customFormat="1" ht="12" customHeight="1" x14ac:dyDescent="0.2">
      <c r="A38" s="546" t="s">
        <v>64</v>
      </c>
      <c r="B38" s="418" t="s">
        <v>334</v>
      </c>
      <c r="C38" s="685">
        <v>8724000</v>
      </c>
      <c r="D38" s="685">
        <v>8724000</v>
      </c>
      <c r="E38" s="686">
        <v>5342437</v>
      </c>
    </row>
    <row r="39" spans="1:5" s="562" customFormat="1" ht="12" customHeight="1" x14ac:dyDescent="0.2">
      <c r="A39" s="546" t="s">
        <v>65</v>
      </c>
      <c r="B39" s="418" t="s">
        <v>335</v>
      </c>
      <c r="C39" s="685">
        <v>258000</v>
      </c>
      <c r="D39" s="685">
        <v>258000</v>
      </c>
      <c r="E39" s="686">
        <v>702455</v>
      </c>
    </row>
    <row r="40" spans="1:5" s="562" customFormat="1" ht="12" customHeight="1" x14ac:dyDescent="0.2">
      <c r="A40" s="546" t="s">
        <v>124</v>
      </c>
      <c r="B40" s="418" t="s">
        <v>336</v>
      </c>
      <c r="C40" s="685">
        <v>2758000</v>
      </c>
      <c r="D40" s="685">
        <v>2758000</v>
      </c>
      <c r="E40" s="686">
        <v>0</v>
      </c>
    </row>
    <row r="41" spans="1:5" s="562" customFormat="1" ht="12" customHeight="1" x14ac:dyDescent="0.2">
      <c r="A41" s="546" t="s">
        <v>125</v>
      </c>
      <c r="B41" s="418" t="s">
        <v>337</v>
      </c>
      <c r="C41" s="685">
        <v>0</v>
      </c>
      <c r="D41" s="685">
        <v>0</v>
      </c>
      <c r="E41" s="686">
        <v>502144</v>
      </c>
    </row>
    <row r="42" spans="1:5" s="562" customFormat="1" ht="12" customHeight="1" x14ac:dyDescent="0.2">
      <c r="A42" s="546" t="s">
        <v>126</v>
      </c>
      <c r="B42" s="418" t="s">
        <v>338</v>
      </c>
      <c r="C42" s="685">
        <v>3376501</v>
      </c>
      <c r="D42" s="685">
        <v>3376501</v>
      </c>
      <c r="E42" s="686">
        <v>1592397</v>
      </c>
    </row>
    <row r="43" spans="1:5" s="562" customFormat="1" ht="12" customHeight="1" x14ac:dyDescent="0.2">
      <c r="A43" s="546" t="s">
        <v>127</v>
      </c>
      <c r="B43" s="418" t="s">
        <v>339</v>
      </c>
      <c r="C43" s="685"/>
      <c r="D43" s="685"/>
      <c r="E43" s="686"/>
    </row>
    <row r="44" spans="1:5" s="562" customFormat="1" ht="12" customHeight="1" x14ac:dyDescent="0.2">
      <c r="A44" s="546" t="s">
        <v>128</v>
      </c>
      <c r="B44" s="418" t="s">
        <v>340</v>
      </c>
      <c r="C44" s="685">
        <v>1000</v>
      </c>
      <c r="D44" s="685">
        <v>1000</v>
      </c>
      <c r="E44" s="686">
        <v>6419</v>
      </c>
    </row>
    <row r="45" spans="1:5" s="562" customFormat="1" ht="12" customHeight="1" x14ac:dyDescent="0.2">
      <c r="A45" s="546" t="s">
        <v>341</v>
      </c>
      <c r="B45" s="418" t="s">
        <v>342</v>
      </c>
      <c r="C45" s="693"/>
      <c r="D45" s="693"/>
      <c r="E45" s="694"/>
    </row>
    <row r="46" spans="1:5" s="535" customFormat="1" ht="12" customHeight="1" thickBot="1" x14ac:dyDescent="0.25">
      <c r="A46" s="547" t="s">
        <v>343</v>
      </c>
      <c r="B46" s="419" t="s">
        <v>344</v>
      </c>
      <c r="C46" s="695">
        <v>824000</v>
      </c>
      <c r="D46" s="695">
        <v>824000</v>
      </c>
      <c r="E46" s="696">
        <v>456834</v>
      </c>
    </row>
    <row r="47" spans="1:5" s="562" customFormat="1" ht="12" customHeight="1" thickBot="1" x14ac:dyDescent="0.25">
      <c r="A47" s="379" t="s">
        <v>11</v>
      </c>
      <c r="B47" s="375" t="s">
        <v>345</v>
      </c>
      <c r="C47" s="679">
        <v>1000000</v>
      </c>
      <c r="D47" s="679">
        <v>1000000</v>
      </c>
      <c r="E47" s="680">
        <v>590000</v>
      </c>
    </row>
    <row r="48" spans="1:5" s="562" customFormat="1" ht="12" customHeight="1" x14ac:dyDescent="0.2">
      <c r="A48" s="545" t="s">
        <v>66</v>
      </c>
      <c r="B48" s="417" t="s">
        <v>346</v>
      </c>
      <c r="C48" s="697"/>
      <c r="D48" s="697"/>
      <c r="E48" s="698"/>
    </row>
    <row r="49" spans="1:5" s="562" customFormat="1" ht="12" customHeight="1" x14ac:dyDescent="0.2">
      <c r="A49" s="546" t="s">
        <v>67</v>
      </c>
      <c r="B49" s="418" t="s">
        <v>347</v>
      </c>
      <c r="C49" s="693">
        <v>1000000</v>
      </c>
      <c r="D49" s="693">
        <v>1000000</v>
      </c>
      <c r="E49" s="694">
        <v>590000</v>
      </c>
    </row>
    <row r="50" spans="1:5" s="562" customFormat="1" ht="12" customHeight="1" x14ac:dyDescent="0.2">
      <c r="A50" s="546" t="s">
        <v>348</v>
      </c>
      <c r="B50" s="418" t="s">
        <v>349</v>
      </c>
      <c r="C50" s="693">
        <v>0</v>
      </c>
      <c r="D50" s="693">
        <v>0</v>
      </c>
      <c r="E50" s="694"/>
    </row>
    <row r="51" spans="1:5" s="562" customFormat="1" ht="12" customHeight="1" x14ac:dyDescent="0.2">
      <c r="A51" s="546" t="s">
        <v>350</v>
      </c>
      <c r="B51" s="418" t="s">
        <v>351</v>
      </c>
      <c r="C51" s="693"/>
      <c r="D51" s="693"/>
      <c r="E51" s="694"/>
    </row>
    <row r="52" spans="1:5" s="562" customFormat="1" ht="12" customHeight="1" thickBot="1" x14ac:dyDescent="0.25">
      <c r="A52" s="547" t="s">
        <v>352</v>
      </c>
      <c r="B52" s="419" t="s">
        <v>353</v>
      </c>
      <c r="C52" s="695"/>
      <c r="D52" s="695"/>
      <c r="E52" s="696"/>
    </row>
    <row r="53" spans="1:5" s="562" customFormat="1" ht="12" customHeight="1" thickBot="1" x14ac:dyDescent="0.25">
      <c r="A53" s="379" t="s">
        <v>129</v>
      </c>
      <c r="B53" s="375" t="s">
        <v>354</v>
      </c>
      <c r="C53" s="679"/>
      <c r="D53" s="679"/>
      <c r="E53" s="680"/>
    </row>
    <row r="54" spans="1:5" s="535" customFormat="1" ht="12" customHeight="1" x14ac:dyDescent="0.2">
      <c r="A54" s="545" t="s">
        <v>68</v>
      </c>
      <c r="B54" s="417" t="s">
        <v>355</v>
      </c>
      <c r="C54" s="682"/>
      <c r="D54" s="682"/>
      <c r="E54" s="683"/>
    </row>
    <row r="55" spans="1:5" s="535" customFormat="1" ht="12" customHeight="1" x14ac:dyDescent="0.2">
      <c r="A55" s="546" t="s">
        <v>69</v>
      </c>
      <c r="B55" s="418" t="s">
        <v>356</v>
      </c>
      <c r="C55" s="685"/>
      <c r="D55" s="685"/>
      <c r="E55" s="686"/>
    </row>
    <row r="56" spans="1:5" s="535" customFormat="1" ht="12" customHeight="1" x14ac:dyDescent="0.2">
      <c r="A56" s="546" t="s">
        <v>357</v>
      </c>
      <c r="B56" s="418" t="s">
        <v>358</v>
      </c>
      <c r="C56" s="685"/>
      <c r="D56" s="685"/>
      <c r="E56" s="686"/>
    </row>
    <row r="57" spans="1:5" s="535" customFormat="1" ht="12" customHeight="1" thickBot="1" x14ac:dyDescent="0.25">
      <c r="A57" s="547" t="s">
        <v>359</v>
      </c>
      <c r="B57" s="419" t="s">
        <v>360</v>
      </c>
      <c r="C57" s="689"/>
      <c r="D57" s="689"/>
      <c r="E57" s="690"/>
    </row>
    <row r="58" spans="1:5" s="562" customFormat="1" ht="12" customHeight="1" thickBot="1" x14ac:dyDescent="0.25">
      <c r="A58" s="379" t="s">
        <v>13</v>
      </c>
      <c r="B58" s="396" t="s">
        <v>361</v>
      </c>
      <c r="C58" s="679">
        <v>0</v>
      </c>
      <c r="D58" s="679">
        <v>0</v>
      </c>
      <c r="E58" s="680">
        <v>0</v>
      </c>
    </row>
    <row r="59" spans="1:5" s="562" customFormat="1" ht="12" customHeight="1" x14ac:dyDescent="0.2">
      <c r="A59" s="545" t="s">
        <v>130</v>
      </c>
      <c r="B59" s="417" t="s">
        <v>362</v>
      </c>
      <c r="C59" s="693"/>
      <c r="D59" s="693"/>
      <c r="E59" s="694"/>
    </row>
    <row r="60" spans="1:5" s="562" customFormat="1" ht="12" customHeight="1" x14ac:dyDescent="0.2">
      <c r="A60" s="546" t="s">
        <v>131</v>
      </c>
      <c r="B60" s="418" t="s">
        <v>550</v>
      </c>
      <c r="C60" s="693"/>
      <c r="D60" s="693"/>
      <c r="E60" s="694"/>
    </row>
    <row r="61" spans="1:5" s="562" customFormat="1" ht="12" customHeight="1" x14ac:dyDescent="0.2">
      <c r="A61" s="546" t="s">
        <v>158</v>
      </c>
      <c r="B61" s="418" t="s">
        <v>364</v>
      </c>
      <c r="C61" s="693"/>
      <c r="D61" s="693"/>
      <c r="E61" s="694"/>
    </row>
    <row r="62" spans="1:5" s="562" customFormat="1" ht="12" customHeight="1" thickBot="1" x14ac:dyDescent="0.25">
      <c r="A62" s="547" t="s">
        <v>365</v>
      </c>
      <c r="B62" s="419" t="s">
        <v>366</v>
      </c>
      <c r="C62" s="693"/>
      <c r="D62" s="693"/>
      <c r="E62" s="694"/>
    </row>
    <row r="63" spans="1:5" s="562" customFormat="1" ht="12" customHeight="1" thickBot="1" x14ac:dyDescent="0.25">
      <c r="A63" s="379" t="s">
        <v>14</v>
      </c>
      <c r="B63" s="375" t="s">
        <v>367</v>
      </c>
      <c r="C63" s="691">
        <v>240101000</v>
      </c>
      <c r="D63" s="691">
        <v>308243356</v>
      </c>
      <c r="E63" s="692">
        <v>307311505</v>
      </c>
    </row>
    <row r="64" spans="1:5" s="562" customFormat="1" ht="12" customHeight="1" thickBot="1" x14ac:dyDescent="0.2">
      <c r="A64" s="548" t="s">
        <v>548</v>
      </c>
      <c r="B64" s="396" t="s">
        <v>369</v>
      </c>
      <c r="C64" s="679">
        <v>0</v>
      </c>
      <c r="D64" s="679">
        <v>0</v>
      </c>
      <c r="E64" s="680">
        <v>0</v>
      </c>
    </row>
    <row r="65" spans="1:5" s="562" customFormat="1" ht="12" customHeight="1" x14ac:dyDescent="0.2">
      <c r="A65" s="545" t="s">
        <v>370</v>
      </c>
      <c r="B65" s="417" t="s">
        <v>371</v>
      </c>
      <c r="C65" s="693"/>
      <c r="D65" s="693"/>
      <c r="E65" s="694"/>
    </row>
    <row r="66" spans="1:5" s="562" customFormat="1" ht="12" customHeight="1" x14ac:dyDescent="0.2">
      <c r="A66" s="546" t="s">
        <v>372</v>
      </c>
      <c r="B66" s="418" t="s">
        <v>373</v>
      </c>
      <c r="C66" s="693"/>
      <c r="D66" s="693"/>
      <c r="E66" s="693"/>
    </row>
    <row r="67" spans="1:5" s="562" customFormat="1" ht="12" customHeight="1" thickBot="1" x14ac:dyDescent="0.25">
      <c r="A67" s="547" t="s">
        <v>374</v>
      </c>
      <c r="B67" s="541" t="s">
        <v>375</v>
      </c>
      <c r="C67" s="693"/>
      <c r="D67" s="693"/>
      <c r="E67" s="694"/>
    </row>
    <row r="68" spans="1:5" s="562" customFormat="1" ht="12" customHeight="1" thickBot="1" x14ac:dyDescent="0.2">
      <c r="A68" s="548" t="s">
        <v>376</v>
      </c>
      <c r="B68" s="396" t="s">
        <v>377</v>
      </c>
      <c r="C68" s="679">
        <v>0</v>
      </c>
      <c r="D68" s="679">
        <v>0</v>
      </c>
      <c r="E68" s="680">
        <v>0</v>
      </c>
    </row>
    <row r="69" spans="1:5" s="562" customFormat="1" ht="12" customHeight="1" x14ac:dyDescent="0.2">
      <c r="A69" s="545" t="s">
        <v>107</v>
      </c>
      <c r="B69" s="417" t="s">
        <v>378</v>
      </c>
      <c r="C69" s="693"/>
      <c r="D69" s="693"/>
      <c r="E69" s="694"/>
    </row>
    <row r="70" spans="1:5" s="562" customFormat="1" ht="12" customHeight="1" x14ac:dyDescent="0.2">
      <c r="A70" s="546" t="s">
        <v>108</v>
      </c>
      <c r="B70" s="418" t="s">
        <v>379</v>
      </c>
      <c r="C70" s="693"/>
      <c r="D70" s="693"/>
      <c r="E70" s="694"/>
    </row>
    <row r="71" spans="1:5" s="562" customFormat="1" ht="12" customHeight="1" x14ac:dyDescent="0.2">
      <c r="A71" s="546" t="s">
        <v>380</v>
      </c>
      <c r="B71" s="418" t="s">
        <v>381</v>
      </c>
      <c r="C71" s="693"/>
      <c r="D71" s="693"/>
      <c r="E71" s="694"/>
    </row>
    <row r="72" spans="1:5" s="562" customFormat="1" ht="12" customHeight="1" thickBot="1" x14ac:dyDescent="0.25">
      <c r="A72" s="547" t="s">
        <v>382</v>
      </c>
      <c r="B72" s="419" t="s">
        <v>383</v>
      </c>
      <c r="C72" s="693"/>
      <c r="D72" s="693"/>
      <c r="E72" s="694"/>
    </row>
    <row r="73" spans="1:5" s="562" customFormat="1" ht="12" customHeight="1" thickBot="1" x14ac:dyDescent="0.2">
      <c r="A73" s="548" t="s">
        <v>384</v>
      </c>
      <c r="B73" s="396" t="s">
        <v>385</v>
      </c>
      <c r="C73" s="679">
        <v>20454000</v>
      </c>
      <c r="D73" s="679">
        <v>20454000</v>
      </c>
      <c r="E73" s="680">
        <v>23930579</v>
      </c>
    </row>
    <row r="74" spans="1:5" s="562" customFormat="1" ht="12" customHeight="1" x14ac:dyDescent="0.2">
      <c r="A74" s="545" t="s">
        <v>386</v>
      </c>
      <c r="B74" s="417" t="s">
        <v>387</v>
      </c>
      <c r="C74" s="693">
        <v>20454000</v>
      </c>
      <c r="D74" s="693">
        <v>20454000</v>
      </c>
      <c r="E74" s="694">
        <v>23930579</v>
      </c>
    </row>
    <row r="75" spans="1:5" s="562" customFormat="1" ht="12" customHeight="1" thickBot="1" x14ac:dyDescent="0.25">
      <c r="A75" s="547" t="s">
        <v>388</v>
      </c>
      <c r="B75" s="419" t="s">
        <v>389</v>
      </c>
      <c r="C75" s="693">
        <v>0</v>
      </c>
      <c r="D75" s="693"/>
      <c r="E75" s="694"/>
    </row>
    <row r="76" spans="1:5" s="562" customFormat="1" ht="12" customHeight="1" thickBot="1" x14ac:dyDescent="0.2">
      <c r="A76" s="548" t="s">
        <v>390</v>
      </c>
      <c r="B76" s="396" t="s">
        <v>391</v>
      </c>
      <c r="C76" s="679">
        <v>0</v>
      </c>
      <c r="D76" s="679">
        <v>0</v>
      </c>
      <c r="E76" s="680">
        <v>4482749</v>
      </c>
    </row>
    <row r="77" spans="1:5" s="562" customFormat="1" ht="12" customHeight="1" x14ac:dyDescent="0.2">
      <c r="A77" s="545" t="s">
        <v>392</v>
      </c>
      <c r="B77" s="417" t="s">
        <v>393</v>
      </c>
      <c r="C77" s="693"/>
      <c r="D77" s="693"/>
      <c r="E77" s="694">
        <v>4482749</v>
      </c>
    </row>
    <row r="78" spans="1:5" s="562" customFormat="1" ht="12" customHeight="1" x14ac:dyDescent="0.2">
      <c r="A78" s="546" t="s">
        <v>394</v>
      </c>
      <c r="B78" s="418" t="s">
        <v>395</v>
      </c>
      <c r="C78" s="693"/>
      <c r="D78" s="693"/>
      <c r="E78" s="694"/>
    </row>
    <row r="79" spans="1:5" s="562" customFormat="1" ht="12" customHeight="1" thickBot="1" x14ac:dyDescent="0.25">
      <c r="A79" s="547" t="s">
        <v>396</v>
      </c>
      <c r="B79" s="419" t="s">
        <v>397</v>
      </c>
      <c r="C79" s="693"/>
      <c r="D79" s="693"/>
      <c r="E79" s="694"/>
    </row>
    <row r="80" spans="1:5" s="562" customFormat="1" ht="12" customHeight="1" thickBot="1" x14ac:dyDescent="0.2">
      <c r="A80" s="548" t="s">
        <v>398</v>
      </c>
      <c r="B80" s="396" t="s">
        <v>399</v>
      </c>
      <c r="C80" s="679"/>
      <c r="D80" s="679"/>
      <c r="E80" s="680"/>
    </row>
    <row r="81" spans="1:5" s="562" customFormat="1" ht="12" customHeight="1" x14ac:dyDescent="0.2">
      <c r="A81" s="549" t="s">
        <v>400</v>
      </c>
      <c r="B81" s="417" t="s">
        <v>401</v>
      </c>
      <c r="C81" s="693"/>
      <c r="D81" s="693"/>
      <c r="E81" s="694"/>
    </row>
    <row r="82" spans="1:5" s="562" customFormat="1" ht="12" customHeight="1" x14ac:dyDescent="0.2">
      <c r="A82" s="550" t="s">
        <v>402</v>
      </c>
      <c r="B82" s="418" t="s">
        <v>403</v>
      </c>
      <c r="C82" s="693"/>
      <c r="D82" s="693"/>
      <c r="E82" s="694"/>
    </row>
    <row r="83" spans="1:5" s="562" customFormat="1" ht="12" customHeight="1" x14ac:dyDescent="0.2">
      <c r="A83" s="550" t="s">
        <v>404</v>
      </c>
      <c r="B83" s="418" t="s">
        <v>405</v>
      </c>
      <c r="C83" s="693"/>
      <c r="D83" s="693"/>
      <c r="E83" s="694"/>
    </row>
    <row r="84" spans="1:5" s="562" customFormat="1" ht="12" customHeight="1" thickBot="1" x14ac:dyDescent="0.25">
      <c r="A84" s="551" t="s">
        <v>406</v>
      </c>
      <c r="B84" s="419" t="s">
        <v>407</v>
      </c>
      <c r="C84" s="693"/>
      <c r="D84" s="693"/>
      <c r="E84" s="694"/>
    </row>
    <row r="85" spans="1:5" s="562" customFormat="1" ht="12" customHeight="1" thickBot="1" x14ac:dyDescent="0.2">
      <c r="A85" s="548" t="s">
        <v>408</v>
      </c>
      <c r="B85" s="396" t="s">
        <v>409</v>
      </c>
      <c r="C85" s="699"/>
      <c r="D85" s="699"/>
      <c r="E85" s="700"/>
    </row>
    <row r="86" spans="1:5" s="562" customFormat="1" ht="12" customHeight="1" thickBot="1" x14ac:dyDescent="0.2">
      <c r="A86" s="548" t="s">
        <v>410</v>
      </c>
      <c r="B86" s="542" t="s">
        <v>411</v>
      </c>
      <c r="C86" s="691">
        <v>20454000</v>
      </c>
      <c r="D86" s="691">
        <v>20454000</v>
      </c>
      <c r="E86" s="692">
        <v>28413328</v>
      </c>
    </row>
    <row r="87" spans="1:5" s="562" customFormat="1" ht="12" customHeight="1" thickBot="1" x14ac:dyDescent="0.2">
      <c r="A87" s="552" t="s">
        <v>412</v>
      </c>
      <c r="B87" s="543" t="s">
        <v>549</v>
      </c>
      <c r="C87" s="691">
        <v>260555000</v>
      </c>
      <c r="D87" s="691">
        <v>328697356</v>
      </c>
      <c r="E87" s="692">
        <v>335724833</v>
      </c>
    </row>
    <row r="88" spans="1:5" s="562" customFormat="1" ht="15" customHeight="1" x14ac:dyDescent="0.2">
      <c r="A88" s="517"/>
      <c r="B88" s="518"/>
      <c r="C88" s="533"/>
      <c r="D88" s="533"/>
      <c r="E88" s="533"/>
    </row>
    <row r="89" spans="1:5" ht="13.5" thickBot="1" x14ac:dyDescent="0.25">
      <c r="A89" s="519"/>
      <c r="B89" s="520"/>
      <c r="C89" s="534"/>
      <c r="D89" s="534"/>
      <c r="E89" s="534"/>
    </row>
    <row r="90" spans="1:5" s="561" customFormat="1" ht="16.5" customHeight="1" thickBot="1" x14ac:dyDescent="0.25">
      <c r="A90" s="778" t="s">
        <v>43</v>
      </c>
      <c r="B90" s="779"/>
      <c r="C90" s="779"/>
      <c r="D90" s="779"/>
      <c r="E90" s="780"/>
    </row>
    <row r="91" spans="1:5" s="338" customFormat="1" ht="12" customHeight="1" thickBot="1" x14ac:dyDescent="0.25">
      <c r="A91" s="540" t="s">
        <v>6</v>
      </c>
      <c r="B91" s="378" t="s">
        <v>420</v>
      </c>
      <c r="C91" s="701">
        <f>SUM(C92:C96)</f>
        <v>236086000</v>
      </c>
      <c r="D91" s="701">
        <f>SUM(D92:D96)</f>
        <v>272344384</v>
      </c>
      <c r="E91" s="360">
        <f>SUM(E92:E96)</f>
        <v>239128536</v>
      </c>
    </row>
    <row r="92" spans="1:5" ht="12" customHeight="1" x14ac:dyDescent="0.2">
      <c r="A92" s="553" t="s">
        <v>70</v>
      </c>
      <c r="B92" s="364" t="s">
        <v>36</v>
      </c>
      <c r="C92" s="702">
        <v>70015000</v>
      </c>
      <c r="D92" s="702">
        <v>85115000</v>
      </c>
      <c r="E92" s="703">
        <v>70408112</v>
      </c>
    </row>
    <row r="93" spans="1:5" ht="12" customHeight="1" x14ac:dyDescent="0.2">
      <c r="A93" s="546" t="s">
        <v>71</v>
      </c>
      <c r="B93" s="362" t="s">
        <v>132</v>
      </c>
      <c r="C93" s="685">
        <v>8358000</v>
      </c>
      <c r="D93" s="685">
        <v>9858000</v>
      </c>
      <c r="E93" s="686">
        <v>9562692</v>
      </c>
    </row>
    <row r="94" spans="1:5" ht="12" customHeight="1" x14ac:dyDescent="0.2">
      <c r="A94" s="546" t="s">
        <v>72</v>
      </c>
      <c r="B94" s="362" t="s">
        <v>99</v>
      </c>
      <c r="C94" s="689">
        <v>53887000</v>
      </c>
      <c r="D94" s="689">
        <v>74009949</v>
      </c>
      <c r="E94" s="690">
        <v>57223103</v>
      </c>
    </row>
    <row r="95" spans="1:5" ht="12" customHeight="1" x14ac:dyDescent="0.2">
      <c r="A95" s="546" t="s">
        <v>73</v>
      </c>
      <c r="B95" s="365" t="s">
        <v>133</v>
      </c>
      <c r="C95" s="689">
        <v>15300000</v>
      </c>
      <c r="D95" s="689">
        <v>17023000</v>
      </c>
      <c r="E95" s="690">
        <v>16903394</v>
      </c>
    </row>
    <row r="96" spans="1:5" ht="12" customHeight="1" x14ac:dyDescent="0.2">
      <c r="A96" s="546" t="s">
        <v>82</v>
      </c>
      <c r="B96" s="373" t="s">
        <v>134</v>
      </c>
      <c r="C96" s="689">
        <v>88526000</v>
      </c>
      <c r="D96" s="689">
        <v>86338435</v>
      </c>
      <c r="E96" s="690">
        <v>85031235</v>
      </c>
    </row>
    <row r="97" spans="1:5" ht="12" customHeight="1" x14ac:dyDescent="0.2">
      <c r="A97" s="546" t="s">
        <v>74</v>
      </c>
      <c r="B97" s="362" t="s">
        <v>421</v>
      </c>
      <c r="C97" s="689">
        <v>0</v>
      </c>
      <c r="D97" s="689">
        <v>127051</v>
      </c>
      <c r="E97" s="690">
        <v>127051</v>
      </c>
    </row>
    <row r="98" spans="1:5" ht="12" customHeight="1" x14ac:dyDescent="0.2">
      <c r="A98" s="546" t="s">
        <v>75</v>
      </c>
      <c r="B98" s="385" t="s">
        <v>422</v>
      </c>
      <c r="C98" s="689"/>
      <c r="D98" s="689"/>
      <c r="E98" s="690"/>
    </row>
    <row r="99" spans="1:5" ht="12" customHeight="1" x14ac:dyDescent="0.2">
      <c r="A99" s="546" t="s">
        <v>83</v>
      </c>
      <c r="B99" s="386" t="s">
        <v>423</v>
      </c>
      <c r="C99" s="689"/>
      <c r="D99" s="689"/>
      <c r="E99" s="690"/>
    </row>
    <row r="100" spans="1:5" ht="12" customHeight="1" x14ac:dyDescent="0.2">
      <c r="A100" s="546" t="s">
        <v>84</v>
      </c>
      <c r="B100" s="386" t="s">
        <v>424</v>
      </c>
      <c r="C100" s="689"/>
      <c r="D100" s="689"/>
      <c r="E100" s="690"/>
    </row>
    <row r="101" spans="1:5" ht="12" customHeight="1" x14ac:dyDescent="0.2">
      <c r="A101" s="546" t="s">
        <v>85</v>
      </c>
      <c r="B101" s="385" t="s">
        <v>425</v>
      </c>
      <c r="C101" s="689">
        <v>87176000</v>
      </c>
      <c r="D101" s="689">
        <v>75040784</v>
      </c>
      <c r="E101" s="690">
        <v>73766940</v>
      </c>
    </row>
    <row r="102" spans="1:5" ht="12" customHeight="1" x14ac:dyDescent="0.2">
      <c r="A102" s="546" t="s">
        <v>86</v>
      </c>
      <c r="B102" s="385" t="s">
        <v>426</v>
      </c>
      <c r="C102" s="689"/>
      <c r="D102" s="689"/>
      <c r="E102" s="690"/>
    </row>
    <row r="103" spans="1:5" ht="12" customHeight="1" x14ac:dyDescent="0.2">
      <c r="A103" s="546" t="s">
        <v>88</v>
      </c>
      <c r="B103" s="386" t="s">
        <v>427</v>
      </c>
      <c r="C103" s="689"/>
      <c r="D103" s="689"/>
      <c r="E103" s="690"/>
    </row>
    <row r="104" spans="1:5" ht="12" customHeight="1" x14ac:dyDescent="0.2">
      <c r="A104" s="554" t="s">
        <v>135</v>
      </c>
      <c r="B104" s="387" t="s">
        <v>428</v>
      </c>
      <c r="C104" s="689"/>
      <c r="D104" s="689"/>
      <c r="E104" s="690"/>
    </row>
    <row r="105" spans="1:5" ht="12" customHeight="1" x14ac:dyDescent="0.2">
      <c r="A105" s="546" t="s">
        <v>429</v>
      </c>
      <c r="B105" s="387" t="s">
        <v>430</v>
      </c>
      <c r="C105" s="689"/>
      <c r="D105" s="689"/>
      <c r="E105" s="690"/>
    </row>
    <row r="106" spans="1:5" s="338" customFormat="1" ht="12" customHeight="1" thickBot="1" x14ac:dyDescent="0.25">
      <c r="A106" s="555" t="s">
        <v>431</v>
      </c>
      <c r="B106" s="388" t="s">
        <v>432</v>
      </c>
      <c r="C106" s="704">
        <v>1350000</v>
      </c>
      <c r="D106" s="704">
        <v>11170600</v>
      </c>
      <c r="E106" s="705">
        <v>11137244</v>
      </c>
    </row>
    <row r="107" spans="1:5" ht="12" customHeight="1" thickBot="1" x14ac:dyDescent="0.25">
      <c r="A107" s="379" t="s">
        <v>7</v>
      </c>
      <c r="B107" s="377" t="s">
        <v>433</v>
      </c>
      <c r="C107" s="679">
        <f>SUM(C108:C120)</f>
        <v>24469000</v>
      </c>
      <c r="D107" s="679">
        <f t="shared" ref="D107:E107" si="0">SUM(D108:D120)</f>
        <v>52217756</v>
      </c>
      <c r="E107" s="680">
        <f t="shared" si="0"/>
        <v>25565145</v>
      </c>
    </row>
    <row r="108" spans="1:5" ht="12" customHeight="1" x14ac:dyDescent="0.2">
      <c r="A108" s="545" t="s">
        <v>76</v>
      </c>
      <c r="B108" s="362" t="s">
        <v>157</v>
      </c>
      <c r="C108" s="682">
        <v>5318000</v>
      </c>
      <c r="D108" s="682">
        <v>8066756</v>
      </c>
      <c r="E108" s="683">
        <v>5265260</v>
      </c>
    </row>
    <row r="109" spans="1:5" ht="12" customHeight="1" x14ac:dyDescent="0.2">
      <c r="A109" s="545" t="s">
        <v>77</v>
      </c>
      <c r="B109" s="366" t="s">
        <v>434</v>
      </c>
      <c r="C109" s="682"/>
      <c r="D109" s="682"/>
      <c r="E109" s="683"/>
    </row>
    <row r="110" spans="1:5" ht="12" customHeight="1" x14ac:dyDescent="0.2">
      <c r="A110" s="545" t="s">
        <v>78</v>
      </c>
      <c r="B110" s="366" t="s">
        <v>136</v>
      </c>
      <c r="C110" s="685">
        <v>19151000</v>
      </c>
      <c r="D110" s="685">
        <v>44151000</v>
      </c>
      <c r="E110" s="686">
        <v>20299885</v>
      </c>
    </row>
    <row r="111" spans="1:5" ht="12" customHeight="1" x14ac:dyDescent="0.2">
      <c r="A111" s="545" t="s">
        <v>79</v>
      </c>
      <c r="B111" s="366" t="s">
        <v>435</v>
      </c>
      <c r="C111" s="685"/>
      <c r="D111" s="685"/>
      <c r="E111" s="686"/>
    </row>
    <row r="112" spans="1:5" ht="12" customHeight="1" x14ac:dyDescent="0.2">
      <c r="A112" s="545" t="s">
        <v>80</v>
      </c>
      <c r="B112" s="398" t="s">
        <v>159</v>
      </c>
      <c r="C112" s="685"/>
      <c r="D112" s="685"/>
      <c r="E112" s="686"/>
    </row>
    <row r="113" spans="1:5" ht="12" customHeight="1" x14ac:dyDescent="0.2">
      <c r="A113" s="545" t="s">
        <v>87</v>
      </c>
      <c r="B113" s="397" t="s">
        <v>436</v>
      </c>
      <c r="C113" s="685"/>
      <c r="D113" s="685"/>
      <c r="E113" s="686"/>
    </row>
    <row r="114" spans="1:5" ht="12" customHeight="1" x14ac:dyDescent="0.2">
      <c r="A114" s="545" t="s">
        <v>89</v>
      </c>
      <c r="B114" s="413" t="s">
        <v>437</v>
      </c>
      <c r="C114" s="685"/>
      <c r="D114" s="685"/>
      <c r="E114" s="686"/>
    </row>
    <row r="115" spans="1:5" ht="12" customHeight="1" x14ac:dyDescent="0.2">
      <c r="A115" s="545" t="s">
        <v>137</v>
      </c>
      <c r="B115" s="386" t="s">
        <v>424</v>
      </c>
      <c r="C115" s="685"/>
      <c r="D115" s="685"/>
      <c r="E115" s="686"/>
    </row>
    <row r="116" spans="1:5" ht="12" customHeight="1" x14ac:dyDescent="0.2">
      <c r="A116" s="545" t="s">
        <v>138</v>
      </c>
      <c r="B116" s="386" t="s">
        <v>438</v>
      </c>
      <c r="C116" s="685"/>
      <c r="D116" s="685"/>
      <c r="E116" s="686"/>
    </row>
    <row r="117" spans="1:5" ht="12" customHeight="1" x14ac:dyDescent="0.2">
      <c r="A117" s="545" t="s">
        <v>139</v>
      </c>
      <c r="B117" s="386" t="s">
        <v>439</v>
      </c>
      <c r="C117" s="685"/>
      <c r="D117" s="685"/>
      <c r="E117" s="686"/>
    </row>
    <row r="118" spans="1:5" ht="12" customHeight="1" x14ac:dyDescent="0.2">
      <c r="A118" s="545" t="s">
        <v>440</v>
      </c>
      <c r="B118" s="386" t="s">
        <v>427</v>
      </c>
      <c r="C118" s="685"/>
      <c r="D118" s="685"/>
      <c r="E118" s="686"/>
    </row>
    <row r="119" spans="1:5" ht="12" customHeight="1" x14ac:dyDescent="0.2">
      <c r="A119" s="545" t="s">
        <v>441</v>
      </c>
      <c r="B119" s="386" t="s">
        <v>442</v>
      </c>
      <c r="C119" s="685"/>
      <c r="D119" s="685"/>
      <c r="E119" s="686"/>
    </row>
    <row r="120" spans="1:5" ht="12" customHeight="1" thickBot="1" x14ac:dyDescent="0.25">
      <c r="A120" s="554" t="s">
        <v>443</v>
      </c>
      <c r="B120" s="386" t="s">
        <v>444</v>
      </c>
      <c r="C120" s="689"/>
      <c r="D120" s="689"/>
      <c r="E120" s="690"/>
    </row>
    <row r="121" spans="1:5" ht="12" customHeight="1" thickBot="1" x14ac:dyDescent="0.25">
      <c r="A121" s="379" t="s">
        <v>8</v>
      </c>
      <c r="B121" s="382" t="s">
        <v>445</v>
      </c>
      <c r="C121" s="679">
        <f>+C122+C123</f>
        <v>0</v>
      </c>
      <c r="D121" s="679">
        <f>+D122+D123</f>
        <v>0</v>
      </c>
      <c r="E121" s="680">
        <f>+E122+E123</f>
        <v>0</v>
      </c>
    </row>
    <row r="122" spans="1:5" ht="12" customHeight="1" x14ac:dyDescent="0.2">
      <c r="A122" s="545" t="s">
        <v>59</v>
      </c>
      <c r="B122" s="363" t="s">
        <v>45</v>
      </c>
      <c r="C122" s="682"/>
      <c r="D122" s="682"/>
      <c r="E122" s="683"/>
    </row>
    <row r="123" spans="1:5" ht="12" customHeight="1" thickBot="1" x14ac:dyDescent="0.25">
      <c r="A123" s="547" t="s">
        <v>60</v>
      </c>
      <c r="B123" s="366" t="s">
        <v>46</v>
      </c>
      <c r="C123" s="689"/>
      <c r="D123" s="689"/>
      <c r="E123" s="690"/>
    </row>
    <row r="124" spans="1:5" ht="12" customHeight="1" thickBot="1" x14ac:dyDescent="0.25">
      <c r="A124" s="379" t="s">
        <v>9</v>
      </c>
      <c r="B124" s="382" t="s">
        <v>446</v>
      </c>
      <c r="C124" s="679">
        <f>+C91+C107+C121</f>
        <v>260555000</v>
      </c>
      <c r="D124" s="679">
        <f>+D91+D107+D121</f>
        <v>324562140</v>
      </c>
      <c r="E124" s="680">
        <f>+E91+E107+E121</f>
        <v>264693681</v>
      </c>
    </row>
    <row r="125" spans="1:5" ht="12" customHeight="1" thickBot="1" x14ac:dyDescent="0.25">
      <c r="A125" s="379" t="s">
        <v>10</v>
      </c>
      <c r="B125" s="382" t="s">
        <v>551</v>
      </c>
      <c r="C125" s="679">
        <v>0</v>
      </c>
      <c r="D125" s="679">
        <v>2157407</v>
      </c>
      <c r="E125" s="680">
        <v>2157407</v>
      </c>
    </row>
    <row r="126" spans="1:5" ht="12" customHeight="1" x14ac:dyDescent="0.2">
      <c r="A126" s="545" t="s">
        <v>63</v>
      </c>
      <c r="B126" s="363" t="s">
        <v>448</v>
      </c>
      <c r="C126" s="685"/>
      <c r="D126" s="685"/>
      <c r="E126" s="686"/>
    </row>
    <row r="127" spans="1:5" ht="12" customHeight="1" x14ac:dyDescent="0.2">
      <c r="A127" s="545" t="s">
        <v>64</v>
      </c>
      <c r="B127" s="363" t="s">
        <v>449</v>
      </c>
      <c r="C127" s="685"/>
      <c r="D127" s="685">
        <v>2157407</v>
      </c>
      <c r="E127" s="686">
        <v>2157407</v>
      </c>
    </row>
    <row r="128" spans="1:5" ht="12" customHeight="1" thickBot="1" x14ac:dyDescent="0.25">
      <c r="A128" s="554" t="s">
        <v>65</v>
      </c>
      <c r="B128" s="361" t="s">
        <v>450</v>
      </c>
      <c r="C128" s="685"/>
      <c r="D128" s="685"/>
      <c r="E128" s="686"/>
    </row>
    <row r="129" spans="1:11" ht="12" customHeight="1" thickBot="1" x14ac:dyDescent="0.25">
      <c r="A129" s="379" t="s">
        <v>11</v>
      </c>
      <c r="B129" s="382" t="s">
        <v>451</v>
      </c>
      <c r="C129" s="679">
        <v>0</v>
      </c>
      <c r="D129" s="679">
        <v>0</v>
      </c>
      <c r="E129" s="680">
        <v>0</v>
      </c>
    </row>
    <row r="130" spans="1:11" ht="12" customHeight="1" x14ac:dyDescent="0.2">
      <c r="A130" s="545" t="s">
        <v>66</v>
      </c>
      <c r="B130" s="363" t="s">
        <v>452</v>
      </c>
      <c r="C130" s="685"/>
      <c r="D130" s="685"/>
      <c r="E130" s="686"/>
    </row>
    <row r="131" spans="1:11" ht="12" customHeight="1" x14ac:dyDescent="0.2">
      <c r="A131" s="545" t="s">
        <v>67</v>
      </c>
      <c r="B131" s="363" t="s">
        <v>453</v>
      </c>
      <c r="C131" s="685"/>
      <c r="D131" s="685"/>
      <c r="E131" s="686"/>
    </row>
    <row r="132" spans="1:11" ht="12" customHeight="1" x14ac:dyDescent="0.2">
      <c r="A132" s="545" t="s">
        <v>348</v>
      </c>
      <c r="B132" s="363" t="s">
        <v>454</v>
      </c>
      <c r="C132" s="685"/>
      <c r="D132" s="685"/>
      <c r="E132" s="686"/>
    </row>
    <row r="133" spans="1:11" s="338" customFormat="1" ht="12" customHeight="1" thickBot="1" x14ac:dyDescent="0.25">
      <c r="A133" s="554" t="s">
        <v>350</v>
      </c>
      <c r="B133" s="361" t="s">
        <v>455</v>
      </c>
      <c r="C133" s="689"/>
      <c r="D133" s="689"/>
      <c r="E133" s="690"/>
    </row>
    <row r="134" spans="1:11" ht="13.5" thickBot="1" x14ac:dyDescent="0.25">
      <c r="A134" s="379" t="s">
        <v>12</v>
      </c>
      <c r="B134" s="382" t="s">
        <v>671</v>
      </c>
      <c r="C134" s="691">
        <f>+C135+C136+C137+C138</f>
        <v>0</v>
      </c>
      <c r="D134" s="691">
        <f>+D135+D136+D137+D138</f>
        <v>4135216</v>
      </c>
      <c r="E134" s="692">
        <f>+E135+E136+E137+E138</f>
        <v>4135216</v>
      </c>
      <c r="K134" s="508"/>
    </row>
    <row r="135" spans="1:11" x14ac:dyDescent="0.2">
      <c r="A135" s="545" t="s">
        <v>68</v>
      </c>
      <c r="B135" s="363" t="s">
        <v>457</v>
      </c>
      <c r="C135" s="685"/>
      <c r="D135" s="685"/>
      <c r="E135" s="686"/>
    </row>
    <row r="136" spans="1:11" ht="12" customHeight="1" x14ac:dyDescent="0.2">
      <c r="A136" s="545" t="s">
        <v>69</v>
      </c>
      <c r="B136" s="363" t="s">
        <v>458</v>
      </c>
      <c r="C136" s="685"/>
      <c r="D136" s="685">
        <v>4135216</v>
      </c>
      <c r="E136" s="686">
        <v>4135216</v>
      </c>
    </row>
    <row r="137" spans="1:11" s="338" customFormat="1" ht="12" customHeight="1" x14ac:dyDescent="0.2">
      <c r="A137" s="545" t="s">
        <v>357</v>
      </c>
      <c r="B137" s="363" t="s">
        <v>670</v>
      </c>
      <c r="C137" s="685"/>
      <c r="D137" s="685"/>
      <c r="E137" s="686"/>
    </row>
    <row r="138" spans="1:11" s="338" customFormat="1" ht="12" customHeight="1" x14ac:dyDescent="0.2">
      <c r="A138" s="545" t="s">
        <v>359</v>
      </c>
      <c r="B138" s="363" t="s">
        <v>459</v>
      </c>
      <c r="C138" s="685"/>
      <c r="D138" s="685"/>
      <c r="E138" s="686"/>
    </row>
    <row r="139" spans="1:11" s="338" customFormat="1" ht="12" customHeight="1" thickBot="1" x14ac:dyDescent="0.25">
      <c r="A139" s="554" t="s">
        <v>669</v>
      </c>
      <c r="B139" s="361" t="s">
        <v>460</v>
      </c>
      <c r="C139" s="685"/>
      <c r="D139" s="685"/>
      <c r="E139" s="686"/>
    </row>
    <row r="140" spans="1:11" s="338" customFormat="1" ht="12" customHeight="1" thickBot="1" x14ac:dyDescent="0.25">
      <c r="A140" s="379" t="s">
        <v>13</v>
      </c>
      <c r="B140" s="382" t="s">
        <v>552</v>
      </c>
      <c r="C140" s="679"/>
      <c r="D140" s="679"/>
      <c r="E140" s="680"/>
    </row>
    <row r="141" spans="1:11" s="338" customFormat="1" ht="12" customHeight="1" x14ac:dyDescent="0.2">
      <c r="A141" s="545" t="s">
        <v>130</v>
      </c>
      <c r="B141" s="363" t="s">
        <v>462</v>
      </c>
      <c r="C141" s="685"/>
      <c r="D141" s="685"/>
      <c r="E141" s="686"/>
    </row>
    <row r="142" spans="1:11" s="338" customFormat="1" ht="12" customHeight="1" x14ac:dyDescent="0.2">
      <c r="A142" s="545" t="s">
        <v>131</v>
      </c>
      <c r="B142" s="363" t="s">
        <v>463</v>
      </c>
      <c r="C142" s="685"/>
      <c r="D142" s="685"/>
      <c r="E142" s="686"/>
    </row>
    <row r="143" spans="1:11" s="338" customFormat="1" ht="12" customHeight="1" x14ac:dyDescent="0.2">
      <c r="A143" s="545" t="s">
        <v>158</v>
      </c>
      <c r="B143" s="363" t="s">
        <v>464</v>
      </c>
      <c r="C143" s="685"/>
      <c r="D143" s="685"/>
      <c r="E143" s="686"/>
    </row>
    <row r="144" spans="1:11" ht="12.75" customHeight="1" thickBot="1" x14ac:dyDescent="0.25">
      <c r="A144" s="545" t="s">
        <v>365</v>
      </c>
      <c r="B144" s="363" t="s">
        <v>465</v>
      </c>
      <c r="C144" s="689">
        <v>0</v>
      </c>
      <c r="D144" s="689"/>
      <c r="E144" s="690"/>
    </row>
    <row r="145" spans="1:5" ht="12" customHeight="1" thickBot="1" x14ac:dyDescent="0.25">
      <c r="A145" s="379" t="s">
        <v>14</v>
      </c>
      <c r="B145" s="382" t="s">
        <v>466</v>
      </c>
      <c r="C145" s="679">
        <v>0</v>
      </c>
      <c r="D145" s="679">
        <v>4135216</v>
      </c>
      <c r="E145" s="680">
        <v>4135216</v>
      </c>
    </row>
    <row r="146" spans="1:5" ht="15" customHeight="1" thickBot="1" x14ac:dyDescent="0.25">
      <c r="A146" s="556" t="s">
        <v>15</v>
      </c>
      <c r="B146" s="402" t="s">
        <v>467</v>
      </c>
      <c r="C146" s="679">
        <v>260555000</v>
      </c>
      <c r="D146" s="679">
        <v>328697356</v>
      </c>
      <c r="E146" s="680">
        <v>268828897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521" t="s">
        <v>740</v>
      </c>
      <c r="B148" s="522"/>
      <c r="C148" s="111"/>
      <c r="D148" s="112"/>
      <c r="E148" s="109">
        <v>56</v>
      </c>
    </row>
    <row r="149" spans="1:5" ht="14.25" customHeight="1" thickBot="1" x14ac:dyDescent="0.25">
      <c r="A149" s="521" t="s">
        <v>739</v>
      </c>
      <c r="B149" s="522"/>
      <c r="C149" s="111"/>
      <c r="D149" s="112"/>
      <c r="E149" s="109">
        <v>45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zoomScaleNormal="100" zoomScaleSheetLayoutView="100" workbookViewId="0">
      <selection activeCell="C1" sqref="C1"/>
    </sheetView>
  </sheetViews>
  <sheetFormatPr defaultRowHeight="12.75" x14ac:dyDescent="0.2"/>
  <cols>
    <col min="1" max="1" width="14.83203125" style="536" customWidth="1"/>
    <col min="2" max="2" width="64.6640625" style="537" customWidth="1"/>
    <col min="3" max="5" width="17" style="538" customWidth="1"/>
    <col min="6" max="16384" width="9.33203125" style="30"/>
  </cols>
  <sheetData>
    <row r="1" spans="1:5" s="512" customFormat="1" ht="16.5" customHeight="1" thickBot="1" x14ac:dyDescent="0.25">
      <c r="A1" s="511"/>
      <c r="B1" s="513"/>
      <c r="C1" s="558" t="s">
        <v>819</v>
      </c>
      <c r="D1" s="523" t="s">
        <v>817</v>
      </c>
      <c r="E1" s="652" t="str">
        <f>+CONCATENATE("6.2. melléklet a ……/",LEFT(ÖSSZEFÜGGÉSEK!A4,4)+3,". (……) önkormányzati rendelethez")</f>
        <v>6.2. melléklet a ……/2019. (……) önkormányzati rendelethez</v>
      </c>
    </row>
    <row r="2" spans="1:5" s="559" customFormat="1" ht="15.75" customHeight="1" x14ac:dyDescent="0.2">
      <c r="A2" s="539" t="s">
        <v>51</v>
      </c>
      <c r="B2" s="781" t="s">
        <v>154</v>
      </c>
      <c r="C2" s="782"/>
      <c r="D2" s="783"/>
      <c r="E2" s="532" t="s">
        <v>40</v>
      </c>
    </row>
    <row r="3" spans="1:5" s="559" customFormat="1" ht="24.75" thickBot="1" x14ac:dyDescent="0.25">
      <c r="A3" s="557" t="s">
        <v>547</v>
      </c>
      <c r="B3" s="784" t="s">
        <v>672</v>
      </c>
      <c r="C3" s="785"/>
      <c r="D3" s="786"/>
      <c r="E3" s="507" t="s">
        <v>47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756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61" customFormat="1" ht="12" customHeight="1" thickBot="1" x14ac:dyDescent="0.25">
      <c r="A8" s="379" t="s">
        <v>6</v>
      </c>
      <c r="B8" s="375" t="s">
        <v>306</v>
      </c>
      <c r="C8" s="679">
        <v>120642499</v>
      </c>
      <c r="D8" s="679">
        <v>139606170</v>
      </c>
      <c r="E8" s="680">
        <v>139606170</v>
      </c>
    </row>
    <row r="9" spans="1:5" s="535" customFormat="1" ht="12" customHeight="1" x14ac:dyDescent="0.2">
      <c r="A9" s="545" t="s">
        <v>70</v>
      </c>
      <c r="B9" s="417" t="s">
        <v>307</v>
      </c>
      <c r="C9" s="682">
        <v>24932539</v>
      </c>
      <c r="D9" s="682">
        <v>24952669</v>
      </c>
      <c r="E9" s="683">
        <v>24952669</v>
      </c>
    </row>
    <row r="10" spans="1:5" s="562" customFormat="1" ht="12" customHeight="1" x14ac:dyDescent="0.2">
      <c r="A10" s="546" t="s">
        <v>71</v>
      </c>
      <c r="B10" s="418" t="s">
        <v>308</v>
      </c>
      <c r="C10" s="685">
        <v>51786300</v>
      </c>
      <c r="D10" s="685">
        <v>53586100</v>
      </c>
      <c r="E10" s="686">
        <v>53586100</v>
      </c>
    </row>
    <row r="11" spans="1:5" s="562" customFormat="1" ht="12" customHeight="1" x14ac:dyDescent="0.2">
      <c r="A11" s="546" t="s">
        <v>72</v>
      </c>
      <c r="B11" s="418" t="s">
        <v>309</v>
      </c>
      <c r="C11" s="685">
        <v>42123660</v>
      </c>
      <c r="D11" s="685">
        <v>41031700</v>
      </c>
      <c r="E11" s="686">
        <v>41031700</v>
      </c>
    </row>
    <row r="12" spans="1:5" s="562" customFormat="1" ht="12" customHeight="1" x14ac:dyDescent="0.2">
      <c r="A12" s="546" t="s">
        <v>73</v>
      </c>
      <c r="B12" s="418" t="s">
        <v>310</v>
      </c>
      <c r="C12" s="685">
        <v>1800000</v>
      </c>
      <c r="D12" s="685">
        <v>1800000</v>
      </c>
      <c r="E12" s="686">
        <v>1800000</v>
      </c>
    </row>
    <row r="13" spans="1:5" s="562" customFormat="1" ht="12" customHeight="1" x14ac:dyDescent="0.2">
      <c r="A13" s="546" t="s">
        <v>106</v>
      </c>
      <c r="B13" s="418" t="s">
        <v>311</v>
      </c>
      <c r="C13" s="685">
        <v>0</v>
      </c>
      <c r="D13" s="685">
        <v>18235701</v>
      </c>
      <c r="E13" s="686">
        <v>18235701</v>
      </c>
    </row>
    <row r="14" spans="1:5" s="535" customFormat="1" ht="12" customHeight="1" thickBot="1" x14ac:dyDescent="0.25">
      <c r="A14" s="547" t="s">
        <v>74</v>
      </c>
      <c r="B14" s="419" t="s">
        <v>312</v>
      </c>
      <c r="C14" s="689"/>
      <c r="D14" s="689"/>
      <c r="E14" s="690"/>
    </row>
    <row r="15" spans="1:5" s="535" customFormat="1" ht="12" customHeight="1" thickBot="1" x14ac:dyDescent="0.25">
      <c r="A15" s="379" t="s">
        <v>7</v>
      </c>
      <c r="B15" s="396" t="s">
        <v>313</v>
      </c>
      <c r="C15" s="679">
        <v>79231000</v>
      </c>
      <c r="D15" s="679">
        <v>94484748</v>
      </c>
      <c r="E15" s="680">
        <v>116637308</v>
      </c>
    </row>
    <row r="16" spans="1:5" s="535" customFormat="1" ht="12" customHeight="1" x14ac:dyDescent="0.2">
      <c r="A16" s="545" t="s">
        <v>76</v>
      </c>
      <c r="B16" s="417" t="s">
        <v>314</v>
      </c>
      <c r="C16" s="682"/>
      <c r="D16" s="682"/>
      <c r="E16" s="683"/>
    </row>
    <row r="17" spans="1:5" s="535" customFormat="1" ht="12" customHeight="1" x14ac:dyDescent="0.2">
      <c r="A17" s="546" t="s">
        <v>77</v>
      </c>
      <c r="B17" s="418" t="s">
        <v>315</v>
      </c>
      <c r="C17" s="685"/>
      <c r="D17" s="685"/>
      <c r="E17" s="686"/>
    </row>
    <row r="18" spans="1:5" s="535" customFormat="1" ht="12" customHeight="1" x14ac:dyDescent="0.2">
      <c r="A18" s="546" t="s">
        <v>78</v>
      </c>
      <c r="B18" s="418" t="s">
        <v>316</v>
      </c>
      <c r="C18" s="685"/>
      <c r="D18" s="685"/>
      <c r="E18" s="686"/>
    </row>
    <row r="19" spans="1:5" s="535" customFormat="1" ht="12" customHeight="1" x14ac:dyDescent="0.2">
      <c r="A19" s="546" t="s">
        <v>79</v>
      </c>
      <c r="B19" s="418" t="s">
        <v>317</v>
      </c>
      <c r="C19" s="685"/>
      <c r="D19" s="685"/>
      <c r="E19" s="686"/>
    </row>
    <row r="20" spans="1:5" s="535" customFormat="1" ht="12" customHeight="1" x14ac:dyDescent="0.2">
      <c r="A20" s="546" t="s">
        <v>80</v>
      </c>
      <c r="B20" s="418" t="s">
        <v>318</v>
      </c>
      <c r="C20" s="685">
        <v>79231000</v>
      </c>
      <c r="D20" s="685">
        <v>94484748</v>
      </c>
      <c r="E20" s="686">
        <v>116637308</v>
      </c>
    </row>
    <row r="21" spans="1:5" s="562" customFormat="1" ht="12" customHeight="1" thickBot="1" x14ac:dyDescent="0.25">
      <c r="A21" s="547" t="s">
        <v>87</v>
      </c>
      <c r="B21" s="419" t="s">
        <v>319</v>
      </c>
      <c r="C21" s="689"/>
      <c r="D21" s="689"/>
      <c r="E21" s="690"/>
    </row>
    <row r="22" spans="1:5" s="562" customFormat="1" ht="12" customHeight="1" thickBot="1" x14ac:dyDescent="0.25">
      <c r="A22" s="379" t="s">
        <v>8</v>
      </c>
      <c r="B22" s="375" t="s">
        <v>320</v>
      </c>
      <c r="C22" s="679">
        <v>16236000</v>
      </c>
      <c r="D22" s="679">
        <v>50160937</v>
      </c>
      <c r="E22" s="680">
        <v>33924937</v>
      </c>
    </row>
    <row r="23" spans="1:5" s="562" customFormat="1" ht="12" customHeight="1" x14ac:dyDescent="0.2">
      <c r="A23" s="545" t="s">
        <v>59</v>
      </c>
      <c r="B23" s="417" t="s">
        <v>321</v>
      </c>
      <c r="C23" s="682"/>
      <c r="D23" s="682">
        <v>33924937</v>
      </c>
      <c r="E23" s="683">
        <v>33924937</v>
      </c>
    </row>
    <row r="24" spans="1:5" s="535" customFormat="1" ht="12" customHeight="1" x14ac:dyDescent="0.2">
      <c r="A24" s="546" t="s">
        <v>60</v>
      </c>
      <c r="B24" s="418" t="s">
        <v>322</v>
      </c>
      <c r="C24" s="685"/>
      <c r="D24" s="685"/>
      <c r="E24" s="686"/>
    </row>
    <row r="25" spans="1:5" s="562" customFormat="1" ht="12" customHeight="1" x14ac:dyDescent="0.2">
      <c r="A25" s="546" t="s">
        <v>61</v>
      </c>
      <c r="B25" s="418" t="s">
        <v>323</v>
      </c>
      <c r="C25" s="685"/>
      <c r="D25" s="685"/>
      <c r="E25" s="686"/>
    </row>
    <row r="26" spans="1:5" s="562" customFormat="1" ht="12" customHeight="1" x14ac:dyDescent="0.2">
      <c r="A26" s="546" t="s">
        <v>62</v>
      </c>
      <c r="B26" s="418" t="s">
        <v>324</v>
      </c>
      <c r="C26" s="685"/>
      <c r="D26" s="685"/>
      <c r="E26" s="686"/>
    </row>
    <row r="27" spans="1:5" s="562" customFormat="1" ht="12" customHeight="1" x14ac:dyDescent="0.2">
      <c r="A27" s="546" t="s">
        <v>120</v>
      </c>
      <c r="B27" s="418" t="s">
        <v>325</v>
      </c>
      <c r="C27" s="685">
        <v>16236000</v>
      </c>
      <c r="D27" s="685">
        <v>16236000</v>
      </c>
      <c r="E27" s="686"/>
    </row>
    <row r="28" spans="1:5" s="562" customFormat="1" ht="12" customHeight="1" thickBot="1" x14ac:dyDescent="0.25">
      <c r="A28" s="547" t="s">
        <v>121</v>
      </c>
      <c r="B28" s="419" t="s">
        <v>326</v>
      </c>
      <c r="C28" s="689"/>
      <c r="D28" s="689"/>
      <c r="E28" s="690"/>
    </row>
    <row r="29" spans="1:5" s="562" customFormat="1" ht="12" customHeight="1" thickBot="1" x14ac:dyDescent="0.25">
      <c r="A29" s="379" t="s">
        <v>122</v>
      </c>
      <c r="B29" s="375" t="s">
        <v>729</v>
      </c>
      <c r="C29" s="691">
        <v>6300000</v>
      </c>
      <c r="D29" s="691">
        <v>6300000</v>
      </c>
      <c r="E29" s="692">
        <v>6785918</v>
      </c>
    </row>
    <row r="30" spans="1:5" s="562" customFormat="1" ht="12" customHeight="1" x14ac:dyDescent="0.2">
      <c r="A30" s="545" t="s">
        <v>327</v>
      </c>
      <c r="B30" s="417" t="s">
        <v>733</v>
      </c>
      <c r="C30" s="682"/>
      <c r="D30" s="682"/>
      <c r="E30" s="683"/>
    </row>
    <row r="31" spans="1:5" s="562" customFormat="1" ht="12" customHeight="1" x14ac:dyDescent="0.2">
      <c r="A31" s="546" t="s">
        <v>328</v>
      </c>
      <c r="B31" s="418" t="s">
        <v>734</v>
      </c>
      <c r="C31" s="685"/>
      <c r="D31" s="685"/>
      <c r="E31" s="686"/>
    </row>
    <row r="32" spans="1:5" s="562" customFormat="1" ht="12" customHeight="1" x14ac:dyDescent="0.2">
      <c r="A32" s="546" t="s">
        <v>329</v>
      </c>
      <c r="B32" s="418" t="s">
        <v>735</v>
      </c>
      <c r="C32" s="685">
        <v>4300000</v>
      </c>
      <c r="D32" s="685">
        <v>4300000</v>
      </c>
      <c r="E32" s="686">
        <v>4847730</v>
      </c>
    </row>
    <row r="33" spans="1:5" s="562" customFormat="1" ht="12" customHeight="1" x14ac:dyDescent="0.2">
      <c r="A33" s="546" t="s">
        <v>730</v>
      </c>
      <c r="B33" s="418" t="s">
        <v>736</v>
      </c>
      <c r="C33" s="685">
        <v>1750000</v>
      </c>
      <c r="D33" s="685">
        <v>1750000</v>
      </c>
      <c r="E33" s="686">
        <v>1844937</v>
      </c>
    </row>
    <row r="34" spans="1:5" s="562" customFormat="1" ht="12" customHeight="1" x14ac:dyDescent="0.2">
      <c r="A34" s="546" t="s">
        <v>731</v>
      </c>
      <c r="B34" s="418" t="s">
        <v>330</v>
      </c>
      <c r="C34" s="685"/>
      <c r="D34" s="685"/>
      <c r="E34" s="686"/>
    </row>
    <row r="35" spans="1:5" s="562" customFormat="1" ht="12" customHeight="1" thickBot="1" x14ac:dyDescent="0.25">
      <c r="A35" s="547" t="s">
        <v>732</v>
      </c>
      <c r="B35" s="398" t="s">
        <v>331</v>
      </c>
      <c r="C35" s="685">
        <v>250000</v>
      </c>
      <c r="D35" s="685">
        <v>250000</v>
      </c>
      <c r="E35" s="690">
        <v>93251</v>
      </c>
    </row>
    <row r="36" spans="1:5" s="562" customFormat="1" ht="12" customHeight="1" thickBot="1" x14ac:dyDescent="0.25">
      <c r="A36" s="379" t="s">
        <v>10</v>
      </c>
      <c r="B36" s="375" t="s">
        <v>332</v>
      </c>
      <c r="C36" s="679">
        <v>16691501</v>
      </c>
      <c r="D36" s="679">
        <v>16691501</v>
      </c>
      <c r="E36" s="680">
        <v>9767172</v>
      </c>
    </row>
    <row r="37" spans="1:5" s="562" customFormat="1" ht="12" customHeight="1" x14ac:dyDescent="0.2">
      <c r="A37" s="545" t="s">
        <v>63</v>
      </c>
      <c r="B37" s="417" t="s">
        <v>333</v>
      </c>
      <c r="C37" s="682">
        <v>750000</v>
      </c>
      <c r="D37" s="682">
        <v>750000</v>
      </c>
      <c r="E37" s="683">
        <v>1164486</v>
      </c>
    </row>
    <row r="38" spans="1:5" s="562" customFormat="1" ht="12" customHeight="1" x14ac:dyDescent="0.2">
      <c r="A38" s="546" t="s">
        <v>64</v>
      </c>
      <c r="B38" s="418" t="s">
        <v>334</v>
      </c>
      <c r="C38" s="685">
        <v>8724000</v>
      </c>
      <c r="D38" s="685">
        <v>8724000</v>
      </c>
      <c r="E38" s="686">
        <v>5342437</v>
      </c>
    </row>
    <row r="39" spans="1:5" s="562" customFormat="1" ht="12" customHeight="1" x14ac:dyDescent="0.2">
      <c r="A39" s="546" t="s">
        <v>65</v>
      </c>
      <c r="B39" s="418" t="s">
        <v>335</v>
      </c>
      <c r="C39" s="685">
        <v>258000</v>
      </c>
      <c r="D39" s="685">
        <v>258000</v>
      </c>
      <c r="E39" s="686">
        <v>702455</v>
      </c>
    </row>
    <row r="40" spans="1:5" s="562" customFormat="1" ht="12" customHeight="1" x14ac:dyDescent="0.2">
      <c r="A40" s="546" t="s">
        <v>124</v>
      </c>
      <c r="B40" s="418" t="s">
        <v>336</v>
      </c>
      <c r="C40" s="685">
        <v>2758000</v>
      </c>
      <c r="D40" s="685">
        <v>2758000</v>
      </c>
      <c r="E40" s="686">
        <v>0</v>
      </c>
    </row>
    <row r="41" spans="1:5" s="562" customFormat="1" ht="12" customHeight="1" x14ac:dyDescent="0.2">
      <c r="A41" s="546" t="s">
        <v>125</v>
      </c>
      <c r="B41" s="418" t="s">
        <v>337</v>
      </c>
      <c r="C41" s="685">
        <v>0</v>
      </c>
      <c r="D41" s="685">
        <v>0</v>
      </c>
      <c r="E41" s="686">
        <v>502144</v>
      </c>
    </row>
    <row r="42" spans="1:5" s="562" customFormat="1" ht="12" customHeight="1" x14ac:dyDescent="0.2">
      <c r="A42" s="546" t="s">
        <v>126</v>
      </c>
      <c r="B42" s="418" t="s">
        <v>338</v>
      </c>
      <c r="C42" s="685">
        <v>3376501</v>
      </c>
      <c r="D42" s="685">
        <v>3376501</v>
      </c>
      <c r="E42" s="686">
        <v>1592397</v>
      </c>
    </row>
    <row r="43" spans="1:5" s="562" customFormat="1" ht="12" customHeight="1" x14ac:dyDescent="0.2">
      <c r="A43" s="546" t="s">
        <v>127</v>
      </c>
      <c r="B43" s="418" t="s">
        <v>339</v>
      </c>
      <c r="C43" s="685"/>
      <c r="D43" s="685"/>
      <c r="E43" s="686"/>
    </row>
    <row r="44" spans="1:5" s="562" customFormat="1" ht="12" customHeight="1" x14ac:dyDescent="0.2">
      <c r="A44" s="546" t="s">
        <v>128</v>
      </c>
      <c r="B44" s="418" t="s">
        <v>340</v>
      </c>
      <c r="C44" s="685">
        <v>1000</v>
      </c>
      <c r="D44" s="685">
        <v>1000</v>
      </c>
      <c r="E44" s="686">
        <v>6419</v>
      </c>
    </row>
    <row r="45" spans="1:5" s="562" customFormat="1" ht="12" customHeight="1" x14ac:dyDescent="0.2">
      <c r="A45" s="546" t="s">
        <v>341</v>
      </c>
      <c r="B45" s="418" t="s">
        <v>342</v>
      </c>
      <c r="C45" s="693"/>
      <c r="D45" s="693"/>
      <c r="E45" s="694"/>
    </row>
    <row r="46" spans="1:5" s="535" customFormat="1" ht="12" customHeight="1" thickBot="1" x14ac:dyDescent="0.25">
      <c r="A46" s="547" t="s">
        <v>343</v>
      </c>
      <c r="B46" s="419" t="s">
        <v>344</v>
      </c>
      <c r="C46" s="695">
        <v>824000</v>
      </c>
      <c r="D46" s="695">
        <v>824000</v>
      </c>
      <c r="E46" s="696">
        <v>456834</v>
      </c>
    </row>
    <row r="47" spans="1:5" s="562" customFormat="1" ht="12" customHeight="1" thickBot="1" x14ac:dyDescent="0.25">
      <c r="A47" s="379" t="s">
        <v>11</v>
      </c>
      <c r="B47" s="375" t="s">
        <v>345</v>
      </c>
      <c r="C47" s="679">
        <v>1000000</v>
      </c>
      <c r="D47" s="679">
        <v>1000000</v>
      </c>
      <c r="E47" s="680">
        <v>590000</v>
      </c>
    </row>
    <row r="48" spans="1:5" s="562" customFormat="1" ht="12" customHeight="1" x14ac:dyDescent="0.2">
      <c r="A48" s="545" t="s">
        <v>66</v>
      </c>
      <c r="B48" s="417" t="s">
        <v>346</v>
      </c>
      <c r="C48" s="697"/>
      <c r="D48" s="697"/>
      <c r="E48" s="698"/>
    </row>
    <row r="49" spans="1:5" s="562" customFormat="1" ht="12" customHeight="1" x14ac:dyDescent="0.2">
      <c r="A49" s="546" t="s">
        <v>67</v>
      </c>
      <c r="B49" s="418" t="s">
        <v>347</v>
      </c>
      <c r="C49" s="693">
        <v>1000000</v>
      </c>
      <c r="D49" s="693">
        <v>1000000</v>
      </c>
      <c r="E49" s="694">
        <v>590000</v>
      </c>
    </row>
    <row r="50" spans="1:5" s="562" customFormat="1" ht="12" customHeight="1" x14ac:dyDescent="0.2">
      <c r="A50" s="546" t="s">
        <v>348</v>
      </c>
      <c r="B50" s="418" t="s">
        <v>349</v>
      </c>
      <c r="C50" s="693">
        <v>0</v>
      </c>
      <c r="D50" s="693">
        <v>0</v>
      </c>
      <c r="E50" s="694"/>
    </row>
    <row r="51" spans="1:5" s="562" customFormat="1" ht="12" customHeight="1" x14ac:dyDescent="0.2">
      <c r="A51" s="546" t="s">
        <v>350</v>
      </c>
      <c r="B51" s="418" t="s">
        <v>351</v>
      </c>
      <c r="C51" s="693"/>
      <c r="D51" s="693"/>
      <c r="E51" s="694"/>
    </row>
    <row r="52" spans="1:5" s="562" customFormat="1" ht="12" customHeight="1" thickBot="1" x14ac:dyDescent="0.25">
      <c r="A52" s="547" t="s">
        <v>352</v>
      </c>
      <c r="B52" s="419" t="s">
        <v>353</v>
      </c>
      <c r="C52" s="695"/>
      <c r="D52" s="695"/>
      <c r="E52" s="696"/>
    </row>
    <row r="53" spans="1:5" s="562" customFormat="1" ht="12" customHeight="1" thickBot="1" x14ac:dyDescent="0.25">
      <c r="A53" s="379" t="s">
        <v>129</v>
      </c>
      <c r="B53" s="375" t="s">
        <v>354</v>
      </c>
      <c r="C53" s="679"/>
      <c r="D53" s="679"/>
      <c r="E53" s="680"/>
    </row>
    <row r="54" spans="1:5" s="535" customFormat="1" ht="12" customHeight="1" x14ac:dyDescent="0.2">
      <c r="A54" s="545" t="s">
        <v>68</v>
      </c>
      <c r="B54" s="417" t="s">
        <v>355</v>
      </c>
      <c r="C54" s="682"/>
      <c r="D54" s="682"/>
      <c r="E54" s="683"/>
    </row>
    <row r="55" spans="1:5" s="535" customFormat="1" ht="12" customHeight="1" x14ac:dyDescent="0.2">
      <c r="A55" s="546" t="s">
        <v>69</v>
      </c>
      <c r="B55" s="418" t="s">
        <v>356</v>
      </c>
      <c r="C55" s="685"/>
      <c r="D55" s="685"/>
      <c r="E55" s="686"/>
    </row>
    <row r="56" spans="1:5" s="535" customFormat="1" ht="12" customHeight="1" x14ac:dyDescent="0.2">
      <c r="A56" s="546" t="s">
        <v>357</v>
      </c>
      <c r="B56" s="418" t="s">
        <v>358</v>
      </c>
      <c r="C56" s="685"/>
      <c r="D56" s="685"/>
      <c r="E56" s="686"/>
    </row>
    <row r="57" spans="1:5" s="535" customFormat="1" ht="12" customHeight="1" thickBot="1" x14ac:dyDescent="0.25">
      <c r="A57" s="547" t="s">
        <v>359</v>
      </c>
      <c r="B57" s="419" t="s">
        <v>360</v>
      </c>
      <c r="C57" s="689"/>
      <c r="D57" s="689"/>
      <c r="E57" s="690"/>
    </row>
    <row r="58" spans="1:5" s="562" customFormat="1" ht="12" customHeight="1" thickBot="1" x14ac:dyDescent="0.25">
      <c r="A58" s="379" t="s">
        <v>13</v>
      </c>
      <c r="B58" s="396" t="s">
        <v>361</v>
      </c>
      <c r="C58" s="679">
        <v>0</v>
      </c>
      <c r="D58" s="679">
        <v>0</v>
      </c>
      <c r="E58" s="680">
        <v>0</v>
      </c>
    </row>
    <row r="59" spans="1:5" s="562" customFormat="1" ht="12" customHeight="1" x14ac:dyDescent="0.2">
      <c r="A59" s="545" t="s">
        <v>130</v>
      </c>
      <c r="B59" s="417" t="s">
        <v>362</v>
      </c>
      <c r="C59" s="693"/>
      <c r="D59" s="693"/>
      <c r="E59" s="694"/>
    </row>
    <row r="60" spans="1:5" s="562" customFormat="1" ht="12" customHeight="1" x14ac:dyDescent="0.2">
      <c r="A60" s="546" t="s">
        <v>131</v>
      </c>
      <c r="B60" s="418" t="s">
        <v>550</v>
      </c>
      <c r="C60" s="693"/>
      <c r="D60" s="693"/>
      <c r="E60" s="694"/>
    </row>
    <row r="61" spans="1:5" s="562" customFormat="1" ht="12" customHeight="1" x14ac:dyDescent="0.2">
      <c r="A61" s="546" t="s">
        <v>158</v>
      </c>
      <c r="B61" s="418" t="s">
        <v>364</v>
      </c>
      <c r="C61" s="693"/>
      <c r="D61" s="693"/>
      <c r="E61" s="694"/>
    </row>
    <row r="62" spans="1:5" s="562" customFormat="1" ht="12" customHeight="1" thickBot="1" x14ac:dyDescent="0.25">
      <c r="A62" s="547" t="s">
        <v>365</v>
      </c>
      <c r="B62" s="419" t="s">
        <v>366</v>
      </c>
      <c r="C62" s="693"/>
      <c r="D62" s="693"/>
      <c r="E62" s="694"/>
    </row>
    <row r="63" spans="1:5" s="562" customFormat="1" ht="12" customHeight="1" thickBot="1" x14ac:dyDescent="0.25">
      <c r="A63" s="379" t="s">
        <v>14</v>
      </c>
      <c r="B63" s="375" t="s">
        <v>367</v>
      </c>
      <c r="C63" s="691">
        <v>240101000</v>
      </c>
      <c r="D63" s="691">
        <v>308243356</v>
      </c>
      <c r="E63" s="692">
        <v>307311505</v>
      </c>
    </row>
    <row r="64" spans="1:5" s="562" customFormat="1" ht="12" customHeight="1" thickBot="1" x14ac:dyDescent="0.2">
      <c r="A64" s="548" t="s">
        <v>548</v>
      </c>
      <c r="B64" s="396" t="s">
        <v>369</v>
      </c>
      <c r="C64" s="679">
        <v>0</v>
      </c>
      <c r="D64" s="679">
        <v>0</v>
      </c>
      <c r="E64" s="680">
        <v>0</v>
      </c>
    </row>
    <row r="65" spans="1:5" s="562" customFormat="1" ht="12" customHeight="1" x14ac:dyDescent="0.2">
      <c r="A65" s="545" t="s">
        <v>370</v>
      </c>
      <c r="B65" s="417" t="s">
        <v>371</v>
      </c>
      <c r="C65" s="693"/>
      <c r="D65" s="693"/>
      <c r="E65" s="694"/>
    </row>
    <row r="66" spans="1:5" s="562" customFormat="1" ht="12" customHeight="1" x14ac:dyDescent="0.2">
      <c r="A66" s="546" t="s">
        <v>372</v>
      </c>
      <c r="B66" s="418" t="s">
        <v>373</v>
      </c>
      <c r="C66" s="693"/>
      <c r="D66" s="693"/>
      <c r="E66" s="693"/>
    </row>
    <row r="67" spans="1:5" s="562" customFormat="1" ht="12" customHeight="1" thickBot="1" x14ac:dyDescent="0.25">
      <c r="A67" s="547" t="s">
        <v>374</v>
      </c>
      <c r="B67" s="541" t="s">
        <v>375</v>
      </c>
      <c r="C67" s="693"/>
      <c r="D67" s="693"/>
      <c r="E67" s="694"/>
    </row>
    <row r="68" spans="1:5" s="562" customFormat="1" ht="12" customHeight="1" thickBot="1" x14ac:dyDescent="0.2">
      <c r="A68" s="548" t="s">
        <v>376</v>
      </c>
      <c r="B68" s="396" t="s">
        <v>377</v>
      </c>
      <c r="C68" s="679">
        <v>0</v>
      </c>
      <c r="D68" s="679">
        <v>0</v>
      </c>
      <c r="E68" s="680">
        <v>0</v>
      </c>
    </row>
    <row r="69" spans="1:5" s="562" customFormat="1" ht="12" customHeight="1" x14ac:dyDescent="0.2">
      <c r="A69" s="545" t="s">
        <v>107</v>
      </c>
      <c r="B69" s="417" t="s">
        <v>378</v>
      </c>
      <c r="C69" s="693"/>
      <c r="D69" s="693"/>
      <c r="E69" s="694"/>
    </row>
    <row r="70" spans="1:5" s="562" customFormat="1" ht="12" customHeight="1" x14ac:dyDescent="0.2">
      <c r="A70" s="546" t="s">
        <v>108</v>
      </c>
      <c r="B70" s="418" t="s">
        <v>379</v>
      </c>
      <c r="C70" s="693"/>
      <c r="D70" s="693"/>
      <c r="E70" s="694"/>
    </row>
    <row r="71" spans="1:5" s="562" customFormat="1" ht="12" customHeight="1" x14ac:dyDescent="0.2">
      <c r="A71" s="546" t="s">
        <v>380</v>
      </c>
      <c r="B71" s="418" t="s">
        <v>381</v>
      </c>
      <c r="C71" s="693"/>
      <c r="D71" s="693"/>
      <c r="E71" s="694"/>
    </row>
    <row r="72" spans="1:5" s="562" customFormat="1" ht="12" customHeight="1" thickBot="1" x14ac:dyDescent="0.25">
      <c r="A72" s="547" t="s">
        <v>382</v>
      </c>
      <c r="B72" s="419" t="s">
        <v>383</v>
      </c>
      <c r="C72" s="693"/>
      <c r="D72" s="693"/>
      <c r="E72" s="694"/>
    </row>
    <row r="73" spans="1:5" s="562" customFormat="1" ht="12" customHeight="1" thickBot="1" x14ac:dyDescent="0.2">
      <c r="A73" s="548" t="s">
        <v>384</v>
      </c>
      <c r="B73" s="396" t="s">
        <v>385</v>
      </c>
      <c r="C73" s="679">
        <v>20454000</v>
      </c>
      <c r="D73" s="679">
        <v>20454000</v>
      </c>
      <c r="E73" s="680">
        <v>23930579</v>
      </c>
    </row>
    <row r="74" spans="1:5" s="562" customFormat="1" ht="12" customHeight="1" x14ac:dyDescent="0.2">
      <c r="A74" s="545" t="s">
        <v>386</v>
      </c>
      <c r="B74" s="417" t="s">
        <v>387</v>
      </c>
      <c r="C74" s="693">
        <v>20454000</v>
      </c>
      <c r="D74" s="693">
        <v>20454000</v>
      </c>
      <c r="E74" s="694">
        <v>23930579</v>
      </c>
    </row>
    <row r="75" spans="1:5" s="562" customFormat="1" ht="12" customHeight="1" thickBot="1" x14ac:dyDescent="0.25">
      <c r="A75" s="547" t="s">
        <v>388</v>
      </c>
      <c r="B75" s="419" t="s">
        <v>389</v>
      </c>
      <c r="C75" s="693">
        <v>0</v>
      </c>
      <c r="D75" s="693"/>
      <c r="E75" s="694"/>
    </row>
    <row r="76" spans="1:5" s="562" customFormat="1" ht="12" customHeight="1" thickBot="1" x14ac:dyDescent="0.2">
      <c r="A76" s="548" t="s">
        <v>390</v>
      </c>
      <c r="B76" s="396" t="s">
        <v>391</v>
      </c>
      <c r="C76" s="679">
        <v>0</v>
      </c>
      <c r="D76" s="679">
        <v>0</v>
      </c>
      <c r="E76" s="680">
        <v>4482749</v>
      </c>
    </row>
    <row r="77" spans="1:5" s="562" customFormat="1" ht="12" customHeight="1" x14ac:dyDescent="0.2">
      <c r="A77" s="545" t="s">
        <v>392</v>
      </c>
      <c r="B77" s="417" t="s">
        <v>393</v>
      </c>
      <c r="C77" s="693"/>
      <c r="D77" s="693"/>
      <c r="E77" s="694">
        <v>4482749</v>
      </c>
    </row>
    <row r="78" spans="1:5" s="562" customFormat="1" ht="12" customHeight="1" x14ac:dyDescent="0.2">
      <c r="A78" s="546" t="s">
        <v>394</v>
      </c>
      <c r="B78" s="418" t="s">
        <v>395</v>
      </c>
      <c r="C78" s="693"/>
      <c r="D78" s="693"/>
      <c r="E78" s="694"/>
    </row>
    <row r="79" spans="1:5" s="562" customFormat="1" ht="12" customHeight="1" thickBot="1" x14ac:dyDescent="0.25">
      <c r="A79" s="547" t="s">
        <v>396</v>
      </c>
      <c r="B79" s="419" t="s">
        <v>397</v>
      </c>
      <c r="C79" s="693"/>
      <c r="D79" s="693"/>
      <c r="E79" s="694"/>
    </row>
    <row r="80" spans="1:5" s="562" customFormat="1" ht="12" customHeight="1" thickBot="1" x14ac:dyDescent="0.2">
      <c r="A80" s="548" t="s">
        <v>398</v>
      </c>
      <c r="B80" s="396" t="s">
        <v>399</v>
      </c>
      <c r="C80" s="679"/>
      <c r="D80" s="679"/>
      <c r="E80" s="680"/>
    </row>
    <row r="81" spans="1:5" s="562" customFormat="1" ht="12" customHeight="1" x14ac:dyDescent="0.2">
      <c r="A81" s="549" t="s">
        <v>400</v>
      </c>
      <c r="B81" s="417" t="s">
        <v>401</v>
      </c>
      <c r="C81" s="693"/>
      <c r="D81" s="693"/>
      <c r="E81" s="694"/>
    </row>
    <row r="82" spans="1:5" s="562" customFormat="1" ht="12" customHeight="1" x14ac:dyDescent="0.2">
      <c r="A82" s="550" t="s">
        <v>402</v>
      </c>
      <c r="B82" s="418" t="s">
        <v>403</v>
      </c>
      <c r="C82" s="693"/>
      <c r="D82" s="693"/>
      <c r="E82" s="694"/>
    </row>
    <row r="83" spans="1:5" s="562" customFormat="1" ht="12" customHeight="1" x14ac:dyDescent="0.2">
      <c r="A83" s="550" t="s">
        <v>404</v>
      </c>
      <c r="B83" s="418" t="s">
        <v>405</v>
      </c>
      <c r="C83" s="693"/>
      <c r="D83" s="693"/>
      <c r="E83" s="694"/>
    </row>
    <row r="84" spans="1:5" s="562" customFormat="1" ht="12" customHeight="1" thickBot="1" x14ac:dyDescent="0.25">
      <c r="A84" s="551" t="s">
        <v>406</v>
      </c>
      <c r="B84" s="419" t="s">
        <v>407</v>
      </c>
      <c r="C84" s="693"/>
      <c r="D84" s="693"/>
      <c r="E84" s="694"/>
    </row>
    <row r="85" spans="1:5" s="562" customFormat="1" ht="12" customHeight="1" thickBot="1" x14ac:dyDescent="0.2">
      <c r="A85" s="548" t="s">
        <v>408</v>
      </c>
      <c r="B85" s="396" t="s">
        <v>409</v>
      </c>
      <c r="C85" s="699"/>
      <c r="D85" s="699"/>
      <c r="E85" s="700"/>
    </row>
    <row r="86" spans="1:5" s="562" customFormat="1" ht="12" customHeight="1" thickBot="1" x14ac:dyDescent="0.2">
      <c r="A86" s="548" t="s">
        <v>410</v>
      </c>
      <c r="B86" s="542" t="s">
        <v>411</v>
      </c>
      <c r="C86" s="691">
        <v>20454000</v>
      </c>
      <c r="D86" s="691">
        <v>20454000</v>
      </c>
      <c r="E86" s="692">
        <v>28413328</v>
      </c>
    </row>
    <row r="87" spans="1:5" s="562" customFormat="1" ht="12" customHeight="1" thickBot="1" x14ac:dyDescent="0.2">
      <c r="A87" s="552" t="s">
        <v>412</v>
      </c>
      <c r="B87" s="543" t="s">
        <v>549</v>
      </c>
      <c r="C87" s="691">
        <v>260555000</v>
      </c>
      <c r="D87" s="691">
        <v>328697356</v>
      </c>
      <c r="E87" s="692">
        <v>335724833</v>
      </c>
    </row>
    <row r="88" spans="1:5" s="562" customFormat="1" ht="15" customHeight="1" x14ac:dyDescent="0.2">
      <c r="A88" s="517"/>
      <c r="B88" s="518"/>
      <c r="C88" s="533"/>
      <c r="D88" s="533"/>
      <c r="E88" s="533"/>
    </row>
    <row r="89" spans="1:5" ht="13.5" thickBot="1" x14ac:dyDescent="0.25">
      <c r="A89" s="519"/>
      <c r="B89" s="520"/>
      <c r="C89" s="534"/>
      <c r="D89" s="534"/>
      <c r="E89" s="534"/>
    </row>
    <row r="90" spans="1:5" s="561" customFormat="1" ht="16.5" customHeight="1" thickBot="1" x14ac:dyDescent="0.25">
      <c r="A90" s="778" t="s">
        <v>43</v>
      </c>
      <c r="B90" s="779"/>
      <c r="C90" s="779"/>
      <c r="D90" s="779"/>
      <c r="E90" s="780"/>
    </row>
    <row r="91" spans="1:5" s="338" customFormat="1" ht="12" customHeight="1" thickBot="1" x14ac:dyDescent="0.25">
      <c r="A91" s="540" t="s">
        <v>6</v>
      </c>
      <c r="B91" s="378" t="s">
        <v>420</v>
      </c>
      <c r="C91" s="701">
        <f>SUM(C92:C96)</f>
        <v>236086000</v>
      </c>
      <c r="D91" s="701">
        <f>SUM(D92:D96)</f>
        <v>272344384</v>
      </c>
      <c r="E91" s="360">
        <f>SUM(E92:E96)</f>
        <v>239128536</v>
      </c>
    </row>
    <row r="92" spans="1:5" ht="12" customHeight="1" x14ac:dyDescent="0.2">
      <c r="A92" s="553" t="s">
        <v>70</v>
      </c>
      <c r="B92" s="364" t="s">
        <v>36</v>
      </c>
      <c r="C92" s="702">
        <v>70015000</v>
      </c>
      <c r="D92" s="702">
        <v>85115000</v>
      </c>
      <c r="E92" s="703">
        <v>70408112</v>
      </c>
    </row>
    <row r="93" spans="1:5" ht="12" customHeight="1" x14ac:dyDescent="0.2">
      <c r="A93" s="546" t="s">
        <v>71</v>
      </c>
      <c r="B93" s="362" t="s">
        <v>132</v>
      </c>
      <c r="C93" s="685">
        <v>8358000</v>
      </c>
      <c r="D93" s="685">
        <v>9858000</v>
      </c>
      <c r="E93" s="686">
        <v>9562692</v>
      </c>
    </row>
    <row r="94" spans="1:5" ht="12" customHeight="1" x14ac:dyDescent="0.2">
      <c r="A94" s="546" t="s">
        <v>72</v>
      </c>
      <c r="B94" s="362" t="s">
        <v>99</v>
      </c>
      <c r="C94" s="689">
        <v>53887000</v>
      </c>
      <c r="D94" s="689">
        <v>74009949</v>
      </c>
      <c r="E94" s="690">
        <v>57223103</v>
      </c>
    </row>
    <row r="95" spans="1:5" ht="12" customHeight="1" x14ac:dyDescent="0.2">
      <c r="A95" s="546" t="s">
        <v>73</v>
      </c>
      <c r="B95" s="365" t="s">
        <v>133</v>
      </c>
      <c r="C95" s="689">
        <v>15300000</v>
      </c>
      <c r="D95" s="689">
        <v>17023000</v>
      </c>
      <c r="E95" s="690">
        <v>16903394</v>
      </c>
    </row>
    <row r="96" spans="1:5" ht="12" customHeight="1" x14ac:dyDescent="0.2">
      <c r="A96" s="546" t="s">
        <v>82</v>
      </c>
      <c r="B96" s="373" t="s">
        <v>134</v>
      </c>
      <c r="C96" s="689">
        <v>88526000</v>
      </c>
      <c r="D96" s="689">
        <v>86338435</v>
      </c>
      <c r="E96" s="690">
        <v>85031235</v>
      </c>
    </row>
    <row r="97" spans="1:5" ht="12" customHeight="1" x14ac:dyDescent="0.2">
      <c r="A97" s="546" t="s">
        <v>74</v>
      </c>
      <c r="B97" s="362" t="s">
        <v>421</v>
      </c>
      <c r="C97" s="689">
        <v>0</v>
      </c>
      <c r="D97" s="689">
        <v>127051</v>
      </c>
      <c r="E97" s="690">
        <v>127051</v>
      </c>
    </row>
    <row r="98" spans="1:5" ht="12" customHeight="1" x14ac:dyDescent="0.2">
      <c r="A98" s="546" t="s">
        <v>75</v>
      </c>
      <c r="B98" s="385" t="s">
        <v>422</v>
      </c>
      <c r="C98" s="689"/>
      <c r="D98" s="689"/>
      <c r="E98" s="690"/>
    </row>
    <row r="99" spans="1:5" ht="12" customHeight="1" x14ac:dyDescent="0.2">
      <c r="A99" s="546" t="s">
        <v>83</v>
      </c>
      <c r="B99" s="386" t="s">
        <v>423</v>
      </c>
      <c r="C99" s="689"/>
      <c r="D99" s="689"/>
      <c r="E99" s="690"/>
    </row>
    <row r="100" spans="1:5" ht="12" customHeight="1" x14ac:dyDescent="0.2">
      <c r="A100" s="546" t="s">
        <v>84</v>
      </c>
      <c r="B100" s="386" t="s">
        <v>424</v>
      </c>
      <c r="C100" s="689"/>
      <c r="D100" s="689"/>
      <c r="E100" s="690"/>
    </row>
    <row r="101" spans="1:5" ht="12" customHeight="1" x14ac:dyDescent="0.2">
      <c r="A101" s="546" t="s">
        <v>85</v>
      </c>
      <c r="B101" s="385" t="s">
        <v>425</v>
      </c>
      <c r="C101" s="689">
        <v>87176000</v>
      </c>
      <c r="D101" s="689">
        <v>75040784</v>
      </c>
      <c r="E101" s="690">
        <v>73766940</v>
      </c>
    </row>
    <row r="102" spans="1:5" ht="12" customHeight="1" x14ac:dyDescent="0.2">
      <c r="A102" s="546" t="s">
        <v>86</v>
      </c>
      <c r="B102" s="385" t="s">
        <v>426</v>
      </c>
      <c r="C102" s="689"/>
      <c r="D102" s="689"/>
      <c r="E102" s="690"/>
    </row>
    <row r="103" spans="1:5" ht="12" customHeight="1" x14ac:dyDescent="0.2">
      <c r="A103" s="546" t="s">
        <v>88</v>
      </c>
      <c r="B103" s="386" t="s">
        <v>427</v>
      </c>
      <c r="C103" s="689"/>
      <c r="D103" s="689"/>
      <c r="E103" s="690"/>
    </row>
    <row r="104" spans="1:5" ht="12" customHeight="1" x14ac:dyDescent="0.2">
      <c r="A104" s="554" t="s">
        <v>135</v>
      </c>
      <c r="B104" s="387" t="s">
        <v>428</v>
      </c>
      <c r="C104" s="689"/>
      <c r="D104" s="689"/>
      <c r="E104" s="690"/>
    </row>
    <row r="105" spans="1:5" ht="12" customHeight="1" x14ac:dyDescent="0.2">
      <c r="A105" s="546" t="s">
        <v>429</v>
      </c>
      <c r="B105" s="387" t="s">
        <v>430</v>
      </c>
      <c r="C105" s="689"/>
      <c r="D105" s="689"/>
      <c r="E105" s="690"/>
    </row>
    <row r="106" spans="1:5" s="338" customFormat="1" ht="12" customHeight="1" thickBot="1" x14ac:dyDescent="0.25">
      <c r="A106" s="555" t="s">
        <v>431</v>
      </c>
      <c r="B106" s="388" t="s">
        <v>432</v>
      </c>
      <c r="C106" s="704">
        <v>1350000</v>
      </c>
      <c r="D106" s="704">
        <v>11170600</v>
      </c>
      <c r="E106" s="705">
        <v>11137244</v>
      </c>
    </row>
    <row r="107" spans="1:5" ht="12" customHeight="1" thickBot="1" x14ac:dyDescent="0.25">
      <c r="A107" s="379" t="s">
        <v>7</v>
      </c>
      <c r="B107" s="377" t="s">
        <v>433</v>
      </c>
      <c r="C107" s="679">
        <f>SUM(C108:C120)</f>
        <v>24469000</v>
      </c>
      <c r="D107" s="679">
        <f t="shared" ref="D107:E107" si="0">SUM(D108:D120)</f>
        <v>52217756</v>
      </c>
      <c r="E107" s="680">
        <f t="shared" si="0"/>
        <v>25565145</v>
      </c>
    </row>
    <row r="108" spans="1:5" ht="12" customHeight="1" x14ac:dyDescent="0.2">
      <c r="A108" s="545" t="s">
        <v>76</v>
      </c>
      <c r="B108" s="362" t="s">
        <v>157</v>
      </c>
      <c r="C108" s="682">
        <v>5318000</v>
      </c>
      <c r="D108" s="682">
        <v>8066756</v>
      </c>
      <c r="E108" s="683">
        <v>5265260</v>
      </c>
    </row>
    <row r="109" spans="1:5" ht="12" customHeight="1" x14ac:dyDescent="0.2">
      <c r="A109" s="545" t="s">
        <v>77</v>
      </c>
      <c r="B109" s="366" t="s">
        <v>434</v>
      </c>
      <c r="C109" s="682"/>
      <c r="D109" s="682"/>
      <c r="E109" s="683"/>
    </row>
    <row r="110" spans="1:5" ht="12" customHeight="1" x14ac:dyDescent="0.2">
      <c r="A110" s="545" t="s">
        <v>78</v>
      </c>
      <c r="B110" s="366" t="s">
        <v>136</v>
      </c>
      <c r="C110" s="685">
        <v>19151000</v>
      </c>
      <c r="D110" s="685">
        <v>44151000</v>
      </c>
      <c r="E110" s="686">
        <v>20299885</v>
      </c>
    </row>
    <row r="111" spans="1:5" ht="12" customHeight="1" x14ac:dyDescent="0.2">
      <c r="A111" s="545" t="s">
        <v>79</v>
      </c>
      <c r="B111" s="366" t="s">
        <v>435</v>
      </c>
      <c r="C111" s="685"/>
      <c r="D111" s="685"/>
      <c r="E111" s="686"/>
    </row>
    <row r="112" spans="1:5" ht="12" customHeight="1" x14ac:dyDescent="0.2">
      <c r="A112" s="545" t="s">
        <v>80</v>
      </c>
      <c r="B112" s="398" t="s">
        <v>159</v>
      </c>
      <c r="C112" s="685"/>
      <c r="D112" s="685"/>
      <c r="E112" s="686"/>
    </row>
    <row r="113" spans="1:5" ht="12" customHeight="1" x14ac:dyDescent="0.2">
      <c r="A113" s="545" t="s">
        <v>87</v>
      </c>
      <c r="B113" s="397" t="s">
        <v>436</v>
      </c>
      <c r="C113" s="685"/>
      <c r="D113" s="685"/>
      <c r="E113" s="686"/>
    </row>
    <row r="114" spans="1:5" ht="12" customHeight="1" x14ac:dyDescent="0.2">
      <c r="A114" s="545" t="s">
        <v>89</v>
      </c>
      <c r="B114" s="413" t="s">
        <v>437</v>
      </c>
      <c r="C114" s="685"/>
      <c r="D114" s="685"/>
      <c r="E114" s="686"/>
    </row>
    <row r="115" spans="1:5" ht="12" customHeight="1" x14ac:dyDescent="0.2">
      <c r="A115" s="545" t="s">
        <v>137</v>
      </c>
      <c r="B115" s="386" t="s">
        <v>424</v>
      </c>
      <c r="C115" s="685"/>
      <c r="D115" s="685"/>
      <c r="E115" s="686"/>
    </row>
    <row r="116" spans="1:5" ht="12" customHeight="1" x14ac:dyDescent="0.2">
      <c r="A116" s="545" t="s">
        <v>138</v>
      </c>
      <c r="B116" s="386" t="s">
        <v>438</v>
      </c>
      <c r="C116" s="685"/>
      <c r="D116" s="685"/>
      <c r="E116" s="686"/>
    </row>
    <row r="117" spans="1:5" ht="12" customHeight="1" x14ac:dyDescent="0.2">
      <c r="A117" s="545" t="s">
        <v>139</v>
      </c>
      <c r="B117" s="386" t="s">
        <v>439</v>
      </c>
      <c r="C117" s="685"/>
      <c r="D117" s="685"/>
      <c r="E117" s="686"/>
    </row>
    <row r="118" spans="1:5" ht="12" customHeight="1" x14ac:dyDescent="0.2">
      <c r="A118" s="545" t="s">
        <v>440</v>
      </c>
      <c r="B118" s="386" t="s">
        <v>427</v>
      </c>
      <c r="C118" s="685"/>
      <c r="D118" s="685"/>
      <c r="E118" s="686"/>
    </row>
    <row r="119" spans="1:5" ht="12" customHeight="1" x14ac:dyDescent="0.2">
      <c r="A119" s="545" t="s">
        <v>441</v>
      </c>
      <c r="B119" s="386" t="s">
        <v>442</v>
      </c>
      <c r="C119" s="685"/>
      <c r="D119" s="685"/>
      <c r="E119" s="686"/>
    </row>
    <row r="120" spans="1:5" ht="12" customHeight="1" thickBot="1" x14ac:dyDescent="0.25">
      <c r="A120" s="554" t="s">
        <v>443</v>
      </c>
      <c r="B120" s="386" t="s">
        <v>444</v>
      </c>
      <c r="C120" s="689"/>
      <c r="D120" s="689"/>
      <c r="E120" s="690"/>
    </row>
    <row r="121" spans="1:5" ht="12" customHeight="1" thickBot="1" x14ac:dyDescent="0.25">
      <c r="A121" s="379" t="s">
        <v>8</v>
      </c>
      <c r="B121" s="382" t="s">
        <v>445</v>
      </c>
      <c r="C121" s="679">
        <f>+C122+C123</f>
        <v>0</v>
      </c>
      <c r="D121" s="679">
        <f>+D122+D123</f>
        <v>0</v>
      </c>
      <c r="E121" s="680">
        <f>+E122+E123</f>
        <v>0</v>
      </c>
    </row>
    <row r="122" spans="1:5" ht="12" customHeight="1" x14ac:dyDescent="0.2">
      <c r="A122" s="545" t="s">
        <v>59</v>
      </c>
      <c r="B122" s="363" t="s">
        <v>45</v>
      </c>
      <c r="C122" s="682"/>
      <c r="D122" s="682"/>
      <c r="E122" s="683"/>
    </row>
    <row r="123" spans="1:5" ht="12" customHeight="1" thickBot="1" x14ac:dyDescent="0.25">
      <c r="A123" s="547" t="s">
        <v>60</v>
      </c>
      <c r="B123" s="366" t="s">
        <v>46</v>
      </c>
      <c r="C123" s="689"/>
      <c r="D123" s="689"/>
      <c r="E123" s="690"/>
    </row>
    <row r="124" spans="1:5" ht="12" customHeight="1" thickBot="1" x14ac:dyDescent="0.25">
      <c r="A124" s="379" t="s">
        <v>9</v>
      </c>
      <c r="B124" s="382" t="s">
        <v>446</v>
      </c>
      <c r="C124" s="679">
        <f>+C91+C107+C121</f>
        <v>260555000</v>
      </c>
      <c r="D124" s="679">
        <f>+D91+D107+D121</f>
        <v>324562140</v>
      </c>
      <c r="E124" s="680">
        <f>+E91+E107+E121</f>
        <v>264693681</v>
      </c>
    </row>
    <row r="125" spans="1:5" ht="12" customHeight="1" thickBot="1" x14ac:dyDescent="0.25">
      <c r="A125" s="379" t="s">
        <v>10</v>
      </c>
      <c r="B125" s="382" t="s">
        <v>551</v>
      </c>
      <c r="C125" s="679">
        <v>0</v>
      </c>
      <c r="D125" s="679">
        <v>2157407</v>
      </c>
      <c r="E125" s="680">
        <v>2157407</v>
      </c>
    </row>
    <row r="126" spans="1:5" ht="12" customHeight="1" x14ac:dyDescent="0.2">
      <c r="A126" s="545" t="s">
        <v>63</v>
      </c>
      <c r="B126" s="363" t="s">
        <v>448</v>
      </c>
      <c r="C126" s="685"/>
      <c r="D126" s="685"/>
      <c r="E126" s="686"/>
    </row>
    <row r="127" spans="1:5" ht="12" customHeight="1" x14ac:dyDescent="0.2">
      <c r="A127" s="545" t="s">
        <v>64</v>
      </c>
      <c r="B127" s="363" t="s">
        <v>449</v>
      </c>
      <c r="C127" s="685"/>
      <c r="D127" s="685">
        <v>2157407</v>
      </c>
      <c r="E127" s="686">
        <v>2157407</v>
      </c>
    </row>
    <row r="128" spans="1:5" ht="12" customHeight="1" thickBot="1" x14ac:dyDescent="0.25">
      <c r="A128" s="554" t="s">
        <v>65</v>
      </c>
      <c r="B128" s="361" t="s">
        <v>450</v>
      </c>
      <c r="C128" s="685"/>
      <c r="D128" s="685"/>
      <c r="E128" s="686"/>
    </row>
    <row r="129" spans="1:11" ht="12" customHeight="1" thickBot="1" x14ac:dyDescent="0.25">
      <c r="A129" s="379" t="s">
        <v>11</v>
      </c>
      <c r="B129" s="382" t="s">
        <v>451</v>
      </c>
      <c r="C129" s="679">
        <v>0</v>
      </c>
      <c r="D129" s="679">
        <v>0</v>
      </c>
      <c r="E129" s="680">
        <v>0</v>
      </c>
    </row>
    <row r="130" spans="1:11" ht="12" customHeight="1" x14ac:dyDescent="0.2">
      <c r="A130" s="545" t="s">
        <v>66</v>
      </c>
      <c r="B130" s="363" t="s">
        <v>452</v>
      </c>
      <c r="C130" s="685"/>
      <c r="D130" s="685"/>
      <c r="E130" s="686"/>
    </row>
    <row r="131" spans="1:11" ht="12" customHeight="1" x14ac:dyDescent="0.2">
      <c r="A131" s="545" t="s">
        <v>67</v>
      </c>
      <c r="B131" s="363" t="s">
        <v>453</v>
      </c>
      <c r="C131" s="685"/>
      <c r="D131" s="685"/>
      <c r="E131" s="686"/>
    </row>
    <row r="132" spans="1:11" ht="12" customHeight="1" x14ac:dyDescent="0.2">
      <c r="A132" s="545" t="s">
        <v>348</v>
      </c>
      <c r="B132" s="363" t="s">
        <v>454</v>
      </c>
      <c r="C132" s="685"/>
      <c r="D132" s="685"/>
      <c r="E132" s="686"/>
    </row>
    <row r="133" spans="1:11" s="338" customFormat="1" ht="12" customHeight="1" thickBot="1" x14ac:dyDescent="0.25">
      <c r="A133" s="554" t="s">
        <v>350</v>
      </c>
      <c r="B133" s="361" t="s">
        <v>455</v>
      </c>
      <c r="C133" s="689"/>
      <c r="D133" s="689"/>
      <c r="E133" s="690"/>
    </row>
    <row r="134" spans="1:11" ht="13.5" thickBot="1" x14ac:dyDescent="0.25">
      <c r="A134" s="379" t="s">
        <v>12</v>
      </c>
      <c r="B134" s="382" t="s">
        <v>671</v>
      </c>
      <c r="C134" s="691">
        <f>+C135+C136+C137+C138</f>
        <v>0</v>
      </c>
      <c r="D134" s="691">
        <f>+D135+D136+D137+D138</f>
        <v>4135216</v>
      </c>
      <c r="E134" s="692">
        <f>+E135+E136+E137+E138</f>
        <v>4135216</v>
      </c>
      <c r="K134" s="508"/>
    </row>
    <row r="135" spans="1:11" x14ac:dyDescent="0.2">
      <c r="A135" s="545" t="s">
        <v>68</v>
      </c>
      <c r="B135" s="363" t="s">
        <v>457</v>
      </c>
      <c r="C135" s="685"/>
      <c r="D135" s="685"/>
      <c r="E135" s="686"/>
    </row>
    <row r="136" spans="1:11" ht="12" customHeight="1" x14ac:dyDescent="0.2">
      <c r="A136" s="545" t="s">
        <v>69</v>
      </c>
      <c r="B136" s="363" t="s">
        <v>458</v>
      </c>
      <c r="C136" s="685"/>
      <c r="D136" s="685">
        <v>4135216</v>
      </c>
      <c r="E136" s="686">
        <v>4135216</v>
      </c>
    </row>
    <row r="137" spans="1:11" ht="12" customHeight="1" x14ac:dyDescent="0.2">
      <c r="A137" s="545" t="s">
        <v>357</v>
      </c>
      <c r="B137" s="363" t="s">
        <v>670</v>
      </c>
      <c r="C137" s="685"/>
      <c r="D137" s="685"/>
      <c r="E137" s="686"/>
    </row>
    <row r="138" spans="1:11" s="338" customFormat="1" ht="12" customHeight="1" x14ac:dyDescent="0.2">
      <c r="A138" s="545" t="s">
        <v>359</v>
      </c>
      <c r="B138" s="363" t="s">
        <v>459</v>
      </c>
      <c r="C138" s="685"/>
      <c r="D138" s="685"/>
      <c r="E138" s="686"/>
    </row>
    <row r="139" spans="1:11" s="338" customFormat="1" ht="12" customHeight="1" thickBot="1" x14ac:dyDescent="0.25">
      <c r="A139" s="554" t="s">
        <v>669</v>
      </c>
      <c r="B139" s="361" t="s">
        <v>460</v>
      </c>
      <c r="C139" s="685"/>
      <c r="D139" s="685"/>
      <c r="E139" s="686"/>
    </row>
    <row r="140" spans="1:11" s="338" customFormat="1" ht="12" customHeight="1" thickBot="1" x14ac:dyDescent="0.25">
      <c r="A140" s="379" t="s">
        <v>13</v>
      </c>
      <c r="B140" s="382" t="s">
        <v>552</v>
      </c>
      <c r="C140" s="679"/>
      <c r="D140" s="679"/>
      <c r="E140" s="680"/>
    </row>
    <row r="141" spans="1:11" s="338" customFormat="1" ht="12" customHeight="1" x14ac:dyDescent="0.2">
      <c r="A141" s="545" t="s">
        <v>130</v>
      </c>
      <c r="B141" s="363" t="s">
        <v>462</v>
      </c>
      <c r="C141" s="685"/>
      <c r="D141" s="685"/>
      <c r="E141" s="686"/>
    </row>
    <row r="142" spans="1:11" s="338" customFormat="1" ht="12" customHeight="1" x14ac:dyDescent="0.2">
      <c r="A142" s="545" t="s">
        <v>131</v>
      </c>
      <c r="B142" s="363" t="s">
        <v>463</v>
      </c>
      <c r="C142" s="685"/>
      <c r="D142" s="685"/>
      <c r="E142" s="686"/>
    </row>
    <row r="143" spans="1:11" s="338" customFormat="1" ht="12" customHeight="1" x14ac:dyDescent="0.2">
      <c r="A143" s="545" t="s">
        <v>158</v>
      </c>
      <c r="B143" s="363" t="s">
        <v>464</v>
      </c>
      <c r="C143" s="685"/>
      <c r="D143" s="685"/>
      <c r="E143" s="686"/>
    </row>
    <row r="144" spans="1:11" ht="12.75" customHeight="1" thickBot="1" x14ac:dyDescent="0.25">
      <c r="A144" s="545" t="s">
        <v>365</v>
      </c>
      <c r="B144" s="363" t="s">
        <v>465</v>
      </c>
      <c r="C144" s="689">
        <v>0</v>
      </c>
      <c r="D144" s="689"/>
      <c r="E144" s="690"/>
    </row>
    <row r="145" spans="1:5" ht="12" customHeight="1" thickBot="1" x14ac:dyDescent="0.25">
      <c r="A145" s="379" t="s">
        <v>14</v>
      </c>
      <c r="B145" s="382" t="s">
        <v>466</v>
      </c>
      <c r="C145" s="679">
        <v>0</v>
      </c>
      <c r="D145" s="679">
        <v>4135216</v>
      </c>
      <c r="E145" s="680">
        <v>4135216</v>
      </c>
    </row>
    <row r="146" spans="1:5" ht="15" customHeight="1" thickBot="1" x14ac:dyDescent="0.25">
      <c r="A146" s="556" t="s">
        <v>15</v>
      </c>
      <c r="B146" s="402" t="s">
        <v>467</v>
      </c>
      <c r="C146" s="679">
        <v>260555000</v>
      </c>
      <c r="D146" s="679">
        <v>328697356</v>
      </c>
      <c r="E146" s="680">
        <v>268828897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0" t="s">
        <v>740</v>
      </c>
      <c r="B148" s="671"/>
      <c r="C148" s="111"/>
      <c r="D148" s="112"/>
      <c r="E148" s="109">
        <v>56</v>
      </c>
    </row>
    <row r="149" spans="1:5" ht="14.25" customHeight="1" thickBot="1" x14ac:dyDescent="0.25">
      <c r="A149" s="672" t="s">
        <v>739</v>
      </c>
      <c r="B149" s="673"/>
      <c r="C149" s="111"/>
      <c r="D149" s="112"/>
      <c r="E149" s="109">
        <v>45</v>
      </c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4.83203125" style="536" customWidth="1"/>
    <col min="2" max="2" width="65.33203125" style="537" customWidth="1"/>
    <col min="3" max="5" width="17" style="538" customWidth="1"/>
    <col min="6" max="16384" width="9.33203125" style="30"/>
  </cols>
  <sheetData>
    <row r="1" spans="1:5" s="512" customFormat="1" ht="16.5" customHeight="1" thickBot="1" x14ac:dyDescent="0.25">
      <c r="A1" s="511"/>
      <c r="B1" s="513"/>
      <c r="C1" s="558"/>
      <c r="D1" s="523"/>
      <c r="E1" s="558" t="str">
        <f>+CONCATENATE("6.3. melléklet a ……/",LEFT(ÖSSZEFÜGGÉSEK!A4,4)+3,". (……) önkormányzati rendelethez")</f>
        <v>6.3. melléklet a ……/2019. (……) önkormányzati rendelethez</v>
      </c>
    </row>
    <row r="2" spans="1:5" s="559" customFormat="1" ht="15.75" customHeight="1" x14ac:dyDescent="0.2">
      <c r="A2" s="539" t="s">
        <v>51</v>
      </c>
      <c r="B2" s="781" t="s">
        <v>154</v>
      </c>
      <c r="C2" s="782"/>
      <c r="D2" s="783"/>
      <c r="E2" s="532" t="s">
        <v>40</v>
      </c>
    </row>
    <row r="3" spans="1:5" s="559" customFormat="1" ht="24.75" thickBot="1" x14ac:dyDescent="0.25">
      <c r="A3" s="557" t="s">
        <v>547</v>
      </c>
      <c r="B3" s="784" t="s">
        <v>673</v>
      </c>
      <c r="C3" s="785"/>
      <c r="D3" s="786"/>
      <c r="E3" s="507" t="s">
        <v>48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756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61" customFormat="1" ht="12" customHeight="1" thickBot="1" x14ac:dyDescent="0.25">
      <c r="A8" s="379" t="s">
        <v>6</v>
      </c>
      <c r="B8" s="375" t="s">
        <v>306</v>
      </c>
      <c r="C8" s="406">
        <f>SUM(C9:C14)</f>
        <v>0</v>
      </c>
      <c r="D8" s="406">
        <f>SUM(D9:D14)</f>
        <v>0</v>
      </c>
      <c r="E8" s="389">
        <f>SUM(E9:E14)</f>
        <v>0</v>
      </c>
    </row>
    <row r="9" spans="1:5" s="535" customFormat="1" ht="12" customHeight="1" x14ac:dyDescent="0.2">
      <c r="A9" s="545" t="s">
        <v>70</v>
      </c>
      <c r="B9" s="417" t="s">
        <v>307</v>
      </c>
      <c r="C9" s="408"/>
      <c r="D9" s="408"/>
      <c r="E9" s="391"/>
    </row>
    <row r="10" spans="1:5" s="562" customFormat="1" ht="12" customHeight="1" x14ac:dyDescent="0.2">
      <c r="A10" s="546" t="s">
        <v>71</v>
      </c>
      <c r="B10" s="418" t="s">
        <v>308</v>
      </c>
      <c r="C10" s="407"/>
      <c r="D10" s="407"/>
      <c r="E10" s="390"/>
    </row>
    <row r="11" spans="1:5" s="562" customFormat="1" ht="12" customHeight="1" x14ac:dyDescent="0.2">
      <c r="A11" s="546" t="s">
        <v>72</v>
      </c>
      <c r="B11" s="418" t="s">
        <v>309</v>
      </c>
      <c r="C11" s="407"/>
      <c r="D11" s="407"/>
      <c r="E11" s="390"/>
    </row>
    <row r="12" spans="1:5" s="562" customFormat="1" ht="12" customHeight="1" x14ac:dyDescent="0.2">
      <c r="A12" s="546" t="s">
        <v>73</v>
      </c>
      <c r="B12" s="418" t="s">
        <v>310</v>
      </c>
      <c r="C12" s="407"/>
      <c r="D12" s="407"/>
      <c r="E12" s="390"/>
    </row>
    <row r="13" spans="1:5" s="562" customFormat="1" ht="12" customHeight="1" x14ac:dyDescent="0.2">
      <c r="A13" s="546" t="s">
        <v>106</v>
      </c>
      <c r="B13" s="418" t="s">
        <v>311</v>
      </c>
      <c r="C13" s="407"/>
      <c r="D13" s="407"/>
      <c r="E13" s="390"/>
    </row>
    <row r="14" spans="1:5" s="535" customFormat="1" ht="12" customHeight="1" thickBot="1" x14ac:dyDescent="0.25">
      <c r="A14" s="547" t="s">
        <v>74</v>
      </c>
      <c r="B14" s="419" t="s">
        <v>312</v>
      </c>
      <c r="C14" s="409"/>
      <c r="D14" s="409"/>
      <c r="E14" s="392"/>
    </row>
    <row r="15" spans="1:5" s="535" customFormat="1" ht="12" customHeight="1" thickBot="1" x14ac:dyDescent="0.25">
      <c r="A15" s="379" t="s">
        <v>7</v>
      </c>
      <c r="B15" s="396" t="s">
        <v>313</v>
      </c>
      <c r="C15" s="406">
        <f>SUM(C16:C20)</f>
        <v>0</v>
      </c>
      <c r="D15" s="406">
        <f>SUM(D16:D20)</f>
        <v>0</v>
      </c>
      <c r="E15" s="389">
        <f>SUM(E16:E20)</f>
        <v>0</v>
      </c>
    </row>
    <row r="16" spans="1:5" s="535" customFormat="1" ht="12" customHeight="1" x14ac:dyDescent="0.2">
      <c r="A16" s="545" t="s">
        <v>76</v>
      </c>
      <c r="B16" s="417" t="s">
        <v>314</v>
      </c>
      <c r="C16" s="408"/>
      <c r="D16" s="408"/>
      <c r="E16" s="391"/>
    </row>
    <row r="17" spans="1:5" s="535" customFormat="1" ht="12" customHeight="1" x14ac:dyDescent="0.2">
      <c r="A17" s="546" t="s">
        <v>77</v>
      </c>
      <c r="B17" s="418" t="s">
        <v>315</v>
      </c>
      <c r="C17" s="407"/>
      <c r="D17" s="407"/>
      <c r="E17" s="390"/>
    </row>
    <row r="18" spans="1:5" s="535" customFormat="1" ht="12" customHeight="1" x14ac:dyDescent="0.2">
      <c r="A18" s="546" t="s">
        <v>78</v>
      </c>
      <c r="B18" s="418" t="s">
        <v>316</v>
      </c>
      <c r="C18" s="407"/>
      <c r="D18" s="407"/>
      <c r="E18" s="390"/>
    </row>
    <row r="19" spans="1:5" s="535" customFormat="1" ht="12" customHeight="1" x14ac:dyDescent="0.2">
      <c r="A19" s="546" t="s">
        <v>79</v>
      </c>
      <c r="B19" s="418" t="s">
        <v>317</v>
      </c>
      <c r="C19" s="407"/>
      <c r="D19" s="407"/>
      <c r="E19" s="390"/>
    </row>
    <row r="20" spans="1:5" s="535" customFormat="1" ht="12" customHeight="1" x14ac:dyDescent="0.2">
      <c r="A20" s="546" t="s">
        <v>80</v>
      </c>
      <c r="B20" s="418" t="s">
        <v>318</v>
      </c>
      <c r="C20" s="407"/>
      <c r="D20" s="407"/>
      <c r="E20" s="390"/>
    </row>
    <row r="21" spans="1:5" s="562" customFormat="1" ht="12" customHeight="1" thickBot="1" x14ac:dyDescent="0.25">
      <c r="A21" s="547" t="s">
        <v>87</v>
      </c>
      <c r="B21" s="419" t="s">
        <v>319</v>
      </c>
      <c r="C21" s="409"/>
      <c r="D21" s="409"/>
      <c r="E21" s="392"/>
    </row>
    <row r="22" spans="1:5" s="562" customFormat="1" ht="12" customHeight="1" thickBot="1" x14ac:dyDescent="0.25">
      <c r="A22" s="379" t="s">
        <v>8</v>
      </c>
      <c r="B22" s="375" t="s">
        <v>320</v>
      </c>
      <c r="C22" s="406">
        <f>SUM(C23:C27)</f>
        <v>0</v>
      </c>
      <c r="D22" s="406">
        <f>SUM(D23:D27)</f>
        <v>0</v>
      </c>
      <c r="E22" s="389">
        <f>SUM(E23:E27)</f>
        <v>0</v>
      </c>
    </row>
    <row r="23" spans="1:5" s="562" customFormat="1" ht="12" customHeight="1" x14ac:dyDescent="0.2">
      <c r="A23" s="545" t="s">
        <v>59</v>
      </c>
      <c r="B23" s="417" t="s">
        <v>321</v>
      </c>
      <c r="C23" s="408"/>
      <c r="D23" s="408"/>
      <c r="E23" s="391"/>
    </row>
    <row r="24" spans="1:5" s="535" customFormat="1" ht="12" customHeight="1" x14ac:dyDescent="0.2">
      <c r="A24" s="546" t="s">
        <v>60</v>
      </c>
      <c r="B24" s="418" t="s">
        <v>322</v>
      </c>
      <c r="C24" s="407"/>
      <c r="D24" s="407"/>
      <c r="E24" s="390"/>
    </row>
    <row r="25" spans="1:5" s="562" customFormat="1" ht="12" customHeight="1" x14ac:dyDescent="0.2">
      <c r="A25" s="546" t="s">
        <v>61</v>
      </c>
      <c r="B25" s="418" t="s">
        <v>323</v>
      </c>
      <c r="C25" s="407"/>
      <c r="D25" s="407"/>
      <c r="E25" s="390"/>
    </row>
    <row r="26" spans="1:5" s="562" customFormat="1" ht="12" customHeight="1" x14ac:dyDescent="0.2">
      <c r="A26" s="546" t="s">
        <v>62</v>
      </c>
      <c r="B26" s="418" t="s">
        <v>324</v>
      </c>
      <c r="C26" s="407"/>
      <c r="D26" s="407"/>
      <c r="E26" s="390"/>
    </row>
    <row r="27" spans="1:5" s="562" customFormat="1" ht="12" customHeight="1" x14ac:dyDescent="0.2">
      <c r="A27" s="546" t="s">
        <v>120</v>
      </c>
      <c r="B27" s="418" t="s">
        <v>325</v>
      </c>
      <c r="C27" s="407"/>
      <c r="D27" s="407"/>
      <c r="E27" s="390"/>
    </row>
    <row r="28" spans="1:5" s="562" customFormat="1" ht="12" customHeight="1" thickBot="1" x14ac:dyDescent="0.25">
      <c r="A28" s="547" t="s">
        <v>121</v>
      </c>
      <c r="B28" s="419" t="s">
        <v>326</v>
      </c>
      <c r="C28" s="409"/>
      <c r="D28" s="409"/>
      <c r="E28" s="392"/>
    </row>
    <row r="29" spans="1:5" s="562" customFormat="1" ht="12" customHeight="1" thickBot="1" x14ac:dyDescent="0.25">
      <c r="A29" s="379" t="s">
        <v>122</v>
      </c>
      <c r="B29" s="375" t="s">
        <v>729</v>
      </c>
      <c r="C29" s="412">
        <f>SUM(C30:C35)</f>
        <v>0</v>
      </c>
      <c r="D29" s="412">
        <f>SUM(D30:D35)</f>
        <v>0</v>
      </c>
      <c r="E29" s="425">
        <f>SUM(E30:E35)</f>
        <v>0</v>
      </c>
    </row>
    <row r="30" spans="1:5" s="562" customFormat="1" ht="12" customHeight="1" x14ac:dyDescent="0.2">
      <c r="A30" s="545" t="s">
        <v>327</v>
      </c>
      <c r="B30" s="417" t="s">
        <v>733</v>
      </c>
      <c r="C30" s="408"/>
      <c r="D30" s="408">
        <f>+D31+D32</f>
        <v>0</v>
      </c>
      <c r="E30" s="391">
        <f>+E31+E32</f>
        <v>0</v>
      </c>
    </row>
    <row r="31" spans="1:5" s="562" customFormat="1" ht="12" customHeight="1" x14ac:dyDescent="0.2">
      <c r="A31" s="546" t="s">
        <v>328</v>
      </c>
      <c r="B31" s="418" t="s">
        <v>734</v>
      </c>
      <c r="C31" s="407"/>
      <c r="D31" s="407"/>
      <c r="E31" s="390"/>
    </row>
    <row r="32" spans="1:5" s="562" customFormat="1" ht="12" customHeight="1" x14ac:dyDescent="0.2">
      <c r="A32" s="546" t="s">
        <v>329</v>
      </c>
      <c r="B32" s="418" t="s">
        <v>735</v>
      </c>
      <c r="C32" s="407"/>
      <c r="D32" s="407"/>
      <c r="E32" s="390"/>
    </row>
    <row r="33" spans="1:5" s="562" customFormat="1" ht="12" customHeight="1" x14ac:dyDescent="0.2">
      <c r="A33" s="546" t="s">
        <v>730</v>
      </c>
      <c r="B33" s="418" t="s">
        <v>736</v>
      </c>
      <c r="C33" s="407"/>
      <c r="D33" s="407"/>
      <c r="E33" s="390"/>
    </row>
    <row r="34" spans="1:5" s="562" customFormat="1" ht="12" customHeight="1" x14ac:dyDescent="0.2">
      <c r="A34" s="546" t="s">
        <v>731</v>
      </c>
      <c r="B34" s="418" t="s">
        <v>330</v>
      </c>
      <c r="C34" s="407"/>
      <c r="D34" s="407"/>
      <c r="E34" s="390"/>
    </row>
    <row r="35" spans="1:5" s="562" customFormat="1" ht="12" customHeight="1" thickBot="1" x14ac:dyDescent="0.25">
      <c r="A35" s="547" t="s">
        <v>732</v>
      </c>
      <c r="B35" s="398" t="s">
        <v>331</v>
      </c>
      <c r="C35" s="409"/>
      <c r="D35" s="409"/>
      <c r="E35" s="392"/>
    </row>
    <row r="36" spans="1:5" s="562" customFormat="1" ht="12" customHeight="1" thickBot="1" x14ac:dyDescent="0.25">
      <c r="A36" s="379" t="s">
        <v>10</v>
      </c>
      <c r="B36" s="375" t="s">
        <v>332</v>
      </c>
      <c r="C36" s="406">
        <f>SUM(C37:C46)</f>
        <v>0</v>
      </c>
      <c r="D36" s="406">
        <f>SUM(D37:D46)</f>
        <v>0</v>
      </c>
      <c r="E36" s="389">
        <f>SUM(E37:E46)</f>
        <v>0</v>
      </c>
    </row>
    <row r="37" spans="1:5" s="562" customFormat="1" ht="12" customHeight="1" x14ac:dyDescent="0.2">
      <c r="A37" s="545" t="s">
        <v>63</v>
      </c>
      <c r="B37" s="417" t="s">
        <v>333</v>
      </c>
      <c r="C37" s="408"/>
      <c r="D37" s="408"/>
      <c r="E37" s="391"/>
    </row>
    <row r="38" spans="1:5" s="562" customFormat="1" ht="12" customHeight="1" x14ac:dyDescent="0.2">
      <c r="A38" s="546" t="s">
        <v>64</v>
      </c>
      <c r="B38" s="418" t="s">
        <v>334</v>
      </c>
      <c r="C38" s="407"/>
      <c r="D38" s="407"/>
      <c r="E38" s="390"/>
    </row>
    <row r="39" spans="1:5" s="562" customFormat="1" ht="12" customHeight="1" x14ac:dyDescent="0.2">
      <c r="A39" s="546" t="s">
        <v>65</v>
      </c>
      <c r="B39" s="418" t="s">
        <v>335</v>
      </c>
      <c r="C39" s="407"/>
      <c r="D39" s="407"/>
      <c r="E39" s="390"/>
    </row>
    <row r="40" spans="1:5" s="562" customFormat="1" ht="12" customHeight="1" x14ac:dyDescent="0.2">
      <c r="A40" s="546" t="s">
        <v>124</v>
      </c>
      <c r="B40" s="418" t="s">
        <v>336</v>
      </c>
      <c r="C40" s="407"/>
      <c r="D40" s="407"/>
      <c r="E40" s="390"/>
    </row>
    <row r="41" spans="1:5" s="562" customFormat="1" ht="12" customHeight="1" x14ac:dyDescent="0.2">
      <c r="A41" s="546" t="s">
        <v>125</v>
      </c>
      <c r="B41" s="418" t="s">
        <v>337</v>
      </c>
      <c r="C41" s="407"/>
      <c r="D41" s="407"/>
      <c r="E41" s="390"/>
    </row>
    <row r="42" spans="1:5" s="562" customFormat="1" ht="12" customHeight="1" x14ac:dyDescent="0.2">
      <c r="A42" s="546" t="s">
        <v>126</v>
      </c>
      <c r="B42" s="418" t="s">
        <v>338</v>
      </c>
      <c r="C42" s="407"/>
      <c r="D42" s="407"/>
      <c r="E42" s="390"/>
    </row>
    <row r="43" spans="1:5" s="562" customFormat="1" ht="12" customHeight="1" x14ac:dyDescent="0.2">
      <c r="A43" s="546" t="s">
        <v>127</v>
      </c>
      <c r="B43" s="418" t="s">
        <v>339</v>
      </c>
      <c r="C43" s="407"/>
      <c r="D43" s="407"/>
      <c r="E43" s="390"/>
    </row>
    <row r="44" spans="1:5" s="562" customFormat="1" ht="12" customHeight="1" x14ac:dyDescent="0.2">
      <c r="A44" s="546" t="s">
        <v>128</v>
      </c>
      <c r="B44" s="418" t="s">
        <v>340</v>
      </c>
      <c r="C44" s="407"/>
      <c r="D44" s="407"/>
      <c r="E44" s="390"/>
    </row>
    <row r="45" spans="1:5" s="562" customFormat="1" ht="12" customHeight="1" x14ac:dyDescent="0.2">
      <c r="A45" s="546" t="s">
        <v>341</v>
      </c>
      <c r="B45" s="418" t="s">
        <v>342</v>
      </c>
      <c r="C45" s="410"/>
      <c r="D45" s="410"/>
      <c r="E45" s="393"/>
    </row>
    <row r="46" spans="1:5" s="535" customFormat="1" ht="12" customHeight="1" thickBot="1" x14ac:dyDescent="0.25">
      <c r="A46" s="547" t="s">
        <v>343</v>
      </c>
      <c r="B46" s="419" t="s">
        <v>344</v>
      </c>
      <c r="C46" s="411"/>
      <c r="D46" s="411"/>
      <c r="E46" s="394"/>
    </row>
    <row r="47" spans="1:5" s="562" customFormat="1" ht="12" customHeight="1" thickBot="1" x14ac:dyDescent="0.25">
      <c r="A47" s="379" t="s">
        <v>11</v>
      </c>
      <c r="B47" s="375" t="s">
        <v>345</v>
      </c>
      <c r="C47" s="406">
        <f>SUM(C48:C52)</f>
        <v>0</v>
      </c>
      <c r="D47" s="406">
        <f>SUM(D48:D52)</f>
        <v>0</v>
      </c>
      <c r="E47" s="389">
        <f>SUM(E48:E52)</f>
        <v>0</v>
      </c>
    </row>
    <row r="48" spans="1:5" s="562" customFormat="1" ht="12" customHeight="1" x14ac:dyDescent="0.2">
      <c r="A48" s="545" t="s">
        <v>66</v>
      </c>
      <c r="B48" s="417" t="s">
        <v>346</v>
      </c>
      <c r="C48" s="427"/>
      <c r="D48" s="427"/>
      <c r="E48" s="395"/>
    </row>
    <row r="49" spans="1:5" s="562" customFormat="1" ht="12" customHeight="1" x14ac:dyDescent="0.2">
      <c r="A49" s="546" t="s">
        <v>67</v>
      </c>
      <c r="B49" s="418" t="s">
        <v>347</v>
      </c>
      <c r="C49" s="410"/>
      <c r="D49" s="410"/>
      <c r="E49" s="393"/>
    </row>
    <row r="50" spans="1:5" s="562" customFormat="1" ht="12" customHeight="1" x14ac:dyDescent="0.2">
      <c r="A50" s="546" t="s">
        <v>348</v>
      </c>
      <c r="B50" s="418" t="s">
        <v>349</v>
      </c>
      <c r="C50" s="410"/>
      <c r="D50" s="410"/>
      <c r="E50" s="393"/>
    </row>
    <row r="51" spans="1:5" s="562" customFormat="1" ht="12" customHeight="1" x14ac:dyDescent="0.2">
      <c r="A51" s="546" t="s">
        <v>350</v>
      </c>
      <c r="B51" s="418" t="s">
        <v>351</v>
      </c>
      <c r="C51" s="410"/>
      <c r="D51" s="410"/>
      <c r="E51" s="393"/>
    </row>
    <row r="52" spans="1:5" s="562" customFormat="1" ht="12" customHeight="1" thickBot="1" x14ac:dyDescent="0.25">
      <c r="A52" s="547" t="s">
        <v>352</v>
      </c>
      <c r="B52" s="419" t="s">
        <v>353</v>
      </c>
      <c r="C52" s="411"/>
      <c r="D52" s="411"/>
      <c r="E52" s="394"/>
    </row>
    <row r="53" spans="1:5" s="562" customFormat="1" ht="12" customHeight="1" thickBot="1" x14ac:dyDescent="0.25">
      <c r="A53" s="379" t="s">
        <v>129</v>
      </c>
      <c r="B53" s="375" t="s">
        <v>354</v>
      </c>
      <c r="C53" s="406">
        <f>SUM(C54:C56)</f>
        <v>0</v>
      </c>
      <c r="D53" s="406">
        <f>SUM(D54:D56)</f>
        <v>0</v>
      </c>
      <c r="E53" s="389">
        <f>SUM(E54:E56)</f>
        <v>0</v>
      </c>
    </row>
    <row r="54" spans="1:5" s="535" customFormat="1" ht="12" customHeight="1" x14ac:dyDescent="0.2">
      <c r="A54" s="545" t="s">
        <v>68</v>
      </c>
      <c r="B54" s="417" t="s">
        <v>355</v>
      </c>
      <c r="C54" s="408"/>
      <c r="D54" s="408"/>
      <c r="E54" s="391"/>
    </row>
    <row r="55" spans="1:5" s="535" customFormat="1" ht="12" customHeight="1" x14ac:dyDescent="0.2">
      <c r="A55" s="546" t="s">
        <v>69</v>
      </c>
      <c r="B55" s="418" t="s">
        <v>356</v>
      </c>
      <c r="C55" s="407"/>
      <c r="D55" s="407"/>
      <c r="E55" s="390"/>
    </row>
    <row r="56" spans="1:5" s="535" customFormat="1" ht="12" customHeight="1" x14ac:dyDescent="0.2">
      <c r="A56" s="546" t="s">
        <v>357</v>
      </c>
      <c r="B56" s="418" t="s">
        <v>358</v>
      </c>
      <c r="C56" s="407"/>
      <c r="D56" s="407"/>
      <c r="E56" s="390"/>
    </row>
    <row r="57" spans="1:5" s="535" customFormat="1" ht="12" customHeight="1" thickBot="1" x14ac:dyDescent="0.25">
      <c r="A57" s="547" t="s">
        <v>359</v>
      </c>
      <c r="B57" s="419" t="s">
        <v>360</v>
      </c>
      <c r="C57" s="409"/>
      <c r="D57" s="409"/>
      <c r="E57" s="392"/>
    </row>
    <row r="58" spans="1:5" s="562" customFormat="1" ht="12" customHeight="1" thickBot="1" x14ac:dyDescent="0.25">
      <c r="A58" s="379" t="s">
        <v>13</v>
      </c>
      <c r="B58" s="396" t="s">
        <v>361</v>
      </c>
      <c r="C58" s="406">
        <f>SUM(C59:C61)</f>
        <v>0</v>
      </c>
      <c r="D58" s="406">
        <f>SUM(D59:D61)</f>
        <v>0</v>
      </c>
      <c r="E58" s="389">
        <f>SUM(E59:E61)</f>
        <v>0</v>
      </c>
    </row>
    <row r="59" spans="1:5" s="562" customFormat="1" ht="12" customHeight="1" x14ac:dyDescent="0.2">
      <c r="A59" s="545" t="s">
        <v>130</v>
      </c>
      <c r="B59" s="417" t="s">
        <v>362</v>
      </c>
      <c r="C59" s="410"/>
      <c r="D59" s="410"/>
      <c r="E59" s="393"/>
    </row>
    <row r="60" spans="1:5" s="562" customFormat="1" ht="12" customHeight="1" x14ac:dyDescent="0.2">
      <c r="A60" s="546" t="s">
        <v>131</v>
      </c>
      <c r="B60" s="418" t="s">
        <v>550</v>
      </c>
      <c r="C60" s="410"/>
      <c r="D60" s="410"/>
      <c r="E60" s="393"/>
    </row>
    <row r="61" spans="1:5" s="562" customFormat="1" ht="12" customHeight="1" x14ac:dyDescent="0.2">
      <c r="A61" s="546" t="s">
        <v>158</v>
      </c>
      <c r="B61" s="418" t="s">
        <v>364</v>
      </c>
      <c r="C61" s="410"/>
      <c r="D61" s="410"/>
      <c r="E61" s="393"/>
    </row>
    <row r="62" spans="1:5" s="562" customFormat="1" ht="12" customHeight="1" thickBot="1" x14ac:dyDescent="0.25">
      <c r="A62" s="547" t="s">
        <v>365</v>
      </c>
      <c r="B62" s="419" t="s">
        <v>366</v>
      </c>
      <c r="C62" s="410"/>
      <c r="D62" s="410"/>
      <c r="E62" s="393"/>
    </row>
    <row r="63" spans="1:5" s="562" customFormat="1" ht="12" customHeight="1" thickBot="1" x14ac:dyDescent="0.25">
      <c r="A63" s="379" t="s">
        <v>14</v>
      </c>
      <c r="B63" s="375" t="s">
        <v>367</v>
      </c>
      <c r="C63" s="412">
        <f>+C8+C15+C22+C29+C36+C47+C53+C58</f>
        <v>0</v>
      </c>
      <c r="D63" s="412">
        <f>+D8+D15+D22+D29+D36+D47+D53+D58</f>
        <v>0</v>
      </c>
      <c r="E63" s="425">
        <f>+E8+E15+E22+E29+E36+E47+E53+E58</f>
        <v>0</v>
      </c>
    </row>
    <row r="64" spans="1:5" s="562" customFormat="1" ht="12" customHeight="1" thickBot="1" x14ac:dyDescent="0.2">
      <c r="A64" s="548" t="s">
        <v>548</v>
      </c>
      <c r="B64" s="396" t="s">
        <v>369</v>
      </c>
      <c r="C64" s="406">
        <f>SUM(C65:C67)</f>
        <v>0</v>
      </c>
      <c r="D64" s="406">
        <f>SUM(D65:D67)</f>
        <v>0</v>
      </c>
      <c r="E64" s="389">
        <f>SUM(E65:E67)</f>
        <v>0</v>
      </c>
    </row>
    <row r="65" spans="1:5" s="562" customFormat="1" ht="12" customHeight="1" x14ac:dyDescent="0.2">
      <c r="A65" s="545" t="s">
        <v>370</v>
      </c>
      <c r="B65" s="417" t="s">
        <v>371</v>
      </c>
      <c r="C65" s="410"/>
      <c r="D65" s="410"/>
      <c r="E65" s="393"/>
    </row>
    <row r="66" spans="1:5" s="562" customFormat="1" ht="12" customHeight="1" x14ac:dyDescent="0.2">
      <c r="A66" s="546" t="s">
        <v>372</v>
      </c>
      <c r="B66" s="418" t="s">
        <v>373</v>
      </c>
      <c r="C66" s="410"/>
      <c r="D66" s="410"/>
      <c r="E66" s="393"/>
    </row>
    <row r="67" spans="1:5" s="562" customFormat="1" ht="12" customHeight="1" thickBot="1" x14ac:dyDescent="0.25">
      <c r="A67" s="547" t="s">
        <v>374</v>
      </c>
      <c r="B67" s="541" t="s">
        <v>375</v>
      </c>
      <c r="C67" s="410"/>
      <c r="D67" s="410"/>
      <c r="E67" s="393"/>
    </row>
    <row r="68" spans="1:5" s="562" customFormat="1" ht="12" customHeight="1" thickBot="1" x14ac:dyDescent="0.2">
      <c r="A68" s="548" t="s">
        <v>376</v>
      </c>
      <c r="B68" s="396" t="s">
        <v>377</v>
      </c>
      <c r="C68" s="406">
        <f>SUM(C69:C72)</f>
        <v>0</v>
      </c>
      <c r="D68" s="406">
        <f>SUM(D69:D72)</f>
        <v>0</v>
      </c>
      <c r="E68" s="389">
        <f>SUM(E69:E72)</f>
        <v>0</v>
      </c>
    </row>
    <row r="69" spans="1:5" s="562" customFormat="1" ht="12" customHeight="1" x14ac:dyDescent="0.2">
      <c r="A69" s="545" t="s">
        <v>107</v>
      </c>
      <c r="B69" s="417" t="s">
        <v>378</v>
      </c>
      <c r="C69" s="410"/>
      <c r="D69" s="410"/>
      <c r="E69" s="393"/>
    </row>
    <row r="70" spans="1:5" s="562" customFormat="1" ht="12" customHeight="1" x14ac:dyDescent="0.2">
      <c r="A70" s="546" t="s">
        <v>108</v>
      </c>
      <c r="B70" s="418" t="s">
        <v>379</v>
      </c>
      <c r="C70" s="410"/>
      <c r="D70" s="410"/>
      <c r="E70" s="393"/>
    </row>
    <row r="71" spans="1:5" s="562" customFormat="1" ht="12" customHeight="1" x14ac:dyDescent="0.2">
      <c r="A71" s="546" t="s">
        <v>380</v>
      </c>
      <c r="B71" s="418" t="s">
        <v>381</v>
      </c>
      <c r="C71" s="410"/>
      <c r="D71" s="410"/>
      <c r="E71" s="393"/>
    </row>
    <row r="72" spans="1:5" s="562" customFormat="1" ht="12" customHeight="1" thickBot="1" x14ac:dyDescent="0.25">
      <c r="A72" s="547" t="s">
        <v>382</v>
      </c>
      <c r="B72" s="419" t="s">
        <v>383</v>
      </c>
      <c r="C72" s="410"/>
      <c r="D72" s="410"/>
      <c r="E72" s="393"/>
    </row>
    <row r="73" spans="1:5" s="562" customFormat="1" ht="12" customHeight="1" thickBot="1" x14ac:dyDescent="0.2">
      <c r="A73" s="548" t="s">
        <v>384</v>
      </c>
      <c r="B73" s="396" t="s">
        <v>385</v>
      </c>
      <c r="C73" s="406">
        <f>SUM(C74:C75)</f>
        <v>0</v>
      </c>
      <c r="D73" s="406">
        <f>SUM(D74:D75)</f>
        <v>0</v>
      </c>
      <c r="E73" s="389">
        <f>SUM(E74:E75)</f>
        <v>0</v>
      </c>
    </row>
    <row r="74" spans="1:5" s="562" customFormat="1" ht="12" customHeight="1" x14ac:dyDescent="0.2">
      <c r="A74" s="545" t="s">
        <v>386</v>
      </c>
      <c r="B74" s="417" t="s">
        <v>387</v>
      </c>
      <c r="C74" s="410"/>
      <c r="D74" s="410"/>
      <c r="E74" s="393"/>
    </row>
    <row r="75" spans="1:5" s="562" customFormat="1" ht="12" customHeight="1" thickBot="1" x14ac:dyDescent="0.25">
      <c r="A75" s="547" t="s">
        <v>388</v>
      </c>
      <c r="B75" s="419" t="s">
        <v>389</v>
      </c>
      <c r="C75" s="410"/>
      <c r="D75" s="410"/>
      <c r="E75" s="393"/>
    </row>
    <row r="76" spans="1:5" s="562" customFormat="1" ht="12" customHeight="1" thickBot="1" x14ac:dyDescent="0.2">
      <c r="A76" s="548" t="s">
        <v>390</v>
      </c>
      <c r="B76" s="396" t="s">
        <v>391</v>
      </c>
      <c r="C76" s="406">
        <f>SUM(C77:C79)</f>
        <v>0</v>
      </c>
      <c r="D76" s="406">
        <f>SUM(D77:D79)</f>
        <v>0</v>
      </c>
      <c r="E76" s="389">
        <f>SUM(E77:E79)</f>
        <v>0</v>
      </c>
    </row>
    <row r="77" spans="1:5" s="562" customFormat="1" ht="12" customHeight="1" x14ac:dyDescent="0.2">
      <c r="A77" s="545" t="s">
        <v>392</v>
      </c>
      <c r="B77" s="417" t="s">
        <v>393</v>
      </c>
      <c r="C77" s="410"/>
      <c r="D77" s="410"/>
      <c r="E77" s="393"/>
    </row>
    <row r="78" spans="1:5" s="562" customFormat="1" ht="12" customHeight="1" x14ac:dyDescent="0.2">
      <c r="A78" s="546" t="s">
        <v>394</v>
      </c>
      <c r="B78" s="418" t="s">
        <v>395</v>
      </c>
      <c r="C78" s="410"/>
      <c r="D78" s="410"/>
      <c r="E78" s="393"/>
    </row>
    <row r="79" spans="1:5" s="562" customFormat="1" ht="12" customHeight="1" thickBot="1" x14ac:dyDescent="0.25">
      <c r="A79" s="547" t="s">
        <v>396</v>
      </c>
      <c r="B79" s="419" t="s">
        <v>397</v>
      </c>
      <c r="C79" s="410"/>
      <c r="D79" s="410"/>
      <c r="E79" s="393"/>
    </row>
    <row r="80" spans="1:5" s="562" customFormat="1" ht="12" customHeight="1" thickBot="1" x14ac:dyDescent="0.2">
      <c r="A80" s="548" t="s">
        <v>398</v>
      </c>
      <c r="B80" s="396" t="s">
        <v>399</v>
      </c>
      <c r="C80" s="406">
        <f>SUM(C81:C84)</f>
        <v>0</v>
      </c>
      <c r="D80" s="406">
        <f>SUM(D81:D84)</f>
        <v>0</v>
      </c>
      <c r="E80" s="389">
        <f>SUM(E81:E84)</f>
        <v>0</v>
      </c>
    </row>
    <row r="81" spans="1:5" s="562" customFormat="1" ht="12" customHeight="1" x14ac:dyDescent="0.2">
      <c r="A81" s="549" t="s">
        <v>400</v>
      </c>
      <c r="B81" s="417" t="s">
        <v>401</v>
      </c>
      <c r="C81" s="410"/>
      <c r="D81" s="410"/>
      <c r="E81" s="393"/>
    </row>
    <row r="82" spans="1:5" s="562" customFormat="1" ht="12" customHeight="1" x14ac:dyDescent="0.2">
      <c r="A82" s="550" t="s">
        <v>402</v>
      </c>
      <c r="B82" s="418" t="s">
        <v>403</v>
      </c>
      <c r="C82" s="410"/>
      <c r="D82" s="410"/>
      <c r="E82" s="393"/>
    </row>
    <row r="83" spans="1:5" s="562" customFormat="1" ht="12" customHeight="1" x14ac:dyDescent="0.2">
      <c r="A83" s="550" t="s">
        <v>404</v>
      </c>
      <c r="B83" s="418" t="s">
        <v>405</v>
      </c>
      <c r="C83" s="410"/>
      <c r="D83" s="410"/>
      <c r="E83" s="393"/>
    </row>
    <row r="84" spans="1:5" s="562" customFormat="1" ht="12" customHeight="1" thickBot="1" x14ac:dyDescent="0.25">
      <c r="A84" s="551" t="s">
        <v>406</v>
      </c>
      <c r="B84" s="419" t="s">
        <v>407</v>
      </c>
      <c r="C84" s="410"/>
      <c r="D84" s="410"/>
      <c r="E84" s="393"/>
    </row>
    <row r="85" spans="1:5" s="562" customFormat="1" ht="12" customHeight="1" thickBot="1" x14ac:dyDescent="0.2">
      <c r="A85" s="548" t="s">
        <v>408</v>
      </c>
      <c r="B85" s="396" t="s">
        <v>409</v>
      </c>
      <c r="C85" s="431"/>
      <c r="D85" s="431"/>
      <c r="E85" s="432"/>
    </row>
    <row r="86" spans="1:5" s="562" customFormat="1" ht="12" customHeight="1" thickBot="1" x14ac:dyDescent="0.2">
      <c r="A86" s="548" t="s">
        <v>410</v>
      </c>
      <c r="B86" s="542" t="s">
        <v>411</v>
      </c>
      <c r="C86" s="412">
        <f>+C64+C68+C73+C76+C80+C85</f>
        <v>0</v>
      </c>
      <c r="D86" s="412">
        <f>+D64+D68+D73+D76+D80+D85</f>
        <v>0</v>
      </c>
      <c r="E86" s="425">
        <f>+E64+E68+E73+E76+E80+E85</f>
        <v>0</v>
      </c>
    </row>
    <row r="87" spans="1:5" s="562" customFormat="1" ht="12" customHeight="1" thickBot="1" x14ac:dyDescent="0.2">
      <c r="A87" s="552" t="s">
        <v>412</v>
      </c>
      <c r="B87" s="543" t="s">
        <v>549</v>
      </c>
      <c r="C87" s="412">
        <f>+C63+C86</f>
        <v>0</v>
      </c>
      <c r="D87" s="412">
        <f>+D63+D86</f>
        <v>0</v>
      </c>
      <c r="E87" s="425">
        <f>+E63+E86</f>
        <v>0</v>
      </c>
    </row>
    <row r="88" spans="1:5" s="562" customFormat="1" ht="15" customHeight="1" x14ac:dyDescent="0.2">
      <c r="A88" s="517"/>
      <c r="B88" s="518"/>
      <c r="C88" s="533"/>
      <c r="D88" s="533"/>
      <c r="E88" s="533"/>
    </row>
    <row r="89" spans="1:5" ht="13.5" thickBot="1" x14ac:dyDescent="0.25">
      <c r="A89" s="519"/>
      <c r="B89" s="520"/>
      <c r="C89" s="534"/>
      <c r="D89" s="534"/>
      <c r="E89" s="534"/>
    </row>
    <row r="90" spans="1:5" s="561" customFormat="1" ht="16.5" customHeight="1" thickBot="1" x14ac:dyDescent="0.25">
      <c r="A90" s="778" t="s">
        <v>43</v>
      </c>
      <c r="B90" s="779"/>
      <c r="C90" s="779"/>
      <c r="D90" s="779"/>
      <c r="E90" s="780"/>
    </row>
    <row r="91" spans="1:5" s="338" customFormat="1" ht="12" customHeight="1" thickBot="1" x14ac:dyDescent="0.25">
      <c r="A91" s="540" t="s">
        <v>6</v>
      </c>
      <c r="B91" s="378" t="s">
        <v>420</v>
      </c>
      <c r="C91" s="524">
        <f>SUM(C92:C96)</f>
        <v>0</v>
      </c>
      <c r="D91" s="524">
        <f>SUM(D92:D96)</f>
        <v>0</v>
      </c>
      <c r="E91" s="524">
        <f>SUM(E92:E96)</f>
        <v>0</v>
      </c>
    </row>
    <row r="92" spans="1:5" ht="12" customHeight="1" x14ac:dyDescent="0.2">
      <c r="A92" s="553" t="s">
        <v>70</v>
      </c>
      <c r="B92" s="364" t="s">
        <v>36</v>
      </c>
      <c r="C92" s="525"/>
      <c r="D92" s="525"/>
      <c r="E92" s="525"/>
    </row>
    <row r="93" spans="1:5" ht="12" customHeight="1" x14ac:dyDescent="0.2">
      <c r="A93" s="546" t="s">
        <v>71</v>
      </c>
      <c r="B93" s="362" t="s">
        <v>132</v>
      </c>
      <c r="C93" s="526"/>
      <c r="D93" s="526"/>
      <c r="E93" s="526"/>
    </row>
    <row r="94" spans="1:5" ht="12" customHeight="1" x14ac:dyDescent="0.2">
      <c r="A94" s="546" t="s">
        <v>72</v>
      </c>
      <c r="B94" s="362" t="s">
        <v>99</v>
      </c>
      <c r="C94" s="528"/>
      <c r="D94" s="528"/>
      <c r="E94" s="528"/>
    </row>
    <row r="95" spans="1:5" ht="12" customHeight="1" x14ac:dyDescent="0.2">
      <c r="A95" s="546" t="s">
        <v>73</v>
      </c>
      <c r="B95" s="365" t="s">
        <v>133</v>
      </c>
      <c r="C95" s="528"/>
      <c r="D95" s="528"/>
      <c r="E95" s="528"/>
    </row>
    <row r="96" spans="1:5" ht="12" customHeight="1" x14ac:dyDescent="0.2">
      <c r="A96" s="546" t="s">
        <v>82</v>
      </c>
      <c r="B96" s="373" t="s">
        <v>134</v>
      </c>
      <c r="C96" s="528"/>
      <c r="D96" s="528"/>
      <c r="E96" s="528"/>
    </row>
    <row r="97" spans="1:5" ht="12" customHeight="1" x14ac:dyDescent="0.2">
      <c r="A97" s="546" t="s">
        <v>74</v>
      </c>
      <c r="B97" s="362" t="s">
        <v>421</v>
      </c>
      <c r="C97" s="528"/>
      <c r="D97" s="528"/>
      <c r="E97" s="528"/>
    </row>
    <row r="98" spans="1:5" ht="12" customHeight="1" x14ac:dyDescent="0.2">
      <c r="A98" s="546" t="s">
        <v>75</v>
      </c>
      <c r="B98" s="385" t="s">
        <v>422</v>
      </c>
      <c r="C98" s="528"/>
      <c r="D98" s="528"/>
      <c r="E98" s="528"/>
    </row>
    <row r="99" spans="1:5" ht="12" customHeight="1" x14ac:dyDescent="0.2">
      <c r="A99" s="546" t="s">
        <v>83</v>
      </c>
      <c r="B99" s="386" t="s">
        <v>423</v>
      </c>
      <c r="C99" s="528"/>
      <c r="D99" s="528"/>
      <c r="E99" s="528"/>
    </row>
    <row r="100" spans="1:5" ht="12" customHeight="1" x14ac:dyDescent="0.2">
      <c r="A100" s="546" t="s">
        <v>84</v>
      </c>
      <c r="B100" s="386" t="s">
        <v>424</v>
      </c>
      <c r="C100" s="528"/>
      <c r="D100" s="528"/>
      <c r="E100" s="528"/>
    </row>
    <row r="101" spans="1:5" ht="12" customHeight="1" x14ac:dyDescent="0.2">
      <c r="A101" s="546" t="s">
        <v>85</v>
      </c>
      <c r="B101" s="385" t="s">
        <v>425</v>
      </c>
      <c r="C101" s="528"/>
      <c r="D101" s="528"/>
      <c r="E101" s="528"/>
    </row>
    <row r="102" spans="1:5" ht="12" customHeight="1" x14ac:dyDescent="0.2">
      <c r="A102" s="546" t="s">
        <v>86</v>
      </c>
      <c r="B102" s="385" t="s">
        <v>426</v>
      </c>
      <c r="C102" s="528"/>
      <c r="D102" s="528"/>
      <c r="E102" s="528"/>
    </row>
    <row r="103" spans="1:5" ht="12" customHeight="1" x14ac:dyDescent="0.2">
      <c r="A103" s="546" t="s">
        <v>88</v>
      </c>
      <c r="B103" s="386" t="s">
        <v>427</v>
      </c>
      <c r="C103" s="528"/>
      <c r="D103" s="528"/>
      <c r="E103" s="528"/>
    </row>
    <row r="104" spans="1:5" ht="12" customHeight="1" x14ac:dyDescent="0.2">
      <c r="A104" s="554" t="s">
        <v>135</v>
      </c>
      <c r="B104" s="387" t="s">
        <v>428</v>
      </c>
      <c r="C104" s="528"/>
      <c r="D104" s="528"/>
      <c r="E104" s="528"/>
    </row>
    <row r="105" spans="1:5" ht="12" customHeight="1" x14ac:dyDescent="0.2">
      <c r="A105" s="546" t="s">
        <v>429</v>
      </c>
      <c r="B105" s="387" t="s">
        <v>430</v>
      </c>
      <c r="C105" s="528"/>
      <c r="D105" s="528"/>
      <c r="E105" s="528"/>
    </row>
    <row r="106" spans="1:5" s="338" customFormat="1" ht="12" customHeight="1" thickBot="1" x14ac:dyDescent="0.25">
      <c r="A106" s="555" t="s">
        <v>431</v>
      </c>
      <c r="B106" s="388" t="s">
        <v>432</v>
      </c>
      <c r="C106" s="530"/>
      <c r="D106" s="530"/>
      <c r="E106" s="530"/>
    </row>
    <row r="107" spans="1:5" ht="12" customHeight="1" thickBot="1" x14ac:dyDescent="0.25">
      <c r="A107" s="379" t="s">
        <v>7</v>
      </c>
      <c r="B107" s="377" t="s">
        <v>433</v>
      </c>
      <c r="C107" s="400">
        <f>+C108+C110+C112</f>
        <v>0</v>
      </c>
      <c r="D107" s="400">
        <f>+D108+D110+D112</f>
        <v>0</v>
      </c>
      <c r="E107" s="400">
        <f>+E108+E110+E112</f>
        <v>0</v>
      </c>
    </row>
    <row r="108" spans="1:5" ht="12" customHeight="1" x14ac:dyDescent="0.2">
      <c r="A108" s="545" t="s">
        <v>76</v>
      </c>
      <c r="B108" s="362" t="s">
        <v>157</v>
      </c>
      <c r="C108" s="527"/>
      <c r="D108" s="527"/>
      <c r="E108" s="527"/>
    </row>
    <row r="109" spans="1:5" ht="12" customHeight="1" x14ac:dyDescent="0.2">
      <c r="A109" s="545" t="s">
        <v>77</v>
      </c>
      <c r="B109" s="366" t="s">
        <v>434</v>
      </c>
      <c r="C109" s="527"/>
      <c r="D109" s="527"/>
      <c r="E109" s="527"/>
    </row>
    <row r="110" spans="1:5" ht="12" customHeight="1" x14ac:dyDescent="0.2">
      <c r="A110" s="545" t="s">
        <v>78</v>
      </c>
      <c r="B110" s="366" t="s">
        <v>136</v>
      </c>
      <c r="C110" s="526"/>
      <c r="D110" s="526"/>
      <c r="E110" s="526"/>
    </row>
    <row r="111" spans="1:5" ht="12" customHeight="1" x14ac:dyDescent="0.2">
      <c r="A111" s="545" t="s">
        <v>79</v>
      </c>
      <c r="B111" s="366" t="s">
        <v>435</v>
      </c>
      <c r="C111" s="390"/>
      <c r="D111" s="390"/>
      <c r="E111" s="390"/>
    </row>
    <row r="112" spans="1:5" ht="12" customHeight="1" x14ac:dyDescent="0.2">
      <c r="A112" s="545" t="s">
        <v>80</v>
      </c>
      <c r="B112" s="398" t="s">
        <v>159</v>
      </c>
      <c r="C112" s="390"/>
      <c r="D112" s="390"/>
      <c r="E112" s="390"/>
    </row>
    <row r="113" spans="1:5" ht="12" customHeight="1" x14ac:dyDescent="0.2">
      <c r="A113" s="545" t="s">
        <v>87</v>
      </c>
      <c r="B113" s="397" t="s">
        <v>436</v>
      </c>
      <c r="C113" s="390"/>
      <c r="D113" s="390"/>
      <c r="E113" s="390"/>
    </row>
    <row r="114" spans="1:5" ht="12" customHeight="1" x14ac:dyDescent="0.2">
      <c r="A114" s="545" t="s">
        <v>89</v>
      </c>
      <c r="B114" s="413" t="s">
        <v>437</v>
      </c>
      <c r="C114" s="390"/>
      <c r="D114" s="390"/>
      <c r="E114" s="390"/>
    </row>
    <row r="115" spans="1:5" ht="12" customHeight="1" x14ac:dyDescent="0.2">
      <c r="A115" s="545" t="s">
        <v>137</v>
      </c>
      <c r="B115" s="386" t="s">
        <v>424</v>
      </c>
      <c r="C115" s="390"/>
      <c r="D115" s="390"/>
      <c r="E115" s="390"/>
    </row>
    <row r="116" spans="1:5" ht="12" customHeight="1" x14ac:dyDescent="0.2">
      <c r="A116" s="545" t="s">
        <v>138</v>
      </c>
      <c r="B116" s="386" t="s">
        <v>438</v>
      </c>
      <c r="C116" s="390"/>
      <c r="D116" s="390"/>
      <c r="E116" s="390"/>
    </row>
    <row r="117" spans="1:5" ht="12" customHeight="1" x14ac:dyDescent="0.2">
      <c r="A117" s="545" t="s">
        <v>139</v>
      </c>
      <c r="B117" s="386" t="s">
        <v>439</v>
      </c>
      <c r="C117" s="390"/>
      <c r="D117" s="390"/>
      <c r="E117" s="390"/>
    </row>
    <row r="118" spans="1:5" ht="12" customHeight="1" x14ac:dyDescent="0.2">
      <c r="A118" s="545" t="s">
        <v>440</v>
      </c>
      <c r="B118" s="386" t="s">
        <v>427</v>
      </c>
      <c r="C118" s="390"/>
      <c r="D118" s="390"/>
      <c r="E118" s="390"/>
    </row>
    <row r="119" spans="1:5" ht="12" customHeight="1" x14ac:dyDescent="0.2">
      <c r="A119" s="545" t="s">
        <v>441</v>
      </c>
      <c r="B119" s="386" t="s">
        <v>442</v>
      </c>
      <c r="C119" s="390"/>
      <c r="D119" s="390"/>
      <c r="E119" s="390"/>
    </row>
    <row r="120" spans="1:5" ht="12" customHeight="1" thickBot="1" x14ac:dyDescent="0.25">
      <c r="A120" s="554" t="s">
        <v>443</v>
      </c>
      <c r="B120" s="386" t="s">
        <v>444</v>
      </c>
      <c r="C120" s="392"/>
      <c r="D120" s="392"/>
      <c r="E120" s="392"/>
    </row>
    <row r="121" spans="1:5" ht="12" customHeight="1" thickBot="1" x14ac:dyDescent="0.25">
      <c r="A121" s="379" t="s">
        <v>8</v>
      </c>
      <c r="B121" s="382" t="s">
        <v>445</v>
      </c>
      <c r="C121" s="400">
        <f>+C122+C123</f>
        <v>0</v>
      </c>
      <c r="D121" s="400">
        <f>+D122+D123</f>
        <v>0</v>
      </c>
      <c r="E121" s="400">
        <f>+E122+E123</f>
        <v>0</v>
      </c>
    </row>
    <row r="122" spans="1:5" ht="12" customHeight="1" x14ac:dyDescent="0.2">
      <c r="A122" s="545" t="s">
        <v>59</v>
      </c>
      <c r="B122" s="363" t="s">
        <v>45</v>
      </c>
      <c r="C122" s="527"/>
      <c r="D122" s="527"/>
      <c r="E122" s="527"/>
    </row>
    <row r="123" spans="1:5" ht="12" customHeight="1" thickBot="1" x14ac:dyDescent="0.25">
      <c r="A123" s="547" t="s">
        <v>60</v>
      </c>
      <c r="B123" s="366" t="s">
        <v>46</v>
      </c>
      <c r="C123" s="528"/>
      <c r="D123" s="528"/>
      <c r="E123" s="528"/>
    </row>
    <row r="124" spans="1:5" ht="12" customHeight="1" thickBot="1" x14ac:dyDescent="0.25">
      <c r="A124" s="379" t="s">
        <v>9</v>
      </c>
      <c r="B124" s="382" t="s">
        <v>446</v>
      </c>
      <c r="C124" s="400">
        <f>+C91+C107+C121</f>
        <v>0</v>
      </c>
      <c r="D124" s="400">
        <f>+D91+D107+D121</f>
        <v>0</v>
      </c>
      <c r="E124" s="400">
        <f>+E91+E107+E121</f>
        <v>0</v>
      </c>
    </row>
    <row r="125" spans="1:5" ht="12" customHeight="1" thickBot="1" x14ac:dyDescent="0.25">
      <c r="A125" s="379" t="s">
        <v>10</v>
      </c>
      <c r="B125" s="382" t="s">
        <v>551</v>
      </c>
      <c r="C125" s="400">
        <f>+C126+C127+C128</f>
        <v>0</v>
      </c>
      <c r="D125" s="400">
        <f>+D126+D127+D128</f>
        <v>0</v>
      </c>
      <c r="E125" s="400">
        <f>+E126+E127+E128</f>
        <v>0</v>
      </c>
    </row>
    <row r="126" spans="1:5" ht="12" customHeight="1" x14ac:dyDescent="0.2">
      <c r="A126" s="545" t="s">
        <v>63</v>
      </c>
      <c r="B126" s="363" t="s">
        <v>448</v>
      </c>
      <c r="C126" s="390"/>
      <c r="D126" s="390"/>
      <c r="E126" s="390"/>
    </row>
    <row r="127" spans="1:5" ht="12" customHeight="1" x14ac:dyDescent="0.2">
      <c r="A127" s="545" t="s">
        <v>64</v>
      </c>
      <c r="B127" s="363" t="s">
        <v>449</v>
      </c>
      <c r="C127" s="390"/>
      <c r="D127" s="390"/>
      <c r="E127" s="390"/>
    </row>
    <row r="128" spans="1:5" ht="12" customHeight="1" thickBot="1" x14ac:dyDescent="0.25">
      <c r="A128" s="554" t="s">
        <v>65</v>
      </c>
      <c r="B128" s="361" t="s">
        <v>450</v>
      </c>
      <c r="C128" s="390"/>
      <c r="D128" s="390"/>
      <c r="E128" s="390"/>
    </row>
    <row r="129" spans="1:11" ht="12" customHeight="1" thickBot="1" x14ac:dyDescent="0.25">
      <c r="A129" s="379" t="s">
        <v>11</v>
      </c>
      <c r="B129" s="382" t="s">
        <v>451</v>
      </c>
      <c r="C129" s="400">
        <f>+C130+C131+C132+C133</f>
        <v>0</v>
      </c>
      <c r="D129" s="400">
        <f>+D130+D131+D132+D133</f>
        <v>0</v>
      </c>
      <c r="E129" s="400">
        <f>+E130+E131+E132+E133</f>
        <v>0</v>
      </c>
    </row>
    <row r="130" spans="1:11" ht="12" customHeight="1" x14ac:dyDescent="0.2">
      <c r="A130" s="545" t="s">
        <v>66</v>
      </c>
      <c r="B130" s="363" t="s">
        <v>452</v>
      </c>
      <c r="C130" s="390"/>
      <c r="D130" s="390"/>
      <c r="E130" s="390"/>
    </row>
    <row r="131" spans="1:11" ht="12" customHeight="1" x14ac:dyDescent="0.2">
      <c r="A131" s="545" t="s">
        <v>67</v>
      </c>
      <c r="B131" s="363" t="s">
        <v>453</v>
      </c>
      <c r="C131" s="390"/>
      <c r="D131" s="390"/>
      <c r="E131" s="390"/>
    </row>
    <row r="132" spans="1:11" ht="12" customHeight="1" x14ac:dyDescent="0.2">
      <c r="A132" s="545" t="s">
        <v>348</v>
      </c>
      <c r="B132" s="363" t="s">
        <v>454</v>
      </c>
      <c r="C132" s="390"/>
      <c r="D132" s="390"/>
      <c r="E132" s="390"/>
    </row>
    <row r="133" spans="1:11" s="338" customFormat="1" ht="12" customHeight="1" thickBot="1" x14ac:dyDescent="0.25">
      <c r="A133" s="554" t="s">
        <v>350</v>
      </c>
      <c r="B133" s="361" t="s">
        <v>455</v>
      </c>
      <c r="C133" s="390"/>
      <c r="D133" s="390"/>
      <c r="E133" s="390"/>
    </row>
    <row r="134" spans="1:11" ht="13.5" thickBot="1" x14ac:dyDescent="0.25">
      <c r="A134" s="379" t="s">
        <v>12</v>
      </c>
      <c r="B134" s="382" t="s">
        <v>671</v>
      </c>
      <c r="C134" s="529">
        <f>+C135+C136+C138+C139+C137</f>
        <v>0</v>
      </c>
      <c r="D134" s="529">
        <f>+D135+D136+D138+D139+D137</f>
        <v>0</v>
      </c>
      <c r="E134" s="529">
        <f>+E135+E136+E138+E139+E137</f>
        <v>0</v>
      </c>
      <c r="K134" s="508"/>
    </row>
    <row r="135" spans="1:11" x14ac:dyDescent="0.2">
      <c r="A135" s="545" t="s">
        <v>68</v>
      </c>
      <c r="B135" s="363" t="s">
        <v>457</v>
      </c>
      <c r="C135" s="390"/>
      <c r="D135" s="390"/>
      <c r="E135" s="390"/>
    </row>
    <row r="136" spans="1:11" ht="12" customHeight="1" x14ac:dyDescent="0.2">
      <c r="A136" s="545" t="s">
        <v>69</v>
      </c>
      <c r="B136" s="363" t="s">
        <v>458</v>
      </c>
      <c r="C136" s="390"/>
      <c r="D136" s="390"/>
      <c r="E136" s="390"/>
    </row>
    <row r="137" spans="1:11" ht="12" customHeight="1" x14ac:dyDescent="0.2">
      <c r="A137" s="545" t="s">
        <v>357</v>
      </c>
      <c r="B137" s="363" t="s">
        <v>670</v>
      </c>
      <c r="C137" s="390"/>
      <c r="D137" s="390"/>
      <c r="E137" s="390"/>
    </row>
    <row r="138" spans="1:11" s="338" customFormat="1" ht="12" customHeight="1" x14ac:dyDescent="0.2">
      <c r="A138" s="545" t="s">
        <v>359</v>
      </c>
      <c r="B138" s="363" t="s">
        <v>459</v>
      </c>
      <c r="C138" s="390"/>
      <c r="D138" s="390"/>
      <c r="E138" s="390"/>
    </row>
    <row r="139" spans="1:11" s="338" customFormat="1" ht="12" customHeight="1" thickBot="1" x14ac:dyDescent="0.25">
      <c r="A139" s="554" t="s">
        <v>669</v>
      </c>
      <c r="B139" s="361" t="s">
        <v>460</v>
      </c>
      <c r="C139" s="390"/>
      <c r="D139" s="390"/>
      <c r="E139" s="390"/>
    </row>
    <row r="140" spans="1:11" s="338" customFormat="1" ht="12" customHeight="1" thickBot="1" x14ac:dyDescent="0.25">
      <c r="A140" s="379" t="s">
        <v>13</v>
      </c>
      <c r="B140" s="382" t="s">
        <v>552</v>
      </c>
      <c r="C140" s="531">
        <f>+C141+C142+C143+C144</f>
        <v>0</v>
      </c>
      <c r="D140" s="531">
        <f>+D141+D142+D143+D144</f>
        <v>0</v>
      </c>
      <c r="E140" s="531">
        <f>+E141+E142+E143+E144</f>
        <v>0</v>
      </c>
    </row>
    <row r="141" spans="1:11" s="338" customFormat="1" ht="12" customHeight="1" x14ac:dyDescent="0.2">
      <c r="A141" s="545" t="s">
        <v>130</v>
      </c>
      <c r="B141" s="363" t="s">
        <v>462</v>
      </c>
      <c r="C141" s="390"/>
      <c r="D141" s="390"/>
      <c r="E141" s="390"/>
    </row>
    <row r="142" spans="1:11" s="338" customFormat="1" ht="12" customHeight="1" x14ac:dyDescent="0.2">
      <c r="A142" s="545" t="s">
        <v>131</v>
      </c>
      <c r="B142" s="363" t="s">
        <v>463</v>
      </c>
      <c r="C142" s="390"/>
      <c r="D142" s="390"/>
      <c r="E142" s="390"/>
    </row>
    <row r="143" spans="1:11" s="338" customFormat="1" ht="12" customHeight="1" x14ac:dyDescent="0.2">
      <c r="A143" s="545" t="s">
        <v>158</v>
      </c>
      <c r="B143" s="363" t="s">
        <v>464</v>
      </c>
      <c r="C143" s="390"/>
      <c r="D143" s="390"/>
      <c r="E143" s="390"/>
    </row>
    <row r="144" spans="1:11" ht="12.75" customHeight="1" thickBot="1" x14ac:dyDescent="0.25">
      <c r="A144" s="545" t="s">
        <v>365</v>
      </c>
      <c r="B144" s="363" t="s">
        <v>465</v>
      </c>
      <c r="C144" s="390"/>
      <c r="D144" s="390"/>
      <c r="E144" s="390"/>
    </row>
    <row r="145" spans="1:5" ht="12" customHeight="1" thickBot="1" x14ac:dyDescent="0.25">
      <c r="A145" s="379" t="s">
        <v>14</v>
      </c>
      <c r="B145" s="382" t="s">
        <v>466</v>
      </c>
      <c r="C145" s="544">
        <f>+C125+C129+C134+C140</f>
        <v>0</v>
      </c>
      <c r="D145" s="544">
        <f>+D125+D129+D134+D140</f>
        <v>0</v>
      </c>
      <c r="E145" s="544">
        <f>+E125+E129+E134+E140</f>
        <v>0</v>
      </c>
    </row>
    <row r="146" spans="1:5" ht="15" customHeight="1" thickBot="1" x14ac:dyDescent="0.25">
      <c r="A146" s="556" t="s">
        <v>15</v>
      </c>
      <c r="B146" s="402" t="s">
        <v>467</v>
      </c>
      <c r="C146" s="544">
        <f>+C124+C145</f>
        <v>0</v>
      </c>
      <c r="D146" s="544">
        <f>+D124+D145</f>
        <v>0</v>
      </c>
      <c r="E146" s="544">
        <f>+E124+E145</f>
        <v>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0" t="s">
        <v>740</v>
      </c>
      <c r="B148" s="671"/>
      <c r="C148" s="111"/>
      <c r="D148" s="112"/>
      <c r="E148" s="109"/>
    </row>
    <row r="149" spans="1:5" ht="14.25" customHeight="1" thickBot="1" x14ac:dyDescent="0.25">
      <c r="A149" s="672" t="s">
        <v>739</v>
      </c>
      <c r="B149" s="673"/>
      <c r="C149" s="111"/>
      <c r="D149" s="112"/>
      <c r="E149" s="109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4.83203125" style="536" customWidth="1"/>
    <col min="2" max="2" width="65.33203125" style="537" customWidth="1"/>
    <col min="3" max="5" width="17" style="538" customWidth="1"/>
    <col min="6" max="16384" width="9.33203125" style="30"/>
  </cols>
  <sheetData>
    <row r="1" spans="1:5" s="512" customFormat="1" ht="16.5" customHeight="1" thickBot="1" x14ac:dyDescent="0.25">
      <c r="A1" s="511"/>
      <c r="B1" s="513"/>
      <c r="C1" s="558"/>
      <c r="D1" s="523"/>
      <c r="E1" s="558" t="str">
        <f>+CONCATENATE("6.4. melléklet a ……/",LEFT(ÖSSZEFÜGGÉSEK!A4,4)+3,". (……) önkormányzati rendelethez")</f>
        <v>6.4. melléklet a ……/2019. (……) önkormányzati rendelethez</v>
      </c>
    </row>
    <row r="2" spans="1:5" s="559" customFormat="1" ht="15.75" customHeight="1" x14ac:dyDescent="0.2">
      <c r="A2" s="539" t="s">
        <v>51</v>
      </c>
      <c r="B2" s="781" t="s">
        <v>154</v>
      </c>
      <c r="C2" s="782"/>
      <c r="D2" s="783"/>
      <c r="E2" s="532" t="s">
        <v>40</v>
      </c>
    </row>
    <row r="3" spans="1:5" s="559" customFormat="1" ht="24.75" thickBot="1" x14ac:dyDescent="0.25">
      <c r="A3" s="557" t="s">
        <v>547</v>
      </c>
      <c r="B3" s="784" t="s">
        <v>674</v>
      </c>
      <c r="C3" s="785"/>
      <c r="D3" s="786"/>
      <c r="E3" s="507" t="s">
        <v>49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756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61" customFormat="1" ht="12" customHeight="1" thickBot="1" x14ac:dyDescent="0.25">
      <c r="A8" s="379" t="s">
        <v>6</v>
      </c>
      <c r="B8" s="375" t="s">
        <v>306</v>
      </c>
      <c r="C8" s="406">
        <f>SUM(C9:C14)</f>
        <v>0</v>
      </c>
      <c r="D8" s="406">
        <f>SUM(D9:D14)</f>
        <v>0</v>
      </c>
      <c r="E8" s="389">
        <f>SUM(E9:E14)</f>
        <v>0</v>
      </c>
    </row>
    <row r="9" spans="1:5" s="535" customFormat="1" ht="12" customHeight="1" x14ac:dyDescent="0.2">
      <c r="A9" s="545" t="s">
        <v>70</v>
      </c>
      <c r="B9" s="417" t="s">
        <v>307</v>
      </c>
      <c r="C9" s="408"/>
      <c r="D9" s="408"/>
      <c r="E9" s="391"/>
    </row>
    <row r="10" spans="1:5" s="562" customFormat="1" ht="12" customHeight="1" x14ac:dyDescent="0.2">
      <c r="A10" s="546" t="s">
        <v>71</v>
      </c>
      <c r="B10" s="418" t="s">
        <v>308</v>
      </c>
      <c r="C10" s="407"/>
      <c r="D10" s="407"/>
      <c r="E10" s="390"/>
    </row>
    <row r="11" spans="1:5" s="562" customFormat="1" ht="12" customHeight="1" x14ac:dyDescent="0.2">
      <c r="A11" s="546" t="s">
        <v>72</v>
      </c>
      <c r="B11" s="418" t="s">
        <v>309</v>
      </c>
      <c r="C11" s="407"/>
      <c r="D11" s="407"/>
      <c r="E11" s="390"/>
    </row>
    <row r="12" spans="1:5" s="562" customFormat="1" ht="12" customHeight="1" x14ac:dyDescent="0.2">
      <c r="A12" s="546" t="s">
        <v>73</v>
      </c>
      <c r="B12" s="418" t="s">
        <v>310</v>
      </c>
      <c r="C12" s="407"/>
      <c r="D12" s="407"/>
      <c r="E12" s="390"/>
    </row>
    <row r="13" spans="1:5" s="562" customFormat="1" ht="12" customHeight="1" x14ac:dyDescent="0.2">
      <c r="A13" s="546" t="s">
        <v>106</v>
      </c>
      <c r="B13" s="418" t="s">
        <v>311</v>
      </c>
      <c r="C13" s="407"/>
      <c r="D13" s="407"/>
      <c r="E13" s="390"/>
    </row>
    <row r="14" spans="1:5" s="535" customFormat="1" ht="12" customHeight="1" thickBot="1" x14ac:dyDescent="0.25">
      <c r="A14" s="547" t="s">
        <v>74</v>
      </c>
      <c r="B14" s="419" t="s">
        <v>312</v>
      </c>
      <c r="C14" s="409"/>
      <c r="D14" s="409"/>
      <c r="E14" s="392"/>
    </row>
    <row r="15" spans="1:5" s="535" customFormat="1" ht="12" customHeight="1" thickBot="1" x14ac:dyDescent="0.25">
      <c r="A15" s="379" t="s">
        <v>7</v>
      </c>
      <c r="B15" s="396" t="s">
        <v>313</v>
      </c>
      <c r="C15" s="406">
        <f>SUM(C16:C20)</f>
        <v>0</v>
      </c>
      <c r="D15" s="406">
        <f>SUM(D16:D20)</f>
        <v>0</v>
      </c>
      <c r="E15" s="389">
        <f>SUM(E16:E20)</f>
        <v>0</v>
      </c>
    </row>
    <row r="16" spans="1:5" s="535" customFormat="1" ht="12" customHeight="1" x14ac:dyDescent="0.2">
      <c r="A16" s="545" t="s">
        <v>76</v>
      </c>
      <c r="B16" s="417" t="s">
        <v>314</v>
      </c>
      <c r="C16" s="408"/>
      <c r="D16" s="408"/>
      <c r="E16" s="391"/>
    </row>
    <row r="17" spans="1:5" s="535" customFormat="1" ht="12" customHeight="1" x14ac:dyDescent="0.2">
      <c r="A17" s="546" t="s">
        <v>77</v>
      </c>
      <c r="B17" s="418" t="s">
        <v>315</v>
      </c>
      <c r="C17" s="407"/>
      <c r="D17" s="407"/>
      <c r="E17" s="390"/>
    </row>
    <row r="18" spans="1:5" s="535" customFormat="1" ht="12" customHeight="1" x14ac:dyDescent="0.2">
      <c r="A18" s="546" t="s">
        <v>78</v>
      </c>
      <c r="B18" s="418" t="s">
        <v>316</v>
      </c>
      <c r="C18" s="407"/>
      <c r="D18" s="407"/>
      <c r="E18" s="390"/>
    </row>
    <row r="19" spans="1:5" s="535" customFormat="1" ht="12" customHeight="1" x14ac:dyDescent="0.2">
      <c r="A19" s="546" t="s">
        <v>79</v>
      </c>
      <c r="B19" s="418" t="s">
        <v>317</v>
      </c>
      <c r="C19" s="407"/>
      <c r="D19" s="407"/>
      <c r="E19" s="390"/>
    </row>
    <row r="20" spans="1:5" s="535" customFormat="1" ht="12" customHeight="1" x14ac:dyDescent="0.2">
      <c r="A20" s="546" t="s">
        <v>80</v>
      </c>
      <c r="B20" s="418" t="s">
        <v>318</v>
      </c>
      <c r="C20" s="407"/>
      <c r="D20" s="407"/>
      <c r="E20" s="390"/>
    </row>
    <row r="21" spans="1:5" s="562" customFormat="1" ht="12" customHeight="1" thickBot="1" x14ac:dyDescent="0.25">
      <c r="A21" s="547" t="s">
        <v>87</v>
      </c>
      <c r="B21" s="419" t="s">
        <v>319</v>
      </c>
      <c r="C21" s="409"/>
      <c r="D21" s="409"/>
      <c r="E21" s="392"/>
    </row>
    <row r="22" spans="1:5" s="562" customFormat="1" ht="12" customHeight="1" thickBot="1" x14ac:dyDescent="0.25">
      <c r="A22" s="379" t="s">
        <v>8</v>
      </c>
      <c r="B22" s="375" t="s">
        <v>320</v>
      </c>
      <c r="C22" s="406">
        <f>SUM(C23:C27)</f>
        <v>0</v>
      </c>
      <c r="D22" s="406">
        <f>SUM(D23:D27)</f>
        <v>0</v>
      </c>
      <c r="E22" s="389">
        <f>SUM(E23:E27)</f>
        <v>0</v>
      </c>
    </row>
    <row r="23" spans="1:5" s="562" customFormat="1" ht="12" customHeight="1" x14ac:dyDescent="0.2">
      <c r="A23" s="545" t="s">
        <v>59</v>
      </c>
      <c r="B23" s="417" t="s">
        <v>321</v>
      </c>
      <c r="C23" s="408"/>
      <c r="D23" s="408"/>
      <c r="E23" s="391"/>
    </row>
    <row r="24" spans="1:5" s="535" customFormat="1" ht="12" customHeight="1" x14ac:dyDescent="0.2">
      <c r="A24" s="546" t="s">
        <v>60</v>
      </c>
      <c r="B24" s="418" t="s">
        <v>322</v>
      </c>
      <c r="C24" s="407"/>
      <c r="D24" s="407"/>
      <c r="E24" s="390"/>
    </row>
    <row r="25" spans="1:5" s="562" customFormat="1" ht="12" customHeight="1" x14ac:dyDescent="0.2">
      <c r="A25" s="546" t="s">
        <v>61</v>
      </c>
      <c r="B25" s="418" t="s">
        <v>323</v>
      </c>
      <c r="C25" s="407"/>
      <c r="D25" s="407"/>
      <c r="E25" s="390"/>
    </row>
    <row r="26" spans="1:5" s="562" customFormat="1" ht="12" customHeight="1" x14ac:dyDescent="0.2">
      <c r="A26" s="546" t="s">
        <v>62</v>
      </c>
      <c r="B26" s="418" t="s">
        <v>324</v>
      </c>
      <c r="C26" s="407"/>
      <c r="D26" s="407"/>
      <c r="E26" s="390"/>
    </row>
    <row r="27" spans="1:5" s="562" customFormat="1" ht="12" customHeight="1" x14ac:dyDescent="0.2">
      <c r="A27" s="546" t="s">
        <v>120</v>
      </c>
      <c r="B27" s="418" t="s">
        <v>325</v>
      </c>
      <c r="C27" s="407"/>
      <c r="D27" s="407"/>
      <c r="E27" s="390"/>
    </row>
    <row r="28" spans="1:5" s="562" customFormat="1" ht="12" customHeight="1" thickBot="1" x14ac:dyDescent="0.25">
      <c r="A28" s="547" t="s">
        <v>121</v>
      </c>
      <c r="B28" s="419" t="s">
        <v>326</v>
      </c>
      <c r="C28" s="409"/>
      <c r="D28" s="409"/>
      <c r="E28" s="392"/>
    </row>
    <row r="29" spans="1:5" s="562" customFormat="1" ht="12" customHeight="1" thickBot="1" x14ac:dyDescent="0.25">
      <c r="A29" s="379" t="s">
        <v>122</v>
      </c>
      <c r="B29" s="375" t="s">
        <v>729</v>
      </c>
      <c r="C29" s="412">
        <f>SUM(C30:C35)</f>
        <v>0</v>
      </c>
      <c r="D29" s="412">
        <f>SUM(D30:D35)</f>
        <v>0</v>
      </c>
      <c r="E29" s="425">
        <f>SUM(E30:E35)</f>
        <v>0</v>
      </c>
    </row>
    <row r="30" spans="1:5" s="562" customFormat="1" ht="12" customHeight="1" x14ac:dyDescent="0.2">
      <c r="A30" s="545" t="s">
        <v>327</v>
      </c>
      <c r="B30" s="417" t="s">
        <v>733</v>
      </c>
      <c r="C30" s="408"/>
      <c r="D30" s="408">
        <f>+D31+D32</f>
        <v>0</v>
      </c>
      <c r="E30" s="391">
        <f>+E31+E32</f>
        <v>0</v>
      </c>
    </row>
    <row r="31" spans="1:5" s="562" customFormat="1" ht="12" customHeight="1" x14ac:dyDescent="0.2">
      <c r="A31" s="546" t="s">
        <v>328</v>
      </c>
      <c r="B31" s="418" t="s">
        <v>734</v>
      </c>
      <c r="C31" s="407"/>
      <c r="D31" s="407"/>
      <c r="E31" s="390"/>
    </row>
    <row r="32" spans="1:5" s="562" customFormat="1" ht="12" customHeight="1" x14ac:dyDescent="0.2">
      <c r="A32" s="546" t="s">
        <v>329</v>
      </c>
      <c r="B32" s="418" t="s">
        <v>735</v>
      </c>
      <c r="C32" s="407"/>
      <c r="D32" s="407"/>
      <c r="E32" s="390"/>
    </row>
    <row r="33" spans="1:5" s="562" customFormat="1" ht="12" customHeight="1" x14ac:dyDescent="0.2">
      <c r="A33" s="546" t="s">
        <v>730</v>
      </c>
      <c r="B33" s="418" t="s">
        <v>736</v>
      </c>
      <c r="C33" s="407"/>
      <c r="D33" s="407"/>
      <c r="E33" s="390"/>
    </row>
    <row r="34" spans="1:5" s="562" customFormat="1" ht="12" customHeight="1" x14ac:dyDescent="0.2">
      <c r="A34" s="546" t="s">
        <v>731</v>
      </c>
      <c r="B34" s="418" t="s">
        <v>330</v>
      </c>
      <c r="C34" s="407"/>
      <c r="D34" s="407"/>
      <c r="E34" s="390"/>
    </row>
    <row r="35" spans="1:5" s="562" customFormat="1" ht="12" customHeight="1" thickBot="1" x14ac:dyDescent="0.25">
      <c r="A35" s="547" t="s">
        <v>732</v>
      </c>
      <c r="B35" s="398" t="s">
        <v>331</v>
      </c>
      <c r="C35" s="409"/>
      <c r="D35" s="409"/>
      <c r="E35" s="392"/>
    </row>
    <row r="36" spans="1:5" s="562" customFormat="1" ht="12" customHeight="1" thickBot="1" x14ac:dyDescent="0.25">
      <c r="A36" s="379" t="s">
        <v>10</v>
      </c>
      <c r="B36" s="375" t="s">
        <v>332</v>
      </c>
      <c r="C36" s="406">
        <f>SUM(C37:C46)</f>
        <v>0</v>
      </c>
      <c r="D36" s="406">
        <f>SUM(D37:D46)</f>
        <v>0</v>
      </c>
      <c r="E36" s="389">
        <f>SUM(E37:E46)</f>
        <v>0</v>
      </c>
    </row>
    <row r="37" spans="1:5" s="562" customFormat="1" ht="12" customHeight="1" x14ac:dyDescent="0.2">
      <c r="A37" s="545" t="s">
        <v>63</v>
      </c>
      <c r="B37" s="417" t="s">
        <v>333</v>
      </c>
      <c r="C37" s="408"/>
      <c r="D37" s="408"/>
      <c r="E37" s="391"/>
    </row>
    <row r="38" spans="1:5" s="562" customFormat="1" ht="12" customHeight="1" x14ac:dyDescent="0.2">
      <c r="A38" s="546" t="s">
        <v>64</v>
      </c>
      <c r="B38" s="418" t="s">
        <v>334</v>
      </c>
      <c r="C38" s="407"/>
      <c r="D38" s="407"/>
      <c r="E38" s="390"/>
    </row>
    <row r="39" spans="1:5" s="562" customFormat="1" ht="12" customHeight="1" x14ac:dyDescent="0.2">
      <c r="A39" s="546" t="s">
        <v>65</v>
      </c>
      <c r="B39" s="418" t="s">
        <v>335</v>
      </c>
      <c r="C39" s="407"/>
      <c r="D39" s="407"/>
      <c r="E39" s="390"/>
    </row>
    <row r="40" spans="1:5" s="562" customFormat="1" ht="12" customHeight="1" x14ac:dyDescent="0.2">
      <c r="A40" s="546" t="s">
        <v>124</v>
      </c>
      <c r="B40" s="418" t="s">
        <v>336</v>
      </c>
      <c r="C40" s="407"/>
      <c r="D40" s="407"/>
      <c r="E40" s="390"/>
    </row>
    <row r="41" spans="1:5" s="562" customFormat="1" ht="12" customHeight="1" x14ac:dyDescent="0.2">
      <c r="A41" s="546" t="s">
        <v>125</v>
      </c>
      <c r="B41" s="418" t="s">
        <v>337</v>
      </c>
      <c r="C41" s="407"/>
      <c r="D41" s="407"/>
      <c r="E41" s="390"/>
    </row>
    <row r="42" spans="1:5" s="562" customFormat="1" ht="12" customHeight="1" x14ac:dyDescent="0.2">
      <c r="A42" s="546" t="s">
        <v>126</v>
      </c>
      <c r="B42" s="418" t="s">
        <v>338</v>
      </c>
      <c r="C42" s="407"/>
      <c r="D42" s="407"/>
      <c r="E42" s="390"/>
    </row>
    <row r="43" spans="1:5" s="562" customFormat="1" ht="12" customHeight="1" x14ac:dyDescent="0.2">
      <c r="A43" s="546" t="s">
        <v>127</v>
      </c>
      <c r="B43" s="418" t="s">
        <v>339</v>
      </c>
      <c r="C43" s="407"/>
      <c r="D43" s="407"/>
      <c r="E43" s="390"/>
    </row>
    <row r="44" spans="1:5" s="562" customFormat="1" ht="12" customHeight="1" x14ac:dyDescent="0.2">
      <c r="A44" s="546" t="s">
        <v>128</v>
      </c>
      <c r="B44" s="418" t="s">
        <v>340</v>
      </c>
      <c r="C44" s="407"/>
      <c r="D44" s="407"/>
      <c r="E44" s="390"/>
    </row>
    <row r="45" spans="1:5" s="562" customFormat="1" ht="12" customHeight="1" x14ac:dyDescent="0.2">
      <c r="A45" s="546" t="s">
        <v>341</v>
      </c>
      <c r="B45" s="418" t="s">
        <v>342</v>
      </c>
      <c r="C45" s="410"/>
      <c r="D45" s="410"/>
      <c r="E45" s="393"/>
    </row>
    <row r="46" spans="1:5" s="535" customFormat="1" ht="12" customHeight="1" thickBot="1" x14ac:dyDescent="0.25">
      <c r="A46" s="547" t="s">
        <v>343</v>
      </c>
      <c r="B46" s="419" t="s">
        <v>344</v>
      </c>
      <c r="C46" s="411"/>
      <c r="D46" s="411"/>
      <c r="E46" s="394"/>
    </row>
    <row r="47" spans="1:5" s="562" customFormat="1" ht="12" customHeight="1" thickBot="1" x14ac:dyDescent="0.25">
      <c r="A47" s="379" t="s">
        <v>11</v>
      </c>
      <c r="B47" s="375" t="s">
        <v>345</v>
      </c>
      <c r="C47" s="406">
        <f>SUM(C48:C52)</f>
        <v>0</v>
      </c>
      <c r="D47" s="406">
        <f>SUM(D48:D52)</f>
        <v>0</v>
      </c>
      <c r="E47" s="389">
        <f>SUM(E48:E52)</f>
        <v>0</v>
      </c>
    </row>
    <row r="48" spans="1:5" s="562" customFormat="1" ht="12" customHeight="1" x14ac:dyDescent="0.2">
      <c r="A48" s="545" t="s">
        <v>66</v>
      </c>
      <c r="B48" s="417" t="s">
        <v>346</v>
      </c>
      <c r="C48" s="427"/>
      <c r="D48" s="427"/>
      <c r="E48" s="395"/>
    </row>
    <row r="49" spans="1:5" s="562" customFormat="1" ht="12" customHeight="1" x14ac:dyDescent="0.2">
      <c r="A49" s="546" t="s">
        <v>67</v>
      </c>
      <c r="B49" s="418" t="s">
        <v>347</v>
      </c>
      <c r="C49" s="410"/>
      <c r="D49" s="410"/>
      <c r="E49" s="393"/>
    </row>
    <row r="50" spans="1:5" s="562" customFormat="1" ht="12" customHeight="1" x14ac:dyDescent="0.2">
      <c r="A50" s="546" t="s">
        <v>348</v>
      </c>
      <c r="B50" s="418" t="s">
        <v>349</v>
      </c>
      <c r="C50" s="410"/>
      <c r="D50" s="410"/>
      <c r="E50" s="393"/>
    </row>
    <row r="51" spans="1:5" s="562" customFormat="1" ht="12" customHeight="1" x14ac:dyDescent="0.2">
      <c r="A51" s="546" t="s">
        <v>350</v>
      </c>
      <c r="B51" s="418" t="s">
        <v>351</v>
      </c>
      <c r="C51" s="410"/>
      <c r="D51" s="410"/>
      <c r="E51" s="393"/>
    </row>
    <row r="52" spans="1:5" s="562" customFormat="1" ht="12" customHeight="1" thickBot="1" x14ac:dyDescent="0.25">
      <c r="A52" s="547" t="s">
        <v>352</v>
      </c>
      <c r="B52" s="419" t="s">
        <v>353</v>
      </c>
      <c r="C52" s="411"/>
      <c r="D52" s="411"/>
      <c r="E52" s="394"/>
    </row>
    <row r="53" spans="1:5" s="562" customFormat="1" ht="12" customHeight="1" thickBot="1" x14ac:dyDescent="0.25">
      <c r="A53" s="379" t="s">
        <v>129</v>
      </c>
      <c r="B53" s="375" t="s">
        <v>354</v>
      </c>
      <c r="C53" s="406">
        <f>SUM(C54:C56)</f>
        <v>0</v>
      </c>
      <c r="D53" s="406">
        <f>SUM(D54:D56)</f>
        <v>0</v>
      </c>
      <c r="E53" s="389">
        <f>SUM(E54:E56)</f>
        <v>0</v>
      </c>
    </row>
    <row r="54" spans="1:5" s="535" customFormat="1" ht="12" customHeight="1" x14ac:dyDescent="0.2">
      <c r="A54" s="545" t="s">
        <v>68</v>
      </c>
      <c r="B54" s="417" t="s">
        <v>355</v>
      </c>
      <c r="C54" s="408"/>
      <c r="D54" s="408"/>
      <c r="E54" s="391"/>
    </row>
    <row r="55" spans="1:5" s="535" customFormat="1" ht="12" customHeight="1" x14ac:dyDescent="0.2">
      <c r="A55" s="546" t="s">
        <v>69</v>
      </c>
      <c r="B55" s="418" t="s">
        <v>356</v>
      </c>
      <c r="C55" s="407"/>
      <c r="D55" s="407"/>
      <c r="E55" s="390"/>
    </row>
    <row r="56" spans="1:5" s="535" customFormat="1" ht="12" customHeight="1" x14ac:dyDescent="0.2">
      <c r="A56" s="546" t="s">
        <v>357</v>
      </c>
      <c r="B56" s="418" t="s">
        <v>358</v>
      </c>
      <c r="C56" s="407"/>
      <c r="D56" s="407"/>
      <c r="E56" s="390"/>
    </row>
    <row r="57" spans="1:5" s="535" customFormat="1" ht="12" customHeight="1" thickBot="1" x14ac:dyDescent="0.25">
      <c r="A57" s="547" t="s">
        <v>359</v>
      </c>
      <c r="B57" s="419" t="s">
        <v>360</v>
      </c>
      <c r="C57" s="409"/>
      <c r="D57" s="409"/>
      <c r="E57" s="392"/>
    </row>
    <row r="58" spans="1:5" s="562" customFormat="1" ht="12" customHeight="1" thickBot="1" x14ac:dyDescent="0.25">
      <c r="A58" s="379" t="s">
        <v>13</v>
      </c>
      <c r="B58" s="396" t="s">
        <v>361</v>
      </c>
      <c r="C58" s="406">
        <f>SUM(C59:C61)</f>
        <v>0</v>
      </c>
      <c r="D58" s="406">
        <f>SUM(D59:D61)</f>
        <v>0</v>
      </c>
      <c r="E58" s="389">
        <f>SUM(E59:E61)</f>
        <v>0</v>
      </c>
    </row>
    <row r="59" spans="1:5" s="562" customFormat="1" ht="12" customHeight="1" x14ac:dyDescent="0.2">
      <c r="A59" s="545" t="s">
        <v>130</v>
      </c>
      <c r="B59" s="417" t="s">
        <v>362</v>
      </c>
      <c r="C59" s="410"/>
      <c r="D59" s="410"/>
      <c r="E59" s="393"/>
    </row>
    <row r="60" spans="1:5" s="562" customFormat="1" ht="12" customHeight="1" x14ac:dyDescent="0.2">
      <c r="A60" s="546" t="s">
        <v>131</v>
      </c>
      <c r="B60" s="418" t="s">
        <v>550</v>
      </c>
      <c r="C60" s="410"/>
      <c r="D60" s="410"/>
      <c r="E60" s="393"/>
    </row>
    <row r="61" spans="1:5" s="562" customFormat="1" ht="12" customHeight="1" x14ac:dyDescent="0.2">
      <c r="A61" s="546" t="s">
        <v>158</v>
      </c>
      <c r="B61" s="418" t="s">
        <v>364</v>
      </c>
      <c r="C61" s="410"/>
      <c r="D61" s="410"/>
      <c r="E61" s="393"/>
    </row>
    <row r="62" spans="1:5" s="562" customFormat="1" ht="12" customHeight="1" thickBot="1" x14ac:dyDescent="0.25">
      <c r="A62" s="547" t="s">
        <v>365</v>
      </c>
      <c r="B62" s="419" t="s">
        <v>366</v>
      </c>
      <c r="C62" s="410"/>
      <c r="D62" s="410"/>
      <c r="E62" s="393"/>
    </row>
    <row r="63" spans="1:5" s="562" customFormat="1" ht="12" customHeight="1" thickBot="1" x14ac:dyDescent="0.25">
      <c r="A63" s="379" t="s">
        <v>14</v>
      </c>
      <c r="B63" s="375" t="s">
        <v>367</v>
      </c>
      <c r="C63" s="412">
        <f>+C8+C15+C22+C29+C36+C47+C53+C58</f>
        <v>0</v>
      </c>
      <c r="D63" s="412">
        <f>+D8+D15+D22+D29+D36+D47+D53+D58</f>
        <v>0</v>
      </c>
      <c r="E63" s="425">
        <f>+E8+E15+E22+E29+E36+E47+E53+E58</f>
        <v>0</v>
      </c>
    </row>
    <row r="64" spans="1:5" s="562" customFormat="1" ht="12" customHeight="1" thickBot="1" x14ac:dyDescent="0.2">
      <c r="A64" s="548" t="s">
        <v>548</v>
      </c>
      <c r="B64" s="396" t="s">
        <v>369</v>
      </c>
      <c r="C64" s="406">
        <f>SUM(C65:C67)</f>
        <v>0</v>
      </c>
      <c r="D64" s="406">
        <f>SUM(D65:D67)</f>
        <v>0</v>
      </c>
      <c r="E64" s="389">
        <f>SUM(E65:E67)</f>
        <v>0</v>
      </c>
    </row>
    <row r="65" spans="1:5" s="562" customFormat="1" ht="12" customHeight="1" x14ac:dyDescent="0.2">
      <c r="A65" s="545" t="s">
        <v>370</v>
      </c>
      <c r="B65" s="417" t="s">
        <v>371</v>
      </c>
      <c r="C65" s="410"/>
      <c r="D65" s="410"/>
      <c r="E65" s="393"/>
    </row>
    <row r="66" spans="1:5" s="562" customFormat="1" ht="12" customHeight="1" x14ac:dyDescent="0.2">
      <c r="A66" s="546" t="s">
        <v>372</v>
      </c>
      <c r="B66" s="418" t="s">
        <v>373</v>
      </c>
      <c r="C66" s="410"/>
      <c r="D66" s="410"/>
      <c r="E66" s="393"/>
    </row>
    <row r="67" spans="1:5" s="562" customFormat="1" ht="12" customHeight="1" thickBot="1" x14ac:dyDescent="0.25">
      <c r="A67" s="547" t="s">
        <v>374</v>
      </c>
      <c r="B67" s="541" t="s">
        <v>375</v>
      </c>
      <c r="C67" s="410"/>
      <c r="D67" s="410"/>
      <c r="E67" s="393"/>
    </row>
    <row r="68" spans="1:5" s="562" customFormat="1" ht="12" customHeight="1" thickBot="1" x14ac:dyDescent="0.2">
      <c r="A68" s="548" t="s">
        <v>376</v>
      </c>
      <c r="B68" s="396" t="s">
        <v>377</v>
      </c>
      <c r="C68" s="406">
        <f>SUM(C69:C72)</f>
        <v>0</v>
      </c>
      <c r="D68" s="406">
        <f>SUM(D69:D72)</f>
        <v>0</v>
      </c>
      <c r="E68" s="389">
        <f>SUM(E69:E72)</f>
        <v>0</v>
      </c>
    </row>
    <row r="69" spans="1:5" s="562" customFormat="1" ht="12" customHeight="1" x14ac:dyDescent="0.2">
      <c r="A69" s="545" t="s">
        <v>107</v>
      </c>
      <c r="B69" s="417" t="s">
        <v>378</v>
      </c>
      <c r="C69" s="410"/>
      <c r="D69" s="410"/>
      <c r="E69" s="393"/>
    </row>
    <row r="70" spans="1:5" s="562" customFormat="1" ht="12" customHeight="1" x14ac:dyDescent="0.2">
      <c r="A70" s="546" t="s">
        <v>108</v>
      </c>
      <c r="B70" s="418" t="s">
        <v>379</v>
      </c>
      <c r="C70" s="410"/>
      <c r="D70" s="410"/>
      <c r="E70" s="393"/>
    </row>
    <row r="71" spans="1:5" s="562" customFormat="1" ht="12" customHeight="1" x14ac:dyDescent="0.2">
      <c r="A71" s="546" t="s">
        <v>380</v>
      </c>
      <c r="B71" s="418" t="s">
        <v>381</v>
      </c>
      <c r="C71" s="410"/>
      <c r="D71" s="410"/>
      <c r="E71" s="393"/>
    </row>
    <row r="72" spans="1:5" s="562" customFormat="1" ht="12" customHeight="1" thickBot="1" x14ac:dyDescent="0.25">
      <c r="A72" s="547" t="s">
        <v>382</v>
      </c>
      <c r="B72" s="419" t="s">
        <v>383</v>
      </c>
      <c r="C72" s="410"/>
      <c r="D72" s="410"/>
      <c r="E72" s="393"/>
    </row>
    <row r="73" spans="1:5" s="562" customFormat="1" ht="12" customHeight="1" thickBot="1" x14ac:dyDescent="0.2">
      <c r="A73" s="548" t="s">
        <v>384</v>
      </c>
      <c r="B73" s="396" t="s">
        <v>385</v>
      </c>
      <c r="C73" s="406">
        <f>SUM(C74:C75)</f>
        <v>0</v>
      </c>
      <c r="D73" s="406">
        <f>SUM(D74:D75)</f>
        <v>0</v>
      </c>
      <c r="E73" s="389">
        <f>SUM(E74:E75)</f>
        <v>0</v>
      </c>
    </row>
    <row r="74" spans="1:5" s="562" customFormat="1" ht="12" customHeight="1" x14ac:dyDescent="0.2">
      <c r="A74" s="545" t="s">
        <v>386</v>
      </c>
      <c r="B74" s="417" t="s">
        <v>387</v>
      </c>
      <c r="C74" s="410"/>
      <c r="D74" s="410"/>
      <c r="E74" s="393"/>
    </row>
    <row r="75" spans="1:5" s="562" customFormat="1" ht="12" customHeight="1" thickBot="1" x14ac:dyDescent="0.25">
      <c r="A75" s="547" t="s">
        <v>388</v>
      </c>
      <c r="B75" s="419" t="s">
        <v>389</v>
      </c>
      <c r="C75" s="410"/>
      <c r="D75" s="410"/>
      <c r="E75" s="393"/>
    </row>
    <row r="76" spans="1:5" s="562" customFormat="1" ht="12" customHeight="1" thickBot="1" x14ac:dyDescent="0.2">
      <c r="A76" s="548" t="s">
        <v>390</v>
      </c>
      <c r="B76" s="396" t="s">
        <v>391</v>
      </c>
      <c r="C76" s="406">
        <f>SUM(C77:C79)</f>
        <v>0</v>
      </c>
      <c r="D76" s="406">
        <f>SUM(D77:D79)</f>
        <v>0</v>
      </c>
      <c r="E76" s="389">
        <f>SUM(E77:E79)</f>
        <v>0</v>
      </c>
    </row>
    <row r="77" spans="1:5" s="562" customFormat="1" ht="12" customHeight="1" x14ac:dyDescent="0.2">
      <c r="A77" s="545" t="s">
        <v>392</v>
      </c>
      <c r="B77" s="417" t="s">
        <v>393</v>
      </c>
      <c r="C77" s="410"/>
      <c r="D77" s="410"/>
      <c r="E77" s="393"/>
    </row>
    <row r="78" spans="1:5" s="562" customFormat="1" ht="12" customHeight="1" x14ac:dyDescent="0.2">
      <c r="A78" s="546" t="s">
        <v>394</v>
      </c>
      <c r="B78" s="418" t="s">
        <v>395</v>
      </c>
      <c r="C78" s="410"/>
      <c r="D78" s="410"/>
      <c r="E78" s="393"/>
    </row>
    <row r="79" spans="1:5" s="562" customFormat="1" ht="12" customHeight="1" thickBot="1" x14ac:dyDescent="0.25">
      <c r="A79" s="547" t="s">
        <v>396</v>
      </c>
      <c r="B79" s="419" t="s">
        <v>397</v>
      </c>
      <c r="C79" s="410"/>
      <c r="D79" s="410"/>
      <c r="E79" s="393"/>
    </row>
    <row r="80" spans="1:5" s="562" customFormat="1" ht="12" customHeight="1" thickBot="1" x14ac:dyDescent="0.2">
      <c r="A80" s="548" t="s">
        <v>398</v>
      </c>
      <c r="B80" s="396" t="s">
        <v>399</v>
      </c>
      <c r="C80" s="406">
        <f>SUM(C81:C84)</f>
        <v>0</v>
      </c>
      <c r="D80" s="406">
        <f>SUM(D81:D84)</f>
        <v>0</v>
      </c>
      <c r="E80" s="389">
        <f>SUM(E81:E84)</f>
        <v>0</v>
      </c>
    </row>
    <row r="81" spans="1:5" s="562" customFormat="1" ht="12" customHeight="1" x14ac:dyDescent="0.2">
      <c r="A81" s="549" t="s">
        <v>400</v>
      </c>
      <c r="B81" s="417" t="s">
        <v>401</v>
      </c>
      <c r="C81" s="410"/>
      <c r="D81" s="410"/>
      <c r="E81" s="393"/>
    </row>
    <row r="82" spans="1:5" s="562" customFormat="1" ht="12" customHeight="1" x14ac:dyDescent="0.2">
      <c r="A82" s="550" t="s">
        <v>402</v>
      </c>
      <c r="B82" s="418" t="s">
        <v>403</v>
      </c>
      <c r="C82" s="410"/>
      <c r="D82" s="410"/>
      <c r="E82" s="393"/>
    </row>
    <row r="83" spans="1:5" s="562" customFormat="1" ht="12" customHeight="1" x14ac:dyDescent="0.2">
      <c r="A83" s="550" t="s">
        <v>404</v>
      </c>
      <c r="B83" s="418" t="s">
        <v>405</v>
      </c>
      <c r="C83" s="410"/>
      <c r="D83" s="410"/>
      <c r="E83" s="393"/>
    </row>
    <row r="84" spans="1:5" s="562" customFormat="1" ht="12" customHeight="1" thickBot="1" x14ac:dyDescent="0.25">
      <c r="A84" s="551" t="s">
        <v>406</v>
      </c>
      <c r="B84" s="419" t="s">
        <v>407</v>
      </c>
      <c r="C84" s="410"/>
      <c r="D84" s="410"/>
      <c r="E84" s="393"/>
    </row>
    <row r="85" spans="1:5" s="562" customFormat="1" ht="12" customHeight="1" thickBot="1" x14ac:dyDescent="0.2">
      <c r="A85" s="548" t="s">
        <v>408</v>
      </c>
      <c r="B85" s="396" t="s">
        <v>409</v>
      </c>
      <c r="C85" s="431"/>
      <c r="D85" s="431"/>
      <c r="E85" s="432"/>
    </row>
    <row r="86" spans="1:5" s="562" customFormat="1" ht="12" customHeight="1" thickBot="1" x14ac:dyDescent="0.2">
      <c r="A86" s="548" t="s">
        <v>410</v>
      </c>
      <c r="B86" s="542" t="s">
        <v>411</v>
      </c>
      <c r="C86" s="412">
        <f>+C64+C68+C73+C76+C80+C85</f>
        <v>0</v>
      </c>
      <c r="D86" s="412">
        <f>+D64+D68+D73+D76+D80+D85</f>
        <v>0</v>
      </c>
      <c r="E86" s="425">
        <f>+E64+E68+E73+E76+E80+E85</f>
        <v>0</v>
      </c>
    </row>
    <row r="87" spans="1:5" s="562" customFormat="1" ht="12" customHeight="1" thickBot="1" x14ac:dyDescent="0.2">
      <c r="A87" s="552" t="s">
        <v>412</v>
      </c>
      <c r="B87" s="543" t="s">
        <v>549</v>
      </c>
      <c r="C87" s="412">
        <f>+C63+C86</f>
        <v>0</v>
      </c>
      <c r="D87" s="412">
        <f>+D63+D86</f>
        <v>0</v>
      </c>
      <c r="E87" s="425">
        <f>+E63+E86</f>
        <v>0</v>
      </c>
    </row>
    <row r="88" spans="1:5" s="562" customFormat="1" ht="15" customHeight="1" x14ac:dyDescent="0.2">
      <c r="A88" s="517"/>
      <c r="B88" s="518"/>
      <c r="C88" s="533"/>
      <c r="D88" s="533"/>
      <c r="E88" s="533"/>
    </row>
    <row r="89" spans="1:5" ht="13.5" thickBot="1" x14ac:dyDescent="0.25">
      <c r="A89" s="519"/>
      <c r="B89" s="520"/>
      <c r="C89" s="534"/>
      <c r="D89" s="534"/>
      <c r="E89" s="534"/>
    </row>
    <row r="90" spans="1:5" s="561" customFormat="1" ht="16.5" customHeight="1" thickBot="1" x14ac:dyDescent="0.25">
      <c r="A90" s="778" t="s">
        <v>43</v>
      </c>
      <c r="B90" s="779"/>
      <c r="C90" s="779"/>
      <c r="D90" s="779"/>
      <c r="E90" s="780"/>
    </row>
    <row r="91" spans="1:5" s="338" customFormat="1" ht="12" customHeight="1" thickBot="1" x14ac:dyDescent="0.25">
      <c r="A91" s="540" t="s">
        <v>6</v>
      </c>
      <c r="B91" s="378" t="s">
        <v>420</v>
      </c>
      <c r="C91" s="405">
        <f>SUM(C92:C96)</f>
        <v>0</v>
      </c>
      <c r="D91" s="405">
        <f>SUM(D92:D96)</f>
        <v>0</v>
      </c>
      <c r="E91" s="360">
        <f>SUM(E92:E96)</f>
        <v>0</v>
      </c>
    </row>
    <row r="92" spans="1:5" ht="12" customHeight="1" x14ac:dyDescent="0.2">
      <c r="A92" s="553" t="s">
        <v>70</v>
      </c>
      <c r="B92" s="364" t="s">
        <v>36</v>
      </c>
      <c r="C92" s="96"/>
      <c r="D92" s="96"/>
      <c r="E92" s="359"/>
    </row>
    <row r="93" spans="1:5" ht="12" customHeight="1" x14ac:dyDescent="0.2">
      <c r="A93" s="546" t="s">
        <v>71</v>
      </c>
      <c r="B93" s="362" t="s">
        <v>132</v>
      </c>
      <c r="C93" s="407"/>
      <c r="D93" s="407"/>
      <c r="E93" s="390"/>
    </row>
    <row r="94" spans="1:5" ht="12" customHeight="1" x14ac:dyDescent="0.2">
      <c r="A94" s="546" t="s">
        <v>72</v>
      </c>
      <c r="B94" s="362" t="s">
        <v>99</v>
      </c>
      <c r="C94" s="409"/>
      <c r="D94" s="409"/>
      <c r="E94" s="392"/>
    </row>
    <row r="95" spans="1:5" ht="12" customHeight="1" x14ac:dyDescent="0.2">
      <c r="A95" s="546" t="s">
        <v>73</v>
      </c>
      <c r="B95" s="365" t="s">
        <v>133</v>
      </c>
      <c r="C95" s="409"/>
      <c r="D95" s="409"/>
      <c r="E95" s="392"/>
    </row>
    <row r="96" spans="1:5" ht="12" customHeight="1" x14ac:dyDescent="0.2">
      <c r="A96" s="546" t="s">
        <v>82</v>
      </c>
      <c r="B96" s="373" t="s">
        <v>134</v>
      </c>
      <c r="C96" s="409"/>
      <c r="D96" s="409"/>
      <c r="E96" s="392"/>
    </row>
    <row r="97" spans="1:5" ht="12" customHeight="1" x14ac:dyDescent="0.2">
      <c r="A97" s="546" t="s">
        <v>74</v>
      </c>
      <c r="B97" s="362" t="s">
        <v>421</v>
      </c>
      <c r="C97" s="409"/>
      <c r="D97" s="409"/>
      <c r="E97" s="392"/>
    </row>
    <row r="98" spans="1:5" ht="12" customHeight="1" x14ac:dyDescent="0.2">
      <c r="A98" s="546" t="s">
        <v>75</v>
      </c>
      <c r="B98" s="385" t="s">
        <v>422</v>
      </c>
      <c r="C98" s="409"/>
      <c r="D98" s="409"/>
      <c r="E98" s="392"/>
    </row>
    <row r="99" spans="1:5" ht="12" customHeight="1" x14ac:dyDescent="0.2">
      <c r="A99" s="546" t="s">
        <v>83</v>
      </c>
      <c r="B99" s="386" t="s">
        <v>423</v>
      </c>
      <c r="C99" s="409"/>
      <c r="D99" s="409"/>
      <c r="E99" s="392"/>
    </row>
    <row r="100" spans="1:5" ht="12" customHeight="1" x14ac:dyDescent="0.2">
      <c r="A100" s="546" t="s">
        <v>84</v>
      </c>
      <c r="B100" s="386" t="s">
        <v>424</v>
      </c>
      <c r="C100" s="409"/>
      <c r="D100" s="409"/>
      <c r="E100" s="392"/>
    </row>
    <row r="101" spans="1:5" ht="12" customHeight="1" x14ac:dyDescent="0.2">
      <c r="A101" s="546" t="s">
        <v>85</v>
      </c>
      <c r="B101" s="385" t="s">
        <v>425</v>
      </c>
      <c r="C101" s="409"/>
      <c r="D101" s="409"/>
      <c r="E101" s="392"/>
    </row>
    <row r="102" spans="1:5" ht="12" customHeight="1" x14ac:dyDescent="0.2">
      <c r="A102" s="546" t="s">
        <v>86</v>
      </c>
      <c r="B102" s="385" t="s">
        <v>426</v>
      </c>
      <c r="C102" s="409"/>
      <c r="D102" s="409"/>
      <c r="E102" s="392"/>
    </row>
    <row r="103" spans="1:5" ht="12" customHeight="1" x14ac:dyDescent="0.2">
      <c r="A103" s="546" t="s">
        <v>88</v>
      </c>
      <c r="B103" s="386" t="s">
        <v>427</v>
      </c>
      <c r="C103" s="409"/>
      <c r="D103" s="409"/>
      <c r="E103" s="392"/>
    </row>
    <row r="104" spans="1:5" ht="12" customHeight="1" x14ac:dyDescent="0.2">
      <c r="A104" s="554" t="s">
        <v>135</v>
      </c>
      <c r="B104" s="387" t="s">
        <v>428</v>
      </c>
      <c r="C104" s="409"/>
      <c r="D104" s="409"/>
      <c r="E104" s="392"/>
    </row>
    <row r="105" spans="1:5" ht="12" customHeight="1" x14ac:dyDescent="0.2">
      <c r="A105" s="546" t="s">
        <v>429</v>
      </c>
      <c r="B105" s="387" t="s">
        <v>430</v>
      </c>
      <c r="C105" s="409"/>
      <c r="D105" s="409"/>
      <c r="E105" s="392"/>
    </row>
    <row r="106" spans="1:5" s="338" customFormat="1" ht="12" customHeight="1" thickBot="1" x14ac:dyDescent="0.25">
      <c r="A106" s="555" t="s">
        <v>431</v>
      </c>
      <c r="B106" s="388" t="s">
        <v>432</v>
      </c>
      <c r="C106" s="97"/>
      <c r="D106" s="97"/>
      <c r="E106" s="353"/>
    </row>
    <row r="107" spans="1:5" ht="12" customHeight="1" thickBot="1" x14ac:dyDescent="0.25">
      <c r="A107" s="379" t="s">
        <v>7</v>
      </c>
      <c r="B107" s="377" t="s">
        <v>433</v>
      </c>
      <c r="C107" s="406">
        <f>+C108+C110+C112</f>
        <v>0</v>
      </c>
      <c r="D107" s="406">
        <f>+D108+D110+D112</f>
        <v>0</v>
      </c>
      <c r="E107" s="389">
        <f>+E108+E110+E112</f>
        <v>0</v>
      </c>
    </row>
    <row r="108" spans="1:5" ht="12" customHeight="1" x14ac:dyDescent="0.2">
      <c r="A108" s="545" t="s">
        <v>76</v>
      </c>
      <c r="B108" s="362" t="s">
        <v>157</v>
      </c>
      <c r="C108" s="408"/>
      <c r="D108" s="408"/>
      <c r="E108" s="391"/>
    </row>
    <row r="109" spans="1:5" ht="12" customHeight="1" x14ac:dyDescent="0.2">
      <c r="A109" s="545" t="s">
        <v>77</v>
      </c>
      <c r="B109" s="366" t="s">
        <v>434</v>
      </c>
      <c r="C109" s="408"/>
      <c r="D109" s="408"/>
      <c r="E109" s="391"/>
    </row>
    <row r="110" spans="1:5" ht="12" customHeight="1" x14ac:dyDescent="0.2">
      <c r="A110" s="545" t="s">
        <v>78</v>
      </c>
      <c r="B110" s="366" t="s">
        <v>136</v>
      </c>
      <c r="C110" s="407"/>
      <c r="D110" s="407"/>
      <c r="E110" s="390"/>
    </row>
    <row r="111" spans="1:5" ht="12" customHeight="1" x14ac:dyDescent="0.2">
      <c r="A111" s="545" t="s">
        <v>79</v>
      </c>
      <c r="B111" s="366" t="s">
        <v>435</v>
      </c>
      <c r="C111" s="407"/>
      <c r="D111" s="407"/>
      <c r="E111" s="390"/>
    </row>
    <row r="112" spans="1:5" ht="12" customHeight="1" x14ac:dyDescent="0.2">
      <c r="A112" s="545" t="s">
        <v>80</v>
      </c>
      <c r="B112" s="398" t="s">
        <v>159</v>
      </c>
      <c r="C112" s="407"/>
      <c r="D112" s="407"/>
      <c r="E112" s="390"/>
    </row>
    <row r="113" spans="1:5" ht="12" customHeight="1" x14ac:dyDescent="0.2">
      <c r="A113" s="545" t="s">
        <v>87</v>
      </c>
      <c r="B113" s="397" t="s">
        <v>436</v>
      </c>
      <c r="C113" s="407"/>
      <c r="D113" s="407"/>
      <c r="E113" s="390"/>
    </row>
    <row r="114" spans="1:5" ht="12" customHeight="1" x14ac:dyDescent="0.2">
      <c r="A114" s="545" t="s">
        <v>89</v>
      </c>
      <c r="B114" s="413" t="s">
        <v>437</v>
      </c>
      <c r="C114" s="407"/>
      <c r="D114" s="407"/>
      <c r="E114" s="390"/>
    </row>
    <row r="115" spans="1:5" ht="12" customHeight="1" x14ac:dyDescent="0.2">
      <c r="A115" s="545" t="s">
        <v>137</v>
      </c>
      <c r="B115" s="386" t="s">
        <v>424</v>
      </c>
      <c r="C115" s="407"/>
      <c r="D115" s="407"/>
      <c r="E115" s="390"/>
    </row>
    <row r="116" spans="1:5" ht="12" customHeight="1" x14ac:dyDescent="0.2">
      <c r="A116" s="545" t="s">
        <v>138</v>
      </c>
      <c r="B116" s="386" t="s">
        <v>438</v>
      </c>
      <c r="C116" s="407"/>
      <c r="D116" s="407"/>
      <c r="E116" s="390"/>
    </row>
    <row r="117" spans="1:5" ht="12" customHeight="1" x14ac:dyDescent="0.2">
      <c r="A117" s="545" t="s">
        <v>139</v>
      </c>
      <c r="B117" s="386" t="s">
        <v>439</v>
      </c>
      <c r="C117" s="407"/>
      <c r="D117" s="407"/>
      <c r="E117" s="390"/>
    </row>
    <row r="118" spans="1:5" ht="12" customHeight="1" x14ac:dyDescent="0.2">
      <c r="A118" s="545" t="s">
        <v>440</v>
      </c>
      <c r="B118" s="386" t="s">
        <v>427</v>
      </c>
      <c r="C118" s="407"/>
      <c r="D118" s="407"/>
      <c r="E118" s="390"/>
    </row>
    <row r="119" spans="1:5" ht="12" customHeight="1" x14ac:dyDescent="0.2">
      <c r="A119" s="545" t="s">
        <v>441</v>
      </c>
      <c r="B119" s="386" t="s">
        <v>442</v>
      </c>
      <c r="C119" s="407"/>
      <c r="D119" s="407"/>
      <c r="E119" s="390"/>
    </row>
    <row r="120" spans="1:5" ht="12" customHeight="1" thickBot="1" x14ac:dyDescent="0.25">
      <c r="A120" s="554" t="s">
        <v>443</v>
      </c>
      <c r="B120" s="386" t="s">
        <v>444</v>
      </c>
      <c r="C120" s="409"/>
      <c r="D120" s="409"/>
      <c r="E120" s="392"/>
    </row>
    <row r="121" spans="1:5" ht="12" customHeight="1" thickBot="1" x14ac:dyDescent="0.25">
      <c r="A121" s="379" t="s">
        <v>8</v>
      </c>
      <c r="B121" s="382" t="s">
        <v>445</v>
      </c>
      <c r="C121" s="406">
        <f>+C122+C123</f>
        <v>0</v>
      </c>
      <c r="D121" s="406">
        <f>+D122+D123</f>
        <v>0</v>
      </c>
      <c r="E121" s="389">
        <f>+E122+E123</f>
        <v>0</v>
      </c>
    </row>
    <row r="122" spans="1:5" ht="12" customHeight="1" x14ac:dyDescent="0.2">
      <c r="A122" s="545" t="s">
        <v>59</v>
      </c>
      <c r="B122" s="363" t="s">
        <v>45</v>
      </c>
      <c r="C122" s="408"/>
      <c r="D122" s="408"/>
      <c r="E122" s="391"/>
    </row>
    <row r="123" spans="1:5" ht="12" customHeight="1" thickBot="1" x14ac:dyDescent="0.25">
      <c r="A123" s="547" t="s">
        <v>60</v>
      </c>
      <c r="B123" s="366" t="s">
        <v>46</v>
      </c>
      <c r="C123" s="409"/>
      <c r="D123" s="409"/>
      <c r="E123" s="392"/>
    </row>
    <row r="124" spans="1:5" ht="12" customHeight="1" thickBot="1" x14ac:dyDescent="0.25">
      <c r="A124" s="379" t="s">
        <v>9</v>
      </c>
      <c r="B124" s="382" t="s">
        <v>446</v>
      </c>
      <c r="C124" s="406">
        <f>+C91+C107+C121</f>
        <v>0</v>
      </c>
      <c r="D124" s="406">
        <f>+D91+D107+D121</f>
        <v>0</v>
      </c>
      <c r="E124" s="389">
        <f>+E91+E107+E121</f>
        <v>0</v>
      </c>
    </row>
    <row r="125" spans="1:5" ht="12" customHeight="1" thickBot="1" x14ac:dyDescent="0.25">
      <c r="A125" s="379" t="s">
        <v>10</v>
      </c>
      <c r="B125" s="382" t="s">
        <v>551</v>
      </c>
      <c r="C125" s="406">
        <f>+C126+C127+C128</f>
        <v>0</v>
      </c>
      <c r="D125" s="406">
        <f>+D126+D127+D128</f>
        <v>0</v>
      </c>
      <c r="E125" s="389">
        <f>+E126+E127+E128</f>
        <v>0</v>
      </c>
    </row>
    <row r="126" spans="1:5" ht="12" customHeight="1" x14ac:dyDescent="0.2">
      <c r="A126" s="545" t="s">
        <v>63</v>
      </c>
      <c r="B126" s="363" t="s">
        <v>448</v>
      </c>
      <c r="C126" s="407"/>
      <c r="D126" s="407"/>
      <c r="E126" s="390"/>
    </row>
    <row r="127" spans="1:5" ht="12" customHeight="1" x14ac:dyDescent="0.2">
      <c r="A127" s="545" t="s">
        <v>64</v>
      </c>
      <c r="B127" s="363" t="s">
        <v>449</v>
      </c>
      <c r="C127" s="407"/>
      <c r="D127" s="407"/>
      <c r="E127" s="390"/>
    </row>
    <row r="128" spans="1:5" ht="12" customHeight="1" thickBot="1" x14ac:dyDescent="0.25">
      <c r="A128" s="554" t="s">
        <v>65</v>
      </c>
      <c r="B128" s="361" t="s">
        <v>450</v>
      </c>
      <c r="C128" s="407"/>
      <c r="D128" s="407"/>
      <c r="E128" s="390"/>
    </row>
    <row r="129" spans="1:11" ht="12" customHeight="1" thickBot="1" x14ac:dyDescent="0.25">
      <c r="A129" s="379" t="s">
        <v>11</v>
      </c>
      <c r="B129" s="382" t="s">
        <v>451</v>
      </c>
      <c r="C129" s="406">
        <f>+C130+C131+C132+C133</f>
        <v>0</v>
      </c>
      <c r="D129" s="406">
        <f>+D130+D131+D132+D133</f>
        <v>0</v>
      </c>
      <c r="E129" s="389">
        <f>+E130+E131+E132+E133</f>
        <v>0</v>
      </c>
    </row>
    <row r="130" spans="1:11" ht="12" customHeight="1" x14ac:dyDescent="0.2">
      <c r="A130" s="545" t="s">
        <v>66</v>
      </c>
      <c r="B130" s="363" t="s">
        <v>452</v>
      </c>
      <c r="C130" s="407"/>
      <c r="D130" s="407"/>
      <c r="E130" s="390"/>
    </row>
    <row r="131" spans="1:11" ht="12" customHeight="1" x14ac:dyDescent="0.2">
      <c r="A131" s="545" t="s">
        <v>67</v>
      </c>
      <c r="B131" s="363" t="s">
        <v>453</v>
      </c>
      <c r="C131" s="407"/>
      <c r="D131" s="407"/>
      <c r="E131" s="390"/>
    </row>
    <row r="132" spans="1:11" ht="12" customHeight="1" x14ac:dyDescent="0.2">
      <c r="A132" s="545" t="s">
        <v>348</v>
      </c>
      <c r="B132" s="363" t="s">
        <v>454</v>
      </c>
      <c r="C132" s="407"/>
      <c r="D132" s="407"/>
      <c r="E132" s="390"/>
    </row>
    <row r="133" spans="1:11" s="338" customFormat="1" ht="12" customHeight="1" thickBot="1" x14ac:dyDescent="0.25">
      <c r="A133" s="554" t="s">
        <v>350</v>
      </c>
      <c r="B133" s="361" t="s">
        <v>455</v>
      </c>
      <c r="C133" s="407"/>
      <c r="D133" s="407"/>
      <c r="E133" s="390"/>
    </row>
    <row r="134" spans="1:11" ht="13.5" thickBot="1" x14ac:dyDescent="0.25">
      <c r="A134" s="379" t="s">
        <v>12</v>
      </c>
      <c r="B134" s="382" t="s">
        <v>671</v>
      </c>
      <c r="C134" s="412">
        <f>+C135+C136+C138+C139+C137</f>
        <v>0</v>
      </c>
      <c r="D134" s="412">
        <f>+D135+D136+D138+D139+D137</f>
        <v>0</v>
      </c>
      <c r="E134" s="425">
        <f>+E135+E136+E138+E139+E137</f>
        <v>0</v>
      </c>
      <c r="K134" s="508"/>
    </row>
    <row r="135" spans="1:11" x14ac:dyDescent="0.2">
      <c r="A135" s="545" t="s">
        <v>68</v>
      </c>
      <c r="B135" s="363" t="s">
        <v>457</v>
      </c>
      <c r="C135" s="407"/>
      <c r="D135" s="407"/>
      <c r="E135" s="390"/>
    </row>
    <row r="136" spans="1:11" ht="12" customHeight="1" x14ac:dyDescent="0.2">
      <c r="A136" s="545" t="s">
        <v>69</v>
      </c>
      <c r="B136" s="363" t="s">
        <v>458</v>
      </c>
      <c r="C136" s="407"/>
      <c r="D136" s="407"/>
      <c r="E136" s="390"/>
    </row>
    <row r="137" spans="1:11" ht="12" customHeight="1" x14ac:dyDescent="0.2">
      <c r="A137" s="545" t="s">
        <v>357</v>
      </c>
      <c r="B137" s="363" t="s">
        <v>670</v>
      </c>
      <c r="C137" s="407"/>
      <c r="D137" s="407"/>
      <c r="E137" s="390"/>
    </row>
    <row r="138" spans="1:11" s="338" customFormat="1" ht="12" customHeight="1" x14ac:dyDescent="0.2">
      <c r="A138" s="545" t="s">
        <v>359</v>
      </c>
      <c r="B138" s="363" t="s">
        <v>459</v>
      </c>
      <c r="C138" s="407"/>
      <c r="D138" s="407"/>
      <c r="E138" s="390"/>
    </row>
    <row r="139" spans="1:11" s="338" customFormat="1" ht="12" customHeight="1" thickBot="1" x14ac:dyDescent="0.25">
      <c r="A139" s="554" t="s">
        <v>669</v>
      </c>
      <c r="B139" s="361" t="s">
        <v>460</v>
      </c>
      <c r="C139" s="407"/>
      <c r="D139" s="407"/>
      <c r="E139" s="390"/>
    </row>
    <row r="140" spans="1:11" s="338" customFormat="1" ht="12" customHeight="1" thickBot="1" x14ac:dyDescent="0.25">
      <c r="A140" s="379" t="s">
        <v>13</v>
      </c>
      <c r="B140" s="382" t="s">
        <v>552</v>
      </c>
      <c r="C140" s="98">
        <f>+C141+C142+C143+C144</f>
        <v>0</v>
      </c>
      <c r="D140" s="98">
        <f>+D141+D142+D143+D144</f>
        <v>0</v>
      </c>
      <c r="E140" s="358">
        <f>+E141+E142+E143+E144</f>
        <v>0</v>
      </c>
    </row>
    <row r="141" spans="1:11" s="338" customFormat="1" ht="12" customHeight="1" x14ac:dyDescent="0.2">
      <c r="A141" s="545" t="s">
        <v>130</v>
      </c>
      <c r="B141" s="363" t="s">
        <v>462</v>
      </c>
      <c r="C141" s="407"/>
      <c r="D141" s="407"/>
      <c r="E141" s="390"/>
    </row>
    <row r="142" spans="1:11" s="338" customFormat="1" ht="12" customHeight="1" x14ac:dyDescent="0.2">
      <c r="A142" s="545" t="s">
        <v>131</v>
      </c>
      <c r="B142" s="363" t="s">
        <v>463</v>
      </c>
      <c r="C142" s="407"/>
      <c r="D142" s="407"/>
      <c r="E142" s="390"/>
    </row>
    <row r="143" spans="1:11" s="338" customFormat="1" ht="12" customHeight="1" x14ac:dyDescent="0.2">
      <c r="A143" s="545" t="s">
        <v>158</v>
      </c>
      <c r="B143" s="363" t="s">
        <v>464</v>
      </c>
      <c r="C143" s="407"/>
      <c r="D143" s="407"/>
      <c r="E143" s="390"/>
    </row>
    <row r="144" spans="1:11" ht="12.75" customHeight="1" thickBot="1" x14ac:dyDescent="0.25">
      <c r="A144" s="545" t="s">
        <v>365</v>
      </c>
      <c r="B144" s="363" t="s">
        <v>465</v>
      </c>
      <c r="C144" s="407"/>
      <c r="D144" s="407"/>
      <c r="E144" s="390"/>
    </row>
    <row r="145" spans="1:5" ht="12" customHeight="1" thickBot="1" x14ac:dyDescent="0.25">
      <c r="A145" s="379" t="s">
        <v>14</v>
      </c>
      <c r="B145" s="382" t="s">
        <v>466</v>
      </c>
      <c r="C145" s="356">
        <f>+C125+C129+C134+C140</f>
        <v>0</v>
      </c>
      <c r="D145" s="356">
        <f>+D125+D129+D134+D140</f>
        <v>0</v>
      </c>
      <c r="E145" s="357">
        <f>+E125+E129+E134+E140</f>
        <v>0</v>
      </c>
    </row>
    <row r="146" spans="1:5" ht="15" customHeight="1" thickBot="1" x14ac:dyDescent="0.25">
      <c r="A146" s="556" t="s">
        <v>15</v>
      </c>
      <c r="B146" s="402" t="s">
        <v>467</v>
      </c>
      <c r="C146" s="356">
        <f>+C124+C145</f>
        <v>0</v>
      </c>
      <c r="D146" s="356">
        <f>+D124+D145</f>
        <v>0</v>
      </c>
      <c r="E146" s="357">
        <f>+E124+E145</f>
        <v>0</v>
      </c>
    </row>
    <row r="147" spans="1:5" ht="13.5" thickBot="1" x14ac:dyDescent="0.25">
      <c r="A147" s="40"/>
      <c r="B147" s="41"/>
      <c r="C147" s="42"/>
      <c r="D147" s="42"/>
      <c r="E147" s="42"/>
    </row>
    <row r="148" spans="1:5" ht="15" customHeight="1" thickBot="1" x14ac:dyDescent="0.25">
      <c r="A148" s="670" t="s">
        <v>740</v>
      </c>
      <c r="B148" s="671"/>
      <c r="C148" s="111"/>
      <c r="D148" s="112"/>
      <c r="E148" s="109"/>
    </row>
    <row r="149" spans="1:5" ht="14.25" customHeight="1" thickBot="1" x14ac:dyDescent="0.25">
      <c r="A149" s="672" t="s">
        <v>739</v>
      </c>
      <c r="B149" s="673"/>
      <c r="C149" s="111"/>
      <c r="D149" s="112"/>
      <c r="E149" s="109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58"/>
  <sheetViews>
    <sheetView topLeftCell="A10" zoomScaleNormal="100" zoomScaleSheetLayoutView="115" workbookViewId="0">
      <selection activeCell="J40" sqref="J40:J41"/>
    </sheetView>
  </sheetViews>
  <sheetFormatPr defaultRowHeight="12.75" x14ac:dyDescent="0.2"/>
  <cols>
    <col min="1" max="1" width="16" style="577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+CONCATENATE("7.1. melléklet a ……/",LEFT(ÖSSZEFÜGGÉSEK!A4,4)+1,". (……) önkormányzati rendelethez")</f>
        <v>7.1.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553</v>
      </c>
      <c r="C2" s="782"/>
      <c r="D2" s="783"/>
      <c r="E2" s="582" t="s">
        <v>47</v>
      </c>
    </row>
    <row r="3" spans="1:5" s="559" customFormat="1" ht="24.75" thickBot="1" x14ac:dyDescent="0.25">
      <c r="A3" s="557" t="s">
        <v>554</v>
      </c>
      <c r="B3" s="784" t="s">
        <v>546</v>
      </c>
      <c r="C3" s="787"/>
      <c r="D3" s="788"/>
      <c r="E3" s="583" t="s">
        <v>40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441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104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438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438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438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438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438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438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105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438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440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441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438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438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438"/>
      <c r="E22" s="113"/>
    </row>
    <row r="23" spans="1:5" s="562" customFormat="1" ht="12" customHeight="1" thickBot="1" x14ac:dyDescent="0.25">
      <c r="A23" s="585" t="s">
        <v>79</v>
      </c>
      <c r="B23" s="362" t="s">
        <v>675</v>
      </c>
      <c r="C23" s="438"/>
      <c r="D23" s="438"/>
      <c r="E23" s="113"/>
    </row>
    <row r="24" spans="1:5" s="562" customFormat="1" ht="12" customHeight="1" thickBot="1" x14ac:dyDescent="0.25">
      <c r="A24" s="572" t="s">
        <v>8</v>
      </c>
      <c r="B24" s="382" t="s">
        <v>123</v>
      </c>
      <c r="C24" s="39"/>
      <c r="D24" s="39"/>
      <c r="E24" s="578"/>
    </row>
    <row r="25" spans="1:5" s="562" customFormat="1" ht="12" customHeight="1" thickBot="1" x14ac:dyDescent="0.25">
      <c r="A25" s="572" t="s">
        <v>9</v>
      </c>
      <c r="B25" s="382" t="s">
        <v>561</v>
      </c>
      <c r="C25" s="441">
        <f>SUM(C26:C27)</f>
        <v>0</v>
      </c>
      <c r="D25" s="441">
        <f>SUM(D26:D27)</f>
        <v>0</v>
      </c>
      <c r="E25" s="579">
        <f>SUM(E26:E27)</f>
        <v>0</v>
      </c>
    </row>
    <row r="26" spans="1:5" s="562" customFormat="1" ht="12" customHeight="1" x14ac:dyDescent="0.2">
      <c r="A26" s="586" t="s">
        <v>327</v>
      </c>
      <c r="B26" s="587" t="s">
        <v>559</v>
      </c>
      <c r="C26" s="101"/>
      <c r="D26" s="101"/>
      <c r="E26" s="566"/>
    </row>
    <row r="27" spans="1:5" s="562" customFormat="1" ht="12" customHeight="1" x14ac:dyDescent="0.2">
      <c r="A27" s="586" t="s">
        <v>328</v>
      </c>
      <c r="B27" s="588" t="s">
        <v>562</v>
      </c>
      <c r="C27" s="442"/>
      <c r="D27" s="442"/>
      <c r="E27" s="565"/>
    </row>
    <row r="28" spans="1:5" s="562" customFormat="1" ht="12" customHeight="1" thickBot="1" x14ac:dyDescent="0.25">
      <c r="A28" s="585" t="s">
        <v>329</v>
      </c>
      <c r="B28" s="589" t="s">
        <v>676</v>
      </c>
      <c r="C28" s="569"/>
      <c r="D28" s="569"/>
      <c r="E28" s="564"/>
    </row>
    <row r="29" spans="1:5" s="562" customFormat="1" ht="12" customHeight="1" thickBot="1" x14ac:dyDescent="0.25">
      <c r="A29" s="572" t="s">
        <v>10</v>
      </c>
      <c r="B29" s="382" t="s">
        <v>563</v>
      </c>
      <c r="C29" s="441">
        <f>SUM(C30:C32)</f>
        <v>0</v>
      </c>
      <c r="D29" s="441">
        <f>SUM(D30:D32)</f>
        <v>0</v>
      </c>
      <c r="E29" s="579">
        <f>SUM(E30:E32)</f>
        <v>0</v>
      </c>
    </row>
    <row r="30" spans="1:5" s="562" customFormat="1" ht="12" customHeight="1" x14ac:dyDescent="0.2">
      <c r="A30" s="586" t="s">
        <v>63</v>
      </c>
      <c r="B30" s="587" t="s">
        <v>346</v>
      </c>
      <c r="C30" s="101"/>
      <c r="D30" s="101"/>
      <c r="E30" s="566"/>
    </row>
    <row r="31" spans="1:5" s="562" customFormat="1" ht="12" customHeight="1" x14ac:dyDescent="0.2">
      <c r="A31" s="586" t="s">
        <v>64</v>
      </c>
      <c r="B31" s="588" t="s">
        <v>347</v>
      </c>
      <c r="C31" s="442"/>
      <c r="D31" s="442"/>
      <c r="E31" s="565"/>
    </row>
    <row r="32" spans="1:5" s="562" customFormat="1" ht="12" customHeight="1" thickBot="1" x14ac:dyDescent="0.25">
      <c r="A32" s="585" t="s">
        <v>65</v>
      </c>
      <c r="B32" s="571" t="s">
        <v>349</v>
      </c>
      <c r="C32" s="569"/>
      <c r="D32" s="569"/>
      <c r="E32" s="564"/>
    </row>
    <row r="33" spans="1:5" s="562" customFormat="1" ht="12" customHeight="1" thickBot="1" x14ac:dyDescent="0.25">
      <c r="A33" s="572" t="s">
        <v>11</v>
      </c>
      <c r="B33" s="382" t="s">
        <v>474</v>
      </c>
      <c r="C33" s="39"/>
      <c r="D33" s="39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39"/>
      <c r="E34" s="578"/>
    </row>
    <row r="35" spans="1:5" s="535" customFormat="1" ht="12" customHeight="1" thickBot="1" x14ac:dyDescent="0.25">
      <c r="A35" s="509" t="s">
        <v>13</v>
      </c>
      <c r="B35" s="382" t="s">
        <v>677</v>
      </c>
      <c r="C35" s="441">
        <f>+C8+C19+C24+C25+C29+C33+C34</f>
        <v>0</v>
      </c>
      <c r="D35" s="441">
        <f>+D8+D19+D24+D25+D29+D33+D34</f>
        <v>0</v>
      </c>
      <c r="E35" s="579">
        <f>+E8+E19+E24+E25+E29+E33+E34</f>
        <v>0</v>
      </c>
    </row>
    <row r="36" spans="1:5" s="535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441">
        <f>+D37+D38+D39</f>
        <v>0</v>
      </c>
      <c r="E36" s="579">
        <f>+E37+E38+E39</f>
        <v>0</v>
      </c>
    </row>
    <row r="37" spans="1:5" s="535" customFormat="1" ht="12" customHeight="1" x14ac:dyDescent="0.2">
      <c r="A37" s="586" t="s">
        <v>567</v>
      </c>
      <c r="B37" s="587" t="s">
        <v>166</v>
      </c>
      <c r="C37" s="101"/>
      <c r="D37" s="101"/>
      <c r="E37" s="566"/>
    </row>
    <row r="38" spans="1:5" s="562" customFormat="1" ht="12" customHeight="1" x14ac:dyDescent="0.2">
      <c r="A38" s="586" t="s">
        <v>568</v>
      </c>
      <c r="B38" s="588" t="s">
        <v>2</v>
      </c>
      <c r="C38" s="442"/>
      <c r="D38" s="442"/>
      <c r="E38" s="565"/>
    </row>
    <row r="39" spans="1:5" s="562" customFormat="1" ht="12" customHeight="1" thickBot="1" x14ac:dyDescent="0.25">
      <c r="A39" s="585" t="s">
        <v>569</v>
      </c>
      <c r="B39" s="571" t="s">
        <v>570</v>
      </c>
      <c r="C39" s="569"/>
      <c r="D39" s="569"/>
      <c r="E39" s="564"/>
    </row>
    <row r="40" spans="1:5" s="562" customFormat="1" ht="15" customHeight="1" thickBot="1" x14ac:dyDescent="0.25">
      <c r="A40" s="574" t="s">
        <v>15</v>
      </c>
      <c r="B40" s="575" t="s">
        <v>571</v>
      </c>
      <c r="C40" s="107">
        <f>+C35+C36</f>
        <v>0</v>
      </c>
      <c r="D40" s="107">
        <f>+D35+D36</f>
        <v>0</v>
      </c>
      <c r="E40" s="580">
        <f>+E35+E36</f>
        <v>0</v>
      </c>
    </row>
    <row r="41" spans="1:5" s="562" customFormat="1" ht="15" customHeight="1" x14ac:dyDescent="0.2">
      <c r="A41" s="517"/>
      <c r="B41" s="518"/>
      <c r="C41" s="533"/>
      <c r="D41" s="533"/>
      <c r="E41" s="533"/>
    </row>
    <row r="42" spans="1:5" ht="13.5" thickBot="1" x14ac:dyDescent="0.25">
      <c r="A42" s="519"/>
      <c r="B42" s="520"/>
      <c r="C42" s="534"/>
      <c r="D42" s="534"/>
      <c r="E42" s="534"/>
    </row>
    <row r="43" spans="1:5" s="561" customFormat="1" ht="16.5" customHeight="1" thickBot="1" x14ac:dyDescent="0.25">
      <c r="A43" s="778" t="s">
        <v>43</v>
      </c>
      <c r="B43" s="779"/>
      <c r="C43" s="779"/>
      <c r="D43" s="779"/>
      <c r="E43" s="780"/>
    </row>
    <row r="44" spans="1:5" s="338" customFormat="1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472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467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468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468"/>
    </row>
    <row r="48" spans="1:5" ht="12" customHeight="1" x14ac:dyDescent="0.2">
      <c r="A48" s="585" t="s">
        <v>73</v>
      </c>
      <c r="B48" s="362" t="s">
        <v>133</v>
      </c>
      <c r="C48" s="435"/>
      <c r="D48" s="435"/>
      <c r="E48" s="468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468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472">
        <f>SUM(E51:E53)</f>
        <v>0</v>
      </c>
    </row>
    <row r="51" spans="1:5" s="338" customFormat="1" ht="12" customHeight="1" x14ac:dyDescent="0.2">
      <c r="A51" s="585" t="s">
        <v>76</v>
      </c>
      <c r="B51" s="363" t="s">
        <v>157</v>
      </c>
      <c r="C51" s="101"/>
      <c r="D51" s="101"/>
      <c r="E51" s="467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468"/>
    </row>
    <row r="53" spans="1:5" ht="12" customHeight="1" x14ac:dyDescent="0.2">
      <c r="A53" s="585" t="s">
        <v>78</v>
      </c>
      <c r="B53" s="362" t="s">
        <v>44</v>
      </c>
      <c r="C53" s="435"/>
      <c r="D53" s="435"/>
      <c r="E53" s="468"/>
    </row>
    <row r="54" spans="1:5" ht="12" customHeight="1" thickBot="1" x14ac:dyDescent="0.25">
      <c r="A54" s="585" t="s">
        <v>79</v>
      </c>
      <c r="B54" s="362" t="s">
        <v>678</v>
      </c>
      <c r="C54" s="435"/>
      <c r="D54" s="435"/>
      <c r="E54" s="468"/>
    </row>
    <row r="55" spans="1:5" ht="12" customHeight="1" thickBot="1" x14ac:dyDescent="0.25">
      <c r="A55" s="572" t="s">
        <v>8</v>
      </c>
      <c r="B55" s="576" t="s">
        <v>574</v>
      </c>
      <c r="C55" s="441">
        <f>+C44+C50</f>
        <v>0</v>
      </c>
      <c r="D55" s="441">
        <f>+D44+D50</f>
        <v>0</v>
      </c>
      <c r="E55" s="472">
        <f>+E44+E50</f>
        <v>0</v>
      </c>
    </row>
    <row r="56" spans="1:5" ht="13.5" thickBot="1" x14ac:dyDescent="0.25">
      <c r="C56" s="581"/>
      <c r="D56" s="581"/>
      <c r="E56" s="581"/>
    </row>
    <row r="57" spans="1:5" ht="15" customHeight="1" thickBot="1" x14ac:dyDescent="0.25">
      <c r="A57" s="670" t="s">
        <v>740</v>
      </c>
      <c r="B57" s="671"/>
      <c r="C57" s="111"/>
      <c r="D57" s="111"/>
      <c r="E57" s="570"/>
    </row>
    <row r="58" spans="1:5" ht="14.25" customHeight="1" thickBot="1" x14ac:dyDescent="0.25">
      <c r="A58" s="672" t="s">
        <v>739</v>
      </c>
      <c r="B58" s="673"/>
      <c r="C58" s="111"/>
      <c r="D58" s="111"/>
      <c r="E58" s="570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7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+CONCATENATE("7.2. melléklet a ……/",LEFT(ÖSSZEFÜGGÉSEK!A4,4)+1,". (……) önkormányzati rendelethez")</f>
        <v>7.2.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553</v>
      </c>
      <c r="C2" s="782"/>
      <c r="D2" s="783"/>
      <c r="E2" s="582" t="s">
        <v>47</v>
      </c>
    </row>
    <row r="3" spans="1:5" s="559" customFormat="1" ht="24.75" thickBot="1" x14ac:dyDescent="0.25">
      <c r="A3" s="557" t="s">
        <v>554</v>
      </c>
      <c r="B3" s="784" t="s">
        <v>672</v>
      </c>
      <c r="C3" s="787"/>
      <c r="D3" s="788"/>
      <c r="E3" s="583" t="s">
        <v>47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441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104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438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438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438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438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438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438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105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438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440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441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438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438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438"/>
      <c r="E22" s="113"/>
    </row>
    <row r="23" spans="1:5" s="562" customFormat="1" ht="12" customHeight="1" thickBot="1" x14ac:dyDescent="0.25">
      <c r="A23" s="585" t="s">
        <v>79</v>
      </c>
      <c r="B23" s="362" t="s">
        <v>675</v>
      </c>
      <c r="C23" s="438"/>
      <c r="D23" s="438"/>
      <c r="E23" s="113"/>
    </row>
    <row r="24" spans="1:5" s="562" customFormat="1" ht="12" customHeight="1" thickBot="1" x14ac:dyDescent="0.25">
      <c r="A24" s="572" t="s">
        <v>8</v>
      </c>
      <c r="B24" s="382" t="s">
        <v>123</v>
      </c>
      <c r="C24" s="39"/>
      <c r="D24" s="39"/>
      <c r="E24" s="578"/>
    </row>
    <row r="25" spans="1:5" s="562" customFormat="1" ht="12" customHeight="1" thickBot="1" x14ac:dyDescent="0.25">
      <c r="A25" s="572" t="s">
        <v>9</v>
      </c>
      <c r="B25" s="382" t="s">
        <v>561</v>
      </c>
      <c r="C25" s="441">
        <f>SUM(C26:C27)</f>
        <v>0</v>
      </c>
      <c r="D25" s="441">
        <f>SUM(D26:D27)</f>
        <v>0</v>
      </c>
      <c r="E25" s="579">
        <f>SUM(E26:E27)</f>
        <v>0</v>
      </c>
    </row>
    <row r="26" spans="1:5" s="562" customFormat="1" ht="12" customHeight="1" x14ac:dyDescent="0.2">
      <c r="A26" s="586" t="s">
        <v>327</v>
      </c>
      <c r="B26" s="587" t="s">
        <v>559</v>
      </c>
      <c r="C26" s="101"/>
      <c r="D26" s="101"/>
      <c r="E26" s="566"/>
    </row>
    <row r="27" spans="1:5" s="562" customFormat="1" ht="12" customHeight="1" x14ac:dyDescent="0.2">
      <c r="A27" s="586" t="s">
        <v>328</v>
      </c>
      <c r="B27" s="588" t="s">
        <v>562</v>
      </c>
      <c r="C27" s="442"/>
      <c r="D27" s="442"/>
      <c r="E27" s="565"/>
    </row>
    <row r="28" spans="1:5" s="562" customFormat="1" ht="12" customHeight="1" thickBot="1" x14ac:dyDescent="0.25">
      <c r="A28" s="585" t="s">
        <v>329</v>
      </c>
      <c r="B28" s="589" t="s">
        <v>676</v>
      </c>
      <c r="C28" s="569"/>
      <c r="D28" s="569"/>
      <c r="E28" s="564"/>
    </row>
    <row r="29" spans="1:5" s="562" customFormat="1" ht="12" customHeight="1" thickBot="1" x14ac:dyDescent="0.25">
      <c r="A29" s="572" t="s">
        <v>10</v>
      </c>
      <c r="B29" s="382" t="s">
        <v>563</v>
      </c>
      <c r="C29" s="441">
        <f>SUM(C30:C32)</f>
        <v>0</v>
      </c>
      <c r="D29" s="441">
        <f>SUM(D30:D32)</f>
        <v>0</v>
      </c>
      <c r="E29" s="579">
        <f>SUM(E30:E32)</f>
        <v>0</v>
      </c>
    </row>
    <row r="30" spans="1:5" s="562" customFormat="1" ht="12" customHeight="1" x14ac:dyDescent="0.2">
      <c r="A30" s="586" t="s">
        <v>63</v>
      </c>
      <c r="B30" s="587" t="s">
        <v>346</v>
      </c>
      <c r="C30" s="101"/>
      <c r="D30" s="101"/>
      <c r="E30" s="566"/>
    </row>
    <row r="31" spans="1:5" s="562" customFormat="1" ht="12" customHeight="1" x14ac:dyDescent="0.2">
      <c r="A31" s="586" t="s">
        <v>64</v>
      </c>
      <c r="B31" s="588" t="s">
        <v>347</v>
      </c>
      <c r="C31" s="442"/>
      <c r="D31" s="442"/>
      <c r="E31" s="565"/>
    </row>
    <row r="32" spans="1:5" s="562" customFormat="1" ht="12" customHeight="1" thickBot="1" x14ac:dyDescent="0.25">
      <c r="A32" s="585" t="s">
        <v>65</v>
      </c>
      <c r="B32" s="571" t="s">
        <v>349</v>
      </c>
      <c r="C32" s="569"/>
      <c r="D32" s="569"/>
      <c r="E32" s="564"/>
    </row>
    <row r="33" spans="1:5" s="562" customFormat="1" ht="12" customHeight="1" thickBot="1" x14ac:dyDescent="0.25">
      <c r="A33" s="572" t="s">
        <v>11</v>
      </c>
      <c r="B33" s="382" t="s">
        <v>474</v>
      </c>
      <c r="C33" s="39"/>
      <c r="D33" s="39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39"/>
      <c r="E34" s="578"/>
    </row>
    <row r="35" spans="1:5" s="535" customFormat="1" ht="12" customHeight="1" thickBot="1" x14ac:dyDescent="0.25">
      <c r="A35" s="509" t="s">
        <v>13</v>
      </c>
      <c r="B35" s="382" t="s">
        <v>677</v>
      </c>
      <c r="C35" s="441">
        <f>+C8+C19+C24+C25+C29+C33+C34</f>
        <v>0</v>
      </c>
      <c r="D35" s="441">
        <f>+D8+D19+D24+D25+D29+D33+D34</f>
        <v>0</v>
      </c>
      <c r="E35" s="579">
        <f>+E8+E19+E24+E25+E29+E33+E34</f>
        <v>0</v>
      </c>
    </row>
    <row r="36" spans="1:5" s="535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441">
        <f>+D37+D38+D39</f>
        <v>0</v>
      </c>
      <c r="E36" s="579">
        <f>+E37+E38+E39</f>
        <v>0</v>
      </c>
    </row>
    <row r="37" spans="1:5" s="535" customFormat="1" ht="12" customHeight="1" x14ac:dyDescent="0.2">
      <c r="A37" s="586" t="s">
        <v>567</v>
      </c>
      <c r="B37" s="587" t="s">
        <v>166</v>
      </c>
      <c r="C37" s="101"/>
      <c r="D37" s="101"/>
      <c r="E37" s="566"/>
    </row>
    <row r="38" spans="1:5" s="562" customFormat="1" ht="12" customHeight="1" x14ac:dyDescent="0.2">
      <c r="A38" s="586" t="s">
        <v>568</v>
      </c>
      <c r="B38" s="588" t="s">
        <v>2</v>
      </c>
      <c r="C38" s="442"/>
      <c r="D38" s="442"/>
      <c r="E38" s="565"/>
    </row>
    <row r="39" spans="1:5" s="562" customFormat="1" ht="12" customHeight="1" thickBot="1" x14ac:dyDescent="0.25">
      <c r="A39" s="585" t="s">
        <v>569</v>
      </c>
      <c r="B39" s="571" t="s">
        <v>570</v>
      </c>
      <c r="C39" s="569"/>
      <c r="D39" s="569"/>
      <c r="E39" s="564"/>
    </row>
    <row r="40" spans="1:5" s="562" customFormat="1" ht="15" customHeight="1" thickBot="1" x14ac:dyDescent="0.25">
      <c r="A40" s="574" t="s">
        <v>15</v>
      </c>
      <c r="B40" s="575" t="s">
        <v>571</v>
      </c>
      <c r="C40" s="107">
        <f>+C35+C36</f>
        <v>0</v>
      </c>
      <c r="D40" s="107">
        <f>+D35+D36</f>
        <v>0</v>
      </c>
      <c r="E40" s="580">
        <f>+E35+E36</f>
        <v>0</v>
      </c>
    </row>
    <row r="41" spans="1:5" s="562" customFormat="1" ht="15" customHeight="1" x14ac:dyDescent="0.2">
      <c r="A41" s="517"/>
      <c r="B41" s="518"/>
      <c r="C41" s="533"/>
      <c r="D41" s="533"/>
      <c r="E41" s="533"/>
    </row>
    <row r="42" spans="1:5" ht="13.5" thickBot="1" x14ac:dyDescent="0.25">
      <c r="A42" s="519"/>
      <c r="B42" s="520"/>
      <c r="C42" s="534"/>
      <c r="D42" s="534"/>
      <c r="E42" s="534"/>
    </row>
    <row r="43" spans="1:5" s="561" customFormat="1" ht="16.5" customHeight="1" thickBot="1" x14ac:dyDescent="0.25">
      <c r="A43" s="778" t="s">
        <v>43</v>
      </c>
      <c r="B43" s="779"/>
      <c r="C43" s="779"/>
      <c r="D43" s="779"/>
      <c r="E43" s="780"/>
    </row>
    <row r="44" spans="1:5" s="338" customFormat="1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472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467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468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468"/>
    </row>
    <row r="48" spans="1:5" ht="12" customHeight="1" x14ac:dyDescent="0.2">
      <c r="A48" s="585" t="s">
        <v>73</v>
      </c>
      <c r="B48" s="362" t="s">
        <v>133</v>
      </c>
      <c r="C48" s="435"/>
      <c r="D48" s="435"/>
      <c r="E48" s="468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468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472">
        <f>SUM(E51:E53)</f>
        <v>0</v>
      </c>
    </row>
    <row r="51" spans="1:5" s="338" customFormat="1" ht="12" customHeight="1" x14ac:dyDescent="0.2">
      <c r="A51" s="585" t="s">
        <v>76</v>
      </c>
      <c r="B51" s="363" t="s">
        <v>157</v>
      </c>
      <c r="C51" s="101"/>
      <c r="D51" s="101"/>
      <c r="E51" s="467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468"/>
    </row>
    <row r="53" spans="1:5" ht="12" customHeight="1" x14ac:dyDescent="0.2">
      <c r="A53" s="585" t="s">
        <v>78</v>
      </c>
      <c r="B53" s="362" t="s">
        <v>44</v>
      </c>
      <c r="C53" s="435"/>
      <c r="D53" s="435"/>
      <c r="E53" s="468"/>
    </row>
    <row r="54" spans="1:5" ht="12" customHeight="1" thickBot="1" x14ac:dyDescent="0.25">
      <c r="A54" s="585" t="s">
        <v>79</v>
      </c>
      <c r="B54" s="362" t="s">
        <v>678</v>
      </c>
      <c r="C54" s="435"/>
      <c r="D54" s="435"/>
      <c r="E54" s="468"/>
    </row>
    <row r="55" spans="1:5" ht="12" customHeight="1" thickBot="1" x14ac:dyDescent="0.25">
      <c r="A55" s="572" t="s">
        <v>8</v>
      </c>
      <c r="B55" s="576" t="s">
        <v>574</v>
      </c>
      <c r="C55" s="441">
        <f>+C44+C50</f>
        <v>0</v>
      </c>
      <c r="D55" s="441">
        <f>+D44+D50</f>
        <v>0</v>
      </c>
      <c r="E55" s="472">
        <f>+E44+E50</f>
        <v>0</v>
      </c>
    </row>
    <row r="56" spans="1:5" ht="13.5" thickBot="1" x14ac:dyDescent="0.25">
      <c r="C56" s="581"/>
      <c r="D56" s="581"/>
      <c r="E56" s="581"/>
    </row>
    <row r="57" spans="1:5" ht="15" customHeight="1" thickBot="1" x14ac:dyDescent="0.25">
      <c r="A57" s="670" t="s">
        <v>740</v>
      </c>
      <c r="B57" s="671"/>
      <c r="C57" s="111"/>
      <c r="D57" s="111"/>
      <c r="E57" s="570"/>
    </row>
    <row r="58" spans="1:5" ht="14.25" customHeight="1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61"/>
  <sheetViews>
    <sheetView zoomScale="130" zoomScaleNormal="130" zoomScaleSheetLayoutView="100" workbookViewId="0">
      <selection activeCell="G93" sqref="G93"/>
    </sheetView>
  </sheetViews>
  <sheetFormatPr defaultRowHeight="15.75" x14ac:dyDescent="0.25"/>
  <cols>
    <col min="1" max="1" width="9.5" style="403" customWidth="1"/>
    <col min="2" max="2" width="60.83203125" style="403" customWidth="1"/>
    <col min="3" max="5" width="15.83203125" style="404" customWidth="1"/>
    <col min="6" max="16384" width="9.33203125" style="414"/>
  </cols>
  <sheetData>
    <row r="1" spans="1:5" ht="15.95" customHeight="1" x14ac:dyDescent="0.25">
      <c r="A1" s="739" t="s">
        <v>3</v>
      </c>
      <c r="B1" s="739"/>
      <c r="C1" s="739"/>
      <c r="D1" s="739"/>
      <c r="E1" s="739"/>
    </row>
    <row r="2" spans="1:5" ht="15.95" customHeight="1" thickBot="1" x14ac:dyDescent="0.3">
      <c r="A2" s="43" t="s">
        <v>110</v>
      </c>
      <c r="B2" s="43"/>
      <c r="C2" s="401"/>
      <c r="D2" s="401"/>
      <c r="E2" s="401" t="s">
        <v>745</v>
      </c>
    </row>
    <row r="3" spans="1:5" ht="15.95" customHeight="1" x14ac:dyDescent="0.25">
      <c r="A3" s="740" t="s">
        <v>58</v>
      </c>
      <c r="B3" s="742" t="s">
        <v>5</v>
      </c>
      <c r="C3" s="744" t="s">
        <v>763</v>
      </c>
      <c r="D3" s="744"/>
      <c r="E3" s="745"/>
    </row>
    <row r="4" spans="1:5" ht="38.1" customHeight="1" thickBot="1" x14ac:dyDescent="0.3">
      <c r="A4" s="741"/>
      <c r="B4" s="743"/>
      <c r="C4" s="45" t="s">
        <v>179</v>
      </c>
      <c r="D4" s="45" t="s">
        <v>183</v>
      </c>
      <c r="E4" s="46" t="s">
        <v>184</v>
      </c>
    </row>
    <row r="5" spans="1:5" s="415" customFormat="1" ht="12" customHeight="1" thickBot="1" x14ac:dyDescent="0.25">
      <c r="A5" s="379" t="s">
        <v>414</v>
      </c>
      <c r="B5" s="380" t="s">
        <v>415</v>
      </c>
      <c r="C5" s="380" t="s">
        <v>416</v>
      </c>
      <c r="D5" s="380" t="s">
        <v>417</v>
      </c>
      <c r="E5" s="426" t="s">
        <v>418</v>
      </c>
    </row>
    <row r="6" spans="1:5" s="416" customFormat="1" ht="12" customHeight="1" thickBot="1" x14ac:dyDescent="0.25">
      <c r="A6" s="374" t="s">
        <v>6</v>
      </c>
      <c r="B6" s="375" t="s">
        <v>306</v>
      </c>
      <c r="C6" s="406">
        <f>SUM(C7:C12)</f>
        <v>120642499</v>
      </c>
      <c r="D6" s="406">
        <f>SUM(D7:D12)</f>
        <v>139606170</v>
      </c>
      <c r="E6" s="389">
        <f>SUM(E7:E12)</f>
        <v>139606170</v>
      </c>
    </row>
    <row r="7" spans="1:5" s="416" customFormat="1" ht="12" customHeight="1" x14ac:dyDescent="0.2">
      <c r="A7" s="369" t="s">
        <v>70</v>
      </c>
      <c r="B7" s="417" t="s">
        <v>307</v>
      </c>
      <c r="C7" s="408">
        <v>24932539</v>
      </c>
      <c r="D7" s="408">
        <v>24952669</v>
      </c>
      <c r="E7" s="391">
        <v>24952669</v>
      </c>
    </row>
    <row r="8" spans="1:5" s="416" customFormat="1" ht="12" customHeight="1" x14ac:dyDescent="0.2">
      <c r="A8" s="368" t="s">
        <v>71</v>
      </c>
      <c r="B8" s="418" t="s">
        <v>308</v>
      </c>
      <c r="C8" s="407">
        <v>51786300</v>
      </c>
      <c r="D8" s="407">
        <v>53586100</v>
      </c>
      <c r="E8" s="390">
        <v>53586100</v>
      </c>
    </row>
    <row r="9" spans="1:5" s="416" customFormat="1" ht="12" customHeight="1" x14ac:dyDescent="0.2">
      <c r="A9" s="368" t="s">
        <v>72</v>
      </c>
      <c r="B9" s="418" t="s">
        <v>309</v>
      </c>
      <c r="C9" s="407">
        <v>42123660</v>
      </c>
      <c r="D9" s="407">
        <v>41031700</v>
      </c>
      <c r="E9" s="390">
        <v>41031700</v>
      </c>
    </row>
    <row r="10" spans="1:5" s="416" customFormat="1" ht="12" customHeight="1" x14ac:dyDescent="0.2">
      <c r="A10" s="368" t="s">
        <v>73</v>
      </c>
      <c r="B10" s="418" t="s">
        <v>310</v>
      </c>
      <c r="C10" s="407">
        <v>1800000</v>
      </c>
      <c r="D10" s="407">
        <v>1800000</v>
      </c>
      <c r="E10" s="390">
        <v>1800000</v>
      </c>
    </row>
    <row r="11" spans="1:5" s="416" customFormat="1" ht="12" customHeight="1" x14ac:dyDescent="0.2">
      <c r="A11" s="368" t="s">
        <v>106</v>
      </c>
      <c r="B11" s="419" t="s">
        <v>312</v>
      </c>
      <c r="C11" s="407">
        <v>0</v>
      </c>
      <c r="D11" s="407">
        <v>18235701</v>
      </c>
      <c r="E11" s="390">
        <v>18235701</v>
      </c>
    </row>
    <row r="12" spans="1:5" s="416" customFormat="1" ht="12" customHeight="1" thickBot="1" x14ac:dyDescent="0.25">
      <c r="A12" s="370" t="s">
        <v>74</v>
      </c>
      <c r="B12" s="419" t="s">
        <v>746</v>
      </c>
      <c r="C12" s="409"/>
      <c r="D12" s="409"/>
      <c r="E12" s="392"/>
    </row>
    <row r="13" spans="1:5" s="416" customFormat="1" ht="21.75" thickBot="1" x14ac:dyDescent="0.25">
      <c r="A13" s="374" t="s">
        <v>7</v>
      </c>
      <c r="B13" s="396" t="s">
        <v>313</v>
      </c>
      <c r="C13" s="406">
        <f>SUM(C14:C19)</f>
        <v>79231000</v>
      </c>
      <c r="D13" s="406">
        <f t="shared" ref="D13:E13" si="0">SUM(D14:D19)</f>
        <v>94484748</v>
      </c>
      <c r="E13" s="389">
        <f t="shared" si="0"/>
        <v>116637308</v>
      </c>
    </row>
    <row r="14" spans="1:5" s="416" customFormat="1" ht="12" customHeight="1" x14ac:dyDescent="0.2">
      <c r="A14" s="369" t="s">
        <v>76</v>
      </c>
      <c r="B14" s="417" t="s">
        <v>314</v>
      </c>
      <c r="C14" s="408"/>
      <c r="D14" s="408"/>
      <c r="E14" s="391"/>
    </row>
    <row r="15" spans="1:5" s="416" customFormat="1" ht="12" customHeight="1" x14ac:dyDescent="0.2">
      <c r="A15" s="368" t="s">
        <v>77</v>
      </c>
      <c r="B15" s="418" t="s">
        <v>315</v>
      </c>
      <c r="C15" s="407"/>
      <c r="D15" s="407"/>
      <c r="E15" s="390"/>
    </row>
    <row r="16" spans="1:5" s="416" customFormat="1" ht="12" customHeight="1" x14ac:dyDescent="0.2">
      <c r="A16" s="368" t="s">
        <v>78</v>
      </c>
      <c r="B16" s="418" t="s">
        <v>316</v>
      </c>
      <c r="C16" s="407"/>
      <c r="D16" s="407"/>
      <c r="E16" s="390"/>
    </row>
    <row r="17" spans="1:5" s="416" customFormat="1" ht="12" customHeight="1" x14ac:dyDescent="0.2">
      <c r="A17" s="368" t="s">
        <v>79</v>
      </c>
      <c r="B17" s="418" t="s">
        <v>317</v>
      </c>
      <c r="C17" s="407"/>
      <c r="D17" s="407"/>
      <c r="E17" s="390"/>
    </row>
    <row r="18" spans="1:5" s="416" customFormat="1" ht="12" customHeight="1" x14ac:dyDescent="0.2">
      <c r="A18" s="368" t="s">
        <v>80</v>
      </c>
      <c r="B18" s="418" t="s">
        <v>318</v>
      </c>
      <c r="C18" s="407">
        <v>79231000</v>
      </c>
      <c r="D18" s="407">
        <v>94484748</v>
      </c>
      <c r="E18" s="390">
        <v>116637308</v>
      </c>
    </row>
    <row r="19" spans="1:5" s="416" customFormat="1" ht="12" customHeight="1" thickBot="1" x14ac:dyDescent="0.25">
      <c r="A19" s="370" t="s">
        <v>87</v>
      </c>
      <c r="B19" s="419" t="s">
        <v>319</v>
      </c>
      <c r="C19" s="409"/>
      <c r="D19" s="409"/>
      <c r="E19" s="392"/>
    </row>
    <row r="20" spans="1:5" s="416" customFormat="1" ht="21.75" thickBot="1" x14ac:dyDescent="0.25">
      <c r="A20" s="374" t="s">
        <v>8</v>
      </c>
      <c r="B20" s="375" t="s">
        <v>320</v>
      </c>
      <c r="C20" s="406">
        <f>SUM(C21:C26)</f>
        <v>16236000</v>
      </c>
      <c r="D20" s="406">
        <f t="shared" ref="D20:E20" si="1">SUM(D21:D26)</f>
        <v>50160937</v>
      </c>
      <c r="E20" s="389">
        <f t="shared" si="1"/>
        <v>33924937</v>
      </c>
    </row>
    <row r="21" spans="1:5" s="416" customFormat="1" ht="12" customHeight="1" x14ac:dyDescent="0.2">
      <c r="A21" s="369" t="s">
        <v>59</v>
      </c>
      <c r="B21" s="417" t="s">
        <v>321</v>
      </c>
      <c r="C21" s="408"/>
      <c r="D21" s="408">
        <v>33924937</v>
      </c>
      <c r="E21" s="391">
        <v>33924937</v>
      </c>
    </row>
    <row r="22" spans="1:5" s="416" customFormat="1" ht="12" customHeight="1" x14ac:dyDescent="0.2">
      <c r="A22" s="368" t="s">
        <v>60</v>
      </c>
      <c r="B22" s="418" t="s">
        <v>322</v>
      </c>
      <c r="C22" s="407"/>
      <c r="D22" s="407"/>
      <c r="E22" s="390"/>
    </row>
    <row r="23" spans="1:5" s="416" customFormat="1" ht="12" customHeight="1" x14ac:dyDescent="0.2">
      <c r="A23" s="368" t="s">
        <v>61</v>
      </c>
      <c r="B23" s="418" t="s">
        <v>323</v>
      </c>
      <c r="C23" s="407"/>
      <c r="D23" s="407"/>
      <c r="E23" s="390"/>
    </row>
    <row r="24" spans="1:5" s="416" customFormat="1" ht="12" customHeight="1" x14ac:dyDescent="0.2">
      <c r="A24" s="368" t="s">
        <v>62</v>
      </c>
      <c r="B24" s="418" t="s">
        <v>324</v>
      </c>
      <c r="C24" s="407"/>
      <c r="D24" s="407"/>
      <c r="E24" s="390"/>
    </row>
    <row r="25" spans="1:5" s="416" customFormat="1" ht="12" customHeight="1" x14ac:dyDescent="0.2">
      <c r="A25" s="368" t="s">
        <v>120</v>
      </c>
      <c r="B25" s="418" t="s">
        <v>325</v>
      </c>
      <c r="C25" s="407">
        <v>16236000</v>
      </c>
      <c r="D25" s="407">
        <v>16236000</v>
      </c>
      <c r="E25" s="390"/>
    </row>
    <row r="26" spans="1:5" s="416" customFormat="1" ht="12" customHeight="1" thickBot="1" x14ac:dyDescent="0.25">
      <c r="A26" s="370" t="s">
        <v>121</v>
      </c>
      <c r="B26" s="398" t="s">
        <v>326</v>
      </c>
      <c r="C26" s="409"/>
      <c r="D26" s="409"/>
      <c r="E26" s="392"/>
    </row>
    <row r="27" spans="1:5" s="416" customFormat="1" ht="12" customHeight="1" thickBot="1" x14ac:dyDescent="0.25">
      <c r="A27" s="374" t="s">
        <v>122</v>
      </c>
      <c r="B27" s="375" t="s">
        <v>729</v>
      </c>
      <c r="C27" s="412">
        <f>SUM(C28:C33)</f>
        <v>6300000</v>
      </c>
      <c r="D27" s="412">
        <f t="shared" ref="D27:E27" si="2">SUM(D28:D33)</f>
        <v>6300000</v>
      </c>
      <c r="E27" s="425">
        <f t="shared" si="2"/>
        <v>6785918</v>
      </c>
    </row>
    <row r="28" spans="1:5" s="416" customFormat="1" ht="12" customHeight="1" x14ac:dyDescent="0.2">
      <c r="A28" s="369" t="s">
        <v>327</v>
      </c>
      <c r="B28" s="417" t="s">
        <v>733</v>
      </c>
      <c r="C28" s="408"/>
      <c r="D28" s="408"/>
      <c r="E28" s="391"/>
    </row>
    <row r="29" spans="1:5" s="416" customFormat="1" ht="12" customHeight="1" x14ac:dyDescent="0.2">
      <c r="A29" s="368" t="s">
        <v>328</v>
      </c>
      <c r="B29" s="418" t="s">
        <v>741</v>
      </c>
      <c r="C29" s="407"/>
      <c r="D29" s="407"/>
      <c r="E29" s="390"/>
    </row>
    <row r="30" spans="1:5" s="416" customFormat="1" ht="12" customHeight="1" x14ac:dyDescent="0.2">
      <c r="A30" s="368" t="s">
        <v>329</v>
      </c>
      <c r="B30" s="418" t="s">
        <v>735</v>
      </c>
      <c r="C30" s="407">
        <v>4300000</v>
      </c>
      <c r="D30" s="407">
        <v>4300000</v>
      </c>
      <c r="E30" s="390">
        <v>4847730</v>
      </c>
    </row>
    <row r="31" spans="1:5" s="416" customFormat="1" ht="12" customHeight="1" x14ac:dyDescent="0.2">
      <c r="A31" s="368" t="s">
        <v>730</v>
      </c>
      <c r="B31" s="418" t="s">
        <v>742</v>
      </c>
      <c r="C31" s="407">
        <v>1750000</v>
      </c>
      <c r="D31" s="407">
        <v>1750000</v>
      </c>
      <c r="E31" s="390">
        <v>1844937</v>
      </c>
    </row>
    <row r="32" spans="1:5" s="416" customFormat="1" ht="12" customHeight="1" x14ac:dyDescent="0.2">
      <c r="A32" s="368" t="s">
        <v>731</v>
      </c>
      <c r="B32" s="418" t="s">
        <v>330</v>
      </c>
      <c r="C32" s="407"/>
      <c r="D32" s="407"/>
      <c r="E32" s="390"/>
    </row>
    <row r="33" spans="1:5" s="416" customFormat="1" ht="12" customHeight="1" thickBot="1" x14ac:dyDescent="0.25">
      <c r="A33" s="370" t="s">
        <v>732</v>
      </c>
      <c r="B33" s="398" t="s">
        <v>331</v>
      </c>
      <c r="C33" s="685">
        <v>250000</v>
      </c>
      <c r="D33" s="685">
        <v>250000</v>
      </c>
      <c r="E33" s="392">
        <v>93251</v>
      </c>
    </row>
    <row r="34" spans="1:5" s="416" customFormat="1" ht="12" customHeight="1" thickBot="1" x14ac:dyDescent="0.25">
      <c r="A34" s="374" t="s">
        <v>10</v>
      </c>
      <c r="B34" s="375" t="s">
        <v>332</v>
      </c>
      <c r="C34" s="406">
        <f>SUM(C35:C44)</f>
        <v>16691501</v>
      </c>
      <c r="D34" s="406">
        <f t="shared" ref="D34:E34" si="3">SUM(D35:D44)</f>
        <v>16691501</v>
      </c>
      <c r="E34" s="389">
        <f t="shared" si="3"/>
        <v>9767172</v>
      </c>
    </row>
    <row r="35" spans="1:5" s="416" customFormat="1" ht="12" customHeight="1" x14ac:dyDescent="0.2">
      <c r="A35" s="369" t="s">
        <v>63</v>
      </c>
      <c r="B35" s="417" t="s">
        <v>333</v>
      </c>
      <c r="C35" s="408">
        <v>750000</v>
      </c>
      <c r="D35" s="408">
        <v>750000</v>
      </c>
      <c r="E35" s="391">
        <v>1164486</v>
      </c>
    </row>
    <row r="36" spans="1:5" s="416" customFormat="1" ht="12" customHeight="1" x14ac:dyDescent="0.2">
      <c r="A36" s="368" t="s">
        <v>64</v>
      </c>
      <c r="B36" s="418" t="s">
        <v>334</v>
      </c>
      <c r="C36" s="407">
        <v>8724000</v>
      </c>
      <c r="D36" s="407">
        <v>8724000</v>
      </c>
      <c r="E36" s="390">
        <v>5342437</v>
      </c>
    </row>
    <row r="37" spans="1:5" s="416" customFormat="1" ht="12" customHeight="1" x14ac:dyDescent="0.2">
      <c r="A37" s="368" t="s">
        <v>65</v>
      </c>
      <c r="B37" s="418" t="s">
        <v>335</v>
      </c>
      <c r="C37" s="407">
        <v>258000</v>
      </c>
      <c r="D37" s="407">
        <v>258000</v>
      </c>
      <c r="E37" s="390">
        <v>702455</v>
      </c>
    </row>
    <row r="38" spans="1:5" s="416" customFormat="1" ht="12" customHeight="1" x14ac:dyDescent="0.2">
      <c r="A38" s="368" t="s">
        <v>124</v>
      </c>
      <c r="B38" s="418" t="s">
        <v>336</v>
      </c>
      <c r="C38" s="407">
        <v>2758000</v>
      </c>
      <c r="D38" s="407">
        <v>2758000</v>
      </c>
      <c r="E38" s="390">
        <v>0</v>
      </c>
    </row>
    <row r="39" spans="1:5" s="416" customFormat="1" ht="12" customHeight="1" x14ac:dyDescent="0.2">
      <c r="A39" s="368" t="s">
        <v>125</v>
      </c>
      <c r="B39" s="418" t="s">
        <v>337</v>
      </c>
      <c r="C39" s="407">
        <v>0</v>
      </c>
      <c r="D39" s="407">
        <v>0</v>
      </c>
      <c r="E39" s="390">
        <v>502144</v>
      </c>
    </row>
    <row r="40" spans="1:5" s="416" customFormat="1" ht="12" customHeight="1" x14ac:dyDescent="0.2">
      <c r="A40" s="368" t="s">
        <v>126</v>
      </c>
      <c r="B40" s="418" t="s">
        <v>338</v>
      </c>
      <c r="C40" s="407">
        <v>3376501</v>
      </c>
      <c r="D40" s="407">
        <v>3376501</v>
      </c>
      <c r="E40" s="390">
        <v>1592397</v>
      </c>
    </row>
    <row r="41" spans="1:5" s="416" customFormat="1" ht="12" customHeight="1" x14ac:dyDescent="0.2">
      <c r="A41" s="368" t="s">
        <v>127</v>
      </c>
      <c r="B41" s="418" t="s">
        <v>339</v>
      </c>
      <c r="C41" s="407"/>
      <c r="D41" s="407"/>
      <c r="E41" s="390"/>
    </row>
    <row r="42" spans="1:5" s="416" customFormat="1" ht="12" customHeight="1" x14ac:dyDescent="0.2">
      <c r="A42" s="368" t="s">
        <v>128</v>
      </c>
      <c r="B42" s="418" t="s">
        <v>340</v>
      </c>
      <c r="C42" s="407">
        <v>1000</v>
      </c>
      <c r="D42" s="407">
        <v>1000</v>
      </c>
      <c r="E42" s="686">
        <v>6419</v>
      </c>
    </row>
    <row r="43" spans="1:5" s="416" customFormat="1" ht="12" customHeight="1" x14ac:dyDescent="0.2">
      <c r="A43" s="368" t="s">
        <v>341</v>
      </c>
      <c r="B43" s="418" t="s">
        <v>342</v>
      </c>
      <c r="C43" s="410"/>
      <c r="D43" s="410"/>
      <c r="E43" s="393"/>
    </row>
    <row r="44" spans="1:5" s="416" customFormat="1" ht="12" customHeight="1" thickBot="1" x14ac:dyDescent="0.25">
      <c r="A44" s="370" t="s">
        <v>343</v>
      </c>
      <c r="B44" s="419" t="s">
        <v>344</v>
      </c>
      <c r="C44" s="411">
        <v>824000</v>
      </c>
      <c r="D44" s="411">
        <v>824000</v>
      </c>
      <c r="E44" s="394">
        <v>456834</v>
      </c>
    </row>
    <row r="45" spans="1:5" s="416" customFormat="1" ht="12" customHeight="1" thickBot="1" x14ac:dyDescent="0.25">
      <c r="A45" s="374" t="s">
        <v>11</v>
      </c>
      <c r="B45" s="375" t="s">
        <v>345</v>
      </c>
      <c r="C45" s="406">
        <f>SUM(C46:C50)</f>
        <v>1000000</v>
      </c>
      <c r="D45" s="406">
        <f t="shared" ref="D45:E45" si="4">SUM(D46:D50)</f>
        <v>1000000</v>
      </c>
      <c r="E45" s="389">
        <f t="shared" si="4"/>
        <v>590000</v>
      </c>
    </row>
    <row r="46" spans="1:5" s="416" customFormat="1" ht="12" customHeight="1" x14ac:dyDescent="0.2">
      <c r="A46" s="369" t="s">
        <v>66</v>
      </c>
      <c r="B46" s="417" t="s">
        <v>346</v>
      </c>
      <c r="C46" s="427"/>
      <c r="D46" s="427"/>
      <c r="E46" s="395"/>
    </row>
    <row r="47" spans="1:5" s="416" customFormat="1" ht="12" customHeight="1" x14ac:dyDescent="0.2">
      <c r="A47" s="368" t="s">
        <v>67</v>
      </c>
      <c r="B47" s="418" t="s">
        <v>347</v>
      </c>
      <c r="C47" s="410">
        <v>1000000</v>
      </c>
      <c r="D47" s="410">
        <v>1000000</v>
      </c>
      <c r="E47" s="393">
        <v>590000</v>
      </c>
    </row>
    <row r="48" spans="1:5" s="416" customFormat="1" ht="12" customHeight="1" x14ac:dyDescent="0.2">
      <c r="A48" s="368" t="s">
        <v>348</v>
      </c>
      <c r="B48" s="418" t="s">
        <v>349</v>
      </c>
      <c r="C48" s="410">
        <v>0</v>
      </c>
      <c r="D48" s="410">
        <v>0</v>
      </c>
      <c r="E48" s="393"/>
    </row>
    <row r="49" spans="1:5" s="416" customFormat="1" ht="12" customHeight="1" x14ac:dyDescent="0.2">
      <c r="A49" s="368" t="s">
        <v>350</v>
      </c>
      <c r="B49" s="418" t="s">
        <v>351</v>
      </c>
      <c r="C49" s="410"/>
      <c r="D49" s="410"/>
      <c r="E49" s="393"/>
    </row>
    <row r="50" spans="1:5" s="416" customFormat="1" ht="12" customHeight="1" thickBot="1" x14ac:dyDescent="0.25">
      <c r="A50" s="370" t="s">
        <v>352</v>
      </c>
      <c r="B50" s="419" t="s">
        <v>353</v>
      </c>
      <c r="C50" s="411"/>
      <c r="D50" s="411"/>
      <c r="E50" s="394"/>
    </row>
    <row r="51" spans="1:5" s="416" customFormat="1" ht="17.25" customHeight="1" thickBot="1" x14ac:dyDescent="0.25">
      <c r="A51" s="374" t="s">
        <v>129</v>
      </c>
      <c r="B51" s="375" t="s">
        <v>354</v>
      </c>
      <c r="C51" s="406"/>
      <c r="D51" s="406"/>
      <c r="E51" s="389"/>
    </row>
    <row r="52" spans="1:5" s="416" customFormat="1" ht="12" customHeight="1" x14ac:dyDescent="0.2">
      <c r="A52" s="369" t="s">
        <v>68</v>
      </c>
      <c r="B52" s="417" t="s">
        <v>355</v>
      </c>
      <c r="C52" s="408"/>
      <c r="D52" s="408"/>
      <c r="E52" s="391"/>
    </row>
    <row r="53" spans="1:5" s="416" customFormat="1" ht="12" customHeight="1" x14ac:dyDescent="0.2">
      <c r="A53" s="368" t="s">
        <v>69</v>
      </c>
      <c r="B53" s="418" t="s">
        <v>356</v>
      </c>
      <c r="C53" s="407"/>
      <c r="D53" s="407"/>
      <c r="E53" s="390"/>
    </row>
    <row r="54" spans="1:5" s="416" customFormat="1" ht="12" customHeight="1" x14ac:dyDescent="0.2">
      <c r="A54" s="368" t="s">
        <v>357</v>
      </c>
      <c r="B54" s="418" t="s">
        <v>358</v>
      </c>
      <c r="C54" s="407"/>
      <c r="D54" s="407"/>
      <c r="E54" s="390"/>
    </row>
    <row r="55" spans="1:5" s="416" customFormat="1" ht="12" customHeight="1" thickBot="1" x14ac:dyDescent="0.25">
      <c r="A55" s="370" t="s">
        <v>359</v>
      </c>
      <c r="B55" s="419" t="s">
        <v>360</v>
      </c>
      <c r="C55" s="409"/>
      <c r="D55" s="409"/>
      <c r="E55" s="392"/>
    </row>
    <row r="56" spans="1:5" s="416" customFormat="1" ht="12" customHeight="1" thickBot="1" x14ac:dyDescent="0.25">
      <c r="A56" s="374" t="s">
        <v>13</v>
      </c>
      <c r="B56" s="396" t="s">
        <v>361</v>
      </c>
      <c r="C56" s="406">
        <f>SUM(C57:C59)</f>
        <v>0</v>
      </c>
      <c r="D56" s="406">
        <f>SUM(D57:D59)</f>
        <v>0</v>
      </c>
      <c r="E56" s="389">
        <f>SUM(E57:E59)</f>
        <v>0</v>
      </c>
    </row>
    <row r="57" spans="1:5" s="416" customFormat="1" ht="12" customHeight="1" x14ac:dyDescent="0.2">
      <c r="A57" s="369" t="s">
        <v>130</v>
      </c>
      <c r="B57" s="417" t="s">
        <v>362</v>
      </c>
      <c r="C57" s="410"/>
      <c r="D57" s="410"/>
      <c r="E57" s="393"/>
    </row>
    <row r="58" spans="1:5" s="416" customFormat="1" ht="12" customHeight="1" x14ac:dyDescent="0.2">
      <c r="A58" s="368" t="s">
        <v>131</v>
      </c>
      <c r="B58" s="418" t="s">
        <v>363</v>
      </c>
      <c r="C58" s="410"/>
      <c r="D58" s="410"/>
      <c r="E58" s="393"/>
    </row>
    <row r="59" spans="1:5" s="416" customFormat="1" ht="12" customHeight="1" x14ac:dyDescent="0.2">
      <c r="A59" s="368" t="s">
        <v>158</v>
      </c>
      <c r="B59" s="418" t="s">
        <v>364</v>
      </c>
      <c r="C59" s="410"/>
      <c r="D59" s="410"/>
      <c r="E59" s="393"/>
    </row>
    <row r="60" spans="1:5" s="416" customFormat="1" ht="12" customHeight="1" thickBot="1" x14ac:dyDescent="0.25">
      <c r="A60" s="370" t="s">
        <v>365</v>
      </c>
      <c r="B60" s="419" t="s">
        <v>366</v>
      </c>
      <c r="C60" s="410"/>
      <c r="D60" s="410"/>
      <c r="E60" s="393"/>
    </row>
    <row r="61" spans="1:5" s="416" customFormat="1" ht="12" customHeight="1" thickBot="1" x14ac:dyDescent="0.25">
      <c r="A61" s="374" t="s">
        <v>14</v>
      </c>
      <c r="B61" s="375" t="s">
        <v>367</v>
      </c>
      <c r="C61" s="412">
        <f>C6+C13+C20+C27+C34+C45+C51+C56</f>
        <v>240101000</v>
      </c>
      <c r="D61" s="412">
        <f t="shared" ref="D61:E61" si="5">D6+D13+D20+D27+D34+D45+D51+D56</f>
        <v>308243356</v>
      </c>
      <c r="E61" s="425">
        <f t="shared" si="5"/>
        <v>307311505</v>
      </c>
    </row>
    <row r="62" spans="1:5" s="416" customFormat="1" ht="12" customHeight="1" thickBot="1" x14ac:dyDescent="0.25">
      <c r="A62" s="428" t="s">
        <v>368</v>
      </c>
      <c r="B62" s="396" t="s">
        <v>369</v>
      </c>
      <c r="C62" s="406">
        <f>+C63+C64+C65</f>
        <v>0</v>
      </c>
      <c r="D62" s="406">
        <f>+D63+D64+D65</f>
        <v>0</v>
      </c>
      <c r="E62" s="389">
        <f>+E63+E64+E65</f>
        <v>0</v>
      </c>
    </row>
    <row r="63" spans="1:5" s="416" customFormat="1" ht="12" customHeight="1" x14ac:dyDescent="0.2">
      <c r="A63" s="369" t="s">
        <v>370</v>
      </c>
      <c r="B63" s="417" t="s">
        <v>371</v>
      </c>
      <c r="C63" s="410"/>
      <c r="D63" s="410"/>
      <c r="E63" s="393"/>
    </row>
    <row r="64" spans="1:5" s="416" customFormat="1" ht="12" customHeight="1" x14ac:dyDescent="0.2">
      <c r="A64" s="368" t="s">
        <v>372</v>
      </c>
      <c r="B64" s="418" t="s">
        <v>373</v>
      </c>
      <c r="C64" s="410"/>
      <c r="D64" s="410"/>
      <c r="E64" s="694"/>
    </row>
    <row r="65" spans="1:5" s="416" customFormat="1" ht="12" customHeight="1" thickBot="1" x14ac:dyDescent="0.25">
      <c r="A65" s="370" t="s">
        <v>374</v>
      </c>
      <c r="B65" s="354" t="s">
        <v>419</v>
      </c>
      <c r="C65" s="410"/>
      <c r="D65" s="410"/>
      <c r="E65" s="393"/>
    </row>
    <row r="66" spans="1:5" s="416" customFormat="1" ht="12" customHeight="1" thickBot="1" x14ac:dyDescent="0.25">
      <c r="A66" s="428" t="s">
        <v>376</v>
      </c>
      <c r="B66" s="396" t="s">
        <v>377</v>
      </c>
      <c r="C66" s="406">
        <f>+C67+C68+C69+C70</f>
        <v>0</v>
      </c>
      <c r="D66" s="406">
        <f>+D67+D68+D69+D70</f>
        <v>0</v>
      </c>
      <c r="E66" s="389">
        <f>+E67+E68+E69+E70</f>
        <v>0</v>
      </c>
    </row>
    <row r="67" spans="1:5" s="416" customFormat="1" ht="13.5" customHeight="1" x14ac:dyDescent="0.2">
      <c r="A67" s="369" t="s">
        <v>107</v>
      </c>
      <c r="B67" s="417" t="s">
        <v>378</v>
      </c>
      <c r="C67" s="410"/>
      <c r="D67" s="410"/>
      <c r="E67" s="393"/>
    </row>
    <row r="68" spans="1:5" s="416" customFormat="1" ht="12" customHeight="1" x14ac:dyDescent="0.2">
      <c r="A68" s="368" t="s">
        <v>108</v>
      </c>
      <c r="B68" s="418" t="s">
        <v>379</v>
      </c>
      <c r="C68" s="410"/>
      <c r="D68" s="410"/>
      <c r="E68" s="393"/>
    </row>
    <row r="69" spans="1:5" s="416" customFormat="1" ht="12" customHeight="1" x14ac:dyDescent="0.2">
      <c r="A69" s="368" t="s">
        <v>380</v>
      </c>
      <c r="B69" s="418" t="s">
        <v>381</v>
      </c>
      <c r="C69" s="410"/>
      <c r="D69" s="410"/>
      <c r="E69" s="393"/>
    </row>
    <row r="70" spans="1:5" s="416" customFormat="1" ht="12" customHeight="1" thickBot="1" x14ac:dyDescent="0.25">
      <c r="A70" s="370" t="s">
        <v>382</v>
      </c>
      <c r="B70" s="419" t="s">
        <v>383</v>
      </c>
      <c r="C70" s="410"/>
      <c r="D70" s="410"/>
      <c r="E70" s="393"/>
    </row>
    <row r="71" spans="1:5" s="416" customFormat="1" ht="12" customHeight="1" thickBot="1" x14ac:dyDescent="0.25">
      <c r="A71" s="428" t="s">
        <v>384</v>
      </c>
      <c r="B71" s="396" t="s">
        <v>385</v>
      </c>
      <c r="C71" s="406">
        <f>+C72+C73</f>
        <v>20454000</v>
      </c>
      <c r="D71" s="406">
        <f>+D72+D73</f>
        <v>20454000</v>
      </c>
      <c r="E71" s="389">
        <f>+E72+E73</f>
        <v>23930579</v>
      </c>
    </row>
    <row r="72" spans="1:5" s="416" customFormat="1" ht="12" customHeight="1" x14ac:dyDescent="0.2">
      <c r="A72" s="369" t="s">
        <v>386</v>
      </c>
      <c r="B72" s="417" t="s">
        <v>387</v>
      </c>
      <c r="C72" s="410">
        <v>20454000</v>
      </c>
      <c r="D72" s="410">
        <v>20454000</v>
      </c>
      <c r="E72" s="393">
        <v>23930579</v>
      </c>
    </row>
    <row r="73" spans="1:5" s="416" customFormat="1" ht="12" customHeight="1" thickBot="1" x14ac:dyDescent="0.25">
      <c r="A73" s="370" t="s">
        <v>388</v>
      </c>
      <c r="B73" s="419" t="s">
        <v>389</v>
      </c>
      <c r="C73" s="410">
        <v>0</v>
      </c>
      <c r="D73" s="410"/>
      <c r="E73" s="393"/>
    </row>
    <row r="74" spans="1:5" s="416" customFormat="1" ht="12" customHeight="1" thickBot="1" x14ac:dyDescent="0.25">
      <c r="A74" s="428" t="s">
        <v>390</v>
      </c>
      <c r="B74" s="396" t="s">
        <v>391</v>
      </c>
      <c r="C74" s="406">
        <f>SUM(C75:C77)</f>
        <v>0</v>
      </c>
      <c r="D74" s="406">
        <f>SUM(D75:D77)</f>
        <v>0</v>
      </c>
      <c r="E74" s="389">
        <f>SUM(E75:E77)</f>
        <v>4482749</v>
      </c>
    </row>
    <row r="75" spans="1:5" s="416" customFormat="1" ht="12" customHeight="1" x14ac:dyDescent="0.2">
      <c r="A75" s="369" t="s">
        <v>392</v>
      </c>
      <c r="B75" s="417" t="s">
        <v>393</v>
      </c>
      <c r="C75" s="410"/>
      <c r="D75" s="410"/>
      <c r="E75" s="393">
        <v>4482749</v>
      </c>
    </row>
    <row r="76" spans="1:5" s="416" customFormat="1" ht="12" customHeight="1" x14ac:dyDescent="0.2">
      <c r="A76" s="368" t="s">
        <v>394</v>
      </c>
      <c r="B76" s="418" t="s">
        <v>395</v>
      </c>
      <c r="C76" s="410"/>
      <c r="D76" s="410"/>
      <c r="E76" s="393"/>
    </row>
    <row r="77" spans="1:5" s="416" customFormat="1" ht="12" customHeight="1" thickBot="1" x14ac:dyDescent="0.25">
      <c r="A77" s="370" t="s">
        <v>396</v>
      </c>
      <c r="B77" s="398" t="s">
        <v>397</v>
      </c>
      <c r="C77" s="410"/>
      <c r="D77" s="410"/>
      <c r="E77" s="393"/>
    </row>
    <row r="78" spans="1:5" s="416" customFormat="1" ht="12" customHeight="1" thickBot="1" x14ac:dyDescent="0.25">
      <c r="A78" s="428" t="s">
        <v>398</v>
      </c>
      <c r="B78" s="396" t="s">
        <v>399</v>
      </c>
      <c r="C78" s="406"/>
      <c r="D78" s="406"/>
      <c r="E78" s="389"/>
    </row>
    <row r="79" spans="1:5" s="416" customFormat="1" ht="12" customHeight="1" x14ac:dyDescent="0.2">
      <c r="A79" s="420" t="s">
        <v>400</v>
      </c>
      <c r="B79" s="417" t="s">
        <v>401</v>
      </c>
      <c r="C79" s="410"/>
      <c r="D79" s="410"/>
      <c r="E79" s="393"/>
    </row>
    <row r="80" spans="1:5" s="416" customFormat="1" ht="12" customHeight="1" x14ac:dyDescent="0.2">
      <c r="A80" s="421" t="s">
        <v>402</v>
      </c>
      <c r="B80" s="418" t="s">
        <v>403</v>
      </c>
      <c r="C80" s="410"/>
      <c r="D80" s="410"/>
      <c r="E80" s="393"/>
    </row>
    <row r="81" spans="1:5" s="416" customFormat="1" ht="12" customHeight="1" x14ac:dyDescent="0.2">
      <c r="A81" s="421" t="s">
        <v>404</v>
      </c>
      <c r="B81" s="418" t="s">
        <v>405</v>
      </c>
      <c r="C81" s="410"/>
      <c r="D81" s="410"/>
      <c r="E81" s="393"/>
    </row>
    <row r="82" spans="1:5" s="416" customFormat="1" ht="12" customHeight="1" thickBot="1" x14ac:dyDescent="0.25">
      <c r="A82" s="429" t="s">
        <v>406</v>
      </c>
      <c r="B82" s="398" t="s">
        <v>407</v>
      </c>
      <c r="C82" s="410"/>
      <c r="D82" s="410"/>
      <c r="E82" s="393"/>
    </row>
    <row r="83" spans="1:5" s="416" customFormat="1" ht="12" customHeight="1" thickBot="1" x14ac:dyDescent="0.25">
      <c r="A83" s="428" t="s">
        <v>408</v>
      </c>
      <c r="B83" s="396" t="s">
        <v>409</v>
      </c>
      <c r="C83" s="431"/>
      <c r="D83" s="431"/>
      <c r="E83" s="432"/>
    </row>
    <row r="84" spans="1:5" s="416" customFormat="1" ht="12" customHeight="1" thickBot="1" x14ac:dyDescent="0.25">
      <c r="A84" s="428" t="s">
        <v>410</v>
      </c>
      <c r="B84" s="352" t="s">
        <v>411</v>
      </c>
      <c r="C84" s="412">
        <f>+C62+C66+C71+C74+C78+C83</f>
        <v>20454000</v>
      </c>
      <c r="D84" s="412">
        <f t="shared" ref="D84:E84" si="6">+D62+D66+D71+D74+D78+D83</f>
        <v>20454000</v>
      </c>
      <c r="E84" s="425">
        <f t="shared" si="6"/>
        <v>28413328</v>
      </c>
    </row>
    <row r="85" spans="1:5" s="416" customFormat="1" ht="21.75" thickBot="1" x14ac:dyDescent="0.25">
      <c r="A85" s="430" t="s">
        <v>412</v>
      </c>
      <c r="B85" s="355" t="s">
        <v>413</v>
      </c>
      <c r="C85" s="412">
        <f>+C61+C84</f>
        <v>260555000</v>
      </c>
      <c r="D85" s="412">
        <f>+D61+D84</f>
        <v>328697356</v>
      </c>
      <c r="E85" s="425">
        <f>+E61+E84</f>
        <v>335724833</v>
      </c>
    </row>
    <row r="86" spans="1:5" s="416" customFormat="1" ht="12" customHeight="1" x14ac:dyDescent="0.2">
      <c r="A86" s="350"/>
      <c r="B86" s="350"/>
      <c r="C86" s="351"/>
      <c r="D86" s="351"/>
      <c r="E86" s="351"/>
    </row>
    <row r="87" spans="1:5" ht="16.5" customHeight="1" x14ac:dyDescent="0.25">
      <c r="A87" s="739" t="s">
        <v>35</v>
      </c>
      <c r="B87" s="739"/>
      <c r="C87" s="739"/>
      <c r="D87" s="739"/>
      <c r="E87" s="739"/>
    </row>
    <row r="88" spans="1:5" s="422" customFormat="1" ht="16.5" customHeight="1" thickBot="1" x14ac:dyDescent="0.3">
      <c r="A88" s="44" t="s">
        <v>111</v>
      </c>
      <c r="B88" s="44"/>
      <c r="C88" s="383"/>
      <c r="D88" s="383"/>
      <c r="E88" s="383" t="s">
        <v>745</v>
      </c>
    </row>
    <row r="89" spans="1:5" s="422" customFormat="1" ht="16.5" customHeight="1" x14ac:dyDescent="0.25">
      <c r="A89" s="740" t="s">
        <v>58</v>
      </c>
      <c r="B89" s="742" t="s">
        <v>178</v>
      </c>
      <c r="C89" s="744" t="str">
        <f>+C3</f>
        <v>2018. évi</v>
      </c>
      <c r="D89" s="744"/>
      <c r="E89" s="745"/>
    </row>
    <row r="90" spans="1:5" ht="38.1" customHeight="1" thickBot="1" x14ac:dyDescent="0.3">
      <c r="A90" s="741"/>
      <c r="B90" s="743"/>
      <c r="C90" s="45" t="s">
        <v>179</v>
      </c>
      <c r="D90" s="45" t="s">
        <v>183</v>
      </c>
      <c r="E90" s="46" t="s">
        <v>184</v>
      </c>
    </row>
    <row r="91" spans="1:5" s="415" customFormat="1" ht="12" customHeight="1" thickBot="1" x14ac:dyDescent="0.25">
      <c r="A91" s="379" t="s">
        <v>414</v>
      </c>
      <c r="B91" s="380" t="s">
        <v>415</v>
      </c>
      <c r="C91" s="380" t="s">
        <v>416</v>
      </c>
      <c r="D91" s="380" t="s">
        <v>417</v>
      </c>
      <c r="E91" s="381" t="s">
        <v>418</v>
      </c>
    </row>
    <row r="92" spans="1:5" ht="12" customHeight="1" thickBot="1" x14ac:dyDescent="0.3">
      <c r="A92" s="376" t="s">
        <v>6</v>
      </c>
      <c r="B92" s="378" t="s">
        <v>420</v>
      </c>
      <c r="C92" s="405">
        <f>SUM(C93:C97)</f>
        <v>236086000</v>
      </c>
      <c r="D92" s="405">
        <f>SUM(D93:D97)</f>
        <v>272344384</v>
      </c>
      <c r="E92" s="360">
        <f>SUM(E93:E97)</f>
        <v>239128536</v>
      </c>
    </row>
    <row r="93" spans="1:5" ht="12" customHeight="1" x14ac:dyDescent="0.25">
      <c r="A93" s="371" t="s">
        <v>70</v>
      </c>
      <c r="B93" s="364" t="s">
        <v>36</v>
      </c>
      <c r="C93" s="96">
        <v>70015000</v>
      </c>
      <c r="D93" s="96">
        <v>85115000</v>
      </c>
      <c r="E93" s="359">
        <v>70408112</v>
      </c>
    </row>
    <row r="94" spans="1:5" ht="12" customHeight="1" x14ac:dyDescent="0.25">
      <c r="A94" s="368" t="s">
        <v>71</v>
      </c>
      <c r="B94" s="362" t="s">
        <v>132</v>
      </c>
      <c r="C94" s="407">
        <v>8358000</v>
      </c>
      <c r="D94" s="407">
        <v>9858000</v>
      </c>
      <c r="E94" s="390">
        <v>9562692</v>
      </c>
    </row>
    <row r="95" spans="1:5" ht="12" customHeight="1" x14ac:dyDescent="0.25">
      <c r="A95" s="368" t="s">
        <v>72</v>
      </c>
      <c r="B95" s="362" t="s">
        <v>99</v>
      </c>
      <c r="C95" s="409">
        <v>53887000</v>
      </c>
      <c r="D95" s="409">
        <v>74009949</v>
      </c>
      <c r="E95" s="392">
        <v>57223103</v>
      </c>
    </row>
    <row r="96" spans="1:5" ht="12" customHeight="1" x14ac:dyDescent="0.25">
      <c r="A96" s="368" t="s">
        <v>73</v>
      </c>
      <c r="B96" s="365" t="s">
        <v>133</v>
      </c>
      <c r="C96" s="409">
        <v>15300000</v>
      </c>
      <c r="D96" s="409">
        <v>17023000</v>
      </c>
      <c r="E96" s="392">
        <v>16903394</v>
      </c>
    </row>
    <row r="97" spans="1:5" ht="12" customHeight="1" x14ac:dyDescent="0.25">
      <c r="A97" s="368" t="s">
        <v>82</v>
      </c>
      <c r="B97" s="373" t="s">
        <v>134</v>
      </c>
      <c r="C97" s="409">
        <v>88526000</v>
      </c>
      <c r="D97" s="409">
        <v>86338435</v>
      </c>
      <c r="E97" s="392">
        <v>85031235</v>
      </c>
    </row>
    <row r="98" spans="1:5" ht="12" customHeight="1" x14ac:dyDescent="0.25">
      <c r="A98" s="368" t="s">
        <v>74</v>
      </c>
      <c r="B98" s="362" t="s">
        <v>421</v>
      </c>
      <c r="C98" s="409">
        <v>0</v>
      </c>
      <c r="D98" s="409">
        <v>127051</v>
      </c>
      <c r="E98" s="392">
        <v>127051</v>
      </c>
    </row>
    <row r="99" spans="1:5" ht="12" customHeight="1" x14ac:dyDescent="0.25">
      <c r="A99" s="368" t="s">
        <v>75</v>
      </c>
      <c r="B99" s="385" t="s">
        <v>422</v>
      </c>
      <c r="C99" s="409"/>
      <c r="D99" s="409"/>
      <c r="E99" s="392"/>
    </row>
    <row r="100" spans="1:5" ht="12" customHeight="1" x14ac:dyDescent="0.25">
      <c r="A100" s="368" t="s">
        <v>83</v>
      </c>
      <c r="B100" s="386" t="s">
        <v>423</v>
      </c>
      <c r="C100" s="409"/>
      <c r="D100" s="409"/>
      <c r="E100" s="392"/>
    </row>
    <row r="101" spans="1:5" ht="12" customHeight="1" x14ac:dyDescent="0.25">
      <c r="A101" s="368" t="s">
        <v>84</v>
      </c>
      <c r="B101" s="386" t="s">
        <v>424</v>
      </c>
      <c r="C101" s="409"/>
      <c r="D101" s="409"/>
      <c r="E101" s="392"/>
    </row>
    <row r="102" spans="1:5" ht="12" customHeight="1" x14ac:dyDescent="0.25">
      <c r="A102" s="368" t="s">
        <v>85</v>
      </c>
      <c r="B102" s="385" t="s">
        <v>425</v>
      </c>
      <c r="C102" s="689">
        <v>87176000</v>
      </c>
      <c r="D102" s="689">
        <v>75040784</v>
      </c>
      <c r="E102" s="690">
        <v>73766940</v>
      </c>
    </row>
    <row r="103" spans="1:5" ht="12" customHeight="1" x14ac:dyDescent="0.25">
      <c r="A103" s="368" t="s">
        <v>86</v>
      </c>
      <c r="B103" s="385" t="s">
        <v>426</v>
      </c>
      <c r="C103" s="409"/>
      <c r="D103" s="409"/>
      <c r="E103" s="392"/>
    </row>
    <row r="104" spans="1:5" ht="12" customHeight="1" x14ac:dyDescent="0.25">
      <c r="A104" s="368" t="s">
        <v>88</v>
      </c>
      <c r="B104" s="386" t="s">
        <v>427</v>
      </c>
      <c r="C104" s="409"/>
      <c r="D104" s="409"/>
      <c r="E104" s="392"/>
    </row>
    <row r="105" spans="1:5" ht="12" customHeight="1" x14ac:dyDescent="0.25">
      <c r="A105" s="367" t="s">
        <v>135</v>
      </c>
      <c r="B105" s="387" t="s">
        <v>428</v>
      </c>
      <c r="C105" s="409"/>
      <c r="D105" s="409"/>
      <c r="E105" s="392"/>
    </row>
    <row r="106" spans="1:5" ht="12" customHeight="1" x14ac:dyDescent="0.25">
      <c r="A106" s="368" t="s">
        <v>429</v>
      </c>
      <c r="B106" s="387" t="s">
        <v>430</v>
      </c>
      <c r="C106" s="409"/>
      <c r="D106" s="409"/>
      <c r="E106" s="392"/>
    </row>
    <row r="107" spans="1:5" ht="12" customHeight="1" thickBot="1" x14ac:dyDescent="0.3">
      <c r="A107" s="372" t="s">
        <v>431</v>
      </c>
      <c r="B107" s="388" t="s">
        <v>432</v>
      </c>
      <c r="C107" s="97">
        <v>1350000</v>
      </c>
      <c r="D107" s="97">
        <v>11170600</v>
      </c>
      <c r="E107" s="353">
        <v>11137244</v>
      </c>
    </row>
    <row r="108" spans="1:5" ht="12" customHeight="1" thickBot="1" x14ac:dyDescent="0.3">
      <c r="A108" s="374" t="s">
        <v>7</v>
      </c>
      <c r="B108" s="377" t="s">
        <v>433</v>
      </c>
      <c r="C108" s="406">
        <f>SUM(C109:C121)</f>
        <v>24469000</v>
      </c>
      <c r="D108" s="406">
        <f t="shared" ref="D108:E108" si="7">SUM(D109:D121)</f>
        <v>52217756</v>
      </c>
      <c r="E108" s="389">
        <f t="shared" si="7"/>
        <v>25565145</v>
      </c>
    </row>
    <row r="109" spans="1:5" ht="12" customHeight="1" x14ac:dyDescent="0.25">
      <c r="A109" s="369" t="s">
        <v>76</v>
      </c>
      <c r="B109" s="362" t="s">
        <v>157</v>
      </c>
      <c r="C109" s="408">
        <v>5318000</v>
      </c>
      <c r="D109" s="408">
        <v>8066756</v>
      </c>
      <c r="E109" s="391">
        <v>5265260</v>
      </c>
    </row>
    <row r="110" spans="1:5" ht="12" customHeight="1" x14ac:dyDescent="0.25">
      <c r="A110" s="369" t="s">
        <v>77</v>
      </c>
      <c r="B110" s="366" t="s">
        <v>434</v>
      </c>
      <c r="C110" s="408"/>
      <c r="D110" s="408"/>
      <c r="E110" s="391"/>
    </row>
    <row r="111" spans="1:5" x14ac:dyDescent="0.25">
      <c r="A111" s="369" t="s">
        <v>78</v>
      </c>
      <c r="B111" s="366" t="s">
        <v>136</v>
      </c>
      <c r="C111" s="407">
        <v>19151000</v>
      </c>
      <c r="D111" s="407">
        <v>44151000</v>
      </c>
      <c r="E111" s="390">
        <v>20299885</v>
      </c>
    </row>
    <row r="112" spans="1:5" ht="12" customHeight="1" x14ac:dyDescent="0.25">
      <c r="A112" s="369" t="s">
        <v>79</v>
      </c>
      <c r="B112" s="366" t="s">
        <v>435</v>
      </c>
      <c r="C112" s="407"/>
      <c r="D112" s="407"/>
      <c r="E112" s="390"/>
    </row>
    <row r="113" spans="1:5" ht="12" customHeight="1" x14ac:dyDescent="0.25">
      <c r="A113" s="369" t="s">
        <v>80</v>
      </c>
      <c r="B113" s="398" t="s">
        <v>159</v>
      </c>
      <c r="C113" s="407"/>
      <c r="D113" s="407"/>
      <c r="E113" s="390"/>
    </row>
    <row r="114" spans="1:5" ht="21.75" customHeight="1" x14ac:dyDescent="0.25">
      <c r="A114" s="369" t="s">
        <v>87</v>
      </c>
      <c r="B114" s="397" t="s">
        <v>436</v>
      </c>
      <c r="C114" s="407"/>
      <c r="D114" s="407"/>
      <c r="E114" s="390"/>
    </row>
    <row r="115" spans="1:5" ht="24" customHeight="1" x14ac:dyDescent="0.25">
      <c r="A115" s="369" t="s">
        <v>89</v>
      </c>
      <c r="B115" s="413" t="s">
        <v>437</v>
      </c>
      <c r="C115" s="407"/>
      <c r="D115" s="407"/>
      <c r="E115" s="390"/>
    </row>
    <row r="116" spans="1:5" ht="12" customHeight="1" x14ac:dyDescent="0.25">
      <c r="A116" s="369" t="s">
        <v>137</v>
      </c>
      <c r="B116" s="386" t="s">
        <v>424</v>
      </c>
      <c r="C116" s="407"/>
      <c r="D116" s="407"/>
      <c r="E116" s="390"/>
    </row>
    <row r="117" spans="1:5" ht="12" customHeight="1" x14ac:dyDescent="0.25">
      <c r="A117" s="369" t="s">
        <v>138</v>
      </c>
      <c r="B117" s="386" t="s">
        <v>438</v>
      </c>
      <c r="C117" s="407"/>
      <c r="D117" s="407"/>
      <c r="E117" s="390"/>
    </row>
    <row r="118" spans="1:5" ht="12" customHeight="1" x14ac:dyDescent="0.25">
      <c r="A118" s="369" t="s">
        <v>139</v>
      </c>
      <c r="B118" s="386" t="s">
        <v>439</v>
      </c>
      <c r="C118" s="407"/>
      <c r="D118" s="407"/>
      <c r="E118" s="390"/>
    </row>
    <row r="119" spans="1:5" s="433" customFormat="1" ht="12" customHeight="1" x14ac:dyDescent="0.2">
      <c r="A119" s="369" t="s">
        <v>440</v>
      </c>
      <c r="B119" s="386" t="s">
        <v>427</v>
      </c>
      <c r="C119" s="407"/>
      <c r="D119" s="407"/>
      <c r="E119" s="390"/>
    </row>
    <row r="120" spans="1:5" ht="12" customHeight="1" x14ac:dyDescent="0.25">
      <c r="A120" s="369" t="s">
        <v>441</v>
      </c>
      <c r="B120" s="386" t="s">
        <v>442</v>
      </c>
      <c r="C120" s="407"/>
      <c r="D120" s="407"/>
      <c r="E120" s="390"/>
    </row>
    <row r="121" spans="1:5" ht="12" customHeight="1" thickBot="1" x14ac:dyDescent="0.3">
      <c r="A121" s="367" t="s">
        <v>443</v>
      </c>
      <c r="B121" s="386" t="s">
        <v>444</v>
      </c>
      <c r="C121" s="409"/>
      <c r="D121" s="409"/>
      <c r="E121" s="392"/>
    </row>
    <row r="122" spans="1:5" ht="12" customHeight="1" thickBot="1" x14ac:dyDescent="0.3">
      <c r="A122" s="374" t="s">
        <v>8</v>
      </c>
      <c r="B122" s="382" t="s">
        <v>445</v>
      </c>
      <c r="C122" s="406">
        <f>+C123+C124</f>
        <v>0</v>
      </c>
      <c r="D122" s="406">
        <f>+D123+D124</f>
        <v>0</v>
      </c>
      <c r="E122" s="389">
        <f>+E123+E124</f>
        <v>0</v>
      </c>
    </row>
    <row r="123" spans="1:5" ht="12" customHeight="1" x14ac:dyDescent="0.25">
      <c r="A123" s="369" t="s">
        <v>59</v>
      </c>
      <c r="B123" s="363" t="s">
        <v>45</v>
      </c>
      <c r="C123" s="408"/>
      <c r="D123" s="408"/>
      <c r="E123" s="391"/>
    </row>
    <row r="124" spans="1:5" ht="12" customHeight="1" thickBot="1" x14ac:dyDescent="0.3">
      <c r="A124" s="370" t="s">
        <v>60</v>
      </c>
      <c r="B124" s="366" t="s">
        <v>46</v>
      </c>
      <c r="C124" s="409"/>
      <c r="D124" s="409"/>
      <c r="E124" s="392"/>
    </row>
    <row r="125" spans="1:5" ht="12" customHeight="1" thickBot="1" x14ac:dyDescent="0.3">
      <c r="A125" s="374" t="s">
        <v>9</v>
      </c>
      <c r="B125" s="382" t="s">
        <v>446</v>
      </c>
      <c r="C125" s="406">
        <f>+C92+C108+C122</f>
        <v>260555000</v>
      </c>
      <c r="D125" s="406">
        <f>+D92+D108+D122</f>
        <v>324562140</v>
      </c>
      <c r="E125" s="389">
        <f>+E92+E108+E122</f>
        <v>264693681</v>
      </c>
    </row>
    <row r="126" spans="1:5" ht="12" customHeight="1" thickBot="1" x14ac:dyDescent="0.3">
      <c r="A126" s="374" t="s">
        <v>10</v>
      </c>
      <c r="B126" s="382" t="s">
        <v>447</v>
      </c>
      <c r="C126" s="406">
        <f>+C127+C128+C129</f>
        <v>0</v>
      </c>
      <c r="D126" s="406">
        <f>+D127+D128+D129</f>
        <v>0</v>
      </c>
      <c r="E126" s="389">
        <f>+E127+E128+E129</f>
        <v>0</v>
      </c>
    </row>
    <row r="127" spans="1:5" ht="12" customHeight="1" x14ac:dyDescent="0.25">
      <c r="A127" s="369" t="s">
        <v>63</v>
      </c>
      <c r="B127" s="363" t="s">
        <v>448</v>
      </c>
      <c r="C127" s="407"/>
      <c r="D127" s="407"/>
      <c r="E127" s="390"/>
    </row>
    <row r="128" spans="1:5" ht="12" customHeight="1" x14ac:dyDescent="0.25">
      <c r="A128" s="369" t="s">
        <v>64</v>
      </c>
      <c r="B128" s="363" t="s">
        <v>449</v>
      </c>
      <c r="C128" s="407"/>
      <c r="D128" s="407"/>
      <c r="E128" s="390"/>
    </row>
    <row r="129" spans="1:9" ht="12" customHeight="1" thickBot="1" x14ac:dyDescent="0.3">
      <c r="A129" s="367" t="s">
        <v>65</v>
      </c>
      <c r="B129" s="361" t="s">
        <v>450</v>
      </c>
      <c r="C129" s="407"/>
      <c r="D129" s="407"/>
      <c r="E129" s="390"/>
    </row>
    <row r="130" spans="1:9" ht="12" customHeight="1" thickBot="1" x14ac:dyDescent="0.3">
      <c r="A130" s="374" t="s">
        <v>11</v>
      </c>
      <c r="B130" s="382" t="s">
        <v>451</v>
      </c>
      <c r="C130" s="406">
        <f>+C131+C132+C134+C133</f>
        <v>0</v>
      </c>
      <c r="D130" s="406">
        <f>+D131+D132+D134+D133</f>
        <v>0</v>
      </c>
      <c r="E130" s="389">
        <f>+E131+E132+E134+E133</f>
        <v>0</v>
      </c>
    </row>
    <row r="131" spans="1:9" ht="12" customHeight="1" x14ac:dyDescent="0.25">
      <c r="A131" s="369" t="s">
        <v>66</v>
      </c>
      <c r="B131" s="363" t="s">
        <v>452</v>
      </c>
      <c r="C131" s="407"/>
      <c r="D131" s="407"/>
      <c r="E131" s="390"/>
    </row>
    <row r="132" spans="1:9" ht="12" customHeight="1" x14ac:dyDescent="0.25">
      <c r="A132" s="369" t="s">
        <v>67</v>
      </c>
      <c r="B132" s="363" t="s">
        <v>453</v>
      </c>
      <c r="C132" s="407"/>
      <c r="D132" s="407"/>
      <c r="E132" s="390"/>
    </row>
    <row r="133" spans="1:9" ht="12" customHeight="1" x14ac:dyDescent="0.25">
      <c r="A133" s="369" t="s">
        <v>348</v>
      </c>
      <c r="B133" s="363" t="s">
        <v>454</v>
      </c>
      <c r="C133" s="407"/>
      <c r="D133" s="407"/>
      <c r="E133" s="390"/>
    </row>
    <row r="134" spans="1:9" ht="12" customHeight="1" thickBot="1" x14ac:dyDescent="0.3">
      <c r="A134" s="367" t="s">
        <v>350</v>
      </c>
      <c r="B134" s="361" t="s">
        <v>455</v>
      </c>
      <c r="C134" s="407"/>
      <c r="D134" s="407"/>
      <c r="E134" s="390"/>
    </row>
    <row r="135" spans="1:9" ht="12" customHeight="1" thickBot="1" x14ac:dyDescent="0.3">
      <c r="A135" s="374" t="s">
        <v>12</v>
      </c>
      <c r="B135" s="382" t="s">
        <v>456</v>
      </c>
      <c r="C135" s="412">
        <f>+C136+C137+C138+C139</f>
        <v>0</v>
      </c>
      <c r="D135" s="412">
        <f>+D136+D137+D138+D139</f>
        <v>4135216</v>
      </c>
      <c r="E135" s="425">
        <f>+E136+E137+E138+E139</f>
        <v>4135216</v>
      </c>
    </row>
    <row r="136" spans="1:9" ht="12" customHeight="1" x14ac:dyDescent="0.25">
      <c r="A136" s="369" t="s">
        <v>68</v>
      </c>
      <c r="B136" s="363" t="s">
        <v>457</v>
      </c>
      <c r="C136" s="407"/>
      <c r="D136" s="407"/>
      <c r="E136" s="390"/>
    </row>
    <row r="137" spans="1:9" ht="12" customHeight="1" x14ac:dyDescent="0.25">
      <c r="A137" s="369" t="s">
        <v>69</v>
      </c>
      <c r="B137" s="363" t="s">
        <v>458</v>
      </c>
      <c r="C137" s="407"/>
      <c r="D137" s="407">
        <v>4135216</v>
      </c>
      <c r="E137" s="390">
        <v>4135216</v>
      </c>
    </row>
    <row r="138" spans="1:9" ht="12" customHeight="1" x14ac:dyDescent="0.25">
      <c r="A138" s="369" t="s">
        <v>357</v>
      </c>
      <c r="B138" s="363" t="s">
        <v>459</v>
      </c>
      <c r="C138" s="407"/>
      <c r="D138" s="407"/>
      <c r="E138" s="390"/>
    </row>
    <row r="139" spans="1:9" ht="12" customHeight="1" thickBot="1" x14ac:dyDescent="0.3">
      <c r="A139" s="367" t="s">
        <v>359</v>
      </c>
      <c r="B139" s="361" t="s">
        <v>460</v>
      </c>
      <c r="C139" s="407"/>
      <c r="D139" s="407"/>
      <c r="E139" s="390"/>
    </row>
    <row r="140" spans="1:9" ht="15" customHeight="1" thickBot="1" x14ac:dyDescent="0.3">
      <c r="A140" s="374" t="s">
        <v>13</v>
      </c>
      <c r="B140" s="382" t="s">
        <v>461</v>
      </c>
      <c r="C140" s="98"/>
      <c r="D140" s="98"/>
      <c r="E140" s="358"/>
      <c r="F140" s="423"/>
      <c r="G140" s="424"/>
      <c r="H140" s="424"/>
      <c r="I140" s="424"/>
    </row>
    <row r="141" spans="1:9" s="416" customFormat="1" ht="12.95" customHeight="1" x14ac:dyDescent="0.2">
      <c r="A141" s="369" t="s">
        <v>130</v>
      </c>
      <c r="B141" s="363" t="s">
        <v>462</v>
      </c>
      <c r="C141" s="407"/>
      <c r="D141" s="407"/>
      <c r="E141" s="390"/>
    </row>
    <row r="142" spans="1:9" ht="12.75" customHeight="1" x14ac:dyDescent="0.25">
      <c r="A142" s="369" t="s">
        <v>131</v>
      </c>
      <c r="B142" s="363" t="s">
        <v>463</v>
      </c>
      <c r="C142" s="407"/>
      <c r="D142" s="407"/>
      <c r="E142" s="390"/>
    </row>
    <row r="143" spans="1:9" ht="12.75" customHeight="1" x14ac:dyDescent="0.25">
      <c r="A143" s="369" t="s">
        <v>158</v>
      </c>
      <c r="B143" s="363" t="s">
        <v>464</v>
      </c>
      <c r="C143" s="407"/>
      <c r="D143" s="407"/>
      <c r="E143" s="390"/>
    </row>
    <row r="144" spans="1:9" ht="12.75" customHeight="1" thickBot="1" x14ac:dyDescent="0.3">
      <c r="A144" s="369" t="s">
        <v>365</v>
      </c>
      <c r="B144" s="363" t="s">
        <v>465</v>
      </c>
      <c r="C144" s="407"/>
      <c r="D144" s="407"/>
      <c r="E144" s="390"/>
    </row>
    <row r="145" spans="1:5" ht="16.5" thickBot="1" x14ac:dyDescent="0.3">
      <c r="A145" s="374" t="s">
        <v>14</v>
      </c>
      <c r="B145" s="382" t="s">
        <v>466</v>
      </c>
      <c r="C145" s="356">
        <f>+C126+C130+C135+C140</f>
        <v>0</v>
      </c>
      <c r="D145" s="356">
        <f>+D126+D130+D135+D140</f>
        <v>4135216</v>
      </c>
      <c r="E145" s="357">
        <f>+E126+E130+E135+E140</f>
        <v>4135216</v>
      </c>
    </row>
    <row r="146" spans="1:5" ht="16.5" thickBot="1" x14ac:dyDescent="0.3">
      <c r="A146" s="399" t="s">
        <v>15</v>
      </c>
      <c r="B146" s="402" t="s">
        <v>467</v>
      </c>
      <c r="C146" s="356">
        <f>+C125+C145</f>
        <v>260555000</v>
      </c>
      <c r="D146" s="356">
        <f>+D125+D145</f>
        <v>328697356</v>
      </c>
      <c r="E146" s="357">
        <f>+E125+E145</f>
        <v>268828897</v>
      </c>
    </row>
    <row r="148" spans="1:5" ht="18.75" customHeight="1" x14ac:dyDescent="0.25">
      <c r="A148" s="738" t="s">
        <v>468</v>
      </c>
      <c r="B148" s="738"/>
      <c r="C148" s="738"/>
      <c r="D148" s="738"/>
      <c r="E148" s="738"/>
    </row>
    <row r="149" spans="1:5" ht="13.5" customHeight="1" thickBot="1" x14ac:dyDescent="0.3">
      <c r="A149" s="384" t="s">
        <v>112</v>
      </c>
      <c r="B149" s="384"/>
      <c r="C149" s="414"/>
      <c r="E149" s="401" t="s">
        <v>745</v>
      </c>
    </row>
    <row r="150" spans="1:5" ht="21.75" thickBot="1" x14ac:dyDescent="0.3">
      <c r="A150" s="374">
        <v>1</v>
      </c>
      <c r="B150" s="377" t="s">
        <v>469</v>
      </c>
      <c r="C150" s="400">
        <f>+C61-C125</f>
        <v>-20454000</v>
      </c>
      <c r="D150" s="400">
        <f>+D61-D125</f>
        <v>-16318784</v>
      </c>
      <c r="E150" s="400">
        <f>+E61-E125</f>
        <v>42617824</v>
      </c>
    </row>
    <row r="151" spans="1:5" ht="21.75" thickBot="1" x14ac:dyDescent="0.3">
      <c r="A151" s="374" t="s">
        <v>7</v>
      </c>
      <c r="B151" s="377" t="s">
        <v>470</v>
      </c>
      <c r="C151" s="400">
        <f>+C84-C145</f>
        <v>20454000</v>
      </c>
      <c r="D151" s="400">
        <f>+D84-D145</f>
        <v>16318784</v>
      </c>
      <c r="E151" s="400">
        <f>+E84-E145</f>
        <v>24278112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Község Önkormányzata
2018. ÉVI ZÁRSZÁMADÁSÁNAK PÉNZÜGYI MÉRLEGE&amp;10
&amp;R&amp;"Times New Roman CE,Félkövér dőlt"&amp;11 1.1. melléklet a ....../2019. (......)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7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+CONCATENATE("7.3. melléklet a ……/",LEFT(ÖSSZEFÜGGÉSEK!A4,4)+1,". (……) önkormányzati rendelethez")</f>
        <v>7.3.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553</v>
      </c>
      <c r="C2" s="782"/>
      <c r="D2" s="783"/>
      <c r="E2" s="582" t="s">
        <v>47</v>
      </c>
    </row>
    <row r="3" spans="1:5" s="559" customFormat="1" ht="24.75" thickBot="1" x14ac:dyDescent="0.25">
      <c r="A3" s="557" t="s">
        <v>554</v>
      </c>
      <c r="B3" s="784" t="s">
        <v>679</v>
      </c>
      <c r="C3" s="787"/>
      <c r="D3" s="788"/>
      <c r="E3" s="583" t="s">
        <v>48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441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104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438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438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438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438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438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438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105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438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440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441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438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438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438"/>
      <c r="E22" s="113"/>
    </row>
    <row r="23" spans="1:5" s="562" customFormat="1" ht="12" customHeight="1" thickBot="1" x14ac:dyDescent="0.25">
      <c r="A23" s="585" t="s">
        <v>79</v>
      </c>
      <c r="B23" s="362" t="s">
        <v>675</v>
      </c>
      <c r="C23" s="438"/>
      <c r="D23" s="438"/>
      <c r="E23" s="113"/>
    </row>
    <row r="24" spans="1:5" s="562" customFormat="1" ht="12" customHeight="1" thickBot="1" x14ac:dyDescent="0.25">
      <c r="A24" s="572" t="s">
        <v>8</v>
      </c>
      <c r="B24" s="382" t="s">
        <v>123</v>
      </c>
      <c r="C24" s="39"/>
      <c r="D24" s="39"/>
      <c r="E24" s="578"/>
    </row>
    <row r="25" spans="1:5" s="562" customFormat="1" ht="12" customHeight="1" thickBot="1" x14ac:dyDescent="0.25">
      <c r="A25" s="572" t="s">
        <v>9</v>
      </c>
      <c r="B25" s="382" t="s">
        <v>561</v>
      </c>
      <c r="C25" s="441">
        <f>SUM(C26:C27)</f>
        <v>0</v>
      </c>
      <c r="D25" s="441">
        <f>SUM(D26:D27)</f>
        <v>0</v>
      </c>
      <c r="E25" s="579">
        <f>SUM(E26:E27)</f>
        <v>0</v>
      </c>
    </row>
    <row r="26" spans="1:5" s="562" customFormat="1" ht="12" customHeight="1" x14ac:dyDescent="0.2">
      <c r="A26" s="586" t="s">
        <v>327</v>
      </c>
      <c r="B26" s="587" t="s">
        <v>559</v>
      </c>
      <c r="C26" s="101"/>
      <c r="D26" s="101"/>
      <c r="E26" s="566"/>
    </row>
    <row r="27" spans="1:5" s="562" customFormat="1" ht="12" customHeight="1" x14ac:dyDescent="0.2">
      <c r="A27" s="586" t="s">
        <v>328</v>
      </c>
      <c r="B27" s="588" t="s">
        <v>562</v>
      </c>
      <c r="C27" s="442"/>
      <c r="D27" s="442"/>
      <c r="E27" s="565"/>
    </row>
    <row r="28" spans="1:5" s="562" customFormat="1" ht="12" customHeight="1" thickBot="1" x14ac:dyDescent="0.25">
      <c r="A28" s="585" t="s">
        <v>329</v>
      </c>
      <c r="B28" s="589" t="s">
        <v>676</v>
      </c>
      <c r="C28" s="569"/>
      <c r="D28" s="569"/>
      <c r="E28" s="564"/>
    </row>
    <row r="29" spans="1:5" s="562" customFormat="1" ht="12" customHeight="1" thickBot="1" x14ac:dyDescent="0.25">
      <c r="A29" s="572" t="s">
        <v>10</v>
      </c>
      <c r="B29" s="382" t="s">
        <v>563</v>
      </c>
      <c r="C29" s="441">
        <f>SUM(C30:C32)</f>
        <v>0</v>
      </c>
      <c r="D29" s="441">
        <f>SUM(D30:D32)</f>
        <v>0</v>
      </c>
      <c r="E29" s="579">
        <f>SUM(E30:E32)</f>
        <v>0</v>
      </c>
    </row>
    <row r="30" spans="1:5" s="562" customFormat="1" ht="12" customHeight="1" x14ac:dyDescent="0.2">
      <c r="A30" s="586" t="s">
        <v>63</v>
      </c>
      <c r="B30" s="587" t="s">
        <v>346</v>
      </c>
      <c r="C30" s="101"/>
      <c r="D30" s="101"/>
      <c r="E30" s="566"/>
    </row>
    <row r="31" spans="1:5" s="562" customFormat="1" ht="12" customHeight="1" x14ac:dyDescent="0.2">
      <c r="A31" s="586" t="s">
        <v>64</v>
      </c>
      <c r="B31" s="588" t="s">
        <v>347</v>
      </c>
      <c r="C31" s="442"/>
      <c r="D31" s="442"/>
      <c r="E31" s="565"/>
    </row>
    <row r="32" spans="1:5" s="562" customFormat="1" ht="12" customHeight="1" thickBot="1" x14ac:dyDescent="0.25">
      <c r="A32" s="585" t="s">
        <v>65</v>
      </c>
      <c r="B32" s="571" t="s">
        <v>349</v>
      </c>
      <c r="C32" s="569"/>
      <c r="D32" s="569"/>
      <c r="E32" s="564"/>
    </row>
    <row r="33" spans="1:5" s="562" customFormat="1" ht="12" customHeight="1" thickBot="1" x14ac:dyDescent="0.25">
      <c r="A33" s="572" t="s">
        <v>11</v>
      </c>
      <c r="B33" s="382" t="s">
        <v>474</v>
      </c>
      <c r="C33" s="39"/>
      <c r="D33" s="39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39"/>
      <c r="E34" s="578"/>
    </row>
    <row r="35" spans="1:5" s="535" customFormat="1" ht="12" customHeight="1" thickBot="1" x14ac:dyDescent="0.25">
      <c r="A35" s="509" t="s">
        <v>13</v>
      </c>
      <c r="B35" s="382" t="s">
        <v>677</v>
      </c>
      <c r="C35" s="441">
        <f>+C8+C19+C24+C25+C29+C33+C34</f>
        <v>0</v>
      </c>
      <c r="D35" s="441">
        <f>+D8+D19+D24+D25+D29+D33+D34</f>
        <v>0</v>
      </c>
      <c r="E35" s="579">
        <f>+E8+E19+E24+E25+E29+E33+E34</f>
        <v>0</v>
      </c>
    </row>
    <row r="36" spans="1:5" s="535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441">
        <f>+D37+D38+D39</f>
        <v>0</v>
      </c>
      <c r="E36" s="579">
        <f>+E37+E38+E39</f>
        <v>0</v>
      </c>
    </row>
    <row r="37" spans="1:5" s="535" customFormat="1" ht="12" customHeight="1" x14ac:dyDescent="0.2">
      <c r="A37" s="586" t="s">
        <v>567</v>
      </c>
      <c r="B37" s="587" t="s">
        <v>166</v>
      </c>
      <c r="C37" s="101"/>
      <c r="D37" s="101"/>
      <c r="E37" s="566"/>
    </row>
    <row r="38" spans="1:5" s="562" customFormat="1" ht="12" customHeight="1" x14ac:dyDescent="0.2">
      <c r="A38" s="586" t="s">
        <v>568</v>
      </c>
      <c r="B38" s="588" t="s">
        <v>2</v>
      </c>
      <c r="C38" s="442"/>
      <c r="D38" s="442"/>
      <c r="E38" s="565"/>
    </row>
    <row r="39" spans="1:5" s="562" customFormat="1" ht="12" customHeight="1" thickBot="1" x14ac:dyDescent="0.25">
      <c r="A39" s="585" t="s">
        <v>569</v>
      </c>
      <c r="B39" s="571" t="s">
        <v>570</v>
      </c>
      <c r="C39" s="569"/>
      <c r="D39" s="569"/>
      <c r="E39" s="564"/>
    </row>
    <row r="40" spans="1:5" s="562" customFormat="1" ht="15" customHeight="1" thickBot="1" x14ac:dyDescent="0.25">
      <c r="A40" s="574" t="s">
        <v>15</v>
      </c>
      <c r="B40" s="575" t="s">
        <v>571</v>
      </c>
      <c r="C40" s="107">
        <f>+C35+C36</f>
        <v>0</v>
      </c>
      <c r="D40" s="107">
        <f>+D35+D36</f>
        <v>0</v>
      </c>
      <c r="E40" s="580">
        <f>+E35+E36</f>
        <v>0</v>
      </c>
    </row>
    <row r="41" spans="1:5" s="562" customFormat="1" ht="15" customHeight="1" x14ac:dyDescent="0.2">
      <c r="A41" s="517"/>
      <c r="B41" s="518"/>
      <c r="C41" s="533"/>
      <c r="D41" s="533"/>
      <c r="E41" s="533"/>
    </row>
    <row r="42" spans="1:5" ht="13.5" thickBot="1" x14ac:dyDescent="0.25">
      <c r="A42" s="519"/>
      <c r="B42" s="520"/>
      <c r="C42" s="534"/>
      <c r="D42" s="534"/>
      <c r="E42" s="534"/>
    </row>
    <row r="43" spans="1:5" s="561" customFormat="1" ht="16.5" customHeight="1" thickBot="1" x14ac:dyDescent="0.25">
      <c r="A43" s="778" t="s">
        <v>43</v>
      </c>
      <c r="B43" s="779"/>
      <c r="C43" s="779"/>
      <c r="D43" s="779"/>
      <c r="E43" s="780"/>
    </row>
    <row r="44" spans="1:5" s="338" customFormat="1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472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467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468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468"/>
    </row>
    <row r="48" spans="1:5" ht="12" customHeight="1" x14ac:dyDescent="0.2">
      <c r="A48" s="585" t="s">
        <v>73</v>
      </c>
      <c r="B48" s="362" t="s">
        <v>133</v>
      </c>
      <c r="C48" s="435"/>
      <c r="D48" s="435"/>
      <c r="E48" s="468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468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472">
        <f>SUM(E51:E53)</f>
        <v>0</v>
      </c>
    </row>
    <row r="51" spans="1:5" s="338" customFormat="1" ht="12" customHeight="1" x14ac:dyDescent="0.2">
      <c r="A51" s="585" t="s">
        <v>76</v>
      </c>
      <c r="B51" s="363" t="s">
        <v>157</v>
      </c>
      <c r="C51" s="101"/>
      <c r="D51" s="101"/>
      <c r="E51" s="467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468"/>
    </row>
    <row r="53" spans="1:5" ht="12" customHeight="1" x14ac:dyDescent="0.2">
      <c r="A53" s="585" t="s">
        <v>78</v>
      </c>
      <c r="B53" s="362" t="s">
        <v>44</v>
      </c>
      <c r="C53" s="435"/>
      <c r="D53" s="435"/>
      <c r="E53" s="468"/>
    </row>
    <row r="54" spans="1:5" ht="12" customHeight="1" thickBot="1" x14ac:dyDescent="0.25">
      <c r="A54" s="585" t="s">
        <v>79</v>
      </c>
      <c r="B54" s="362" t="s">
        <v>678</v>
      </c>
      <c r="C54" s="435"/>
      <c r="D54" s="435"/>
      <c r="E54" s="468"/>
    </row>
    <row r="55" spans="1:5" ht="12" customHeight="1" thickBot="1" x14ac:dyDescent="0.25">
      <c r="A55" s="572" t="s">
        <v>8</v>
      </c>
      <c r="B55" s="576" t="s">
        <v>574</v>
      </c>
      <c r="C55" s="441">
        <f>+C44+C50</f>
        <v>0</v>
      </c>
      <c r="D55" s="441">
        <f>+D44+D50</f>
        <v>0</v>
      </c>
      <c r="E55" s="472">
        <f>+E44+E50</f>
        <v>0</v>
      </c>
    </row>
    <row r="56" spans="1:5" ht="13.5" thickBot="1" x14ac:dyDescent="0.25">
      <c r="C56" s="581"/>
      <c r="D56" s="581"/>
      <c r="E56" s="581"/>
    </row>
    <row r="57" spans="1:5" ht="15" customHeight="1" thickBot="1" x14ac:dyDescent="0.25">
      <c r="A57" s="670" t="s">
        <v>740</v>
      </c>
      <c r="B57" s="671"/>
      <c r="C57" s="111"/>
      <c r="D57" s="111"/>
      <c r="E57" s="570"/>
    </row>
    <row r="58" spans="1:5" ht="14.25" customHeight="1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77" customWidth="1"/>
    <col min="2" max="2" width="59.33203125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+CONCATENATE("7.4. melléklet a ……/",LEFT(ÖSSZEFÜGGÉSEK!A4,4)+1,". (……) önkormányzati rendelethez")</f>
        <v>7.4.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553</v>
      </c>
      <c r="C2" s="782"/>
      <c r="D2" s="783"/>
      <c r="E2" s="582" t="s">
        <v>47</v>
      </c>
    </row>
    <row r="3" spans="1:5" s="559" customFormat="1" ht="24.75" thickBot="1" x14ac:dyDescent="0.25">
      <c r="A3" s="557" t="s">
        <v>554</v>
      </c>
      <c r="B3" s="784" t="s">
        <v>674</v>
      </c>
      <c r="C3" s="787"/>
      <c r="D3" s="788"/>
      <c r="E3" s="583" t="s">
        <v>49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441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104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438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438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438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438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438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438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105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438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440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441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438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438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438"/>
      <c r="E22" s="113"/>
    </row>
    <row r="23" spans="1:5" s="562" customFormat="1" ht="12" customHeight="1" thickBot="1" x14ac:dyDescent="0.25">
      <c r="A23" s="585" t="s">
        <v>79</v>
      </c>
      <c r="B23" s="362" t="s">
        <v>675</v>
      </c>
      <c r="C23" s="438"/>
      <c r="D23" s="438"/>
      <c r="E23" s="113"/>
    </row>
    <row r="24" spans="1:5" s="562" customFormat="1" ht="12" customHeight="1" thickBot="1" x14ac:dyDescent="0.25">
      <c r="A24" s="572" t="s">
        <v>8</v>
      </c>
      <c r="B24" s="382" t="s">
        <v>123</v>
      </c>
      <c r="C24" s="39"/>
      <c r="D24" s="39"/>
      <c r="E24" s="578"/>
    </row>
    <row r="25" spans="1:5" s="562" customFormat="1" ht="12" customHeight="1" thickBot="1" x14ac:dyDescent="0.25">
      <c r="A25" s="572" t="s">
        <v>9</v>
      </c>
      <c r="B25" s="382" t="s">
        <v>561</v>
      </c>
      <c r="C25" s="441">
        <f>SUM(C26:C27)</f>
        <v>0</v>
      </c>
      <c r="D25" s="441">
        <f>SUM(D26:D27)</f>
        <v>0</v>
      </c>
      <c r="E25" s="579">
        <f>SUM(E26:E27)</f>
        <v>0</v>
      </c>
    </row>
    <row r="26" spans="1:5" s="562" customFormat="1" ht="12" customHeight="1" x14ac:dyDescent="0.2">
      <c r="A26" s="586" t="s">
        <v>327</v>
      </c>
      <c r="B26" s="587" t="s">
        <v>559</v>
      </c>
      <c r="C26" s="101"/>
      <c r="D26" s="101"/>
      <c r="E26" s="566"/>
    </row>
    <row r="27" spans="1:5" s="562" customFormat="1" ht="12" customHeight="1" x14ac:dyDescent="0.2">
      <c r="A27" s="586" t="s">
        <v>328</v>
      </c>
      <c r="B27" s="588" t="s">
        <v>562</v>
      </c>
      <c r="C27" s="442"/>
      <c r="D27" s="442"/>
      <c r="E27" s="565"/>
    </row>
    <row r="28" spans="1:5" s="562" customFormat="1" ht="12" customHeight="1" thickBot="1" x14ac:dyDescent="0.25">
      <c r="A28" s="585" t="s">
        <v>329</v>
      </c>
      <c r="B28" s="589" t="s">
        <v>676</v>
      </c>
      <c r="C28" s="569"/>
      <c r="D28" s="569"/>
      <c r="E28" s="564"/>
    </row>
    <row r="29" spans="1:5" s="562" customFormat="1" ht="12" customHeight="1" thickBot="1" x14ac:dyDescent="0.25">
      <c r="A29" s="572" t="s">
        <v>10</v>
      </c>
      <c r="B29" s="382" t="s">
        <v>563</v>
      </c>
      <c r="C29" s="441">
        <f>SUM(C30:C32)</f>
        <v>0</v>
      </c>
      <c r="D29" s="441">
        <f>SUM(D30:D32)</f>
        <v>0</v>
      </c>
      <c r="E29" s="579">
        <f>SUM(E30:E32)</f>
        <v>0</v>
      </c>
    </row>
    <row r="30" spans="1:5" s="562" customFormat="1" ht="12" customHeight="1" x14ac:dyDescent="0.2">
      <c r="A30" s="586" t="s">
        <v>63</v>
      </c>
      <c r="B30" s="587" t="s">
        <v>346</v>
      </c>
      <c r="C30" s="101"/>
      <c r="D30" s="101"/>
      <c r="E30" s="566"/>
    </row>
    <row r="31" spans="1:5" s="562" customFormat="1" ht="12" customHeight="1" x14ac:dyDescent="0.2">
      <c r="A31" s="586" t="s">
        <v>64</v>
      </c>
      <c r="B31" s="588" t="s">
        <v>347</v>
      </c>
      <c r="C31" s="442"/>
      <c r="D31" s="442"/>
      <c r="E31" s="565"/>
    </row>
    <row r="32" spans="1:5" s="562" customFormat="1" ht="12" customHeight="1" thickBot="1" x14ac:dyDescent="0.25">
      <c r="A32" s="585" t="s">
        <v>65</v>
      </c>
      <c r="B32" s="571" t="s">
        <v>349</v>
      </c>
      <c r="C32" s="569"/>
      <c r="D32" s="569"/>
      <c r="E32" s="564"/>
    </row>
    <row r="33" spans="1:5" s="562" customFormat="1" ht="12" customHeight="1" thickBot="1" x14ac:dyDescent="0.25">
      <c r="A33" s="572" t="s">
        <v>11</v>
      </c>
      <c r="B33" s="382" t="s">
        <v>474</v>
      </c>
      <c r="C33" s="39"/>
      <c r="D33" s="39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39"/>
      <c r="E34" s="578"/>
    </row>
    <row r="35" spans="1:5" s="535" customFormat="1" ht="12" customHeight="1" thickBot="1" x14ac:dyDescent="0.25">
      <c r="A35" s="509" t="s">
        <v>13</v>
      </c>
      <c r="B35" s="382" t="s">
        <v>677</v>
      </c>
      <c r="C35" s="441">
        <f>+C8+C19+C24+C25+C29+C33+C34</f>
        <v>0</v>
      </c>
      <c r="D35" s="441">
        <f>+D8+D19+D24+D25+D29+D33+D34</f>
        <v>0</v>
      </c>
      <c r="E35" s="579">
        <f>+E8+E19+E24+E25+E29+E33+E34</f>
        <v>0</v>
      </c>
    </row>
    <row r="36" spans="1:5" s="535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441">
        <f>+D37+D38+D39</f>
        <v>0</v>
      </c>
      <c r="E36" s="579">
        <f>+E37+E38+E39</f>
        <v>0</v>
      </c>
    </row>
    <row r="37" spans="1:5" s="535" customFormat="1" ht="12" customHeight="1" x14ac:dyDescent="0.2">
      <c r="A37" s="586" t="s">
        <v>567</v>
      </c>
      <c r="B37" s="587" t="s">
        <v>166</v>
      </c>
      <c r="C37" s="101"/>
      <c r="D37" s="101"/>
      <c r="E37" s="566"/>
    </row>
    <row r="38" spans="1:5" s="562" customFormat="1" ht="12" customHeight="1" x14ac:dyDescent="0.2">
      <c r="A38" s="586" t="s">
        <v>568</v>
      </c>
      <c r="B38" s="588" t="s">
        <v>2</v>
      </c>
      <c r="C38" s="442"/>
      <c r="D38" s="442"/>
      <c r="E38" s="565"/>
    </row>
    <row r="39" spans="1:5" s="562" customFormat="1" ht="12" customHeight="1" thickBot="1" x14ac:dyDescent="0.25">
      <c r="A39" s="585" t="s">
        <v>569</v>
      </c>
      <c r="B39" s="571" t="s">
        <v>570</v>
      </c>
      <c r="C39" s="569"/>
      <c r="D39" s="569"/>
      <c r="E39" s="564"/>
    </row>
    <row r="40" spans="1:5" s="562" customFormat="1" ht="15" customHeight="1" thickBot="1" x14ac:dyDescent="0.25">
      <c r="A40" s="574" t="s">
        <v>15</v>
      </c>
      <c r="B40" s="575" t="s">
        <v>571</v>
      </c>
      <c r="C40" s="107">
        <f>+C35+C36</f>
        <v>0</v>
      </c>
      <c r="D40" s="107">
        <f>+D35+D36</f>
        <v>0</v>
      </c>
      <c r="E40" s="580">
        <f>+E35+E36</f>
        <v>0</v>
      </c>
    </row>
    <row r="41" spans="1:5" s="562" customFormat="1" ht="15" customHeight="1" x14ac:dyDescent="0.2">
      <c r="A41" s="517"/>
      <c r="B41" s="518"/>
      <c r="C41" s="533"/>
      <c r="D41" s="533"/>
      <c r="E41" s="533"/>
    </row>
    <row r="42" spans="1:5" ht="13.5" thickBot="1" x14ac:dyDescent="0.25">
      <c r="A42" s="519"/>
      <c r="B42" s="520"/>
      <c r="C42" s="534"/>
      <c r="D42" s="534"/>
      <c r="E42" s="534"/>
    </row>
    <row r="43" spans="1:5" s="561" customFormat="1" ht="16.5" customHeight="1" thickBot="1" x14ac:dyDescent="0.25">
      <c r="A43" s="778" t="s">
        <v>43</v>
      </c>
      <c r="B43" s="779"/>
      <c r="C43" s="779"/>
      <c r="D43" s="779"/>
      <c r="E43" s="780"/>
    </row>
    <row r="44" spans="1:5" s="338" customFormat="1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472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467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468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468"/>
    </row>
    <row r="48" spans="1:5" ht="12" customHeight="1" x14ac:dyDescent="0.2">
      <c r="A48" s="585" t="s">
        <v>73</v>
      </c>
      <c r="B48" s="362" t="s">
        <v>133</v>
      </c>
      <c r="C48" s="435"/>
      <c r="D48" s="435"/>
      <c r="E48" s="468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468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472">
        <f>SUM(E51:E53)</f>
        <v>0</v>
      </c>
    </row>
    <row r="51" spans="1:5" s="338" customFormat="1" ht="12" customHeight="1" x14ac:dyDescent="0.2">
      <c r="A51" s="585" t="s">
        <v>76</v>
      </c>
      <c r="B51" s="363" t="s">
        <v>157</v>
      </c>
      <c r="C51" s="101"/>
      <c r="D51" s="101"/>
      <c r="E51" s="467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468"/>
    </row>
    <row r="53" spans="1:5" ht="12" customHeight="1" x14ac:dyDescent="0.2">
      <c r="A53" s="585" t="s">
        <v>78</v>
      </c>
      <c r="B53" s="362" t="s">
        <v>44</v>
      </c>
      <c r="C53" s="435"/>
      <c r="D53" s="435"/>
      <c r="E53" s="468"/>
    </row>
    <row r="54" spans="1:5" ht="12" customHeight="1" thickBot="1" x14ac:dyDescent="0.25">
      <c r="A54" s="585" t="s">
        <v>79</v>
      </c>
      <c r="B54" s="362" t="s">
        <v>678</v>
      </c>
      <c r="C54" s="435"/>
      <c r="D54" s="435"/>
      <c r="E54" s="468"/>
    </row>
    <row r="55" spans="1:5" ht="12" customHeight="1" thickBot="1" x14ac:dyDescent="0.25">
      <c r="A55" s="572" t="s">
        <v>8</v>
      </c>
      <c r="B55" s="576" t="s">
        <v>574</v>
      </c>
      <c r="C55" s="441">
        <f>+C44+C50</f>
        <v>0</v>
      </c>
      <c r="D55" s="441">
        <f>+D44+D50</f>
        <v>0</v>
      </c>
      <c r="E55" s="472">
        <f>+E44+E50</f>
        <v>0</v>
      </c>
    </row>
    <row r="56" spans="1:5" ht="13.5" thickBot="1" x14ac:dyDescent="0.25">
      <c r="C56" s="581"/>
      <c r="D56" s="581"/>
      <c r="E56" s="581"/>
    </row>
    <row r="57" spans="1:5" ht="15" customHeight="1" thickBot="1" x14ac:dyDescent="0.25">
      <c r="A57" s="670" t="s">
        <v>740</v>
      </c>
      <c r="B57" s="671"/>
      <c r="C57" s="111"/>
      <c r="D57" s="111"/>
      <c r="E57" s="570"/>
    </row>
    <row r="58" spans="1:5" ht="14.25" customHeight="1" thickBot="1" x14ac:dyDescent="0.25">
      <c r="A58" s="672" t="s">
        <v>739</v>
      </c>
      <c r="B58" s="673"/>
      <c r="C58" s="111"/>
      <c r="D58" s="111"/>
      <c r="E58" s="570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M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+CONCATENATE("8.1. melléklet a ……/",LEFT(ÖSSZEFÜGGÉSEK!A4,4)+1,". (……) önkormányzati rendelethez")</f>
        <v>8.1.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148</v>
      </c>
      <c r="C2" s="782"/>
      <c r="D2" s="783"/>
      <c r="E2" s="582" t="s">
        <v>48</v>
      </c>
    </row>
    <row r="3" spans="1:5" s="559" customFormat="1" ht="24.75" thickBot="1" x14ac:dyDescent="0.25">
      <c r="A3" s="557" t="s">
        <v>145</v>
      </c>
      <c r="B3" s="784" t="s">
        <v>546</v>
      </c>
      <c r="C3" s="787"/>
      <c r="D3" s="788"/>
      <c r="E3" s="583" t="s">
        <v>40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13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13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13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13" s="562" customFormat="1" ht="12" customHeight="1" thickBot="1" x14ac:dyDescent="0.25">
      <c r="A36" s="574" t="s">
        <v>14</v>
      </c>
      <c r="B36" s="382" t="s">
        <v>566</v>
      </c>
      <c r="C36" s="441">
        <f>+C37+C38+C39</f>
        <v>20705</v>
      </c>
      <c r="D36" s="600">
        <f>+D37+D38+D39</f>
        <v>21339</v>
      </c>
      <c r="E36" s="579">
        <f>+E37+E38+E39</f>
        <v>21339</v>
      </c>
    </row>
    <row r="37" spans="1:13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13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13" ht="13.5" thickBot="1" x14ac:dyDescent="0.25">
      <c r="A39" s="585" t="s">
        <v>569</v>
      </c>
      <c r="B39" s="571" t="s">
        <v>570</v>
      </c>
      <c r="C39" s="569">
        <v>20705</v>
      </c>
      <c r="D39" s="606">
        <v>21339</v>
      </c>
      <c r="E39" s="564">
        <v>21339</v>
      </c>
    </row>
    <row r="40" spans="1:13" s="561" customFormat="1" ht="16.5" customHeight="1" thickBot="1" x14ac:dyDescent="0.25">
      <c r="A40" s="574" t="s">
        <v>15</v>
      </c>
      <c r="B40" s="575" t="s">
        <v>571</v>
      </c>
      <c r="C40" s="107">
        <f>+C35+C36</f>
        <v>20705</v>
      </c>
      <c r="D40" s="607">
        <f>+D35+D36</f>
        <v>21339</v>
      </c>
      <c r="E40" s="580">
        <f>+E35+E36</f>
        <v>21339</v>
      </c>
    </row>
    <row r="41" spans="1:13" s="338" customFormat="1" ht="12" customHeight="1" x14ac:dyDescent="0.2">
      <c r="A41" s="517"/>
      <c r="B41" s="518"/>
      <c r="C41" s="533"/>
      <c r="D41" s="533"/>
      <c r="E41" s="533"/>
    </row>
    <row r="42" spans="1:13" ht="12" customHeight="1" thickBot="1" x14ac:dyDescent="0.25">
      <c r="A42" s="519"/>
      <c r="B42" s="520"/>
      <c r="C42" s="534"/>
      <c r="D42" s="534"/>
      <c r="E42" s="534"/>
    </row>
    <row r="43" spans="1:13" ht="12" customHeight="1" thickBot="1" x14ac:dyDescent="0.25">
      <c r="A43" s="778" t="s">
        <v>43</v>
      </c>
      <c r="B43" s="779"/>
      <c r="C43" s="779"/>
      <c r="D43" s="779"/>
      <c r="E43" s="780"/>
    </row>
    <row r="44" spans="1:13" ht="12" customHeight="1" thickBot="1" x14ac:dyDescent="0.25">
      <c r="A44" s="572" t="s">
        <v>6</v>
      </c>
      <c r="B44" s="382" t="s">
        <v>572</v>
      </c>
      <c r="C44" s="441">
        <f>SUM(C45:C49)</f>
        <v>20705</v>
      </c>
      <c r="D44" s="441">
        <f>SUM(D45:D49)</f>
        <v>21339</v>
      </c>
      <c r="E44" s="579">
        <f>SUM(E45:E49)</f>
        <v>21339</v>
      </c>
    </row>
    <row r="45" spans="1:13" ht="12" customHeight="1" x14ac:dyDescent="0.2">
      <c r="A45" s="585" t="s">
        <v>70</v>
      </c>
      <c r="B45" s="363" t="s">
        <v>36</v>
      </c>
      <c r="C45" s="101">
        <v>14450</v>
      </c>
      <c r="D45" s="101">
        <v>16068</v>
      </c>
      <c r="E45" s="566">
        <v>16068</v>
      </c>
      <c r="M45" s="30">
        <f>15000/60</f>
        <v>250</v>
      </c>
    </row>
    <row r="46" spans="1:13" ht="12" customHeight="1" x14ac:dyDescent="0.2">
      <c r="A46" s="585" t="s">
        <v>71</v>
      </c>
      <c r="B46" s="362" t="s">
        <v>132</v>
      </c>
      <c r="C46" s="435">
        <v>3805</v>
      </c>
      <c r="D46" s="435">
        <v>4160</v>
      </c>
      <c r="E46" s="590">
        <v>4160</v>
      </c>
      <c r="M46" s="30">
        <f>+M45/8</f>
        <v>31.25</v>
      </c>
    </row>
    <row r="47" spans="1:13" ht="12" customHeight="1" x14ac:dyDescent="0.2">
      <c r="A47" s="585" t="s">
        <v>72</v>
      </c>
      <c r="B47" s="362" t="s">
        <v>99</v>
      </c>
      <c r="C47" s="435">
        <v>2450</v>
      </c>
      <c r="D47" s="435">
        <v>1111</v>
      </c>
      <c r="E47" s="590">
        <v>1111</v>
      </c>
    </row>
    <row r="48" spans="1:13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20705</v>
      </c>
      <c r="D55" s="107">
        <f>+D44+D50</f>
        <v>21339</v>
      </c>
      <c r="E55" s="580">
        <f>+E44+E50</f>
        <v>21339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+CONCATENATE("8.1.1. melléklet a ……/",LEFT(ÖSSZEFÜGGÉSEK!A4,4)+1,". (……) önkormányzati rendelethez")</f>
        <v>8.1.1.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148</v>
      </c>
      <c r="C2" s="782"/>
      <c r="D2" s="783"/>
      <c r="E2" s="582" t="s">
        <v>48</v>
      </c>
    </row>
    <row r="3" spans="1:5" s="559" customFormat="1" ht="24.75" thickBot="1" x14ac:dyDescent="0.25">
      <c r="A3" s="557" t="s">
        <v>145</v>
      </c>
      <c r="B3" s="784" t="s">
        <v>689</v>
      </c>
      <c r="C3" s="787"/>
      <c r="D3" s="788"/>
      <c r="E3" s="583" t="s">
        <v>47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+CONCATENATE("8.1.2. melléklet a ……/",LEFT(ÖSSZEFÜGGÉSEK!A4,4)+1,". (……) önkormányzati rendelethez")</f>
        <v>8.1.2.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148</v>
      </c>
      <c r="C2" s="782"/>
      <c r="D2" s="783"/>
      <c r="E2" s="582" t="s">
        <v>48</v>
      </c>
    </row>
    <row r="3" spans="1:5" s="559" customFormat="1" ht="24.75" thickBot="1" x14ac:dyDescent="0.25">
      <c r="A3" s="557" t="s">
        <v>145</v>
      </c>
      <c r="B3" s="784" t="s">
        <v>679</v>
      </c>
      <c r="C3" s="787"/>
      <c r="D3" s="788"/>
      <c r="E3" s="583" t="s">
        <v>48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topLeftCell="A10"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+CONCATENATE("8.1.3. melléklet a ……/",LEFT(ÖSSZEFÜGGÉSEK!A4,4)+1,". (……) önkormányzati rendelethez")</f>
        <v>8.1.3.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148</v>
      </c>
      <c r="C2" s="782"/>
      <c r="D2" s="783"/>
      <c r="E2" s="582" t="s">
        <v>48</v>
      </c>
    </row>
    <row r="3" spans="1:5" s="559" customFormat="1" ht="24.75" thickBot="1" x14ac:dyDescent="0.25">
      <c r="A3" s="557" t="s">
        <v>145</v>
      </c>
      <c r="B3" s="784" t="s">
        <v>690</v>
      </c>
      <c r="C3" s="787"/>
      <c r="D3" s="788"/>
      <c r="E3" s="583" t="s">
        <v>49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+CONCATENATE("8.2. melléklet a ……/",LEFT(ÖSSZEFÜGGÉSEK!A4,4)+1,". (……) önkormányzati rendelethez")</f>
        <v>8.2.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149</v>
      </c>
      <c r="C2" s="782"/>
      <c r="D2" s="783"/>
      <c r="E2" s="582" t="s">
        <v>49</v>
      </c>
    </row>
    <row r="3" spans="1:5" s="559" customFormat="1" ht="24.75" thickBot="1" x14ac:dyDescent="0.25">
      <c r="A3" s="557" t="s">
        <v>145</v>
      </c>
      <c r="B3" s="784" t="s">
        <v>546</v>
      </c>
      <c r="C3" s="787"/>
      <c r="D3" s="788"/>
      <c r="E3" s="583" t="s">
        <v>40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+CONCATENATE("8.2.1. melléklet a ……/",LEFT(ÖSSZEFÜGGÉSEK!A4,4)+1,". (……) önkormányzati rendelethez")</f>
        <v>8.2.1.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149</v>
      </c>
      <c r="C2" s="782"/>
      <c r="D2" s="783"/>
      <c r="E2" s="582" t="s">
        <v>49</v>
      </c>
    </row>
    <row r="3" spans="1:5" s="559" customFormat="1" ht="24.75" thickBot="1" x14ac:dyDescent="0.25">
      <c r="A3" s="557" t="s">
        <v>145</v>
      </c>
      <c r="B3" s="784" t="s">
        <v>689</v>
      </c>
      <c r="C3" s="787"/>
      <c r="D3" s="788"/>
      <c r="E3" s="583" t="s">
        <v>47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+CONCATENATE("8.2.2. melléklet a ……/",LEFT(ÖSSZEFÜGGÉSEK!A4,4)+1,". (……) önkormányzati rendelethez")</f>
        <v>8.2.2.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149</v>
      </c>
      <c r="C2" s="782"/>
      <c r="D2" s="783"/>
      <c r="E2" s="582" t="s">
        <v>49</v>
      </c>
    </row>
    <row r="3" spans="1:5" s="559" customFormat="1" ht="24.75" thickBot="1" x14ac:dyDescent="0.25">
      <c r="A3" s="557" t="s">
        <v>145</v>
      </c>
      <c r="B3" s="784" t="s">
        <v>679</v>
      </c>
      <c r="C3" s="787"/>
      <c r="D3" s="788"/>
      <c r="E3" s="583" t="s">
        <v>48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+CONCATENATE("8.2.3. melléklet a ……/",LEFT(ÖSSZEFÜGGÉSEK!A4,4)+1,". (……) önkormányzati rendelethez")</f>
        <v>8.2.3.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149</v>
      </c>
      <c r="C2" s="782"/>
      <c r="D2" s="783"/>
      <c r="E2" s="582"/>
    </row>
    <row r="3" spans="1:5" s="559" customFormat="1" ht="24.75" thickBot="1" x14ac:dyDescent="0.25">
      <c r="A3" s="557" t="s">
        <v>145</v>
      </c>
      <c r="B3" s="784" t="s">
        <v>674</v>
      </c>
      <c r="C3" s="787"/>
      <c r="D3" s="788"/>
      <c r="E3" s="583"/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61"/>
  <sheetViews>
    <sheetView view="pageLayout" topLeftCell="B1" zoomScaleNormal="130" zoomScaleSheetLayoutView="100" workbookViewId="0">
      <selection activeCell="J64" sqref="J64"/>
    </sheetView>
  </sheetViews>
  <sheetFormatPr defaultRowHeight="15.75" x14ac:dyDescent="0.25"/>
  <cols>
    <col min="1" max="1" width="9.5" style="403" customWidth="1"/>
    <col min="2" max="2" width="60.83203125" style="403" customWidth="1"/>
    <col min="3" max="5" width="15.83203125" style="404" customWidth="1"/>
    <col min="6" max="16384" width="9.33203125" style="414"/>
  </cols>
  <sheetData>
    <row r="1" spans="1:5" ht="15.95" customHeight="1" x14ac:dyDescent="0.25">
      <c r="A1" s="739" t="s">
        <v>3</v>
      </c>
      <c r="B1" s="739"/>
      <c r="C1" s="739"/>
      <c r="D1" s="739"/>
      <c r="E1" s="739"/>
    </row>
    <row r="2" spans="1:5" ht="15.95" customHeight="1" thickBot="1" x14ac:dyDescent="0.3">
      <c r="A2" s="43" t="s">
        <v>110</v>
      </c>
      <c r="B2" s="43"/>
      <c r="C2" s="401"/>
      <c r="D2" s="401"/>
      <c r="E2" s="401" t="s">
        <v>745</v>
      </c>
    </row>
    <row r="3" spans="1:5" ht="15.95" customHeight="1" x14ac:dyDescent="0.25">
      <c r="A3" s="740" t="s">
        <v>58</v>
      </c>
      <c r="B3" s="742" t="s">
        <v>5</v>
      </c>
      <c r="C3" s="744" t="str">
        <f>+'1.1.sz.mell.'!C3:E3</f>
        <v>2018. évi</v>
      </c>
      <c r="D3" s="744"/>
      <c r="E3" s="745"/>
    </row>
    <row r="4" spans="1:5" ht="38.1" customHeight="1" thickBot="1" x14ac:dyDescent="0.3">
      <c r="A4" s="741"/>
      <c r="B4" s="743"/>
      <c r="C4" s="45" t="s">
        <v>179</v>
      </c>
      <c r="D4" s="45" t="s">
        <v>183</v>
      </c>
      <c r="E4" s="46" t="s">
        <v>184</v>
      </c>
    </row>
    <row r="5" spans="1:5" s="415" customFormat="1" ht="12" customHeight="1" thickBot="1" x14ac:dyDescent="0.25">
      <c r="A5" s="379" t="s">
        <v>414</v>
      </c>
      <c r="B5" s="380" t="s">
        <v>415</v>
      </c>
      <c r="C5" s="380" t="s">
        <v>416</v>
      </c>
      <c r="D5" s="380" t="s">
        <v>417</v>
      </c>
      <c r="E5" s="426" t="s">
        <v>418</v>
      </c>
    </row>
    <row r="6" spans="1:5" s="416" customFormat="1" ht="12" customHeight="1" thickBot="1" x14ac:dyDescent="0.25">
      <c r="A6" s="374" t="s">
        <v>6</v>
      </c>
      <c r="B6" s="375" t="s">
        <v>306</v>
      </c>
      <c r="C6" s="679">
        <v>120642499</v>
      </c>
      <c r="D6" s="679">
        <v>139606170</v>
      </c>
      <c r="E6" s="680">
        <v>139606170</v>
      </c>
    </row>
    <row r="7" spans="1:5" s="416" customFormat="1" ht="12" customHeight="1" x14ac:dyDescent="0.2">
      <c r="A7" s="369" t="s">
        <v>70</v>
      </c>
      <c r="B7" s="417" t="s">
        <v>307</v>
      </c>
      <c r="C7" s="682">
        <v>24932539</v>
      </c>
      <c r="D7" s="682">
        <v>24952669</v>
      </c>
      <c r="E7" s="683">
        <v>24952669</v>
      </c>
    </row>
    <row r="8" spans="1:5" s="416" customFormat="1" ht="12" customHeight="1" x14ac:dyDescent="0.2">
      <c r="A8" s="368" t="s">
        <v>71</v>
      </c>
      <c r="B8" s="418" t="s">
        <v>308</v>
      </c>
      <c r="C8" s="685">
        <v>51786300</v>
      </c>
      <c r="D8" s="685">
        <v>53586100</v>
      </c>
      <c r="E8" s="686">
        <v>53586100</v>
      </c>
    </row>
    <row r="9" spans="1:5" s="416" customFormat="1" ht="12" customHeight="1" x14ac:dyDescent="0.2">
      <c r="A9" s="368" t="s">
        <v>72</v>
      </c>
      <c r="B9" s="418" t="s">
        <v>309</v>
      </c>
      <c r="C9" s="685">
        <v>42123660</v>
      </c>
      <c r="D9" s="685">
        <v>41031700</v>
      </c>
      <c r="E9" s="686">
        <v>41031700</v>
      </c>
    </row>
    <row r="10" spans="1:5" s="416" customFormat="1" ht="12" customHeight="1" x14ac:dyDescent="0.2">
      <c r="A10" s="368" t="s">
        <v>73</v>
      </c>
      <c r="B10" s="418" t="s">
        <v>310</v>
      </c>
      <c r="C10" s="685">
        <v>1800000</v>
      </c>
      <c r="D10" s="685">
        <v>1800000</v>
      </c>
      <c r="E10" s="686">
        <v>1800000</v>
      </c>
    </row>
    <row r="11" spans="1:5" s="416" customFormat="1" ht="12" customHeight="1" x14ac:dyDescent="0.2">
      <c r="A11" s="368" t="s">
        <v>106</v>
      </c>
      <c r="B11" s="418" t="s">
        <v>311</v>
      </c>
      <c r="C11" s="685">
        <v>0</v>
      </c>
      <c r="D11" s="685">
        <v>18235701</v>
      </c>
      <c r="E11" s="686">
        <v>18235701</v>
      </c>
    </row>
    <row r="12" spans="1:5" s="416" customFormat="1" ht="12" customHeight="1" thickBot="1" x14ac:dyDescent="0.25">
      <c r="A12" s="370" t="s">
        <v>74</v>
      </c>
      <c r="B12" s="419" t="s">
        <v>312</v>
      </c>
      <c r="C12" s="689"/>
      <c r="D12" s="689"/>
      <c r="E12" s="690"/>
    </row>
    <row r="13" spans="1:5" s="416" customFormat="1" ht="21.75" thickBot="1" x14ac:dyDescent="0.25">
      <c r="A13" s="374" t="s">
        <v>7</v>
      </c>
      <c r="B13" s="396" t="s">
        <v>313</v>
      </c>
      <c r="C13" s="679">
        <v>79231000</v>
      </c>
      <c r="D13" s="679">
        <v>94484748</v>
      </c>
      <c r="E13" s="680">
        <v>116637308</v>
      </c>
    </row>
    <row r="14" spans="1:5" s="416" customFormat="1" ht="12" customHeight="1" x14ac:dyDescent="0.2">
      <c r="A14" s="369" t="s">
        <v>76</v>
      </c>
      <c r="B14" s="417" t="s">
        <v>314</v>
      </c>
      <c r="C14" s="682"/>
      <c r="D14" s="682"/>
      <c r="E14" s="683"/>
    </row>
    <row r="15" spans="1:5" s="416" customFormat="1" ht="12" customHeight="1" x14ac:dyDescent="0.2">
      <c r="A15" s="368" t="s">
        <v>77</v>
      </c>
      <c r="B15" s="418" t="s">
        <v>315</v>
      </c>
      <c r="C15" s="685"/>
      <c r="D15" s="685"/>
      <c r="E15" s="686"/>
    </row>
    <row r="16" spans="1:5" s="416" customFormat="1" ht="12" customHeight="1" x14ac:dyDescent="0.2">
      <c r="A16" s="368" t="s">
        <v>78</v>
      </c>
      <c r="B16" s="418" t="s">
        <v>316</v>
      </c>
      <c r="C16" s="685"/>
      <c r="D16" s="685"/>
      <c r="E16" s="686"/>
    </row>
    <row r="17" spans="1:5" s="416" customFormat="1" ht="12" customHeight="1" x14ac:dyDescent="0.2">
      <c r="A17" s="368" t="s">
        <v>79</v>
      </c>
      <c r="B17" s="418" t="s">
        <v>317</v>
      </c>
      <c r="C17" s="685"/>
      <c r="D17" s="685"/>
      <c r="E17" s="686"/>
    </row>
    <row r="18" spans="1:5" s="416" customFormat="1" ht="12" customHeight="1" x14ac:dyDescent="0.2">
      <c r="A18" s="368" t="s">
        <v>80</v>
      </c>
      <c r="B18" s="418" t="s">
        <v>318</v>
      </c>
      <c r="C18" s="685">
        <v>79231000</v>
      </c>
      <c r="D18" s="685">
        <v>94484748</v>
      </c>
      <c r="E18" s="686">
        <v>116637308</v>
      </c>
    </row>
    <row r="19" spans="1:5" s="416" customFormat="1" ht="12" customHeight="1" thickBot="1" x14ac:dyDescent="0.25">
      <c r="A19" s="370" t="s">
        <v>87</v>
      </c>
      <c r="B19" s="419" t="s">
        <v>319</v>
      </c>
      <c r="C19" s="689"/>
      <c r="D19" s="689"/>
      <c r="E19" s="690"/>
    </row>
    <row r="20" spans="1:5" s="416" customFormat="1" ht="21.75" thickBot="1" x14ac:dyDescent="0.25">
      <c r="A20" s="374" t="s">
        <v>8</v>
      </c>
      <c r="B20" s="375" t="s">
        <v>320</v>
      </c>
      <c r="C20" s="679">
        <v>16236000</v>
      </c>
      <c r="D20" s="679">
        <v>50160937</v>
      </c>
      <c r="E20" s="680">
        <v>33924937</v>
      </c>
    </row>
    <row r="21" spans="1:5" s="416" customFormat="1" ht="12" customHeight="1" x14ac:dyDescent="0.2">
      <c r="A21" s="369" t="s">
        <v>59</v>
      </c>
      <c r="B21" s="417" t="s">
        <v>321</v>
      </c>
      <c r="C21" s="682"/>
      <c r="D21" s="682">
        <v>33924937</v>
      </c>
      <c r="E21" s="683">
        <v>33924937</v>
      </c>
    </row>
    <row r="22" spans="1:5" s="416" customFormat="1" ht="12" customHeight="1" x14ac:dyDescent="0.2">
      <c r="A22" s="368" t="s">
        <v>60</v>
      </c>
      <c r="B22" s="418" t="s">
        <v>322</v>
      </c>
      <c r="C22" s="685"/>
      <c r="D22" s="685"/>
      <c r="E22" s="686"/>
    </row>
    <row r="23" spans="1:5" s="416" customFormat="1" ht="12" customHeight="1" x14ac:dyDescent="0.2">
      <c r="A23" s="368" t="s">
        <v>61</v>
      </c>
      <c r="B23" s="418" t="s">
        <v>323</v>
      </c>
      <c r="C23" s="685"/>
      <c r="D23" s="685"/>
      <c r="E23" s="686"/>
    </row>
    <row r="24" spans="1:5" s="416" customFormat="1" ht="12" customHeight="1" x14ac:dyDescent="0.2">
      <c r="A24" s="368" t="s">
        <v>62</v>
      </c>
      <c r="B24" s="418" t="s">
        <v>324</v>
      </c>
      <c r="C24" s="685"/>
      <c r="D24" s="685"/>
      <c r="E24" s="686"/>
    </row>
    <row r="25" spans="1:5" s="416" customFormat="1" ht="12" customHeight="1" x14ac:dyDescent="0.2">
      <c r="A25" s="368" t="s">
        <v>120</v>
      </c>
      <c r="B25" s="418" t="s">
        <v>325</v>
      </c>
      <c r="C25" s="685">
        <v>16236000</v>
      </c>
      <c r="D25" s="685">
        <v>16236000</v>
      </c>
      <c r="E25" s="686"/>
    </row>
    <row r="26" spans="1:5" s="416" customFormat="1" ht="12" customHeight="1" thickBot="1" x14ac:dyDescent="0.25">
      <c r="A26" s="370" t="s">
        <v>121</v>
      </c>
      <c r="B26" s="419" t="s">
        <v>326</v>
      </c>
      <c r="C26" s="689"/>
      <c r="D26" s="689"/>
      <c r="E26" s="690"/>
    </row>
    <row r="27" spans="1:5" s="416" customFormat="1" ht="12" customHeight="1" thickBot="1" x14ac:dyDescent="0.25">
      <c r="A27" s="374" t="s">
        <v>122</v>
      </c>
      <c r="B27" s="375" t="s">
        <v>729</v>
      </c>
      <c r="C27" s="691">
        <v>6300000</v>
      </c>
      <c r="D27" s="691">
        <v>6300000</v>
      </c>
      <c r="E27" s="692">
        <v>6785918</v>
      </c>
    </row>
    <row r="28" spans="1:5" s="416" customFormat="1" ht="12" customHeight="1" x14ac:dyDescent="0.2">
      <c r="A28" s="369" t="s">
        <v>327</v>
      </c>
      <c r="B28" s="417" t="s">
        <v>733</v>
      </c>
      <c r="C28" s="682"/>
      <c r="D28" s="682"/>
      <c r="E28" s="683"/>
    </row>
    <row r="29" spans="1:5" s="416" customFormat="1" ht="12" customHeight="1" x14ac:dyDescent="0.2">
      <c r="A29" s="368" t="s">
        <v>328</v>
      </c>
      <c r="B29" s="418" t="s">
        <v>741</v>
      </c>
      <c r="C29" s="685"/>
      <c r="D29" s="685"/>
      <c r="E29" s="686"/>
    </row>
    <row r="30" spans="1:5" s="416" customFormat="1" ht="12" customHeight="1" x14ac:dyDescent="0.2">
      <c r="A30" s="368" t="s">
        <v>329</v>
      </c>
      <c r="B30" s="418" t="s">
        <v>735</v>
      </c>
      <c r="C30" s="685">
        <v>4300000</v>
      </c>
      <c r="D30" s="685">
        <v>4300000</v>
      </c>
      <c r="E30" s="686">
        <v>4847730</v>
      </c>
    </row>
    <row r="31" spans="1:5" s="416" customFormat="1" ht="12" customHeight="1" x14ac:dyDescent="0.2">
      <c r="A31" s="368" t="s">
        <v>730</v>
      </c>
      <c r="B31" s="418" t="s">
        <v>742</v>
      </c>
      <c r="C31" s="685">
        <v>1750000</v>
      </c>
      <c r="D31" s="685">
        <v>1750000</v>
      </c>
      <c r="E31" s="686">
        <v>1844937</v>
      </c>
    </row>
    <row r="32" spans="1:5" s="416" customFormat="1" ht="12" customHeight="1" x14ac:dyDescent="0.2">
      <c r="A32" s="368" t="s">
        <v>731</v>
      </c>
      <c r="B32" s="418" t="s">
        <v>330</v>
      </c>
      <c r="C32" s="685"/>
      <c r="D32" s="685"/>
      <c r="E32" s="686"/>
    </row>
    <row r="33" spans="1:5" s="416" customFormat="1" ht="12" customHeight="1" thickBot="1" x14ac:dyDescent="0.25">
      <c r="A33" s="370" t="s">
        <v>732</v>
      </c>
      <c r="B33" s="398" t="s">
        <v>331</v>
      </c>
      <c r="C33" s="685">
        <v>250000</v>
      </c>
      <c r="D33" s="685">
        <v>250000</v>
      </c>
      <c r="E33" s="690">
        <v>93251</v>
      </c>
    </row>
    <row r="34" spans="1:5" s="416" customFormat="1" ht="12" customHeight="1" thickBot="1" x14ac:dyDescent="0.25">
      <c r="A34" s="374" t="s">
        <v>10</v>
      </c>
      <c r="B34" s="375" t="s">
        <v>332</v>
      </c>
      <c r="C34" s="679">
        <v>16691501</v>
      </c>
      <c r="D34" s="679">
        <v>16691501</v>
      </c>
      <c r="E34" s="680">
        <v>9767172</v>
      </c>
    </row>
    <row r="35" spans="1:5" s="416" customFormat="1" ht="12" customHeight="1" x14ac:dyDescent="0.2">
      <c r="A35" s="369" t="s">
        <v>63</v>
      </c>
      <c r="B35" s="417" t="s">
        <v>333</v>
      </c>
      <c r="C35" s="682">
        <v>750000</v>
      </c>
      <c r="D35" s="682">
        <v>750000</v>
      </c>
      <c r="E35" s="683">
        <v>1164486</v>
      </c>
    </row>
    <row r="36" spans="1:5" s="416" customFormat="1" ht="12" customHeight="1" x14ac:dyDescent="0.2">
      <c r="A36" s="368" t="s">
        <v>64</v>
      </c>
      <c r="B36" s="418" t="s">
        <v>334</v>
      </c>
      <c r="C36" s="685">
        <v>8724000</v>
      </c>
      <c r="D36" s="685">
        <v>8724000</v>
      </c>
      <c r="E36" s="686">
        <v>5342437</v>
      </c>
    </row>
    <row r="37" spans="1:5" s="416" customFormat="1" ht="12" customHeight="1" x14ac:dyDescent="0.2">
      <c r="A37" s="368" t="s">
        <v>65</v>
      </c>
      <c r="B37" s="418" t="s">
        <v>335</v>
      </c>
      <c r="C37" s="685">
        <v>258000</v>
      </c>
      <c r="D37" s="685">
        <v>258000</v>
      </c>
      <c r="E37" s="686">
        <v>702455</v>
      </c>
    </row>
    <row r="38" spans="1:5" s="416" customFormat="1" ht="12" customHeight="1" x14ac:dyDescent="0.2">
      <c r="A38" s="368" t="s">
        <v>124</v>
      </c>
      <c r="B38" s="418" t="s">
        <v>336</v>
      </c>
      <c r="C38" s="685">
        <v>2758000</v>
      </c>
      <c r="D38" s="685">
        <v>2758000</v>
      </c>
      <c r="E38" s="686">
        <v>0</v>
      </c>
    </row>
    <row r="39" spans="1:5" s="416" customFormat="1" ht="12" customHeight="1" x14ac:dyDescent="0.2">
      <c r="A39" s="368" t="s">
        <v>125</v>
      </c>
      <c r="B39" s="418" t="s">
        <v>337</v>
      </c>
      <c r="C39" s="685">
        <v>0</v>
      </c>
      <c r="D39" s="685">
        <v>0</v>
      </c>
      <c r="E39" s="686">
        <v>502144</v>
      </c>
    </row>
    <row r="40" spans="1:5" s="416" customFormat="1" ht="12" customHeight="1" x14ac:dyDescent="0.2">
      <c r="A40" s="368" t="s">
        <v>126</v>
      </c>
      <c r="B40" s="418" t="s">
        <v>338</v>
      </c>
      <c r="C40" s="685">
        <v>3376501</v>
      </c>
      <c r="D40" s="685">
        <v>3376501</v>
      </c>
      <c r="E40" s="686">
        <v>1592397</v>
      </c>
    </row>
    <row r="41" spans="1:5" s="416" customFormat="1" ht="12" customHeight="1" x14ac:dyDescent="0.2">
      <c r="A41" s="368" t="s">
        <v>127</v>
      </c>
      <c r="B41" s="418" t="s">
        <v>339</v>
      </c>
      <c r="C41" s="685"/>
      <c r="D41" s="685"/>
      <c r="E41" s="686"/>
    </row>
    <row r="42" spans="1:5" s="416" customFormat="1" ht="12" customHeight="1" x14ac:dyDescent="0.2">
      <c r="A42" s="368" t="s">
        <v>128</v>
      </c>
      <c r="B42" s="418" t="s">
        <v>340</v>
      </c>
      <c r="C42" s="685">
        <v>1000</v>
      </c>
      <c r="D42" s="685">
        <v>1000</v>
      </c>
      <c r="E42" s="686">
        <v>6419</v>
      </c>
    </row>
    <row r="43" spans="1:5" s="416" customFormat="1" ht="12" customHeight="1" x14ac:dyDescent="0.2">
      <c r="A43" s="368" t="s">
        <v>341</v>
      </c>
      <c r="B43" s="418" t="s">
        <v>342</v>
      </c>
      <c r="C43" s="693"/>
      <c r="D43" s="693"/>
      <c r="E43" s="694"/>
    </row>
    <row r="44" spans="1:5" s="416" customFormat="1" ht="12" customHeight="1" thickBot="1" x14ac:dyDescent="0.25">
      <c r="A44" s="370" t="s">
        <v>343</v>
      </c>
      <c r="B44" s="419" t="s">
        <v>344</v>
      </c>
      <c r="C44" s="695">
        <v>824000</v>
      </c>
      <c r="D44" s="695">
        <v>824000</v>
      </c>
      <c r="E44" s="696">
        <v>456834</v>
      </c>
    </row>
    <row r="45" spans="1:5" s="416" customFormat="1" ht="12" customHeight="1" thickBot="1" x14ac:dyDescent="0.25">
      <c r="A45" s="374" t="s">
        <v>11</v>
      </c>
      <c r="B45" s="375" t="s">
        <v>345</v>
      </c>
      <c r="C45" s="679">
        <v>1000000</v>
      </c>
      <c r="D45" s="679">
        <v>1000000</v>
      </c>
      <c r="E45" s="680">
        <v>590000</v>
      </c>
    </row>
    <row r="46" spans="1:5" s="416" customFormat="1" ht="12" customHeight="1" x14ac:dyDescent="0.2">
      <c r="A46" s="369" t="s">
        <v>66</v>
      </c>
      <c r="B46" s="417" t="s">
        <v>346</v>
      </c>
      <c r="C46" s="697"/>
      <c r="D46" s="697"/>
      <c r="E46" s="698"/>
    </row>
    <row r="47" spans="1:5" s="416" customFormat="1" ht="12" customHeight="1" x14ac:dyDescent="0.2">
      <c r="A47" s="368" t="s">
        <v>67</v>
      </c>
      <c r="B47" s="418" t="s">
        <v>347</v>
      </c>
      <c r="C47" s="693">
        <v>1000000</v>
      </c>
      <c r="D47" s="693">
        <v>1000000</v>
      </c>
      <c r="E47" s="694">
        <v>590000</v>
      </c>
    </row>
    <row r="48" spans="1:5" s="416" customFormat="1" ht="12" customHeight="1" x14ac:dyDescent="0.2">
      <c r="A48" s="368" t="s">
        <v>348</v>
      </c>
      <c r="B48" s="418" t="s">
        <v>349</v>
      </c>
      <c r="C48" s="693">
        <v>0</v>
      </c>
      <c r="D48" s="693">
        <v>0</v>
      </c>
      <c r="E48" s="694"/>
    </row>
    <row r="49" spans="1:5" s="416" customFormat="1" ht="12" customHeight="1" x14ac:dyDescent="0.2">
      <c r="A49" s="368" t="s">
        <v>350</v>
      </c>
      <c r="B49" s="418" t="s">
        <v>351</v>
      </c>
      <c r="C49" s="693"/>
      <c r="D49" s="693"/>
      <c r="E49" s="694"/>
    </row>
    <row r="50" spans="1:5" s="416" customFormat="1" ht="12" customHeight="1" thickBot="1" x14ac:dyDescent="0.25">
      <c r="A50" s="370" t="s">
        <v>352</v>
      </c>
      <c r="B50" s="419" t="s">
        <v>353</v>
      </c>
      <c r="C50" s="695"/>
      <c r="D50" s="695"/>
      <c r="E50" s="696"/>
    </row>
    <row r="51" spans="1:5" s="416" customFormat="1" ht="17.25" customHeight="1" thickBot="1" x14ac:dyDescent="0.25">
      <c r="A51" s="374" t="s">
        <v>129</v>
      </c>
      <c r="B51" s="375" t="s">
        <v>354</v>
      </c>
      <c r="C51" s="679"/>
      <c r="D51" s="679"/>
      <c r="E51" s="680"/>
    </row>
    <row r="52" spans="1:5" s="416" customFormat="1" ht="12" customHeight="1" x14ac:dyDescent="0.2">
      <c r="A52" s="369" t="s">
        <v>68</v>
      </c>
      <c r="B52" s="417" t="s">
        <v>355</v>
      </c>
      <c r="C52" s="682"/>
      <c r="D52" s="682"/>
      <c r="E52" s="683"/>
    </row>
    <row r="53" spans="1:5" s="416" customFormat="1" ht="12" customHeight="1" x14ac:dyDescent="0.2">
      <c r="A53" s="368" t="s">
        <v>69</v>
      </c>
      <c r="B53" s="418" t="s">
        <v>356</v>
      </c>
      <c r="C53" s="685"/>
      <c r="D53" s="685"/>
      <c r="E53" s="686"/>
    </row>
    <row r="54" spans="1:5" s="416" customFormat="1" ht="12" customHeight="1" x14ac:dyDescent="0.2">
      <c r="A54" s="368" t="s">
        <v>357</v>
      </c>
      <c r="B54" s="418" t="s">
        <v>358</v>
      </c>
      <c r="C54" s="685"/>
      <c r="D54" s="685"/>
      <c r="E54" s="686"/>
    </row>
    <row r="55" spans="1:5" s="416" customFormat="1" ht="12" customHeight="1" thickBot="1" x14ac:dyDescent="0.25">
      <c r="A55" s="370" t="s">
        <v>359</v>
      </c>
      <c r="B55" s="419" t="s">
        <v>360</v>
      </c>
      <c r="C55" s="689"/>
      <c r="D55" s="689"/>
      <c r="E55" s="690"/>
    </row>
    <row r="56" spans="1:5" s="416" customFormat="1" ht="12" customHeight="1" thickBot="1" x14ac:dyDescent="0.25">
      <c r="A56" s="374" t="s">
        <v>13</v>
      </c>
      <c r="B56" s="396" t="s">
        <v>361</v>
      </c>
      <c r="C56" s="679">
        <v>0</v>
      </c>
      <c r="D56" s="679">
        <v>0</v>
      </c>
      <c r="E56" s="680">
        <v>0</v>
      </c>
    </row>
    <row r="57" spans="1:5" s="416" customFormat="1" ht="12" customHeight="1" x14ac:dyDescent="0.2">
      <c r="A57" s="369" t="s">
        <v>130</v>
      </c>
      <c r="B57" s="417" t="s">
        <v>362</v>
      </c>
      <c r="C57" s="693"/>
      <c r="D57" s="693"/>
      <c r="E57" s="694"/>
    </row>
    <row r="58" spans="1:5" s="416" customFormat="1" ht="12" customHeight="1" x14ac:dyDescent="0.2">
      <c r="A58" s="368" t="s">
        <v>131</v>
      </c>
      <c r="B58" s="418" t="s">
        <v>363</v>
      </c>
      <c r="C58" s="693"/>
      <c r="D58" s="693"/>
      <c r="E58" s="694"/>
    </row>
    <row r="59" spans="1:5" s="416" customFormat="1" ht="12" customHeight="1" x14ac:dyDescent="0.2">
      <c r="A59" s="368" t="s">
        <v>158</v>
      </c>
      <c r="B59" s="418" t="s">
        <v>364</v>
      </c>
      <c r="C59" s="693"/>
      <c r="D59" s="693"/>
      <c r="E59" s="694"/>
    </row>
    <row r="60" spans="1:5" s="416" customFormat="1" ht="12" customHeight="1" thickBot="1" x14ac:dyDescent="0.25">
      <c r="A60" s="370" t="s">
        <v>365</v>
      </c>
      <c r="B60" s="419" t="s">
        <v>366</v>
      </c>
      <c r="C60" s="693"/>
      <c r="D60" s="693"/>
      <c r="E60" s="694"/>
    </row>
    <row r="61" spans="1:5" s="416" customFormat="1" ht="12" customHeight="1" thickBot="1" x14ac:dyDescent="0.25">
      <c r="A61" s="374" t="s">
        <v>14</v>
      </c>
      <c r="B61" s="375" t="s">
        <v>367</v>
      </c>
      <c r="C61" s="691">
        <v>240101000</v>
      </c>
      <c r="D61" s="691">
        <v>308243356</v>
      </c>
      <c r="E61" s="692">
        <v>307311505</v>
      </c>
    </row>
    <row r="62" spans="1:5" s="416" customFormat="1" ht="12" customHeight="1" thickBot="1" x14ac:dyDescent="0.25">
      <c r="A62" s="428" t="s">
        <v>368</v>
      </c>
      <c r="B62" s="396" t="s">
        <v>369</v>
      </c>
      <c r="C62" s="679">
        <v>0</v>
      </c>
      <c r="D62" s="679">
        <v>0</v>
      </c>
      <c r="E62" s="680">
        <v>0</v>
      </c>
    </row>
    <row r="63" spans="1:5" s="416" customFormat="1" ht="12" customHeight="1" x14ac:dyDescent="0.2">
      <c r="A63" s="369" t="s">
        <v>370</v>
      </c>
      <c r="B63" s="417" t="s">
        <v>371</v>
      </c>
      <c r="C63" s="693"/>
      <c r="D63" s="693"/>
      <c r="E63" s="694"/>
    </row>
    <row r="64" spans="1:5" s="416" customFormat="1" ht="12" customHeight="1" x14ac:dyDescent="0.2">
      <c r="A64" s="368" t="s">
        <v>372</v>
      </c>
      <c r="B64" s="418" t="s">
        <v>373</v>
      </c>
      <c r="C64" s="693"/>
      <c r="D64" s="693"/>
      <c r="E64" s="693"/>
    </row>
    <row r="65" spans="1:5" s="416" customFormat="1" ht="12" customHeight="1" thickBot="1" x14ac:dyDescent="0.25">
      <c r="A65" s="370" t="s">
        <v>374</v>
      </c>
      <c r="B65" s="354" t="s">
        <v>419</v>
      </c>
      <c r="C65" s="693"/>
      <c r="D65" s="693"/>
      <c r="E65" s="694"/>
    </row>
    <row r="66" spans="1:5" s="416" customFormat="1" ht="12" customHeight="1" thickBot="1" x14ac:dyDescent="0.25">
      <c r="A66" s="428" t="s">
        <v>376</v>
      </c>
      <c r="B66" s="396" t="s">
        <v>377</v>
      </c>
      <c r="C66" s="679">
        <v>0</v>
      </c>
      <c r="D66" s="679">
        <v>0</v>
      </c>
      <c r="E66" s="680">
        <v>0</v>
      </c>
    </row>
    <row r="67" spans="1:5" s="416" customFormat="1" ht="13.5" customHeight="1" x14ac:dyDescent="0.2">
      <c r="A67" s="369" t="s">
        <v>107</v>
      </c>
      <c r="B67" s="417" t="s">
        <v>378</v>
      </c>
      <c r="C67" s="693"/>
      <c r="D67" s="693"/>
      <c r="E67" s="694"/>
    </row>
    <row r="68" spans="1:5" s="416" customFormat="1" ht="12" customHeight="1" x14ac:dyDescent="0.2">
      <c r="A68" s="368" t="s">
        <v>108</v>
      </c>
      <c r="B68" s="418" t="s">
        <v>379</v>
      </c>
      <c r="C68" s="693"/>
      <c r="D68" s="693"/>
      <c r="E68" s="694"/>
    </row>
    <row r="69" spans="1:5" s="416" customFormat="1" ht="12" customHeight="1" x14ac:dyDescent="0.2">
      <c r="A69" s="368" t="s">
        <v>380</v>
      </c>
      <c r="B69" s="418" t="s">
        <v>381</v>
      </c>
      <c r="C69" s="693"/>
      <c r="D69" s="693"/>
      <c r="E69" s="694"/>
    </row>
    <row r="70" spans="1:5" s="416" customFormat="1" ht="12" customHeight="1" thickBot="1" x14ac:dyDescent="0.25">
      <c r="A70" s="370" t="s">
        <v>382</v>
      </c>
      <c r="B70" s="419" t="s">
        <v>383</v>
      </c>
      <c r="C70" s="693"/>
      <c r="D70" s="693"/>
      <c r="E70" s="694"/>
    </row>
    <row r="71" spans="1:5" s="416" customFormat="1" ht="12" customHeight="1" thickBot="1" x14ac:dyDescent="0.25">
      <c r="A71" s="428" t="s">
        <v>384</v>
      </c>
      <c r="B71" s="396" t="s">
        <v>385</v>
      </c>
      <c r="C71" s="679">
        <v>20454000</v>
      </c>
      <c r="D71" s="679">
        <v>20454000</v>
      </c>
      <c r="E71" s="680">
        <v>23930579</v>
      </c>
    </row>
    <row r="72" spans="1:5" s="416" customFormat="1" ht="12" customHeight="1" x14ac:dyDescent="0.2">
      <c r="A72" s="369" t="s">
        <v>386</v>
      </c>
      <c r="B72" s="417" t="s">
        <v>387</v>
      </c>
      <c r="C72" s="693">
        <v>20454000</v>
      </c>
      <c r="D72" s="693">
        <v>20454000</v>
      </c>
      <c r="E72" s="694">
        <v>23930579</v>
      </c>
    </row>
    <row r="73" spans="1:5" s="416" customFormat="1" ht="12" customHeight="1" thickBot="1" x14ac:dyDescent="0.25">
      <c r="A73" s="370" t="s">
        <v>388</v>
      </c>
      <c r="B73" s="419" t="s">
        <v>389</v>
      </c>
      <c r="C73" s="693">
        <v>0</v>
      </c>
      <c r="D73" s="693"/>
      <c r="E73" s="694"/>
    </row>
    <row r="74" spans="1:5" s="416" customFormat="1" ht="12" customHeight="1" thickBot="1" x14ac:dyDescent="0.25">
      <c r="A74" s="428" t="s">
        <v>390</v>
      </c>
      <c r="B74" s="396" t="s">
        <v>391</v>
      </c>
      <c r="C74" s="679">
        <v>0</v>
      </c>
      <c r="D74" s="679">
        <v>0</v>
      </c>
      <c r="E74" s="680">
        <v>4482749</v>
      </c>
    </row>
    <row r="75" spans="1:5" s="416" customFormat="1" ht="12" customHeight="1" x14ac:dyDescent="0.2">
      <c r="A75" s="369" t="s">
        <v>392</v>
      </c>
      <c r="B75" s="417" t="s">
        <v>393</v>
      </c>
      <c r="C75" s="693"/>
      <c r="D75" s="693"/>
      <c r="E75" s="694">
        <v>4482749</v>
      </c>
    </row>
    <row r="76" spans="1:5" s="416" customFormat="1" ht="12" customHeight="1" x14ac:dyDescent="0.2">
      <c r="A76" s="368" t="s">
        <v>394</v>
      </c>
      <c r="B76" s="418" t="s">
        <v>395</v>
      </c>
      <c r="C76" s="693"/>
      <c r="D76" s="693"/>
      <c r="E76" s="694"/>
    </row>
    <row r="77" spans="1:5" s="416" customFormat="1" ht="12" customHeight="1" thickBot="1" x14ac:dyDescent="0.25">
      <c r="A77" s="370" t="s">
        <v>396</v>
      </c>
      <c r="B77" s="398" t="s">
        <v>397</v>
      </c>
      <c r="C77" s="693"/>
      <c r="D77" s="693"/>
      <c r="E77" s="694"/>
    </row>
    <row r="78" spans="1:5" s="416" customFormat="1" ht="12" customHeight="1" thickBot="1" x14ac:dyDescent="0.25">
      <c r="A78" s="428" t="s">
        <v>398</v>
      </c>
      <c r="B78" s="396" t="s">
        <v>399</v>
      </c>
      <c r="C78" s="679"/>
      <c r="D78" s="679"/>
      <c r="E78" s="680"/>
    </row>
    <row r="79" spans="1:5" s="416" customFormat="1" ht="12" customHeight="1" x14ac:dyDescent="0.2">
      <c r="A79" s="420" t="s">
        <v>400</v>
      </c>
      <c r="B79" s="417" t="s">
        <v>401</v>
      </c>
      <c r="C79" s="693"/>
      <c r="D79" s="693"/>
      <c r="E79" s="694"/>
    </row>
    <row r="80" spans="1:5" s="416" customFormat="1" ht="12" customHeight="1" x14ac:dyDescent="0.2">
      <c r="A80" s="421" t="s">
        <v>402</v>
      </c>
      <c r="B80" s="418" t="s">
        <v>403</v>
      </c>
      <c r="C80" s="693"/>
      <c r="D80" s="693"/>
      <c r="E80" s="694"/>
    </row>
    <row r="81" spans="1:5" s="416" customFormat="1" ht="12" customHeight="1" x14ac:dyDescent="0.2">
      <c r="A81" s="421" t="s">
        <v>404</v>
      </c>
      <c r="B81" s="418" t="s">
        <v>405</v>
      </c>
      <c r="C81" s="693"/>
      <c r="D81" s="693"/>
      <c r="E81" s="694"/>
    </row>
    <row r="82" spans="1:5" s="416" customFormat="1" ht="12" customHeight="1" thickBot="1" x14ac:dyDescent="0.25">
      <c r="A82" s="429" t="s">
        <v>406</v>
      </c>
      <c r="B82" s="398" t="s">
        <v>407</v>
      </c>
      <c r="C82" s="693"/>
      <c r="D82" s="693"/>
      <c r="E82" s="694"/>
    </row>
    <row r="83" spans="1:5" s="416" customFormat="1" ht="12" customHeight="1" thickBot="1" x14ac:dyDescent="0.25">
      <c r="A83" s="428" t="s">
        <v>408</v>
      </c>
      <c r="B83" s="396" t="s">
        <v>409</v>
      </c>
      <c r="C83" s="699"/>
      <c r="D83" s="699"/>
      <c r="E83" s="700"/>
    </row>
    <row r="84" spans="1:5" s="416" customFormat="1" ht="12" customHeight="1" thickBot="1" x14ac:dyDescent="0.25">
      <c r="A84" s="428" t="s">
        <v>410</v>
      </c>
      <c r="B84" s="352" t="s">
        <v>411</v>
      </c>
      <c r="C84" s="691">
        <v>20454000</v>
      </c>
      <c r="D84" s="691">
        <v>20454000</v>
      </c>
      <c r="E84" s="692">
        <v>28413328</v>
      </c>
    </row>
    <row r="85" spans="1:5" s="416" customFormat="1" ht="24.75" customHeight="1" thickBot="1" x14ac:dyDescent="0.25">
      <c r="A85" s="430" t="s">
        <v>412</v>
      </c>
      <c r="B85" s="355" t="s">
        <v>413</v>
      </c>
      <c r="C85" s="691">
        <v>260555000</v>
      </c>
      <c r="D85" s="691">
        <v>328697356</v>
      </c>
      <c r="E85" s="692">
        <v>335724833</v>
      </c>
    </row>
    <row r="86" spans="1:5" s="416" customFormat="1" ht="12" customHeight="1" x14ac:dyDescent="0.2">
      <c r="A86" s="350"/>
      <c r="B86" s="350"/>
      <c r="C86" s="351"/>
      <c r="D86" s="351"/>
      <c r="E86" s="351"/>
    </row>
    <row r="87" spans="1:5" ht="16.5" customHeight="1" x14ac:dyDescent="0.25">
      <c r="A87" s="739" t="s">
        <v>35</v>
      </c>
      <c r="B87" s="739"/>
      <c r="C87" s="739"/>
      <c r="D87" s="739"/>
      <c r="E87" s="739"/>
    </row>
    <row r="88" spans="1:5" s="422" customFormat="1" ht="16.5" customHeight="1" thickBot="1" x14ac:dyDescent="0.3">
      <c r="A88" s="44" t="s">
        <v>111</v>
      </c>
      <c r="B88" s="44"/>
      <c r="C88" s="383"/>
      <c r="D88" s="383"/>
      <c r="E88" s="383" t="s">
        <v>745</v>
      </c>
    </row>
    <row r="89" spans="1:5" s="422" customFormat="1" ht="16.5" customHeight="1" x14ac:dyDescent="0.25">
      <c r="A89" s="740" t="s">
        <v>58</v>
      </c>
      <c r="B89" s="742" t="s">
        <v>178</v>
      </c>
      <c r="C89" s="744" t="str">
        <f>+C3</f>
        <v>2018. évi</v>
      </c>
      <c r="D89" s="744"/>
      <c r="E89" s="745"/>
    </row>
    <row r="90" spans="1:5" ht="38.1" customHeight="1" thickBot="1" x14ac:dyDescent="0.3">
      <c r="A90" s="741"/>
      <c r="B90" s="743"/>
      <c r="C90" s="45" t="s">
        <v>179</v>
      </c>
      <c r="D90" s="45" t="s">
        <v>183</v>
      </c>
      <c r="E90" s="46" t="s">
        <v>184</v>
      </c>
    </row>
    <row r="91" spans="1:5" s="415" customFormat="1" ht="12" customHeight="1" thickBot="1" x14ac:dyDescent="0.25">
      <c r="A91" s="379" t="s">
        <v>414</v>
      </c>
      <c r="B91" s="380" t="s">
        <v>415</v>
      </c>
      <c r="C91" s="380" t="s">
        <v>416</v>
      </c>
      <c r="D91" s="380" t="s">
        <v>417</v>
      </c>
      <c r="E91" s="381" t="s">
        <v>418</v>
      </c>
    </row>
    <row r="92" spans="1:5" ht="12" customHeight="1" thickBot="1" x14ac:dyDescent="0.3">
      <c r="A92" s="376" t="s">
        <v>6</v>
      </c>
      <c r="B92" s="378" t="s">
        <v>420</v>
      </c>
      <c r="C92" s="701">
        <f>SUM(C93:C97)</f>
        <v>236086000</v>
      </c>
      <c r="D92" s="701">
        <f>SUM(D93:D97)</f>
        <v>272344384</v>
      </c>
      <c r="E92" s="360">
        <f>SUM(E93:E97)</f>
        <v>239128536</v>
      </c>
    </row>
    <row r="93" spans="1:5" ht="12" customHeight="1" x14ac:dyDescent="0.25">
      <c r="A93" s="371" t="s">
        <v>70</v>
      </c>
      <c r="B93" s="364" t="s">
        <v>36</v>
      </c>
      <c r="C93" s="702">
        <v>70015000</v>
      </c>
      <c r="D93" s="702">
        <v>85115000</v>
      </c>
      <c r="E93" s="703">
        <v>70408112</v>
      </c>
    </row>
    <row r="94" spans="1:5" ht="12" customHeight="1" x14ac:dyDescent="0.25">
      <c r="A94" s="368" t="s">
        <v>71</v>
      </c>
      <c r="B94" s="362" t="s">
        <v>132</v>
      </c>
      <c r="C94" s="685">
        <v>8358000</v>
      </c>
      <c r="D94" s="685">
        <v>9858000</v>
      </c>
      <c r="E94" s="686">
        <v>9562692</v>
      </c>
    </row>
    <row r="95" spans="1:5" ht="12" customHeight="1" x14ac:dyDescent="0.25">
      <c r="A95" s="368" t="s">
        <v>72</v>
      </c>
      <c r="B95" s="362" t="s">
        <v>99</v>
      </c>
      <c r="C95" s="689">
        <v>53887000</v>
      </c>
      <c r="D95" s="689">
        <v>74009949</v>
      </c>
      <c r="E95" s="690">
        <v>57223103</v>
      </c>
    </row>
    <row r="96" spans="1:5" ht="12" customHeight="1" x14ac:dyDescent="0.25">
      <c r="A96" s="368" t="s">
        <v>73</v>
      </c>
      <c r="B96" s="365" t="s">
        <v>133</v>
      </c>
      <c r="C96" s="689">
        <v>15300000</v>
      </c>
      <c r="D96" s="689">
        <v>17023000</v>
      </c>
      <c r="E96" s="690">
        <v>16903394</v>
      </c>
    </row>
    <row r="97" spans="1:5" ht="12" customHeight="1" x14ac:dyDescent="0.25">
      <c r="A97" s="368" t="s">
        <v>82</v>
      </c>
      <c r="B97" s="373" t="s">
        <v>134</v>
      </c>
      <c r="C97" s="689">
        <v>88526000</v>
      </c>
      <c r="D97" s="689">
        <v>86338435</v>
      </c>
      <c r="E97" s="690">
        <v>85031235</v>
      </c>
    </row>
    <row r="98" spans="1:5" ht="12" customHeight="1" x14ac:dyDescent="0.25">
      <c r="A98" s="368" t="s">
        <v>74</v>
      </c>
      <c r="B98" s="362" t="s">
        <v>421</v>
      </c>
      <c r="C98" s="689">
        <v>0</v>
      </c>
      <c r="D98" s="689">
        <v>127051</v>
      </c>
      <c r="E98" s="690">
        <v>127051</v>
      </c>
    </row>
    <row r="99" spans="1:5" ht="12" customHeight="1" x14ac:dyDescent="0.25">
      <c r="A99" s="368" t="s">
        <v>75</v>
      </c>
      <c r="B99" s="385" t="s">
        <v>422</v>
      </c>
      <c r="C99" s="689"/>
      <c r="D99" s="689"/>
      <c r="E99" s="690"/>
    </row>
    <row r="100" spans="1:5" ht="12" customHeight="1" x14ac:dyDescent="0.25">
      <c r="A100" s="368" t="s">
        <v>83</v>
      </c>
      <c r="B100" s="386" t="s">
        <v>423</v>
      </c>
      <c r="C100" s="689"/>
      <c r="D100" s="689"/>
      <c r="E100" s="690"/>
    </row>
    <row r="101" spans="1:5" ht="12" customHeight="1" x14ac:dyDescent="0.25">
      <c r="A101" s="368" t="s">
        <v>84</v>
      </c>
      <c r="B101" s="386" t="s">
        <v>424</v>
      </c>
      <c r="C101" s="689"/>
      <c r="D101" s="689"/>
      <c r="E101" s="690"/>
    </row>
    <row r="102" spans="1:5" ht="12" customHeight="1" x14ac:dyDescent="0.25">
      <c r="A102" s="368" t="s">
        <v>85</v>
      </c>
      <c r="B102" s="385" t="s">
        <v>425</v>
      </c>
      <c r="C102" s="689">
        <v>87176000</v>
      </c>
      <c r="D102" s="689">
        <v>75040784</v>
      </c>
      <c r="E102" s="690">
        <v>73766940</v>
      </c>
    </row>
    <row r="103" spans="1:5" ht="12" customHeight="1" x14ac:dyDescent="0.25">
      <c r="A103" s="368" t="s">
        <v>86</v>
      </c>
      <c r="B103" s="385" t="s">
        <v>426</v>
      </c>
      <c r="C103" s="689"/>
      <c r="D103" s="689"/>
      <c r="E103" s="690"/>
    </row>
    <row r="104" spans="1:5" ht="12" customHeight="1" x14ac:dyDescent="0.25">
      <c r="A104" s="368" t="s">
        <v>88</v>
      </c>
      <c r="B104" s="386" t="s">
        <v>427</v>
      </c>
      <c r="C104" s="689"/>
      <c r="D104" s="689"/>
      <c r="E104" s="690"/>
    </row>
    <row r="105" spans="1:5" ht="12" customHeight="1" x14ac:dyDescent="0.25">
      <c r="A105" s="367" t="s">
        <v>135</v>
      </c>
      <c r="B105" s="387" t="s">
        <v>428</v>
      </c>
      <c r="C105" s="689"/>
      <c r="D105" s="689"/>
      <c r="E105" s="690"/>
    </row>
    <row r="106" spans="1:5" ht="12" customHeight="1" x14ac:dyDescent="0.25">
      <c r="A106" s="368" t="s">
        <v>429</v>
      </c>
      <c r="B106" s="387" t="s">
        <v>430</v>
      </c>
      <c r="C106" s="689"/>
      <c r="D106" s="689"/>
      <c r="E106" s="690"/>
    </row>
    <row r="107" spans="1:5" ht="12" customHeight="1" thickBot="1" x14ac:dyDescent="0.3">
      <c r="A107" s="372" t="s">
        <v>431</v>
      </c>
      <c r="B107" s="388" t="s">
        <v>432</v>
      </c>
      <c r="C107" s="704">
        <v>1350000</v>
      </c>
      <c r="D107" s="704">
        <v>11170600</v>
      </c>
      <c r="E107" s="705">
        <v>11137244</v>
      </c>
    </row>
    <row r="108" spans="1:5" ht="12" customHeight="1" thickBot="1" x14ac:dyDescent="0.3">
      <c r="A108" s="374" t="s">
        <v>7</v>
      </c>
      <c r="B108" s="377" t="s">
        <v>433</v>
      </c>
      <c r="C108" s="679">
        <f>SUM(C109:C121)</f>
        <v>24469000</v>
      </c>
      <c r="D108" s="679">
        <f t="shared" ref="D108:E108" si="0">SUM(D109:D121)</f>
        <v>52217756</v>
      </c>
      <c r="E108" s="680">
        <f t="shared" si="0"/>
        <v>25565145</v>
      </c>
    </row>
    <row r="109" spans="1:5" ht="12" customHeight="1" x14ac:dyDescent="0.25">
      <c r="A109" s="369" t="s">
        <v>76</v>
      </c>
      <c r="B109" s="362" t="s">
        <v>157</v>
      </c>
      <c r="C109" s="682">
        <v>5318000</v>
      </c>
      <c r="D109" s="682">
        <v>8066756</v>
      </c>
      <c r="E109" s="683">
        <v>5265260</v>
      </c>
    </row>
    <row r="110" spans="1:5" ht="12" customHeight="1" x14ac:dyDescent="0.25">
      <c r="A110" s="369" t="s">
        <v>77</v>
      </c>
      <c r="B110" s="366" t="s">
        <v>434</v>
      </c>
      <c r="C110" s="682"/>
      <c r="D110" s="682"/>
      <c r="E110" s="683"/>
    </row>
    <row r="111" spans="1:5" x14ac:dyDescent="0.25">
      <c r="A111" s="369" t="s">
        <v>78</v>
      </c>
      <c r="B111" s="366" t="s">
        <v>136</v>
      </c>
      <c r="C111" s="685">
        <v>19151000</v>
      </c>
      <c r="D111" s="685">
        <v>44151000</v>
      </c>
      <c r="E111" s="686">
        <v>20299885</v>
      </c>
    </row>
    <row r="112" spans="1:5" ht="12" customHeight="1" x14ac:dyDescent="0.25">
      <c r="A112" s="369" t="s">
        <v>79</v>
      </c>
      <c r="B112" s="366" t="s">
        <v>435</v>
      </c>
      <c r="C112" s="685"/>
      <c r="D112" s="685"/>
      <c r="E112" s="686"/>
    </row>
    <row r="113" spans="1:5" ht="12" customHeight="1" x14ac:dyDescent="0.25">
      <c r="A113" s="369" t="s">
        <v>80</v>
      </c>
      <c r="B113" s="398" t="s">
        <v>159</v>
      </c>
      <c r="C113" s="685"/>
      <c r="D113" s="685"/>
      <c r="E113" s="686"/>
    </row>
    <row r="114" spans="1:5" ht="21.75" customHeight="1" x14ac:dyDescent="0.25">
      <c r="A114" s="369" t="s">
        <v>87</v>
      </c>
      <c r="B114" s="397" t="s">
        <v>436</v>
      </c>
      <c r="C114" s="685"/>
      <c r="D114" s="685"/>
      <c r="E114" s="686"/>
    </row>
    <row r="115" spans="1:5" ht="24" customHeight="1" x14ac:dyDescent="0.25">
      <c r="A115" s="369" t="s">
        <v>89</v>
      </c>
      <c r="B115" s="413" t="s">
        <v>437</v>
      </c>
      <c r="C115" s="685"/>
      <c r="D115" s="685"/>
      <c r="E115" s="686"/>
    </row>
    <row r="116" spans="1:5" ht="12" customHeight="1" x14ac:dyDescent="0.25">
      <c r="A116" s="369" t="s">
        <v>137</v>
      </c>
      <c r="B116" s="386" t="s">
        <v>424</v>
      </c>
      <c r="C116" s="685"/>
      <c r="D116" s="685"/>
      <c r="E116" s="686"/>
    </row>
    <row r="117" spans="1:5" ht="12" customHeight="1" x14ac:dyDescent="0.25">
      <c r="A117" s="369" t="s">
        <v>138</v>
      </c>
      <c r="B117" s="386" t="s">
        <v>438</v>
      </c>
      <c r="C117" s="685"/>
      <c r="D117" s="685"/>
      <c r="E117" s="686"/>
    </row>
    <row r="118" spans="1:5" ht="12" customHeight="1" x14ac:dyDescent="0.25">
      <c r="A118" s="369" t="s">
        <v>139</v>
      </c>
      <c r="B118" s="386" t="s">
        <v>439</v>
      </c>
      <c r="C118" s="685"/>
      <c r="D118" s="685"/>
      <c r="E118" s="686"/>
    </row>
    <row r="119" spans="1:5" s="433" customFormat="1" ht="12" customHeight="1" x14ac:dyDescent="0.2">
      <c r="A119" s="369" t="s">
        <v>440</v>
      </c>
      <c r="B119" s="386" t="s">
        <v>427</v>
      </c>
      <c r="C119" s="685"/>
      <c r="D119" s="685"/>
      <c r="E119" s="686"/>
    </row>
    <row r="120" spans="1:5" ht="12" customHeight="1" x14ac:dyDescent="0.25">
      <c r="A120" s="369" t="s">
        <v>441</v>
      </c>
      <c r="B120" s="386" t="s">
        <v>442</v>
      </c>
      <c r="C120" s="685"/>
      <c r="D120" s="685"/>
      <c r="E120" s="686"/>
    </row>
    <row r="121" spans="1:5" ht="12" customHeight="1" thickBot="1" x14ac:dyDescent="0.3">
      <c r="A121" s="367" t="s">
        <v>443</v>
      </c>
      <c r="B121" s="386" t="s">
        <v>444</v>
      </c>
      <c r="C121" s="689"/>
      <c r="D121" s="689"/>
      <c r="E121" s="690"/>
    </row>
    <row r="122" spans="1:5" ht="12" customHeight="1" thickBot="1" x14ac:dyDescent="0.3">
      <c r="A122" s="374" t="s">
        <v>8</v>
      </c>
      <c r="B122" s="382" t="s">
        <v>445</v>
      </c>
      <c r="C122" s="679">
        <f>+C123+C124</f>
        <v>0</v>
      </c>
      <c r="D122" s="679">
        <f>+D123+D124</f>
        <v>0</v>
      </c>
      <c r="E122" s="680">
        <f>+E123+E124</f>
        <v>0</v>
      </c>
    </row>
    <row r="123" spans="1:5" ht="12" customHeight="1" x14ac:dyDescent="0.25">
      <c r="A123" s="369" t="s">
        <v>59</v>
      </c>
      <c r="B123" s="363" t="s">
        <v>45</v>
      </c>
      <c r="C123" s="682"/>
      <c r="D123" s="682"/>
      <c r="E123" s="683"/>
    </row>
    <row r="124" spans="1:5" ht="12" customHeight="1" thickBot="1" x14ac:dyDescent="0.3">
      <c r="A124" s="370" t="s">
        <v>60</v>
      </c>
      <c r="B124" s="366" t="s">
        <v>46</v>
      </c>
      <c r="C124" s="689"/>
      <c r="D124" s="689"/>
      <c r="E124" s="690"/>
    </row>
    <row r="125" spans="1:5" ht="12" customHeight="1" thickBot="1" x14ac:dyDescent="0.3">
      <c r="A125" s="374" t="s">
        <v>9</v>
      </c>
      <c r="B125" s="382" t="s">
        <v>446</v>
      </c>
      <c r="C125" s="679">
        <f>+C92+C108+C122</f>
        <v>260555000</v>
      </c>
      <c r="D125" s="679">
        <f>+D92+D108+D122</f>
        <v>324562140</v>
      </c>
      <c r="E125" s="680">
        <f>+E92+E108+E122</f>
        <v>264693681</v>
      </c>
    </row>
    <row r="126" spans="1:5" ht="12" customHeight="1" thickBot="1" x14ac:dyDescent="0.3">
      <c r="A126" s="374" t="s">
        <v>10</v>
      </c>
      <c r="B126" s="382" t="s">
        <v>447</v>
      </c>
      <c r="C126" s="679">
        <f>+C127+C128+C129</f>
        <v>0</v>
      </c>
      <c r="D126" s="679">
        <f>+D127+D128+D129</f>
        <v>0</v>
      </c>
      <c r="E126" s="680">
        <f>+E127+E128+E129</f>
        <v>0</v>
      </c>
    </row>
    <row r="127" spans="1:5" ht="12" customHeight="1" x14ac:dyDescent="0.25">
      <c r="A127" s="369" t="s">
        <v>63</v>
      </c>
      <c r="B127" s="363" t="s">
        <v>448</v>
      </c>
      <c r="C127" s="685"/>
      <c r="D127" s="685"/>
      <c r="E127" s="686"/>
    </row>
    <row r="128" spans="1:5" ht="12" customHeight="1" x14ac:dyDescent="0.25">
      <c r="A128" s="369" t="s">
        <v>64</v>
      </c>
      <c r="B128" s="363" t="s">
        <v>449</v>
      </c>
      <c r="C128" s="685"/>
      <c r="D128" s="685"/>
      <c r="E128" s="686"/>
    </row>
    <row r="129" spans="1:9" ht="12" customHeight="1" thickBot="1" x14ac:dyDescent="0.3">
      <c r="A129" s="367" t="s">
        <v>65</v>
      </c>
      <c r="B129" s="361" t="s">
        <v>450</v>
      </c>
      <c r="C129" s="685"/>
      <c r="D129" s="685"/>
      <c r="E129" s="686"/>
    </row>
    <row r="130" spans="1:9" ht="12" customHeight="1" thickBot="1" x14ac:dyDescent="0.3">
      <c r="A130" s="374" t="s">
        <v>11</v>
      </c>
      <c r="B130" s="382" t="s">
        <v>451</v>
      </c>
      <c r="C130" s="679">
        <f>+C131+C132+C134+C133</f>
        <v>0</v>
      </c>
      <c r="D130" s="679">
        <f>+D131+D132+D134+D133</f>
        <v>0</v>
      </c>
      <c r="E130" s="680">
        <f>+E131+E132+E134+E133</f>
        <v>0</v>
      </c>
    </row>
    <row r="131" spans="1:9" ht="12" customHeight="1" x14ac:dyDescent="0.25">
      <c r="A131" s="369" t="s">
        <v>66</v>
      </c>
      <c r="B131" s="363" t="s">
        <v>452</v>
      </c>
      <c r="C131" s="685"/>
      <c r="D131" s="685"/>
      <c r="E131" s="686"/>
    </row>
    <row r="132" spans="1:9" ht="12" customHeight="1" x14ac:dyDescent="0.25">
      <c r="A132" s="369" t="s">
        <v>67</v>
      </c>
      <c r="B132" s="363" t="s">
        <v>453</v>
      </c>
      <c r="C132" s="685"/>
      <c r="D132" s="685"/>
      <c r="E132" s="686"/>
    </row>
    <row r="133" spans="1:9" ht="12" customHeight="1" x14ac:dyDescent="0.25">
      <c r="A133" s="369" t="s">
        <v>348</v>
      </c>
      <c r="B133" s="363" t="s">
        <v>454</v>
      </c>
      <c r="C133" s="685"/>
      <c r="D133" s="685"/>
      <c r="E133" s="686"/>
    </row>
    <row r="134" spans="1:9" ht="12" customHeight="1" thickBot="1" x14ac:dyDescent="0.3">
      <c r="A134" s="367" t="s">
        <v>350</v>
      </c>
      <c r="B134" s="361" t="s">
        <v>455</v>
      </c>
      <c r="C134" s="685"/>
      <c r="D134" s="685"/>
      <c r="E134" s="686"/>
    </row>
    <row r="135" spans="1:9" ht="12" customHeight="1" thickBot="1" x14ac:dyDescent="0.3">
      <c r="A135" s="374" t="s">
        <v>12</v>
      </c>
      <c r="B135" s="382" t="s">
        <v>456</v>
      </c>
      <c r="C135" s="691">
        <f>+C136+C137+C138+C139</f>
        <v>0</v>
      </c>
      <c r="D135" s="691">
        <f>+D136+D137+D138+D139</f>
        <v>4135216</v>
      </c>
      <c r="E135" s="692">
        <f>+E136+E137+E138+E139</f>
        <v>4135216</v>
      </c>
    </row>
    <row r="136" spans="1:9" ht="12" customHeight="1" x14ac:dyDescent="0.25">
      <c r="A136" s="369" t="s">
        <v>68</v>
      </c>
      <c r="B136" s="363" t="s">
        <v>457</v>
      </c>
      <c r="C136" s="685"/>
      <c r="D136" s="685"/>
      <c r="E136" s="686"/>
    </row>
    <row r="137" spans="1:9" ht="12" customHeight="1" x14ac:dyDescent="0.25">
      <c r="A137" s="369" t="s">
        <v>69</v>
      </c>
      <c r="B137" s="363" t="s">
        <v>458</v>
      </c>
      <c r="C137" s="685"/>
      <c r="D137" s="685">
        <v>4135216</v>
      </c>
      <c r="E137" s="686">
        <v>4135216</v>
      </c>
    </row>
    <row r="138" spans="1:9" ht="12" customHeight="1" x14ac:dyDescent="0.25">
      <c r="A138" s="369" t="s">
        <v>357</v>
      </c>
      <c r="B138" s="363" t="s">
        <v>459</v>
      </c>
      <c r="C138" s="685"/>
      <c r="D138" s="685"/>
      <c r="E138" s="686"/>
    </row>
    <row r="139" spans="1:9" ht="12" customHeight="1" thickBot="1" x14ac:dyDescent="0.3">
      <c r="A139" s="367" t="s">
        <v>359</v>
      </c>
      <c r="B139" s="361" t="s">
        <v>460</v>
      </c>
      <c r="C139" s="685"/>
      <c r="D139" s="685"/>
      <c r="E139" s="686"/>
    </row>
    <row r="140" spans="1:9" ht="15" customHeight="1" thickBot="1" x14ac:dyDescent="0.3">
      <c r="A140" s="374" t="s">
        <v>13</v>
      </c>
      <c r="B140" s="382" t="s">
        <v>461</v>
      </c>
      <c r="C140" s="98"/>
      <c r="D140" s="98"/>
      <c r="E140" s="358"/>
      <c r="F140" s="423"/>
      <c r="G140" s="424"/>
      <c r="H140" s="424"/>
      <c r="I140" s="424"/>
    </row>
    <row r="141" spans="1:9" s="416" customFormat="1" ht="12.95" customHeight="1" x14ac:dyDescent="0.2">
      <c r="A141" s="369" t="s">
        <v>130</v>
      </c>
      <c r="B141" s="363" t="s">
        <v>462</v>
      </c>
      <c r="C141" s="685"/>
      <c r="D141" s="685"/>
      <c r="E141" s="686"/>
    </row>
    <row r="142" spans="1:9" ht="12.75" customHeight="1" x14ac:dyDescent="0.25">
      <c r="A142" s="369" t="s">
        <v>131</v>
      </c>
      <c r="B142" s="363" t="s">
        <v>463</v>
      </c>
      <c r="C142" s="685"/>
      <c r="D142" s="685"/>
      <c r="E142" s="686"/>
    </row>
    <row r="143" spans="1:9" ht="12.75" customHeight="1" x14ac:dyDescent="0.25">
      <c r="A143" s="369" t="s">
        <v>158</v>
      </c>
      <c r="B143" s="363" t="s">
        <v>464</v>
      </c>
      <c r="C143" s="685"/>
      <c r="D143" s="685"/>
      <c r="E143" s="686"/>
    </row>
    <row r="144" spans="1:9" ht="12.75" customHeight="1" thickBot="1" x14ac:dyDescent="0.3">
      <c r="A144" s="369" t="s">
        <v>365</v>
      </c>
      <c r="B144" s="363" t="s">
        <v>465</v>
      </c>
      <c r="C144" s="685"/>
      <c r="D144" s="685"/>
      <c r="E144" s="686"/>
    </row>
    <row r="145" spans="1:5" ht="16.5" thickBot="1" x14ac:dyDescent="0.3">
      <c r="A145" s="374" t="s">
        <v>14</v>
      </c>
      <c r="B145" s="382" t="s">
        <v>466</v>
      </c>
      <c r="C145" s="706">
        <f>+C126+C130+C135+C140</f>
        <v>0</v>
      </c>
      <c r="D145" s="706">
        <f>+D126+D130+D135+D140</f>
        <v>4135216</v>
      </c>
      <c r="E145" s="357">
        <f>+E126+E130+E135+E140</f>
        <v>4135216</v>
      </c>
    </row>
    <row r="146" spans="1:5" ht="16.5" thickBot="1" x14ac:dyDescent="0.3">
      <c r="A146" s="399" t="s">
        <v>15</v>
      </c>
      <c r="B146" s="402" t="s">
        <v>467</v>
      </c>
      <c r="C146" s="706">
        <f>+C125+C145</f>
        <v>260555000</v>
      </c>
      <c r="D146" s="706">
        <f>+D125+D145</f>
        <v>328697356</v>
      </c>
      <c r="E146" s="357">
        <f>+E125+E145</f>
        <v>268828897</v>
      </c>
    </row>
    <row r="148" spans="1:5" ht="18.75" customHeight="1" x14ac:dyDescent="0.25">
      <c r="A148" s="738" t="s">
        <v>468</v>
      </c>
      <c r="B148" s="738"/>
      <c r="C148" s="738"/>
      <c r="D148" s="738"/>
      <c r="E148" s="738"/>
    </row>
    <row r="149" spans="1:5" ht="13.5" customHeight="1" thickBot="1" x14ac:dyDescent="0.3">
      <c r="A149" s="384" t="s">
        <v>112</v>
      </c>
      <c r="B149" s="384"/>
      <c r="C149" s="414"/>
      <c r="E149" s="401" t="s">
        <v>745</v>
      </c>
    </row>
    <row r="150" spans="1:5" ht="21.75" thickBot="1" x14ac:dyDescent="0.3">
      <c r="A150" s="374">
        <v>1</v>
      </c>
      <c r="B150" s="377" t="s">
        <v>469</v>
      </c>
      <c r="C150" s="400">
        <f>+C61-C125</f>
        <v>-20454000</v>
      </c>
      <c r="D150" s="400">
        <f>+D61-D125</f>
        <v>-16318784</v>
      </c>
      <c r="E150" s="400">
        <f>+E61-E125</f>
        <v>42617824</v>
      </c>
    </row>
    <row r="151" spans="1:5" ht="21.75" thickBot="1" x14ac:dyDescent="0.3">
      <c r="A151" s="374" t="s">
        <v>7</v>
      </c>
      <c r="B151" s="377" t="s">
        <v>470</v>
      </c>
      <c r="C151" s="400">
        <f>+C84-C145</f>
        <v>20454000</v>
      </c>
      <c r="D151" s="400">
        <f>+D84-D145</f>
        <v>16318784</v>
      </c>
      <c r="E151" s="400">
        <f>+E84-E145</f>
        <v>24278112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3" customFormat="1" ht="12.75" customHeight="1" x14ac:dyDescent="0.25">
      <c r="C161" s="404"/>
      <c r="D161" s="404"/>
      <c r="E161" s="40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 Község Önkormányzata
2018. ÉVI ZÁRSZÁMADÁS
KÖTELEZŐ FELADATAINAK MÉRLEGE 
&amp;R&amp;"Times New Roman CE,Félkövér dőlt"&amp;11 1.2. melléklet a 7/2019. (V.30.) önkormányzati rendelethez</oddHeader>
  </headerFooter>
  <rowBreaks count="1" manualBreakCount="1">
    <brk id="85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+CONCATENATE("8.3. melléklet a ……/",LEFT(ÖSSZEFÜGGÉSEK!A4,4)+1,". (……) önkormányzati rendelethez")</f>
        <v>8.3.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575</v>
      </c>
      <c r="C2" s="782"/>
      <c r="D2" s="783"/>
      <c r="E2" s="582" t="s">
        <v>50</v>
      </c>
    </row>
    <row r="3" spans="1:5" s="559" customFormat="1" ht="24.75" thickBot="1" x14ac:dyDescent="0.25">
      <c r="A3" s="557" t="s">
        <v>145</v>
      </c>
      <c r="B3" s="784" t="s">
        <v>546</v>
      </c>
      <c r="C3" s="787"/>
      <c r="D3" s="788"/>
      <c r="E3" s="583" t="s">
        <v>40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+CONCATENATE("8.3.1. melléklet a ……/",LEFT(ÖSSZEFÜGGÉSEK!A4,4)+1,". (……) önkormányzati rendelethez")</f>
        <v>8.3.1.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575</v>
      </c>
      <c r="C2" s="782"/>
      <c r="D2" s="783"/>
      <c r="E2" s="582" t="s">
        <v>50</v>
      </c>
    </row>
    <row r="3" spans="1:5" s="559" customFormat="1" ht="24.75" thickBot="1" x14ac:dyDescent="0.25">
      <c r="A3" s="557" t="s">
        <v>145</v>
      </c>
      <c r="B3" s="784" t="s">
        <v>672</v>
      </c>
      <c r="C3" s="787"/>
      <c r="D3" s="788"/>
      <c r="E3" s="583" t="s">
        <v>47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+CONCATENATE("8.3.2. melléklet a ……/",LEFT(ÖSSZEFÜGGÉSEK!A4,4)+1,". (……) önkormányzati rendelethez")</f>
        <v>8.3.2.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575</v>
      </c>
      <c r="C2" s="782"/>
      <c r="D2" s="783"/>
      <c r="E2" s="582" t="s">
        <v>50</v>
      </c>
    </row>
    <row r="3" spans="1:5" s="559" customFormat="1" ht="24.75" thickBot="1" x14ac:dyDescent="0.25">
      <c r="A3" s="557" t="s">
        <v>145</v>
      </c>
      <c r="B3" s="784" t="s">
        <v>673</v>
      </c>
      <c r="C3" s="787"/>
      <c r="D3" s="788"/>
      <c r="E3" s="583" t="s">
        <v>48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77" customWidth="1"/>
    <col min="2" max="2" width="62" style="30" customWidth="1"/>
    <col min="3" max="5" width="15.83203125" style="30" customWidth="1"/>
    <col min="6" max="16384" width="9.33203125" style="30"/>
  </cols>
  <sheetData>
    <row r="1" spans="1:5" s="512" customFormat="1" ht="21" customHeight="1" thickBot="1" x14ac:dyDescent="0.25">
      <c r="A1" s="511"/>
      <c r="B1" s="513"/>
      <c r="C1" s="558"/>
      <c r="D1" s="558"/>
      <c r="E1" s="653" t="str">
        <f>+CONCATENATE("8.3.3. melléklet a ……/",LEFT(ÖSSZEFÜGGÉSEK!A4,4)+1,". (……) önkormányzati rendelethez")</f>
        <v>8.3.3. melléklet a ……/2017. (……) önkormányzati rendelethez</v>
      </c>
    </row>
    <row r="2" spans="1:5" s="559" customFormat="1" ht="25.5" customHeight="1" x14ac:dyDescent="0.2">
      <c r="A2" s="539" t="s">
        <v>146</v>
      </c>
      <c r="B2" s="781" t="s">
        <v>575</v>
      </c>
      <c r="C2" s="782"/>
      <c r="D2" s="783"/>
      <c r="E2" s="582" t="s">
        <v>50</v>
      </c>
    </row>
    <row r="3" spans="1:5" s="559" customFormat="1" ht="24.75" thickBot="1" x14ac:dyDescent="0.25">
      <c r="A3" s="557" t="s">
        <v>145</v>
      </c>
      <c r="B3" s="784" t="s">
        <v>688</v>
      </c>
      <c r="C3" s="787"/>
      <c r="D3" s="788"/>
      <c r="E3" s="583" t="s">
        <v>49</v>
      </c>
    </row>
    <row r="4" spans="1:5" s="560" customFormat="1" ht="15.95" customHeight="1" thickBot="1" x14ac:dyDescent="0.3">
      <c r="A4" s="514"/>
      <c r="B4" s="514"/>
      <c r="C4" s="515"/>
      <c r="D4" s="515"/>
      <c r="E4" s="515" t="s">
        <v>41</v>
      </c>
    </row>
    <row r="5" spans="1:5" ht="24.75" thickBot="1" x14ac:dyDescent="0.25">
      <c r="A5" s="347" t="s">
        <v>147</v>
      </c>
      <c r="B5" s="348" t="s">
        <v>738</v>
      </c>
      <c r="C5" s="95" t="s">
        <v>179</v>
      </c>
      <c r="D5" s="95" t="s">
        <v>183</v>
      </c>
      <c r="E5" s="516" t="s">
        <v>184</v>
      </c>
    </row>
    <row r="6" spans="1:5" s="561" customFormat="1" ht="12.95" customHeight="1" thickBot="1" x14ac:dyDescent="0.25">
      <c r="A6" s="509" t="s">
        <v>414</v>
      </c>
      <c r="B6" s="510" t="s">
        <v>415</v>
      </c>
      <c r="C6" s="510" t="s">
        <v>416</v>
      </c>
      <c r="D6" s="110" t="s">
        <v>417</v>
      </c>
      <c r="E6" s="108" t="s">
        <v>418</v>
      </c>
    </row>
    <row r="7" spans="1:5" s="561" customFormat="1" ht="15.95" customHeight="1" thickBot="1" x14ac:dyDescent="0.25">
      <c r="A7" s="778" t="s">
        <v>42</v>
      </c>
      <c r="B7" s="779"/>
      <c r="C7" s="779"/>
      <c r="D7" s="779"/>
      <c r="E7" s="780"/>
    </row>
    <row r="8" spans="1:5" s="535" customFormat="1" ht="12" customHeight="1" thickBot="1" x14ac:dyDescent="0.25">
      <c r="A8" s="509" t="s">
        <v>6</v>
      </c>
      <c r="B8" s="573" t="s">
        <v>555</v>
      </c>
      <c r="C8" s="441">
        <f>SUM(C9:C18)</f>
        <v>0</v>
      </c>
      <c r="D8" s="600">
        <f>SUM(D9:D18)</f>
        <v>0</v>
      </c>
      <c r="E8" s="579">
        <f>SUM(E9:E18)</f>
        <v>0</v>
      </c>
    </row>
    <row r="9" spans="1:5" s="535" customFormat="1" ht="12" customHeight="1" x14ac:dyDescent="0.2">
      <c r="A9" s="584" t="s">
        <v>70</v>
      </c>
      <c r="B9" s="364" t="s">
        <v>333</v>
      </c>
      <c r="C9" s="104"/>
      <c r="D9" s="601"/>
      <c r="E9" s="568"/>
    </row>
    <row r="10" spans="1:5" s="535" customFormat="1" ht="12" customHeight="1" x14ac:dyDescent="0.2">
      <c r="A10" s="585" t="s">
        <v>71</v>
      </c>
      <c r="B10" s="362" t="s">
        <v>334</v>
      </c>
      <c r="C10" s="438"/>
      <c r="D10" s="602"/>
      <c r="E10" s="113"/>
    </row>
    <row r="11" spans="1:5" s="535" customFormat="1" ht="12" customHeight="1" x14ac:dyDescent="0.2">
      <c r="A11" s="585" t="s">
        <v>72</v>
      </c>
      <c r="B11" s="362" t="s">
        <v>335</v>
      </c>
      <c r="C11" s="438"/>
      <c r="D11" s="602"/>
      <c r="E11" s="113"/>
    </row>
    <row r="12" spans="1:5" s="535" customFormat="1" ht="12" customHeight="1" x14ac:dyDescent="0.2">
      <c r="A12" s="585" t="s">
        <v>73</v>
      </c>
      <c r="B12" s="362" t="s">
        <v>336</v>
      </c>
      <c r="C12" s="438"/>
      <c r="D12" s="602"/>
      <c r="E12" s="113"/>
    </row>
    <row r="13" spans="1:5" s="535" customFormat="1" ht="12" customHeight="1" x14ac:dyDescent="0.2">
      <c r="A13" s="585" t="s">
        <v>106</v>
      </c>
      <c r="B13" s="362" t="s">
        <v>337</v>
      </c>
      <c r="C13" s="438"/>
      <c r="D13" s="602"/>
      <c r="E13" s="113"/>
    </row>
    <row r="14" spans="1:5" s="535" customFormat="1" ht="12" customHeight="1" x14ac:dyDescent="0.2">
      <c r="A14" s="585" t="s">
        <v>74</v>
      </c>
      <c r="B14" s="362" t="s">
        <v>556</v>
      </c>
      <c r="C14" s="438"/>
      <c r="D14" s="602"/>
      <c r="E14" s="113"/>
    </row>
    <row r="15" spans="1:5" s="562" customFormat="1" ht="12" customHeight="1" x14ac:dyDescent="0.2">
      <c r="A15" s="585" t="s">
        <v>75</v>
      </c>
      <c r="B15" s="361" t="s">
        <v>557</v>
      </c>
      <c r="C15" s="438"/>
      <c r="D15" s="602"/>
      <c r="E15" s="113"/>
    </row>
    <row r="16" spans="1:5" s="562" customFormat="1" ht="12" customHeight="1" x14ac:dyDescent="0.2">
      <c r="A16" s="585" t="s">
        <v>83</v>
      </c>
      <c r="B16" s="362" t="s">
        <v>340</v>
      </c>
      <c r="C16" s="105"/>
      <c r="D16" s="603"/>
      <c r="E16" s="567"/>
    </row>
    <row r="17" spans="1:5" s="535" customFormat="1" ht="12" customHeight="1" x14ac:dyDescent="0.2">
      <c r="A17" s="585" t="s">
        <v>84</v>
      </c>
      <c r="B17" s="362" t="s">
        <v>342</v>
      </c>
      <c r="C17" s="438"/>
      <c r="D17" s="602"/>
      <c r="E17" s="113"/>
    </row>
    <row r="18" spans="1:5" s="562" customFormat="1" ht="12" customHeight="1" thickBot="1" x14ac:dyDescent="0.25">
      <c r="A18" s="585" t="s">
        <v>85</v>
      </c>
      <c r="B18" s="361" t="s">
        <v>344</v>
      </c>
      <c r="C18" s="440"/>
      <c r="D18" s="114"/>
      <c r="E18" s="563"/>
    </row>
    <row r="19" spans="1:5" s="562" customFormat="1" ht="12" customHeight="1" thickBot="1" x14ac:dyDescent="0.25">
      <c r="A19" s="509" t="s">
        <v>7</v>
      </c>
      <c r="B19" s="573" t="s">
        <v>558</v>
      </c>
      <c r="C19" s="441">
        <f>SUM(C20:C22)</f>
        <v>0</v>
      </c>
      <c r="D19" s="600">
        <f>SUM(D20:D22)</f>
        <v>0</v>
      </c>
      <c r="E19" s="579">
        <f>SUM(E20:E22)</f>
        <v>0</v>
      </c>
    </row>
    <row r="20" spans="1:5" s="562" customFormat="1" ht="12" customHeight="1" x14ac:dyDescent="0.2">
      <c r="A20" s="585" t="s">
        <v>76</v>
      </c>
      <c r="B20" s="363" t="s">
        <v>314</v>
      </c>
      <c r="C20" s="438"/>
      <c r="D20" s="602"/>
      <c r="E20" s="113"/>
    </row>
    <row r="21" spans="1:5" s="562" customFormat="1" ht="12" customHeight="1" x14ac:dyDescent="0.2">
      <c r="A21" s="585" t="s">
        <v>77</v>
      </c>
      <c r="B21" s="362" t="s">
        <v>559</v>
      </c>
      <c r="C21" s="438"/>
      <c r="D21" s="602"/>
      <c r="E21" s="113"/>
    </row>
    <row r="22" spans="1:5" s="562" customFormat="1" ht="12" customHeight="1" x14ac:dyDescent="0.2">
      <c r="A22" s="585" t="s">
        <v>78</v>
      </c>
      <c r="B22" s="362" t="s">
        <v>560</v>
      </c>
      <c r="C22" s="438"/>
      <c r="D22" s="602"/>
      <c r="E22" s="113"/>
    </row>
    <row r="23" spans="1:5" s="535" customFormat="1" ht="12" customHeight="1" thickBot="1" x14ac:dyDescent="0.25">
      <c r="A23" s="585" t="s">
        <v>79</v>
      </c>
      <c r="B23" s="362" t="s">
        <v>680</v>
      </c>
      <c r="C23" s="438"/>
      <c r="D23" s="602"/>
      <c r="E23" s="113"/>
    </row>
    <row r="24" spans="1:5" s="535" customFormat="1" ht="12" customHeight="1" thickBot="1" x14ac:dyDescent="0.25">
      <c r="A24" s="572" t="s">
        <v>8</v>
      </c>
      <c r="B24" s="382" t="s">
        <v>123</v>
      </c>
      <c r="C24" s="39"/>
      <c r="D24" s="604"/>
      <c r="E24" s="578"/>
    </row>
    <row r="25" spans="1:5" s="535" customFormat="1" ht="12" customHeight="1" thickBot="1" x14ac:dyDescent="0.25">
      <c r="A25" s="572" t="s">
        <v>9</v>
      </c>
      <c r="B25" s="382" t="s">
        <v>561</v>
      </c>
      <c r="C25" s="441">
        <f>+C26+C27</f>
        <v>0</v>
      </c>
      <c r="D25" s="600">
        <f>+D26+D27</f>
        <v>0</v>
      </c>
      <c r="E25" s="579">
        <f>+E26+E27</f>
        <v>0</v>
      </c>
    </row>
    <row r="26" spans="1:5" s="535" customFormat="1" ht="12" customHeight="1" x14ac:dyDescent="0.2">
      <c r="A26" s="586" t="s">
        <v>327</v>
      </c>
      <c r="B26" s="587" t="s">
        <v>559</v>
      </c>
      <c r="C26" s="101"/>
      <c r="D26" s="593"/>
      <c r="E26" s="566"/>
    </row>
    <row r="27" spans="1:5" s="535" customFormat="1" ht="12" customHeight="1" x14ac:dyDescent="0.2">
      <c r="A27" s="586" t="s">
        <v>328</v>
      </c>
      <c r="B27" s="588" t="s">
        <v>562</v>
      </c>
      <c r="C27" s="442"/>
      <c r="D27" s="605"/>
      <c r="E27" s="565"/>
    </row>
    <row r="28" spans="1:5" s="535" customFormat="1" ht="12" customHeight="1" thickBot="1" x14ac:dyDescent="0.25">
      <c r="A28" s="585" t="s">
        <v>329</v>
      </c>
      <c r="B28" s="589" t="s">
        <v>681</v>
      </c>
      <c r="C28" s="569"/>
      <c r="D28" s="606"/>
      <c r="E28" s="564"/>
    </row>
    <row r="29" spans="1:5" s="535" customFormat="1" ht="12" customHeight="1" thickBot="1" x14ac:dyDescent="0.25">
      <c r="A29" s="572" t="s">
        <v>10</v>
      </c>
      <c r="B29" s="382" t="s">
        <v>563</v>
      </c>
      <c r="C29" s="441">
        <f>+C30+C31+C32</f>
        <v>0</v>
      </c>
      <c r="D29" s="600">
        <f>+D30+D31+D32</f>
        <v>0</v>
      </c>
      <c r="E29" s="579">
        <f>+E30+E31+E32</f>
        <v>0</v>
      </c>
    </row>
    <row r="30" spans="1:5" s="535" customFormat="1" ht="12" customHeight="1" x14ac:dyDescent="0.2">
      <c r="A30" s="586" t="s">
        <v>63</v>
      </c>
      <c r="B30" s="587" t="s">
        <v>346</v>
      </c>
      <c r="C30" s="101"/>
      <c r="D30" s="593"/>
      <c r="E30" s="566"/>
    </row>
    <row r="31" spans="1:5" s="535" customFormat="1" ht="12" customHeight="1" x14ac:dyDescent="0.2">
      <c r="A31" s="586" t="s">
        <v>64</v>
      </c>
      <c r="B31" s="588" t="s">
        <v>347</v>
      </c>
      <c r="C31" s="442"/>
      <c r="D31" s="605"/>
      <c r="E31" s="565"/>
    </row>
    <row r="32" spans="1:5" s="535" customFormat="1" ht="12" customHeight="1" thickBot="1" x14ac:dyDescent="0.25">
      <c r="A32" s="585" t="s">
        <v>65</v>
      </c>
      <c r="B32" s="571" t="s">
        <v>349</v>
      </c>
      <c r="C32" s="569"/>
      <c r="D32" s="606"/>
      <c r="E32" s="564"/>
    </row>
    <row r="33" spans="1:5" s="535" customFormat="1" ht="12" customHeight="1" thickBot="1" x14ac:dyDescent="0.25">
      <c r="A33" s="572" t="s">
        <v>11</v>
      </c>
      <c r="B33" s="382" t="s">
        <v>474</v>
      </c>
      <c r="C33" s="39"/>
      <c r="D33" s="604"/>
      <c r="E33" s="578"/>
    </row>
    <row r="34" spans="1:5" s="535" customFormat="1" ht="12" customHeight="1" thickBot="1" x14ac:dyDescent="0.25">
      <c r="A34" s="572" t="s">
        <v>12</v>
      </c>
      <c r="B34" s="382" t="s">
        <v>564</v>
      </c>
      <c r="C34" s="39"/>
      <c r="D34" s="604"/>
      <c r="E34" s="578"/>
    </row>
    <row r="35" spans="1:5" s="535" customFormat="1" ht="12" customHeight="1" thickBot="1" x14ac:dyDescent="0.25">
      <c r="A35" s="509" t="s">
        <v>13</v>
      </c>
      <c r="B35" s="382" t="s">
        <v>565</v>
      </c>
      <c r="C35" s="441">
        <f>+C8+C19+C24+C25+C29+C33+C34</f>
        <v>0</v>
      </c>
      <c r="D35" s="600">
        <f>+D8+D19+D24+D25+D29+D33+D34</f>
        <v>0</v>
      </c>
      <c r="E35" s="579">
        <f>+E8+E19+E24+E25+E29+E33+E34</f>
        <v>0</v>
      </c>
    </row>
    <row r="36" spans="1:5" s="562" customFormat="1" ht="12" customHeight="1" thickBot="1" x14ac:dyDescent="0.25">
      <c r="A36" s="574" t="s">
        <v>14</v>
      </c>
      <c r="B36" s="382" t="s">
        <v>566</v>
      </c>
      <c r="C36" s="441">
        <f>+C37+C38+C39</f>
        <v>0</v>
      </c>
      <c r="D36" s="600">
        <f>+D37+D38+D39</f>
        <v>0</v>
      </c>
      <c r="E36" s="579">
        <f>+E37+E38+E39</f>
        <v>0</v>
      </c>
    </row>
    <row r="37" spans="1:5" s="562" customFormat="1" ht="15" customHeight="1" x14ac:dyDescent="0.2">
      <c r="A37" s="586" t="s">
        <v>567</v>
      </c>
      <c r="B37" s="587" t="s">
        <v>166</v>
      </c>
      <c r="C37" s="101"/>
      <c r="D37" s="593"/>
      <c r="E37" s="566"/>
    </row>
    <row r="38" spans="1:5" s="562" customFormat="1" ht="15" customHeight="1" x14ac:dyDescent="0.2">
      <c r="A38" s="586" t="s">
        <v>568</v>
      </c>
      <c r="B38" s="588" t="s">
        <v>2</v>
      </c>
      <c r="C38" s="442"/>
      <c r="D38" s="605"/>
      <c r="E38" s="565"/>
    </row>
    <row r="39" spans="1:5" ht="13.5" thickBot="1" x14ac:dyDescent="0.25">
      <c r="A39" s="585" t="s">
        <v>569</v>
      </c>
      <c r="B39" s="571" t="s">
        <v>570</v>
      </c>
      <c r="C39" s="569"/>
      <c r="D39" s="606"/>
      <c r="E39" s="564"/>
    </row>
    <row r="40" spans="1:5" s="561" customFormat="1" ht="16.5" customHeight="1" thickBot="1" x14ac:dyDescent="0.25">
      <c r="A40" s="574" t="s">
        <v>15</v>
      </c>
      <c r="B40" s="575" t="s">
        <v>571</v>
      </c>
      <c r="C40" s="107">
        <f>+C35+C36</f>
        <v>0</v>
      </c>
      <c r="D40" s="607">
        <f>+D35+D36</f>
        <v>0</v>
      </c>
      <c r="E40" s="580">
        <f>+E35+E36</f>
        <v>0</v>
      </c>
    </row>
    <row r="41" spans="1:5" s="338" customFormat="1" ht="12" customHeight="1" x14ac:dyDescent="0.2">
      <c r="A41" s="517"/>
      <c r="B41" s="518"/>
      <c r="C41" s="533"/>
      <c r="D41" s="533"/>
      <c r="E41" s="533"/>
    </row>
    <row r="42" spans="1:5" ht="12" customHeight="1" thickBot="1" x14ac:dyDescent="0.25">
      <c r="A42" s="519"/>
      <c r="B42" s="520"/>
      <c r="C42" s="534"/>
      <c r="D42" s="534"/>
      <c r="E42" s="534"/>
    </row>
    <row r="43" spans="1:5" ht="12" customHeight="1" thickBot="1" x14ac:dyDescent="0.25">
      <c r="A43" s="778" t="s">
        <v>43</v>
      </c>
      <c r="B43" s="779"/>
      <c r="C43" s="779"/>
      <c r="D43" s="779"/>
      <c r="E43" s="780"/>
    </row>
    <row r="44" spans="1:5" ht="12" customHeight="1" thickBot="1" x14ac:dyDescent="0.25">
      <c r="A44" s="572" t="s">
        <v>6</v>
      </c>
      <c r="B44" s="382" t="s">
        <v>572</v>
      </c>
      <c r="C44" s="441">
        <f>SUM(C45:C49)</f>
        <v>0</v>
      </c>
      <c r="D44" s="441">
        <f>SUM(D45:D49)</f>
        <v>0</v>
      </c>
      <c r="E44" s="579">
        <f>SUM(E45:E49)</f>
        <v>0</v>
      </c>
    </row>
    <row r="45" spans="1:5" ht="12" customHeight="1" x14ac:dyDescent="0.2">
      <c r="A45" s="585" t="s">
        <v>70</v>
      </c>
      <c r="B45" s="363" t="s">
        <v>36</v>
      </c>
      <c r="C45" s="101"/>
      <c r="D45" s="101"/>
      <c r="E45" s="566"/>
    </row>
    <row r="46" spans="1:5" ht="12" customHeight="1" x14ac:dyDescent="0.2">
      <c r="A46" s="585" t="s">
        <v>71</v>
      </c>
      <c r="B46" s="362" t="s">
        <v>132</v>
      </c>
      <c r="C46" s="435"/>
      <c r="D46" s="435"/>
      <c r="E46" s="590"/>
    </row>
    <row r="47" spans="1:5" ht="12" customHeight="1" x14ac:dyDescent="0.2">
      <c r="A47" s="585" t="s">
        <v>72</v>
      </c>
      <c r="B47" s="362" t="s">
        <v>99</v>
      </c>
      <c r="C47" s="435"/>
      <c r="D47" s="435"/>
      <c r="E47" s="590"/>
    </row>
    <row r="48" spans="1:5" s="338" customFormat="1" ht="12" customHeight="1" x14ac:dyDescent="0.2">
      <c r="A48" s="585" t="s">
        <v>73</v>
      </c>
      <c r="B48" s="362" t="s">
        <v>133</v>
      </c>
      <c r="C48" s="435"/>
      <c r="D48" s="435"/>
      <c r="E48" s="590"/>
    </row>
    <row r="49" spans="1:5" ht="12" customHeight="1" thickBot="1" x14ac:dyDescent="0.25">
      <c r="A49" s="585" t="s">
        <v>106</v>
      </c>
      <c r="B49" s="362" t="s">
        <v>134</v>
      </c>
      <c r="C49" s="435"/>
      <c r="D49" s="435"/>
      <c r="E49" s="590"/>
    </row>
    <row r="50" spans="1:5" ht="12" customHeight="1" thickBot="1" x14ac:dyDescent="0.25">
      <c r="A50" s="572" t="s">
        <v>7</v>
      </c>
      <c r="B50" s="382" t="s">
        <v>573</v>
      </c>
      <c r="C50" s="441">
        <f>SUM(C51:C53)</f>
        <v>0</v>
      </c>
      <c r="D50" s="441">
        <f>SUM(D51:D53)</f>
        <v>0</v>
      </c>
      <c r="E50" s="579">
        <f>SUM(E51:E53)</f>
        <v>0</v>
      </c>
    </row>
    <row r="51" spans="1:5" ht="12" customHeight="1" x14ac:dyDescent="0.2">
      <c r="A51" s="585" t="s">
        <v>76</v>
      </c>
      <c r="B51" s="363" t="s">
        <v>157</v>
      </c>
      <c r="C51" s="101"/>
      <c r="D51" s="101"/>
      <c r="E51" s="566"/>
    </row>
    <row r="52" spans="1:5" ht="12" customHeight="1" x14ac:dyDescent="0.2">
      <c r="A52" s="585" t="s">
        <v>77</v>
      </c>
      <c r="B52" s="362" t="s">
        <v>136</v>
      </c>
      <c r="C52" s="435"/>
      <c r="D52" s="435"/>
      <c r="E52" s="590"/>
    </row>
    <row r="53" spans="1:5" ht="15" customHeight="1" x14ac:dyDescent="0.2">
      <c r="A53" s="585" t="s">
        <v>78</v>
      </c>
      <c r="B53" s="362" t="s">
        <v>44</v>
      </c>
      <c r="C53" s="435"/>
      <c r="D53" s="435"/>
      <c r="E53" s="590"/>
    </row>
    <row r="54" spans="1:5" ht="13.5" thickBot="1" x14ac:dyDescent="0.25">
      <c r="A54" s="585" t="s">
        <v>79</v>
      </c>
      <c r="B54" s="362" t="s">
        <v>682</v>
      </c>
      <c r="C54" s="435"/>
      <c r="D54" s="435"/>
      <c r="E54" s="590"/>
    </row>
    <row r="55" spans="1:5" ht="15" customHeight="1" thickBot="1" x14ac:dyDescent="0.25">
      <c r="A55" s="572" t="s">
        <v>8</v>
      </c>
      <c r="B55" s="576" t="s">
        <v>574</v>
      </c>
      <c r="C55" s="107">
        <f>+C44+C50</f>
        <v>0</v>
      </c>
      <c r="D55" s="107">
        <f>+D44+D50</f>
        <v>0</v>
      </c>
      <c r="E55" s="580">
        <f>+E44+E50</f>
        <v>0</v>
      </c>
    </row>
    <row r="56" spans="1:5" ht="13.5" thickBot="1" x14ac:dyDescent="0.25">
      <c r="C56" s="581"/>
      <c r="D56" s="581"/>
      <c r="E56" s="581"/>
    </row>
    <row r="57" spans="1:5" ht="13.5" thickBot="1" x14ac:dyDescent="0.25">
      <c r="A57" s="670" t="s">
        <v>740</v>
      </c>
      <c r="B57" s="671"/>
      <c r="C57" s="111"/>
      <c r="D57" s="111"/>
      <c r="E57" s="570"/>
    </row>
    <row r="58" spans="1:5" ht="13.5" thickBot="1" x14ac:dyDescent="0.25">
      <c r="A58" s="672" t="s">
        <v>739</v>
      </c>
      <c r="B58" s="673"/>
      <c r="C58" s="111"/>
      <c r="D58" s="111"/>
      <c r="E58" s="570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G36"/>
  <sheetViews>
    <sheetView view="pageLayout" zoomScaleNormal="100" workbookViewId="0">
      <selection activeCell="B11" sqref="B11"/>
    </sheetView>
  </sheetViews>
  <sheetFormatPr defaultRowHeight="12.75" x14ac:dyDescent="0.2"/>
  <cols>
    <col min="1" max="1" width="7" style="336" customWidth="1"/>
    <col min="2" max="2" width="32" style="30" customWidth="1"/>
    <col min="3" max="3" width="12.5" style="30" customWidth="1"/>
    <col min="4" max="6" width="11.83203125" style="30" customWidth="1"/>
    <col min="7" max="7" width="12.83203125" style="30" customWidth="1"/>
    <col min="8" max="16384" width="9.33203125" style="30"/>
  </cols>
  <sheetData>
    <row r="1" spans="1:7" ht="14.25" thickBot="1" x14ac:dyDescent="0.25">
      <c r="G1" s="37" t="s">
        <v>748</v>
      </c>
    </row>
    <row r="2" spans="1:7" ht="17.25" customHeight="1" thickBot="1" x14ac:dyDescent="0.25">
      <c r="A2" s="793" t="s">
        <v>4</v>
      </c>
      <c r="B2" s="795" t="s">
        <v>305</v>
      </c>
      <c r="C2" s="795" t="s">
        <v>683</v>
      </c>
      <c r="D2" s="795" t="s">
        <v>727</v>
      </c>
      <c r="E2" s="789" t="s">
        <v>684</v>
      </c>
      <c r="F2" s="789"/>
      <c r="G2" s="790"/>
    </row>
    <row r="3" spans="1:7" s="337" customFormat="1" ht="57.75" customHeight="1" thickBot="1" x14ac:dyDescent="0.25">
      <c r="A3" s="794"/>
      <c r="B3" s="796"/>
      <c r="C3" s="796"/>
      <c r="D3" s="796"/>
      <c r="E3" s="28" t="s">
        <v>685</v>
      </c>
      <c r="F3" s="28" t="s">
        <v>686</v>
      </c>
      <c r="G3" s="668" t="s">
        <v>687</v>
      </c>
    </row>
    <row r="4" spans="1:7" s="338" customFormat="1" ht="15" customHeight="1" thickBot="1" x14ac:dyDescent="0.25">
      <c r="A4" s="509" t="s">
        <v>414</v>
      </c>
      <c r="B4" s="510" t="s">
        <v>415</v>
      </c>
      <c r="C4" s="510" t="s">
        <v>416</v>
      </c>
      <c r="D4" s="510" t="s">
        <v>417</v>
      </c>
      <c r="E4" s="510" t="s">
        <v>728</v>
      </c>
      <c r="F4" s="510" t="s">
        <v>495</v>
      </c>
      <c r="G4" s="594" t="s">
        <v>496</v>
      </c>
    </row>
    <row r="5" spans="1:7" ht="15" customHeight="1" x14ac:dyDescent="0.2">
      <c r="A5" s="339" t="s">
        <v>6</v>
      </c>
      <c r="B5" s="340" t="s">
        <v>755</v>
      </c>
      <c r="C5" s="341">
        <v>66895936</v>
      </c>
      <c r="D5" s="341"/>
      <c r="E5" s="342">
        <f>C5+D5</f>
        <v>66895936</v>
      </c>
      <c r="F5" s="728">
        <f>E5-G5</f>
        <v>47889236</v>
      </c>
      <c r="G5" s="729">
        <v>19006700</v>
      </c>
    </row>
    <row r="6" spans="1:7" ht="15" customHeight="1" x14ac:dyDescent="0.2">
      <c r="A6" s="343" t="s">
        <v>7</v>
      </c>
      <c r="B6" s="344"/>
      <c r="C6" s="2"/>
      <c r="D6" s="2"/>
      <c r="E6" s="342">
        <f t="shared" ref="E6:E35" si="0">C6+D6</f>
        <v>0</v>
      </c>
      <c r="F6" s="2"/>
      <c r="G6" s="177"/>
    </row>
    <row r="7" spans="1:7" ht="15" customHeight="1" x14ac:dyDescent="0.2">
      <c r="A7" s="343" t="s">
        <v>8</v>
      </c>
      <c r="B7" s="344"/>
      <c r="C7" s="712"/>
      <c r="D7" s="2"/>
      <c r="E7" s="342">
        <f t="shared" si="0"/>
        <v>0</v>
      </c>
      <c r="F7" s="2"/>
      <c r="G7" s="177"/>
    </row>
    <row r="8" spans="1:7" ht="15" customHeight="1" x14ac:dyDescent="0.2">
      <c r="A8" s="343" t="s">
        <v>9</v>
      </c>
      <c r="B8" s="344"/>
      <c r="C8" s="2"/>
      <c r="D8" s="2"/>
      <c r="E8" s="342">
        <f t="shared" si="0"/>
        <v>0</v>
      </c>
      <c r="F8" s="2"/>
      <c r="G8" s="177"/>
    </row>
    <row r="9" spans="1:7" ht="15" customHeight="1" x14ac:dyDescent="0.2">
      <c r="A9" s="343" t="s">
        <v>10</v>
      </c>
      <c r="B9" s="344"/>
      <c r="C9" s="2"/>
      <c r="D9" s="2"/>
      <c r="E9" s="342">
        <f t="shared" si="0"/>
        <v>0</v>
      </c>
      <c r="F9" s="2"/>
      <c r="G9" s="177"/>
    </row>
    <row r="10" spans="1:7" ht="15" customHeight="1" x14ac:dyDescent="0.2">
      <c r="A10" s="343" t="s">
        <v>11</v>
      </c>
      <c r="B10" s="344"/>
      <c r="C10" s="2"/>
      <c r="D10" s="2"/>
      <c r="E10" s="342">
        <f t="shared" si="0"/>
        <v>0</v>
      </c>
      <c r="F10" s="2"/>
      <c r="G10" s="177"/>
    </row>
    <row r="11" spans="1:7" ht="15" customHeight="1" x14ac:dyDescent="0.2">
      <c r="A11" s="343" t="s">
        <v>12</v>
      </c>
      <c r="B11" s="344"/>
      <c r="C11" s="2"/>
      <c r="D11" s="2"/>
      <c r="E11" s="342">
        <f t="shared" si="0"/>
        <v>0</v>
      </c>
      <c r="F11" s="2"/>
      <c r="G11" s="177"/>
    </row>
    <row r="12" spans="1:7" ht="15" customHeight="1" x14ac:dyDescent="0.2">
      <c r="A12" s="343" t="s">
        <v>13</v>
      </c>
      <c r="B12" s="344"/>
      <c r="C12" s="2"/>
      <c r="D12" s="2"/>
      <c r="E12" s="342">
        <f t="shared" si="0"/>
        <v>0</v>
      </c>
      <c r="F12" s="2"/>
      <c r="G12" s="177"/>
    </row>
    <row r="13" spans="1:7" ht="15" customHeight="1" x14ac:dyDescent="0.2">
      <c r="A13" s="343" t="s">
        <v>14</v>
      </c>
      <c r="B13" s="344"/>
      <c r="C13" s="2"/>
      <c r="D13" s="2"/>
      <c r="E13" s="342">
        <f t="shared" si="0"/>
        <v>0</v>
      </c>
      <c r="F13" s="2"/>
      <c r="G13" s="177"/>
    </row>
    <row r="14" spans="1:7" ht="15" customHeight="1" x14ac:dyDescent="0.2">
      <c r="A14" s="343" t="s">
        <v>15</v>
      </c>
      <c r="B14" s="344"/>
      <c r="C14" s="2"/>
      <c r="D14" s="2"/>
      <c r="E14" s="342">
        <f t="shared" si="0"/>
        <v>0</v>
      </c>
      <c r="F14" s="2"/>
      <c r="G14" s="177"/>
    </row>
    <row r="15" spans="1:7" ht="15" customHeight="1" x14ac:dyDescent="0.2">
      <c r="A15" s="343" t="s">
        <v>16</v>
      </c>
      <c r="B15" s="344"/>
      <c r="C15" s="2"/>
      <c r="D15" s="2"/>
      <c r="E15" s="342">
        <f t="shared" si="0"/>
        <v>0</v>
      </c>
      <c r="F15" s="2"/>
      <c r="G15" s="177"/>
    </row>
    <row r="16" spans="1:7" ht="15" customHeight="1" x14ac:dyDescent="0.2">
      <c r="A16" s="343" t="s">
        <v>17</v>
      </c>
      <c r="B16" s="344"/>
      <c r="C16" s="2"/>
      <c r="D16" s="2"/>
      <c r="E16" s="342">
        <f t="shared" si="0"/>
        <v>0</v>
      </c>
      <c r="F16" s="2"/>
      <c r="G16" s="177"/>
    </row>
    <row r="17" spans="1:7" ht="15" customHeight="1" x14ac:dyDescent="0.2">
      <c r="A17" s="343" t="s">
        <v>18</v>
      </c>
      <c r="B17" s="344"/>
      <c r="C17" s="2"/>
      <c r="D17" s="2"/>
      <c r="E17" s="342">
        <f t="shared" si="0"/>
        <v>0</v>
      </c>
      <c r="F17" s="2"/>
      <c r="G17" s="177"/>
    </row>
    <row r="18" spans="1:7" ht="15" customHeight="1" x14ac:dyDescent="0.2">
      <c r="A18" s="343" t="s">
        <v>19</v>
      </c>
      <c r="B18" s="344"/>
      <c r="C18" s="2"/>
      <c r="D18" s="2"/>
      <c r="E18" s="342">
        <f t="shared" si="0"/>
        <v>0</v>
      </c>
      <c r="F18" s="2"/>
      <c r="G18" s="177"/>
    </row>
    <row r="19" spans="1:7" ht="15" customHeight="1" x14ac:dyDescent="0.2">
      <c r="A19" s="343" t="s">
        <v>20</v>
      </c>
      <c r="B19" s="344"/>
      <c r="C19" s="2"/>
      <c r="D19" s="2"/>
      <c r="E19" s="342">
        <f t="shared" si="0"/>
        <v>0</v>
      </c>
      <c r="F19" s="2"/>
      <c r="G19" s="177"/>
    </row>
    <row r="20" spans="1:7" ht="15" customHeight="1" x14ac:dyDescent="0.2">
      <c r="A20" s="343" t="s">
        <v>21</v>
      </c>
      <c r="B20" s="344"/>
      <c r="C20" s="2"/>
      <c r="D20" s="2"/>
      <c r="E20" s="342">
        <f t="shared" si="0"/>
        <v>0</v>
      </c>
      <c r="F20" s="2"/>
      <c r="G20" s="177"/>
    </row>
    <row r="21" spans="1:7" ht="15" customHeight="1" x14ac:dyDescent="0.2">
      <c r="A21" s="343" t="s">
        <v>22</v>
      </c>
      <c r="B21" s="344"/>
      <c r="C21" s="2"/>
      <c r="D21" s="2"/>
      <c r="E21" s="342">
        <f t="shared" si="0"/>
        <v>0</v>
      </c>
      <c r="F21" s="2"/>
      <c r="G21" s="177"/>
    </row>
    <row r="22" spans="1:7" ht="15" customHeight="1" x14ac:dyDescent="0.2">
      <c r="A22" s="343" t="s">
        <v>23</v>
      </c>
      <c r="B22" s="344"/>
      <c r="C22" s="2"/>
      <c r="D22" s="2"/>
      <c r="E22" s="342">
        <f t="shared" si="0"/>
        <v>0</v>
      </c>
      <c r="F22" s="2"/>
      <c r="G22" s="177"/>
    </row>
    <row r="23" spans="1:7" ht="15" customHeight="1" x14ac:dyDescent="0.2">
      <c r="A23" s="343" t="s">
        <v>24</v>
      </c>
      <c r="B23" s="344"/>
      <c r="C23" s="2"/>
      <c r="D23" s="2"/>
      <c r="E23" s="342">
        <f t="shared" si="0"/>
        <v>0</v>
      </c>
      <c r="F23" s="2"/>
      <c r="G23" s="177"/>
    </row>
    <row r="24" spans="1:7" ht="15" customHeight="1" x14ac:dyDescent="0.2">
      <c r="A24" s="343" t="s">
        <v>25</v>
      </c>
      <c r="B24" s="344"/>
      <c r="C24" s="2"/>
      <c r="D24" s="2"/>
      <c r="E24" s="342">
        <f t="shared" si="0"/>
        <v>0</v>
      </c>
      <c r="F24" s="2"/>
      <c r="G24" s="177"/>
    </row>
    <row r="25" spans="1:7" ht="15" customHeight="1" x14ac:dyDescent="0.2">
      <c r="A25" s="343" t="s">
        <v>26</v>
      </c>
      <c r="B25" s="344"/>
      <c r="C25" s="2"/>
      <c r="D25" s="2"/>
      <c r="E25" s="342">
        <f t="shared" si="0"/>
        <v>0</v>
      </c>
      <c r="F25" s="2"/>
      <c r="G25" s="177"/>
    </row>
    <row r="26" spans="1:7" ht="15" customHeight="1" x14ac:dyDescent="0.2">
      <c r="A26" s="343" t="s">
        <v>27</v>
      </c>
      <c r="B26" s="344"/>
      <c r="C26" s="2"/>
      <c r="D26" s="2"/>
      <c r="E26" s="342">
        <f t="shared" si="0"/>
        <v>0</v>
      </c>
      <c r="F26" s="2"/>
      <c r="G26" s="177"/>
    </row>
    <row r="27" spans="1:7" ht="15" customHeight="1" x14ac:dyDescent="0.2">
      <c r="A27" s="343" t="s">
        <v>28</v>
      </c>
      <c r="B27" s="344"/>
      <c r="C27" s="2"/>
      <c r="D27" s="2"/>
      <c r="E27" s="342">
        <f t="shared" si="0"/>
        <v>0</v>
      </c>
      <c r="F27" s="2"/>
      <c r="G27" s="177"/>
    </row>
    <row r="28" spans="1:7" ht="15" customHeight="1" x14ac:dyDescent="0.2">
      <c r="A28" s="343" t="s">
        <v>29</v>
      </c>
      <c r="B28" s="344"/>
      <c r="C28" s="2"/>
      <c r="D28" s="2"/>
      <c r="E28" s="342">
        <f t="shared" si="0"/>
        <v>0</v>
      </c>
      <c r="F28" s="2"/>
      <c r="G28" s="177"/>
    </row>
    <row r="29" spans="1:7" ht="15" customHeight="1" x14ac:dyDescent="0.2">
      <c r="A29" s="343" t="s">
        <v>30</v>
      </c>
      <c r="B29" s="344"/>
      <c r="C29" s="2"/>
      <c r="D29" s="2"/>
      <c r="E29" s="342">
        <f t="shared" si="0"/>
        <v>0</v>
      </c>
      <c r="F29" s="2"/>
      <c r="G29" s="177"/>
    </row>
    <row r="30" spans="1:7" ht="15" customHeight="1" x14ac:dyDescent="0.2">
      <c r="A30" s="343" t="s">
        <v>31</v>
      </c>
      <c r="B30" s="344"/>
      <c r="C30" s="2"/>
      <c r="D30" s="2"/>
      <c r="E30" s="342"/>
      <c r="F30" s="2"/>
      <c r="G30" s="177"/>
    </row>
    <row r="31" spans="1:7" ht="15" customHeight="1" x14ac:dyDescent="0.2">
      <c r="A31" s="343" t="s">
        <v>32</v>
      </c>
      <c r="B31" s="344"/>
      <c r="C31" s="2"/>
      <c r="D31" s="2"/>
      <c r="E31" s="342">
        <f t="shared" si="0"/>
        <v>0</v>
      </c>
      <c r="F31" s="2"/>
      <c r="G31" s="177"/>
    </row>
    <row r="32" spans="1:7" ht="15" customHeight="1" x14ac:dyDescent="0.2">
      <c r="A32" s="343" t="s">
        <v>33</v>
      </c>
      <c r="B32" s="344"/>
      <c r="C32" s="2"/>
      <c r="D32" s="2"/>
      <c r="E32" s="342">
        <f t="shared" si="0"/>
        <v>0</v>
      </c>
      <c r="F32" s="2"/>
      <c r="G32" s="177"/>
    </row>
    <row r="33" spans="1:7" ht="15" customHeight="1" x14ac:dyDescent="0.2">
      <c r="A33" s="343" t="s">
        <v>34</v>
      </c>
      <c r="B33" s="344"/>
      <c r="C33" s="2"/>
      <c r="D33" s="2"/>
      <c r="E33" s="342">
        <f t="shared" si="0"/>
        <v>0</v>
      </c>
      <c r="F33" s="2"/>
      <c r="G33" s="177"/>
    </row>
    <row r="34" spans="1:7" ht="15" customHeight="1" x14ac:dyDescent="0.2">
      <c r="A34" s="343" t="s">
        <v>90</v>
      </c>
      <c r="B34" s="344"/>
      <c r="C34" s="2"/>
      <c r="D34" s="2"/>
      <c r="E34" s="342">
        <f t="shared" si="0"/>
        <v>0</v>
      </c>
      <c r="F34" s="2"/>
      <c r="G34" s="177"/>
    </row>
    <row r="35" spans="1:7" ht="15" customHeight="1" thickBot="1" x14ac:dyDescent="0.25">
      <c r="A35" s="343" t="s">
        <v>187</v>
      </c>
      <c r="B35" s="345"/>
      <c r="C35" s="3"/>
      <c r="D35" s="3"/>
      <c r="E35" s="342">
        <f t="shared" si="0"/>
        <v>0</v>
      </c>
      <c r="F35" s="3"/>
      <c r="G35" s="346"/>
    </row>
    <row r="36" spans="1:7" ht="15" customHeight="1" thickBot="1" x14ac:dyDescent="0.25">
      <c r="A36" s="791" t="s">
        <v>39</v>
      </c>
      <c r="B36" s="792"/>
      <c r="C36" s="12">
        <f>SUM(C5:C35)</f>
        <v>66895936</v>
      </c>
      <c r="D36" s="12">
        <f>SUM(D5:D35)</f>
        <v>0</v>
      </c>
      <c r="E36" s="12">
        <f>SUM(E5:E35)</f>
        <v>66895936</v>
      </c>
      <c r="F36" s="12">
        <f>SUM(F5:F35)</f>
        <v>47889236</v>
      </c>
      <c r="G36" s="13">
        <f>SUM(G5:G35)</f>
        <v>19006700</v>
      </c>
    </row>
  </sheetData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……/2019. (……) önkormányzati rendelethez&amp;"Times New Roman CE,Dőlt"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I157"/>
  <sheetViews>
    <sheetView zoomScale="120" zoomScaleNormal="120" zoomScaleSheetLayoutView="100" workbookViewId="0">
      <selection activeCell="E145" sqref="E145"/>
    </sheetView>
  </sheetViews>
  <sheetFormatPr defaultRowHeight="15.75" x14ac:dyDescent="0.25"/>
  <cols>
    <col min="1" max="1" width="9" style="403" customWidth="1"/>
    <col min="2" max="2" width="64.83203125" style="403" customWidth="1"/>
    <col min="3" max="3" width="17.33203125" style="403" customWidth="1"/>
    <col min="4" max="5" width="17.33203125" style="404" customWidth="1"/>
    <col min="6" max="16384" width="9.33203125" style="414"/>
  </cols>
  <sheetData>
    <row r="1" spans="1:5" ht="15.95" customHeight="1" x14ac:dyDescent="0.25">
      <c r="A1" s="739" t="s">
        <v>3</v>
      </c>
      <c r="B1" s="739"/>
      <c r="C1" s="739"/>
      <c r="D1" s="739"/>
      <c r="E1" s="739"/>
    </row>
    <row r="2" spans="1:5" ht="15.95" customHeight="1" thickBot="1" x14ac:dyDescent="0.3">
      <c r="A2" s="43" t="s">
        <v>110</v>
      </c>
      <c r="B2" s="43"/>
      <c r="C2" s="43"/>
      <c r="D2" s="401"/>
      <c r="E2" s="401" t="s">
        <v>745</v>
      </c>
    </row>
    <row r="3" spans="1:5" ht="15.95" customHeight="1" x14ac:dyDescent="0.25">
      <c r="A3" s="740" t="s">
        <v>58</v>
      </c>
      <c r="B3" s="742" t="s">
        <v>5</v>
      </c>
      <c r="C3" s="797" t="s">
        <v>769</v>
      </c>
      <c r="D3" s="744" t="s">
        <v>763</v>
      </c>
      <c r="E3" s="745"/>
    </row>
    <row r="4" spans="1:5" ht="38.1" customHeight="1" thickBot="1" x14ac:dyDescent="0.3">
      <c r="A4" s="741"/>
      <c r="B4" s="743"/>
      <c r="C4" s="798"/>
      <c r="D4" s="45" t="s">
        <v>183</v>
      </c>
      <c r="E4" s="46" t="s">
        <v>184</v>
      </c>
    </row>
    <row r="5" spans="1:5" s="415" customFormat="1" ht="12" customHeight="1" thickBot="1" x14ac:dyDescent="0.25">
      <c r="A5" s="379" t="s">
        <v>414</v>
      </c>
      <c r="B5" s="380" t="s">
        <v>415</v>
      </c>
      <c r="C5" s="380" t="s">
        <v>416</v>
      </c>
      <c r="D5" s="380" t="s">
        <v>418</v>
      </c>
      <c r="E5" s="381" t="s">
        <v>495</v>
      </c>
    </row>
    <row r="6" spans="1:5" s="416" customFormat="1" ht="12" customHeight="1" thickBot="1" x14ac:dyDescent="0.25">
      <c r="A6" s="374" t="s">
        <v>6</v>
      </c>
      <c r="B6" s="608" t="s">
        <v>306</v>
      </c>
      <c r="C6" s="680">
        <v>136344710</v>
      </c>
      <c r="D6" s="680">
        <v>139606170</v>
      </c>
      <c r="E6" s="680">
        <v>139606170</v>
      </c>
    </row>
    <row r="7" spans="1:5" s="416" customFormat="1" ht="12" customHeight="1" x14ac:dyDescent="0.2">
      <c r="A7" s="369" t="s">
        <v>70</v>
      </c>
      <c r="B7" s="609" t="s">
        <v>307</v>
      </c>
      <c r="C7" s="683">
        <v>23316204</v>
      </c>
      <c r="D7" s="683">
        <v>24952669</v>
      </c>
      <c r="E7" s="683">
        <v>24952669</v>
      </c>
    </row>
    <row r="8" spans="1:5" s="416" customFormat="1" ht="12" customHeight="1" x14ac:dyDescent="0.2">
      <c r="A8" s="368" t="s">
        <v>71</v>
      </c>
      <c r="B8" s="610" t="s">
        <v>308</v>
      </c>
      <c r="C8" s="686">
        <v>51471090</v>
      </c>
      <c r="D8" s="686">
        <v>53586100</v>
      </c>
      <c r="E8" s="686">
        <v>53586100</v>
      </c>
    </row>
    <row r="9" spans="1:5" s="416" customFormat="1" ht="12" customHeight="1" x14ac:dyDescent="0.2">
      <c r="A9" s="368" t="s">
        <v>72</v>
      </c>
      <c r="B9" s="610" t="s">
        <v>309</v>
      </c>
      <c r="C9" s="686">
        <v>40774080</v>
      </c>
      <c r="D9" s="686">
        <v>41031700</v>
      </c>
      <c r="E9" s="686">
        <v>41031700</v>
      </c>
    </row>
    <row r="10" spans="1:5" s="416" customFormat="1" ht="12" customHeight="1" x14ac:dyDescent="0.2">
      <c r="A10" s="368" t="s">
        <v>73</v>
      </c>
      <c r="B10" s="610" t="s">
        <v>310</v>
      </c>
      <c r="C10" s="686">
        <v>1603980</v>
      </c>
      <c r="D10" s="686">
        <v>1800000</v>
      </c>
      <c r="E10" s="686">
        <v>1800000</v>
      </c>
    </row>
    <row r="11" spans="1:5" s="416" customFormat="1" ht="12" customHeight="1" x14ac:dyDescent="0.2">
      <c r="A11" s="368" t="s">
        <v>106</v>
      </c>
      <c r="B11" s="610" t="s">
        <v>312</v>
      </c>
      <c r="C11" s="686">
        <v>19179356</v>
      </c>
      <c r="D11" s="686">
        <v>18235701</v>
      </c>
      <c r="E11" s="686">
        <v>18235701</v>
      </c>
    </row>
    <row r="12" spans="1:5" s="416" customFormat="1" ht="12" customHeight="1" thickBot="1" x14ac:dyDescent="0.25">
      <c r="A12" s="370" t="s">
        <v>74</v>
      </c>
      <c r="B12" s="611" t="s">
        <v>746</v>
      </c>
      <c r="C12" s="690"/>
      <c r="D12" s="690"/>
      <c r="E12" s="690"/>
    </row>
    <row r="13" spans="1:5" s="416" customFormat="1" ht="12" customHeight="1" thickBot="1" x14ac:dyDescent="0.25">
      <c r="A13" s="374" t="s">
        <v>7</v>
      </c>
      <c r="B13" s="612" t="s">
        <v>313</v>
      </c>
      <c r="C13" s="680">
        <v>84917926</v>
      </c>
      <c r="D13" s="680">
        <v>94484748</v>
      </c>
      <c r="E13" s="680">
        <v>116637308</v>
      </c>
    </row>
    <row r="14" spans="1:5" s="416" customFormat="1" ht="12" customHeight="1" x14ac:dyDescent="0.2">
      <c r="A14" s="369" t="s">
        <v>76</v>
      </c>
      <c r="B14" s="609" t="s">
        <v>314</v>
      </c>
      <c r="C14" s="683"/>
      <c r="D14" s="683"/>
      <c r="E14" s="683"/>
    </row>
    <row r="15" spans="1:5" s="416" customFormat="1" ht="12" customHeight="1" x14ac:dyDescent="0.2">
      <c r="A15" s="368" t="s">
        <v>77</v>
      </c>
      <c r="B15" s="610" t="s">
        <v>315</v>
      </c>
      <c r="C15" s="686"/>
      <c r="D15" s="686"/>
      <c r="E15" s="686"/>
    </row>
    <row r="16" spans="1:5" s="416" customFormat="1" ht="12" customHeight="1" x14ac:dyDescent="0.2">
      <c r="A16" s="368" t="s">
        <v>78</v>
      </c>
      <c r="B16" s="610" t="s">
        <v>316</v>
      </c>
      <c r="C16" s="686"/>
      <c r="D16" s="686"/>
      <c r="E16" s="686"/>
    </row>
    <row r="17" spans="1:5" s="416" customFormat="1" ht="12" customHeight="1" x14ac:dyDescent="0.2">
      <c r="A17" s="368" t="s">
        <v>79</v>
      </c>
      <c r="B17" s="610" t="s">
        <v>317</v>
      </c>
      <c r="C17" s="686"/>
      <c r="D17" s="686"/>
      <c r="E17" s="686"/>
    </row>
    <row r="18" spans="1:5" s="416" customFormat="1" ht="12" customHeight="1" x14ac:dyDescent="0.2">
      <c r="A18" s="368" t="s">
        <v>80</v>
      </c>
      <c r="B18" s="610" t="s">
        <v>318</v>
      </c>
      <c r="C18" s="686">
        <v>84917926</v>
      </c>
      <c r="D18" s="686">
        <v>94484748</v>
      </c>
      <c r="E18" s="686">
        <v>116637308</v>
      </c>
    </row>
    <row r="19" spans="1:5" s="416" customFormat="1" ht="12" customHeight="1" thickBot="1" x14ac:dyDescent="0.25">
      <c r="A19" s="370" t="s">
        <v>87</v>
      </c>
      <c r="B19" s="611" t="s">
        <v>319</v>
      </c>
      <c r="C19" s="690"/>
      <c r="D19" s="690"/>
      <c r="E19" s="690"/>
    </row>
    <row r="20" spans="1:5" s="416" customFormat="1" ht="12" customHeight="1" thickBot="1" x14ac:dyDescent="0.25">
      <c r="A20" s="374" t="s">
        <v>8</v>
      </c>
      <c r="B20" s="608" t="s">
        <v>320</v>
      </c>
      <c r="C20" s="680">
        <v>12003471</v>
      </c>
      <c r="D20" s="680">
        <v>50160937</v>
      </c>
      <c r="E20" s="680">
        <v>33924937</v>
      </c>
    </row>
    <row r="21" spans="1:5" s="416" customFormat="1" ht="12" customHeight="1" x14ac:dyDescent="0.2">
      <c r="A21" s="369" t="s">
        <v>59</v>
      </c>
      <c r="B21" s="609" t="s">
        <v>321</v>
      </c>
      <c r="C21" s="683">
        <v>5011839</v>
      </c>
      <c r="D21" s="683">
        <v>33924937</v>
      </c>
      <c r="E21" s="683">
        <v>33924937</v>
      </c>
    </row>
    <row r="22" spans="1:5" s="416" customFormat="1" ht="12" customHeight="1" x14ac:dyDescent="0.2">
      <c r="A22" s="368" t="s">
        <v>60</v>
      </c>
      <c r="B22" s="610" t="s">
        <v>322</v>
      </c>
      <c r="C22" s="686"/>
      <c r="D22" s="686"/>
      <c r="E22" s="686"/>
    </row>
    <row r="23" spans="1:5" s="416" customFormat="1" ht="12" customHeight="1" x14ac:dyDescent="0.2">
      <c r="A23" s="368" t="s">
        <v>61</v>
      </c>
      <c r="B23" s="610" t="s">
        <v>323</v>
      </c>
      <c r="C23" s="686"/>
      <c r="D23" s="686"/>
      <c r="E23" s="686"/>
    </row>
    <row r="24" spans="1:5" s="416" customFormat="1" ht="12" customHeight="1" x14ac:dyDescent="0.2">
      <c r="A24" s="368" t="s">
        <v>62</v>
      </c>
      <c r="B24" s="610" t="s">
        <v>324</v>
      </c>
      <c r="C24" s="686"/>
      <c r="D24" s="686"/>
      <c r="E24" s="686"/>
    </row>
    <row r="25" spans="1:5" s="416" customFormat="1" ht="12" customHeight="1" x14ac:dyDescent="0.2">
      <c r="A25" s="368" t="s">
        <v>120</v>
      </c>
      <c r="B25" s="610" t="s">
        <v>325</v>
      </c>
      <c r="C25" s="686">
        <v>6991632</v>
      </c>
      <c r="D25" s="686">
        <v>16236000</v>
      </c>
      <c r="E25" s="686"/>
    </row>
    <row r="26" spans="1:5" s="416" customFormat="1" ht="12" customHeight="1" thickBot="1" x14ac:dyDescent="0.25">
      <c r="A26" s="370" t="s">
        <v>121</v>
      </c>
      <c r="B26" s="611" t="s">
        <v>326</v>
      </c>
      <c r="C26" s="690"/>
      <c r="D26" s="690"/>
      <c r="E26" s="690"/>
    </row>
    <row r="27" spans="1:5" s="416" customFormat="1" ht="12" customHeight="1" thickBot="1" x14ac:dyDescent="0.25">
      <c r="A27" s="379" t="s">
        <v>122</v>
      </c>
      <c r="B27" s="375" t="s">
        <v>729</v>
      </c>
      <c r="C27" s="692">
        <v>6180953</v>
      </c>
      <c r="D27" s="692">
        <v>6300000</v>
      </c>
      <c r="E27" s="692">
        <v>6785918</v>
      </c>
    </row>
    <row r="28" spans="1:5" s="416" customFormat="1" ht="12" customHeight="1" x14ac:dyDescent="0.2">
      <c r="A28" s="681" t="s">
        <v>327</v>
      </c>
      <c r="B28" s="417" t="s">
        <v>733</v>
      </c>
      <c r="C28" s="683"/>
      <c r="D28" s="683"/>
      <c r="E28" s="683"/>
    </row>
    <row r="29" spans="1:5" s="416" customFormat="1" ht="12" customHeight="1" x14ac:dyDescent="0.2">
      <c r="A29" s="684" t="s">
        <v>328</v>
      </c>
      <c r="B29" s="418" t="s">
        <v>734</v>
      </c>
      <c r="C29" s="686"/>
      <c r="D29" s="686"/>
      <c r="E29" s="686"/>
    </row>
    <row r="30" spans="1:5" s="416" customFormat="1" ht="12" customHeight="1" x14ac:dyDescent="0.2">
      <c r="A30" s="684" t="s">
        <v>329</v>
      </c>
      <c r="B30" s="418" t="s">
        <v>735</v>
      </c>
      <c r="C30" s="686">
        <v>4258528</v>
      </c>
      <c r="D30" s="686">
        <v>4300000</v>
      </c>
      <c r="E30" s="686">
        <v>4847730</v>
      </c>
    </row>
    <row r="31" spans="1:5" s="416" customFormat="1" ht="12" customHeight="1" x14ac:dyDescent="0.2">
      <c r="A31" s="684" t="s">
        <v>730</v>
      </c>
      <c r="B31" s="418" t="s">
        <v>742</v>
      </c>
      <c r="C31" s="686">
        <v>1704679</v>
      </c>
      <c r="D31" s="686">
        <v>1750000</v>
      </c>
      <c r="E31" s="686">
        <v>1844937</v>
      </c>
    </row>
    <row r="32" spans="1:5" s="416" customFormat="1" ht="12" customHeight="1" x14ac:dyDescent="0.2">
      <c r="A32" s="684" t="s">
        <v>731</v>
      </c>
      <c r="B32" s="418" t="s">
        <v>330</v>
      </c>
      <c r="C32" s="686"/>
      <c r="D32" s="686"/>
      <c r="E32" s="686"/>
    </row>
    <row r="33" spans="1:5" s="416" customFormat="1" ht="12" customHeight="1" thickBot="1" x14ac:dyDescent="0.25">
      <c r="A33" s="688" t="s">
        <v>732</v>
      </c>
      <c r="B33" s="398" t="s">
        <v>331</v>
      </c>
      <c r="C33" s="690">
        <v>217746</v>
      </c>
      <c r="D33" s="690">
        <v>250000</v>
      </c>
      <c r="E33" s="690">
        <v>93251</v>
      </c>
    </row>
    <row r="34" spans="1:5" s="416" customFormat="1" ht="12" customHeight="1" thickBot="1" x14ac:dyDescent="0.25">
      <c r="A34" s="374" t="s">
        <v>10</v>
      </c>
      <c r="B34" s="608" t="s">
        <v>332</v>
      </c>
      <c r="C34" s="680">
        <v>15300517</v>
      </c>
      <c r="D34" s="680">
        <v>16691501</v>
      </c>
      <c r="E34" s="680">
        <v>9767172</v>
      </c>
    </row>
    <row r="35" spans="1:5" s="416" customFormat="1" ht="12" customHeight="1" x14ac:dyDescent="0.2">
      <c r="A35" s="369" t="s">
        <v>63</v>
      </c>
      <c r="B35" s="609" t="s">
        <v>333</v>
      </c>
      <c r="C35" s="683">
        <v>1218626</v>
      </c>
      <c r="D35" s="683">
        <v>750000</v>
      </c>
      <c r="E35" s="683">
        <v>1164486</v>
      </c>
    </row>
    <row r="36" spans="1:5" s="416" customFormat="1" ht="12" customHeight="1" x14ac:dyDescent="0.2">
      <c r="A36" s="368" t="s">
        <v>64</v>
      </c>
      <c r="B36" s="610" t="s">
        <v>334</v>
      </c>
      <c r="C36" s="686">
        <v>6336504</v>
      </c>
      <c r="D36" s="686">
        <v>8724000</v>
      </c>
      <c r="E36" s="686">
        <v>5342437</v>
      </c>
    </row>
    <row r="37" spans="1:5" s="416" customFormat="1" ht="12" customHeight="1" x14ac:dyDescent="0.2">
      <c r="A37" s="368" t="s">
        <v>65</v>
      </c>
      <c r="B37" s="610" t="s">
        <v>335</v>
      </c>
      <c r="C37" s="686">
        <v>767983</v>
      </c>
      <c r="D37" s="686">
        <v>258000</v>
      </c>
      <c r="E37" s="686">
        <v>702455</v>
      </c>
    </row>
    <row r="38" spans="1:5" s="416" customFormat="1" ht="12" customHeight="1" x14ac:dyDescent="0.2">
      <c r="A38" s="368" t="s">
        <v>124</v>
      </c>
      <c r="B38" s="610" t="s">
        <v>336</v>
      </c>
      <c r="C38" s="686">
        <v>0</v>
      </c>
      <c r="D38" s="686">
        <v>2758000</v>
      </c>
      <c r="E38" s="686">
        <v>0</v>
      </c>
    </row>
    <row r="39" spans="1:5" s="416" customFormat="1" ht="12" customHeight="1" x14ac:dyDescent="0.2">
      <c r="A39" s="368" t="s">
        <v>125</v>
      </c>
      <c r="B39" s="610" t="s">
        <v>337</v>
      </c>
      <c r="C39" s="686">
        <v>1105295</v>
      </c>
      <c r="D39" s="686">
        <v>0</v>
      </c>
      <c r="E39" s="686">
        <v>502144</v>
      </c>
    </row>
    <row r="40" spans="1:5" s="416" customFormat="1" ht="12" customHeight="1" x14ac:dyDescent="0.2">
      <c r="A40" s="368" t="s">
        <v>126</v>
      </c>
      <c r="B40" s="610" t="s">
        <v>338</v>
      </c>
      <c r="C40" s="686">
        <v>2207954</v>
      </c>
      <c r="D40" s="686">
        <v>3376501</v>
      </c>
      <c r="E40" s="686">
        <v>1592397</v>
      </c>
    </row>
    <row r="41" spans="1:5" s="416" customFormat="1" ht="12" customHeight="1" x14ac:dyDescent="0.2">
      <c r="A41" s="368" t="s">
        <v>127</v>
      </c>
      <c r="B41" s="610" t="s">
        <v>339</v>
      </c>
      <c r="C41" s="686"/>
      <c r="D41" s="686"/>
      <c r="E41" s="686"/>
    </row>
    <row r="42" spans="1:5" s="416" customFormat="1" ht="12" customHeight="1" x14ac:dyDescent="0.2">
      <c r="A42" s="368" t="s">
        <v>128</v>
      </c>
      <c r="B42" s="610" t="s">
        <v>340</v>
      </c>
      <c r="C42" s="686">
        <v>827</v>
      </c>
      <c r="D42" s="686">
        <v>1000</v>
      </c>
      <c r="E42" s="686">
        <v>6419</v>
      </c>
    </row>
    <row r="43" spans="1:5" s="416" customFormat="1" ht="12" customHeight="1" x14ac:dyDescent="0.2">
      <c r="A43" s="368" t="s">
        <v>341</v>
      </c>
      <c r="B43" s="610" t="s">
        <v>342</v>
      </c>
      <c r="C43" s="694"/>
      <c r="D43" s="694"/>
      <c r="E43" s="694"/>
    </row>
    <row r="44" spans="1:5" s="416" customFormat="1" ht="12" customHeight="1" thickBot="1" x14ac:dyDescent="0.25">
      <c r="A44" s="370" t="s">
        <v>343</v>
      </c>
      <c r="B44" s="611" t="s">
        <v>344</v>
      </c>
      <c r="C44" s="696">
        <v>3663328</v>
      </c>
      <c r="D44" s="696">
        <v>824000</v>
      </c>
      <c r="E44" s="696">
        <v>456834</v>
      </c>
    </row>
    <row r="45" spans="1:5" s="416" customFormat="1" ht="12" customHeight="1" thickBot="1" x14ac:dyDescent="0.25">
      <c r="A45" s="374" t="s">
        <v>11</v>
      </c>
      <c r="B45" s="608" t="s">
        <v>345</v>
      </c>
      <c r="C45" s="680">
        <v>1102200</v>
      </c>
      <c r="D45" s="680">
        <v>1000000</v>
      </c>
      <c r="E45" s="680">
        <v>590000</v>
      </c>
    </row>
    <row r="46" spans="1:5" s="416" customFormat="1" ht="12" customHeight="1" x14ac:dyDescent="0.2">
      <c r="A46" s="369" t="s">
        <v>66</v>
      </c>
      <c r="B46" s="609" t="s">
        <v>346</v>
      </c>
      <c r="C46" s="698"/>
      <c r="D46" s="698"/>
      <c r="E46" s="698"/>
    </row>
    <row r="47" spans="1:5" s="416" customFormat="1" ht="12" customHeight="1" x14ac:dyDescent="0.2">
      <c r="A47" s="368" t="s">
        <v>67</v>
      </c>
      <c r="B47" s="610" t="s">
        <v>347</v>
      </c>
      <c r="C47" s="694">
        <v>983000</v>
      </c>
      <c r="D47" s="694">
        <v>1000000</v>
      </c>
      <c r="E47" s="694">
        <v>590000</v>
      </c>
    </row>
    <row r="48" spans="1:5" s="416" customFormat="1" ht="12" customHeight="1" x14ac:dyDescent="0.2">
      <c r="A48" s="368" t="s">
        <v>348</v>
      </c>
      <c r="B48" s="610" t="s">
        <v>349</v>
      </c>
      <c r="C48" s="694">
        <v>119200</v>
      </c>
      <c r="D48" s="694">
        <v>0</v>
      </c>
      <c r="E48" s="694"/>
    </row>
    <row r="49" spans="1:5" s="416" customFormat="1" ht="12" customHeight="1" x14ac:dyDescent="0.2">
      <c r="A49" s="368" t="s">
        <v>350</v>
      </c>
      <c r="B49" s="610" t="s">
        <v>351</v>
      </c>
      <c r="C49" s="694"/>
      <c r="D49" s="694"/>
      <c r="E49" s="694"/>
    </row>
    <row r="50" spans="1:5" s="416" customFormat="1" ht="12" customHeight="1" thickBot="1" x14ac:dyDescent="0.25">
      <c r="A50" s="370" t="s">
        <v>352</v>
      </c>
      <c r="B50" s="611" t="s">
        <v>353</v>
      </c>
      <c r="C50" s="696"/>
      <c r="D50" s="696"/>
      <c r="E50" s="696"/>
    </row>
    <row r="51" spans="1:5" s="416" customFormat="1" ht="13.5" thickBot="1" x14ac:dyDescent="0.25">
      <c r="A51" s="374" t="s">
        <v>129</v>
      </c>
      <c r="B51" s="608" t="s">
        <v>354</v>
      </c>
      <c r="C51" s="680"/>
      <c r="D51" s="680"/>
      <c r="E51" s="680"/>
    </row>
    <row r="52" spans="1:5" s="416" customFormat="1" ht="12.75" x14ac:dyDescent="0.2">
      <c r="A52" s="369" t="s">
        <v>68</v>
      </c>
      <c r="B52" s="609" t="s">
        <v>355</v>
      </c>
      <c r="C52" s="683"/>
      <c r="D52" s="683"/>
      <c r="E52" s="683"/>
    </row>
    <row r="53" spans="1:5" s="416" customFormat="1" ht="14.25" customHeight="1" x14ac:dyDescent="0.2">
      <c r="A53" s="368" t="s">
        <v>69</v>
      </c>
      <c r="B53" s="610" t="s">
        <v>576</v>
      </c>
      <c r="C53" s="686"/>
      <c r="D53" s="686"/>
      <c r="E53" s="686"/>
    </row>
    <row r="54" spans="1:5" s="416" customFormat="1" ht="12.75" x14ac:dyDescent="0.2">
      <c r="A54" s="368" t="s">
        <v>357</v>
      </c>
      <c r="B54" s="610" t="s">
        <v>358</v>
      </c>
      <c r="C54" s="686"/>
      <c r="D54" s="686"/>
      <c r="E54" s="686"/>
    </row>
    <row r="55" spans="1:5" s="416" customFormat="1" ht="13.5" thickBot="1" x14ac:dyDescent="0.25">
      <c r="A55" s="370" t="s">
        <v>359</v>
      </c>
      <c r="B55" s="611" t="s">
        <v>360</v>
      </c>
      <c r="C55" s="690"/>
      <c r="D55" s="690"/>
      <c r="E55" s="690"/>
    </row>
    <row r="56" spans="1:5" s="416" customFormat="1" ht="13.5" thickBot="1" x14ac:dyDescent="0.25">
      <c r="A56" s="374" t="s">
        <v>13</v>
      </c>
      <c r="B56" s="612" t="s">
        <v>361</v>
      </c>
      <c r="C56" s="680">
        <v>0</v>
      </c>
      <c r="D56" s="680">
        <v>0</v>
      </c>
      <c r="E56" s="680">
        <v>0</v>
      </c>
    </row>
    <row r="57" spans="1:5" s="416" customFormat="1" ht="12.75" x14ac:dyDescent="0.2">
      <c r="A57" s="368" t="s">
        <v>130</v>
      </c>
      <c r="B57" s="609" t="s">
        <v>362</v>
      </c>
      <c r="C57" s="694"/>
      <c r="D57" s="694"/>
      <c r="E57" s="694"/>
    </row>
    <row r="58" spans="1:5" s="416" customFormat="1" ht="12.75" customHeight="1" x14ac:dyDescent="0.2">
      <c r="A58" s="368" t="s">
        <v>131</v>
      </c>
      <c r="B58" s="610" t="s">
        <v>577</v>
      </c>
      <c r="C58" s="694"/>
      <c r="D58" s="694"/>
      <c r="E58" s="694"/>
    </row>
    <row r="59" spans="1:5" s="416" customFormat="1" ht="12.75" x14ac:dyDescent="0.2">
      <c r="A59" s="368" t="s">
        <v>158</v>
      </c>
      <c r="B59" s="610" t="s">
        <v>364</v>
      </c>
      <c r="C59" s="694"/>
      <c r="D59" s="694"/>
      <c r="E59" s="694"/>
    </row>
    <row r="60" spans="1:5" s="416" customFormat="1" ht="13.5" thickBot="1" x14ac:dyDescent="0.25">
      <c r="A60" s="368" t="s">
        <v>365</v>
      </c>
      <c r="B60" s="611" t="s">
        <v>366</v>
      </c>
      <c r="C60" s="694"/>
      <c r="D60" s="694"/>
      <c r="E60" s="694"/>
    </row>
    <row r="61" spans="1:5" s="416" customFormat="1" ht="13.5" thickBot="1" x14ac:dyDescent="0.25">
      <c r="A61" s="374" t="s">
        <v>14</v>
      </c>
      <c r="B61" s="608" t="s">
        <v>367</v>
      </c>
      <c r="C61" s="692">
        <v>255849777</v>
      </c>
      <c r="D61" s="692">
        <v>308243356</v>
      </c>
      <c r="E61" s="692">
        <v>307311505</v>
      </c>
    </row>
    <row r="62" spans="1:5" s="416" customFormat="1" ht="13.5" thickBot="1" x14ac:dyDescent="0.25">
      <c r="A62" s="428" t="s">
        <v>368</v>
      </c>
      <c r="B62" s="612" t="s">
        <v>691</v>
      </c>
      <c r="C62" s="680">
        <v>2157407</v>
      </c>
      <c r="D62" s="680">
        <v>0</v>
      </c>
      <c r="E62" s="680">
        <v>0</v>
      </c>
    </row>
    <row r="63" spans="1:5" s="416" customFormat="1" ht="12.75" x14ac:dyDescent="0.2">
      <c r="A63" s="368" t="s">
        <v>370</v>
      </c>
      <c r="B63" s="609" t="s">
        <v>371</v>
      </c>
      <c r="C63" s="694"/>
      <c r="D63" s="694"/>
      <c r="E63" s="694"/>
    </row>
    <row r="64" spans="1:5" s="416" customFormat="1" ht="12.75" x14ac:dyDescent="0.2">
      <c r="A64" s="368" t="s">
        <v>372</v>
      </c>
      <c r="B64" s="610" t="s">
        <v>373</v>
      </c>
      <c r="C64" s="694">
        <v>2157407</v>
      </c>
      <c r="D64" s="694"/>
      <c r="E64" s="693"/>
    </row>
    <row r="65" spans="1:5" s="416" customFormat="1" ht="13.5" thickBot="1" x14ac:dyDescent="0.25">
      <c r="A65" s="368" t="s">
        <v>374</v>
      </c>
      <c r="B65" s="354" t="s">
        <v>419</v>
      </c>
      <c r="C65" s="694"/>
      <c r="D65" s="694"/>
      <c r="E65" s="694"/>
    </row>
    <row r="66" spans="1:5" s="416" customFormat="1" ht="13.5" thickBot="1" x14ac:dyDescent="0.25">
      <c r="A66" s="428" t="s">
        <v>376</v>
      </c>
      <c r="B66" s="612" t="s">
        <v>377</v>
      </c>
      <c r="C66" s="680">
        <v>0</v>
      </c>
      <c r="D66" s="680">
        <v>0</v>
      </c>
      <c r="E66" s="680">
        <v>0</v>
      </c>
    </row>
    <row r="67" spans="1:5" s="416" customFormat="1" ht="12.75" x14ac:dyDescent="0.2">
      <c r="A67" s="368" t="s">
        <v>107</v>
      </c>
      <c r="B67" s="609" t="s">
        <v>378</v>
      </c>
      <c r="C67" s="694"/>
      <c r="D67" s="694"/>
      <c r="E67" s="694"/>
    </row>
    <row r="68" spans="1:5" s="416" customFormat="1" ht="12.75" x14ac:dyDescent="0.2">
      <c r="A68" s="368" t="s">
        <v>108</v>
      </c>
      <c r="B68" s="610" t="s">
        <v>379</v>
      </c>
      <c r="C68" s="694"/>
      <c r="D68" s="694"/>
      <c r="E68" s="694"/>
    </row>
    <row r="69" spans="1:5" s="416" customFormat="1" ht="12" customHeight="1" x14ac:dyDescent="0.2">
      <c r="A69" s="368" t="s">
        <v>380</v>
      </c>
      <c r="B69" s="610" t="s">
        <v>381</v>
      </c>
      <c r="C69" s="694"/>
      <c r="D69" s="694"/>
      <c r="E69" s="694"/>
    </row>
    <row r="70" spans="1:5" s="416" customFormat="1" ht="12" customHeight="1" thickBot="1" x14ac:dyDescent="0.25">
      <c r="A70" s="368" t="s">
        <v>382</v>
      </c>
      <c r="B70" s="611" t="s">
        <v>383</v>
      </c>
      <c r="C70" s="694"/>
      <c r="D70" s="694"/>
      <c r="E70" s="694"/>
    </row>
    <row r="71" spans="1:5" s="416" customFormat="1" ht="12" customHeight="1" thickBot="1" x14ac:dyDescent="0.25">
      <c r="A71" s="428" t="s">
        <v>384</v>
      </c>
      <c r="B71" s="612" t="s">
        <v>385</v>
      </c>
      <c r="C71" s="680">
        <v>16014373</v>
      </c>
      <c r="D71" s="680">
        <v>20454000</v>
      </c>
      <c r="E71" s="680">
        <v>23930579</v>
      </c>
    </row>
    <row r="72" spans="1:5" s="416" customFormat="1" ht="12" customHeight="1" x14ac:dyDescent="0.2">
      <c r="A72" s="368" t="s">
        <v>386</v>
      </c>
      <c r="B72" s="609" t="s">
        <v>387</v>
      </c>
      <c r="C72" s="694">
        <v>16014373</v>
      </c>
      <c r="D72" s="694">
        <v>20454000</v>
      </c>
      <c r="E72" s="694">
        <v>23930579</v>
      </c>
    </row>
    <row r="73" spans="1:5" s="416" customFormat="1" ht="12" customHeight="1" thickBot="1" x14ac:dyDescent="0.25">
      <c r="A73" s="368" t="s">
        <v>388</v>
      </c>
      <c r="B73" s="611" t="s">
        <v>389</v>
      </c>
      <c r="C73" s="694"/>
      <c r="D73" s="694"/>
      <c r="E73" s="694"/>
    </row>
    <row r="74" spans="1:5" s="416" customFormat="1" ht="12" customHeight="1" thickBot="1" x14ac:dyDescent="0.25">
      <c r="A74" s="428" t="s">
        <v>390</v>
      </c>
      <c r="B74" s="612" t="s">
        <v>391</v>
      </c>
      <c r="C74" s="680">
        <v>4891892</v>
      </c>
      <c r="D74" s="680">
        <v>0</v>
      </c>
      <c r="E74" s="680">
        <v>4482749</v>
      </c>
    </row>
    <row r="75" spans="1:5" s="416" customFormat="1" ht="12" customHeight="1" x14ac:dyDescent="0.2">
      <c r="A75" s="368" t="s">
        <v>392</v>
      </c>
      <c r="B75" s="609" t="s">
        <v>393</v>
      </c>
      <c r="C75" s="694">
        <v>4891892</v>
      </c>
      <c r="D75" s="694"/>
      <c r="E75" s="694">
        <v>4482749</v>
      </c>
    </row>
    <row r="76" spans="1:5" s="416" customFormat="1" ht="12" customHeight="1" x14ac:dyDescent="0.2">
      <c r="A76" s="368" t="s">
        <v>394</v>
      </c>
      <c r="B76" s="610" t="s">
        <v>395</v>
      </c>
      <c r="C76" s="694"/>
      <c r="D76" s="694"/>
      <c r="E76" s="694"/>
    </row>
    <row r="77" spans="1:5" s="416" customFormat="1" ht="12" customHeight="1" thickBot="1" x14ac:dyDescent="0.25">
      <c r="A77" s="368" t="s">
        <v>396</v>
      </c>
      <c r="B77" s="611" t="s">
        <v>397</v>
      </c>
      <c r="C77" s="694"/>
      <c r="D77" s="694"/>
      <c r="E77" s="694"/>
    </row>
    <row r="78" spans="1:5" s="416" customFormat="1" ht="12" customHeight="1" thickBot="1" x14ac:dyDescent="0.25">
      <c r="A78" s="428" t="s">
        <v>398</v>
      </c>
      <c r="B78" s="612" t="s">
        <v>399</v>
      </c>
      <c r="C78" s="680"/>
      <c r="D78" s="680"/>
      <c r="E78" s="680"/>
    </row>
    <row r="79" spans="1:5" s="416" customFormat="1" ht="12" customHeight="1" x14ac:dyDescent="0.2">
      <c r="A79" s="598" t="s">
        <v>400</v>
      </c>
      <c r="B79" s="609" t="s">
        <v>401</v>
      </c>
      <c r="C79" s="694"/>
      <c r="D79" s="694"/>
      <c r="E79" s="694"/>
    </row>
    <row r="80" spans="1:5" s="416" customFormat="1" ht="12" customHeight="1" x14ac:dyDescent="0.2">
      <c r="A80" s="599" t="s">
        <v>402</v>
      </c>
      <c r="B80" s="610" t="s">
        <v>403</v>
      </c>
      <c r="C80" s="694"/>
      <c r="D80" s="694"/>
      <c r="E80" s="694"/>
    </row>
    <row r="81" spans="1:5" s="416" customFormat="1" ht="12" customHeight="1" x14ac:dyDescent="0.2">
      <c r="A81" s="599" t="s">
        <v>404</v>
      </c>
      <c r="B81" s="610" t="s">
        <v>405</v>
      </c>
      <c r="C81" s="694"/>
      <c r="D81" s="694"/>
      <c r="E81" s="694"/>
    </row>
    <row r="82" spans="1:5" s="416" customFormat="1" ht="12" customHeight="1" thickBot="1" x14ac:dyDescent="0.25">
      <c r="A82" s="429" t="s">
        <v>406</v>
      </c>
      <c r="B82" s="611" t="s">
        <v>407</v>
      </c>
      <c r="C82" s="694"/>
      <c r="D82" s="694"/>
      <c r="E82" s="694"/>
    </row>
    <row r="83" spans="1:5" s="416" customFormat="1" ht="12" customHeight="1" thickBot="1" x14ac:dyDescent="0.25">
      <c r="A83" s="428" t="s">
        <v>408</v>
      </c>
      <c r="B83" s="612" t="s">
        <v>409</v>
      </c>
      <c r="C83" s="700"/>
      <c r="D83" s="700"/>
      <c r="E83" s="700"/>
    </row>
    <row r="84" spans="1:5" s="416" customFormat="1" ht="13.5" customHeight="1" thickBot="1" x14ac:dyDescent="0.25">
      <c r="A84" s="428" t="s">
        <v>410</v>
      </c>
      <c r="B84" s="352" t="s">
        <v>411</v>
      </c>
      <c r="C84" s="692">
        <v>23063672</v>
      </c>
      <c r="D84" s="692">
        <v>20454000</v>
      </c>
      <c r="E84" s="692">
        <v>28413328</v>
      </c>
    </row>
    <row r="85" spans="1:5" s="416" customFormat="1" ht="12" customHeight="1" thickBot="1" x14ac:dyDescent="0.25">
      <c r="A85" s="430" t="s">
        <v>412</v>
      </c>
      <c r="B85" s="355" t="s">
        <v>413</v>
      </c>
      <c r="C85" s="692">
        <v>278913449</v>
      </c>
      <c r="D85" s="692">
        <v>328697356</v>
      </c>
      <c r="E85" s="692">
        <v>335724833</v>
      </c>
    </row>
    <row r="86" spans="1:5" ht="16.5" customHeight="1" x14ac:dyDescent="0.25">
      <c r="A86" s="739" t="s">
        <v>35</v>
      </c>
      <c r="B86" s="739"/>
      <c r="C86" s="739"/>
      <c r="D86" s="739"/>
      <c r="E86" s="739"/>
    </row>
    <row r="87" spans="1:5" s="422" customFormat="1" ht="16.5" customHeight="1" thickBot="1" x14ac:dyDescent="0.3">
      <c r="A87" s="44" t="s">
        <v>111</v>
      </c>
      <c r="B87" s="44"/>
      <c r="C87" s="44"/>
      <c r="D87" s="383"/>
      <c r="E87" s="383" t="s">
        <v>745</v>
      </c>
    </row>
    <row r="88" spans="1:5" s="422" customFormat="1" ht="16.5" customHeight="1" x14ac:dyDescent="0.25">
      <c r="A88" s="740" t="s">
        <v>58</v>
      </c>
      <c r="B88" s="742" t="s">
        <v>178</v>
      </c>
      <c r="C88" s="797" t="str">
        <f>+C3</f>
        <v>2017. évi tény</v>
      </c>
      <c r="D88" s="744" t="str">
        <f>+D3</f>
        <v>2018. évi</v>
      </c>
      <c r="E88" s="745"/>
    </row>
    <row r="89" spans="1:5" ht="38.1" customHeight="1" thickBot="1" x14ac:dyDescent="0.3">
      <c r="A89" s="741"/>
      <c r="B89" s="743"/>
      <c r="C89" s="798"/>
      <c r="D89" s="45" t="s">
        <v>183</v>
      </c>
      <c r="E89" s="46" t="s">
        <v>184</v>
      </c>
    </row>
    <row r="90" spans="1:5" s="415" customFormat="1" ht="12" customHeight="1" thickBot="1" x14ac:dyDescent="0.25">
      <c r="A90" s="379" t="s">
        <v>414</v>
      </c>
      <c r="B90" s="380" t="s">
        <v>415</v>
      </c>
      <c r="C90" s="380" t="s">
        <v>416</v>
      </c>
      <c r="D90" s="380" t="s">
        <v>418</v>
      </c>
      <c r="E90" s="426" t="s">
        <v>495</v>
      </c>
    </row>
    <row r="91" spans="1:5" ht="12" customHeight="1" thickBot="1" x14ac:dyDescent="0.3">
      <c r="A91" s="376" t="s">
        <v>6</v>
      </c>
      <c r="B91" s="378" t="s">
        <v>578</v>
      </c>
      <c r="C91" s="360">
        <v>234768314</v>
      </c>
      <c r="D91" s="360">
        <v>272344384</v>
      </c>
      <c r="E91" s="360">
        <v>239128536</v>
      </c>
    </row>
    <row r="92" spans="1:5" ht="12" customHeight="1" x14ac:dyDescent="0.25">
      <c r="A92" s="371" t="s">
        <v>70</v>
      </c>
      <c r="B92" s="613" t="s">
        <v>36</v>
      </c>
      <c r="C92" s="703">
        <v>74799629</v>
      </c>
      <c r="D92" s="703">
        <v>85115000</v>
      </c>
      <c r="E92" s="703">
        <v>70408112</v>
      </c>
    </row>
    <row r="93" spans="1:5" ht="12" customHeight="1" x14ac:dyDescent="0.25">
      <c r="A93" s="368" t="s">
        <v>71</v>
      </c>
      <c r="B93" s="614" t="s">
        <v>132</v>
      </c>
      <c r="C93" s="686">
        <v>10545884</v>
      </c>
      <c r="D93" s="686">
        <v>9858000</v>
      </c>
      <c r="E93" s="686">
        <v>9562692</v>
      </c>
    </row>
    <row r="94" spans="1:5" ht="12" customHeight="1" x14ac:dyDescent="0.25">
      <c r="A94" s="368" t="s">
        <v>72</v>
      </c>
      <c r="B94" s="614" t="s">
        <v>99</v>
      </c>
      <c r="C94" s="690">
        <v>44499183</v>
      </c>
      <c r="D94" s="690">
        <v>74009949</v>
      </c>
      <c r="E94" s="690">
        <v>57223103</v>
      </c>
    </row>
    <row r="95" spans="1:5" ht="12" customHeight="1" x14ac:dyDescent="0.25">
      <c r="A95" s="368" t="s">
        <v>73</v>
      </c>
      <c r="B95" s="615" t="s">
        <v>133</v>
      </c>
      <c r="C95" s="690">
        <v>17641864</v>
      </c>
      <c r="D95" s="690">
        <v>17023000</v>
      </c>
      <c r="E95" s="690">
        <v>16903394</v>
      </c>
    </row>
    <row r="96" spans="1:5" ht="12" customHeight="1" x14ac:dyDescent="0.25">
      <c r="A96" s="368" t="s">
        <v>82</v>
      </c>
      <c r="B96" s="614" t="s">
        <v>134</v>
      </c>
      <c r="C96" s="690">
        <v>87281754</v>
      </c>
      <c r="D96" s="690">
        <v>86338435</v>
      </c>
      <c r="E96" s="690">
        <v>85031235</v>
      </c>
    </row>
    <row r="97" spans="1:5" ht="12" customHeight="1" x14ac:dyDescent="0.25">
      <c r="A97" s="368" t="s">
        <v>74</v>
      </c>
      <c r="B97" s="614" t="s">
        <v>421</v>
      </c>
      <c r="C97" s="690">
        <v>2118407</v>
      </c>
      <c r="D97" s="690">
        <v>127051</v>
      </c>
      <c r="E97" s="690">
        <v>127051</v>
      </c>
    </row>
    <row r="98" spans="1:5" ht="12" customHeight="1" x14ac:dyDescent="0.25">
      <c r="A98" s="368" t="s">
        <v>75</v>
      </c>
      <c r="B98" s="616" t="s">
        <v>422</v>
      </c>
      <c r="C98" s="690"/>
      <c r="D98" s="690"/>
      <c r="E98" s="690"/>
    </row>
    <row r="99" spans="1:5" ht="12" customHeight="1" x14ac:dyDescent="0.25">
      <c r="A99" s="368" t="s">
        <v>83</v>
      </c>
      <c r="B99" s="614" t="s">
        <v>423</v>
      </c>
      <c r="C99" s="690"/>
      <c r="D99" s="690"/>
      <c r="E99" s="690"/>
    </row>
    <row r="100" spans="1:5" ht="12" customHeight="1" x14ac:dyDescent="0.25">
      <c r="A100" s="368" t="s">
        <v>84</v>
      </c>
      <c r="B100" s="614" t="s">
        <v>424</v>
      </c>
      <c r="C100" s="690"/>
      <c r="D100" s="690"/>
      <c r="E100" s="690"/>
    </row>
    <row r="101" spans="1:5" ht="12" customHeight="1" x14ac:dyDescent="0.25">
      <c r="A101" s="368" t="s">
        <v>85</v>
      </c>
      <c r="B101" s="616" t="s">
        <v>425</v>
      </c>
      <c r="C101" s="690">
        <v>73711788</v>
      </c>
      <c r="D101" s="690">
        <v>75040784</v>
      </c>
      <c r="E101" s="690">
        <v>73766940</v>
      </c>
    </row>
    <row r="102" spans="1:5" ht="12" customHeight="1" x14ac:dyDescent="0.25">
      <c r="A102" s="368" t="s">
        <v>86</v>
      </c>
      <c r="B102" s="616" t="s">
        <v>426</v>
      </c>
      <c r="C102" s="690"/>
      <c r="D102" s="690"/>
      <c r="E102" s="690"/>
    </row>
    <row r="103" spans="1:5" ht="12" customHeight="1" x14ac:dyDescent="0.25">
      <c r="A103" s="368" t="s">
        <v>88</v>
      </c>
      <c r="B103" s="614" t="s">
        <v>427</v>
      </c>
      <c r="C103" s="690"/>
      <c r="D103" s="690"/>
      <c r="E103" s="690"/>
    </row>
    <row r="104" spans="1:5" ht="12" customHeight="1" x14ac:dyDescent="0.25">
      <c r="A104" s="367" t="s">
        <v>135</v>
      </c>
      <c r="B104" s="617" t="s">
        <v>428</v>
      </c>
      <c r="C104" s="690"/>
      <c r="D104" s="690"/>
      <c r="E104" s="690"/>
    </row>
    <row r="105" spans="1:5" ht="12" customHeight="1" x14ac:dyDescent="0.25">
      <c r="A105" s="368" t="s">
        <v>429</v>
      </c>
      <c r="B105" s="617" t="s">
        <v>430</v>
      </c>
      <c r="C105" s="690"/>
      <c r="D105" s="690"/>
      <c r="E105" s="690"/>
    </row>
    <row r="106" spans="1:5" ht="12" customHeight="1" thickBot="1" x14ac:dyDescent="0.3">
      <c r="A106" s="372" t="s">
        <v>431</v>
      </c>
      <c r="B106" s="618" t="s">
        <v>432</v>
      </c>
      <c r="C106" s="705">
        <v>11451559</v>
      </c>
      <c r="D106" s="705">
        <v>11170600</v>
      </c>
      <c r="E106" s="705">
        <v>11137244</v>
      </c>
    </row>
    <row r="107" spans="1:5" ht="12" customHeight="1" thickBot="1" x14ac:dyDescent="0.3">
      <c r="A107" s="374" t="s">
        <v>7</v>
      </c>
      <c r="B107" s="377" t="s">
        <v>579</v>
      </c>
      <c r="C107" s="680">
        <v>13036710</v>
      </c>
      <c r="D107" s="680">
        <v>52217756</v>
      </c>
      <c r="E107" s="389">
        <v>25565145</v>
      </c>
    </row>
    <row r="108" spans="1:5" ht="12" customHeight="1" x14ac:dyDescent="0.25">
      <c r="A108" s="369" t="s">
        <v>76</v>
      </c>
      <c r="B108" s="614" t="s">
        <v>157</v>
      </c>
      <c r="C108" s="683">
        <v>13036710</v>
      </c>
      <c r="D108" s="683">
        <v>8066756</v>
      </c>
      <c r="E108" s="683">
        <v>5265260</v>
      </c>
    </row>
    <row r="109" spans="1:5" ht="12" customHeight="1" x14ac:dyDescent="0.25">
      <c r="A109" s="369" t="s">
        <v>77</v>
      </c>
      <c r="B109" s="617" t="s">
        <v>434</v>
      </c>
      <c r="C109" s="683"/>
      <c r="D109" s="683"/>
      <c r="E109" s="683"/>
    </row>
    <row r="110" spans="1:5" x14ac:dyDescent="0.25">
      <c r="A110" s="369" t="s">
        <v>78</v>
      </c>
      <c r="B110" s="617" t="s">
        <v>136</v>
      </c>
      <c r="C110" s="686"/>
      <c r="D110" s="686">
        <v>44151000</v>
      </c>
      <c r="E110" s="686">
        <v>20299885</v>
      </c>
    </row>
    <row r="111" spans="1:5" ht="12" customHeight="1" x14ac:dyDescent="0.25">
      <c r="A111" s="369" t="s">
        <v>79</v>
      </c>
      <c r="B111" s="617" t="s">
        <v>435</v>
      </c>
      <c r="C111" s="686"/>
      <c r="D111" s="686"/>
      <c r="E111" s="390"/>
    </row>
    <row r="112" spans="1:5" ht="12" customHeight="1" x14ac:dyDescent="0.25">
      <c r="A112" s="369" t="s">
        <v>80</v>
      </c>
      <c r="B112" s="611" t="s">
        <v>159</v>
      </c>
      <c r="C112" s="686"/>
      <c r="D112" s="686"/>
      <c r="E112" s="390"/>
    </row>
    <row r="113" spans="1:5" x14ac:dyDescent="0.25">
      <c r="A113" s="369" t="s">
        <v>87</v>
      </c>
      <c r="B113" s="610" t="s">
        <v>436</v>
      </c>
      <c r="C113" s="686"/>
      <c r="D113" s="686"/>
      <c r="E113" s="390"/>
    </row>
    <row r="114" spans="1:5" x14ac:dyDescent="0.25">
      <c r="A114" s="369" t="s">
        <v>89</v>
      </c>
      <c r="B114" s="619" t="s">
        <v>437</v>
      </c>
      <c r="C114" s="686"/>
      <c r="D114" s="686"/>
      <c r="E114" s="390"/>
    </row>
    <row r="115" spans="1:5" ht="12" customHeight="1" x14ac:dyDescent="0.25">
      <c r="A115" s="369" t="s">
        <v>137</v>
      </c>
      <c r="B115" s="614" t="s">
        <v>424</v>
      </c>
      <c r="C115" s="686"/>
      <c r="D115" s="686"/>
      <c r="E115" s="390"/>
    </row>
    <row r="116" spans="1:5" ht="12" customHeight="1" x14ac:dyDescent="0.25">
      <c r="A116" s="369" t="s">
        <v>138</v>
      </c>
      <c r="B116" s="614" t="s">
        <v>438</v>
      </c>
      <c r="C116" s="686"/>
      <c r="D116" s="686"/>
      <c r="E116" s="390"/>
    </row>
    <row r="117" spans="1:5" ht="12" customHeight="1" x14ac:dyDescent="0.25">
      <c r="A117" s="369" t="s">
        <v>139</v>
      </c>
      <c r="B117" s="614" t="s">
        <v>439</v>
      </c>
      <c r="C117" s="686"/>
      <c r="D117" s="686"/>
      <c r="E117" s="390"/>
    </row>
    <row r="118" spans="1:5" s="433" customFormat="1" ht="12" customHeight="1" x14ac:dyDescent="0.2">
      <c r="A118" s="369" t="s">
        <v>440</v>
      </c>
      <c r="B118" s="614" t="s">
        <v>427</v>
      </c>
      <c r="C118" s="686"/>
      <c r="D118" s="686"/>
      <c r="E118" s="390"/>
    </row>
    <row r="119" spans="1:5" ht="12" customHeight="1" x14ac:dyDescent="0.25">
      <c r="A119" s="369" t="s">
        <v>441</v>
      </c>
      <c r="B119" s="614" t="s">
        <v>442</v>
      </c>
      <c r="C119" s="686"/>
      <c r="D119" s="686"/>
      <c r="E119" s="390"/>
    </row>
    <row r="120" spans="1:5" ht="12" customHeight="1" thickBot="1" x14ac:dyDescent="0.3">
      <c r="A120" s="367" t="s">
        <v>443</v>
      </c>
      <c r="B120" s="614" t="s">
        <v>444</v>
      </c>
      <c r="C120" s="690"/>
      <c r="D120" s="690"/>
      <c r="E120" s="392"/>
    </row>
    <row r="121" spans="1:5" ht="12" customHeight="1" thickBot="1" x14ac:dyDescent="0.3">
      <c r="A121" s="374" t="s">
        <v>8</v>
      </c>
      <c r="B121" s="592" t="s">
        <v>445</v>
      </c>
      <c r="C121" s="680">
        <v>0</v>
      </c>
      <c r="D121" s="680">
        <v>0</v>
      </c>
      <c r="E121" s="389">
        <v>0</v>
      </c>
    </row>
    <row r="122" spans="1:5" ht="12" customHeight="1" x14ac:dyDescent="0.25">
      <c r="A122" s="369" t="s">
        <v>59</v>
      </c>
      <c r="B122" s="619" t="s">
        <v>45</v>
      </c>
      <c r="C122" s="683"/>
      <c r="D122" s="683"/>
      <c r="E122" s="391"/>
    </row>
    <row r="123" spans="1:5" ht="12" customHeight="1" thickBot="1" x14ac:dyDescent="0.3">
      <c r="A123" s="370" t="s">
        <v>60</v>
      </c>
      <c r="B123" s="617" t="s">
        <v>46</v>
      </c>
      <c r="C123" s="690"/>
      <c r="D123" s="690"/>
      <c r="E123" s="392"/>
    </row>
    <row r="124" spans="1:5" ht="12" customHeight="1" thickBot="1" x14ac:dyDescent="0.3">
      <c r="A124" s="374" t="s">
        <v>9</v>
      </c>
      <c r="B124" s="592" t="s">
        <v>446</v>
      </c>
      <c r="C124" s="680">
        <v>247805024</v>
      </c>
      <c r="D124" s="680">
        <v>324562140</v>
      </c>
      <c r="E124" s="389">
        <v>264693681</v>
      </c>
    </row>
    <row r="125" spans="1:5" ht="12" customHeight="1" thickBot="1" x14ac:dyDescent="0.3">
      <c r="A125" s="374" t="s">
        <v>10</v>
      </c>
      <c r="B125" s="592" t="s">
        <v>447</v>
      </c>
      <c r="C125" s="680">
        <v>2157407</v>
      </c>
      <c r="D125" s="680">
        <v>2157407</v>
      </c>
      <c r="E125" s="389">
        <v>2157407</v>
      </c>
    </row>
    <row r="126" spans="1:5" ht="12" customHeight="1" x14ac:dyDescent="0.25">
      <c r="A126" s="369" t="s">
        <v>63</v>
      </c>
      <c r="B126" s="619" t="s">
        <v>580</v>
      </c>
      <c r="C126" s="686"/>
      <c r="D126" s="686"/>
      <c r="E126" s="390"/>
    </row>
    <row r="127" spans="1:5" ht="12" customHeight="1" x14ac:dyDescent="0.25">
      <c r="A127" s="369" t="s">
        <v>64</v>
      </c>
      <c r="B127" s="619" t="s">
        <v>581</v>
      </c>
      <c r="C127" s="686">
        <v>2157407</v>
      </c>
      <c r="D127" s="686">
        <v>2157407</v>
      </c>
      <c r="E127" s="390">
        <v>2157407</v>
      </c>
    </row>
    <row r="128" spans="1:5" ht="12" customHeight="1" thickBot="1" x14ac:dyDescent="0.3">
      <c r="A128" s="367" t="s">
        <v>65</v>
      </c>
      <c r="B128" s="620" t="s">
        <v>582</v>
      </c>
      <c r="C128" s="686"/>
      <c r="D128" s="686"/>
      <c r="E128" s="390"/>
    </row>
    <row r="129" spans="1:9" ht="12" customHeight="1" thickBot="1" x14ac:dyDescent="0.3">
      <c r="A129" s="374" t="s">
        <v>11</v>
      </c>
      <c r="B129" s="592" t="s">
        <v>451</v>
      </c>
      <c r="C129" s="680">
        <v>0</v>
      </c>
      <c r="D129" s="680">
        <v>0</v>
      </c>
      <c r="E129" s="389">
        <v>0</v>
      </c>
    </row>
    <row r="130" spans="1:9" ht="12" customHeight="1" x14ac:dyDescent="0.25">
      <c r="A130" s="369" t="s">
        <v>66</v>
      </c>
      <c r="B130" s="619" t="s">
        <v>583</v>
      </c>
      <c r="C130" s="686"/>
      <c r="D130" s="686"/>
      <c r="E130" s="390"/>
    </row>
    <row r="131" spans="1:9" ht="12" customHeight="1" x14ac:dyDescent="0.25">
      <c r="A131" s="369" t="s">
        <v>67</v>
      </c>
      <c r="B131" s="619" t="s">
        <v>584</v>
      </c>
      <c r="C131" s="686"/>
      <c r="D131" s="686"/>
      <c r="E131" s="390"/>
    </row>
    <row r="132" spans="1:9" ht="12" customHeight="1" x14ac:dyDescent="0.25">
      <c r="A132" s="369" t="s">
        <v>348</v>
      </c>
      <c r="B132" s="619" t="s">
        <v>585</v>
      </c>
      <c r="C132" s="686"/>
      <c r="D132" s="686"/>
      <c r="E132" s="390"/>
    </row>
    <row r="133" spans="1:9" ht="12" customHeight="1" thickBot="1" x14ac:dyDescent="0.3">
      <c r="A133" s="367" t="s">
        <v>350</v>
      </c>
      <c r="B133" s="620" t="s">
        <v>586</v>
      </c>
      <c r="C133" s="686"/>
      <c r="D133" s="686"/>
      <c r="E133" s="390"/>
    </row>
    <row r="134" spans="1:9" ht="12" customHeight="1" thickBot="1" x14ac:dyDescent="0.3">
      <c r="A134" s="374" t="s">
        <v>12</v>
      </c>
      <c r="B134" s="592" t="s">
        <v>456</v>
      </c>
      <c r="C134" s="692">
        <v>4660439</v>
      </c>
      <c r="D134" s="692">
        <v>4135216</v>
      </c>
      <c r="E134" s="425">
        <v>4135216</v>
      </c>
    </row>
    <row r="135" spans="1:9" ht="12" customHeight="1" x14ac:dyDescent="0.25">
      <c r="A135" s="369" t="s">
        <v>68</v>
      </c>
      <c r="B135" s="619" t="s">
        <v>457</v>
      </c>
      <c r="C135" s="686"/>
      <c r="D135" s="686"/>
      <c r="E135" s="390"/>
    </row>
    <row r="136" spans="1:9" ht="12" customHeight="1" x14ac:dyDescent="0.25">
      <c r="A136" s="369" t="s">
        <v>69</v>
      </c>
      <c r="B136" s="619" t="s">
        <v>458</v>
      </c>
      <c r="C136" s="686">
        <v>4660439</v>
      </c>
      <c r="D136" s="686">
        <v>4135216</v>
      </c>
      <c r="E136" s="686">
        <v>4135216</v>
      </c>
    </row>
    <row r="137" spans="1:9" ht="12" customHeight="1" x14ac:dyDescent="0.25">
      <c r="A137" s="369" t="s">
        <v>357</v>
      </c>
      <c r="B137" s="619" t="s">
        <v>587</v>
      </c>
      <c r="C137" s="686"/>
      <c r="D137" s="686"/>
      <c r="E137" s="390"/>
    </row>
    <row r="138" spans="1:9" ht="12" customHeight="1" thickBot="1" x14ac:dyDescent="0.3">
      <c r="A138" s="367" t="s">
        <v>359</v>
      </c>
      <c r="B138" s="620" t="s">
        <v>502</v>
      </c>
      <c r="C138" s="686"/>
      <c r="D138" s="686"/>
      <c r="E138" s="390"/>
    </row>
    <row r="139" spans="1:9" ht="15" customHeight="1" thickBot="1" x14ac:dyDescent="0.3">
      <c r="A139" s="374" t="s">
        <v>13</v>
      </c>
      <c r="B139" s="592" t="s">
        <v>552</v>
      </c>
      <c r="C139" s="358"/>
      <c r="D139" s="358"/>
      <c r="E139" s="358"/>
      <c r="F139" s="423"/>
      <c r="G139" s="424"/>
      <c r="H139" s="424"/>
      <c r="I139" s="424"/>
    </row>
    <row r="140" spans="1:9" s="416" customFormat="1" ht="12.95" customHeight="1" x14ac:dyDescent="0.2">
      <c r="A140" s="369" t="s">
        <v>130</v>
      </c>
      <c r="B140" s="619" t="s">
        <v>462</v>
      </c>
      <c r="C140" s="686"/>
      <c r="D140" s="686"/>
      <c r="E140" s="390"/>
    </row>
    <row r="141" spans="1:9" ht="13.5" customHeight="1" x14ac:dyDescent="0.25">
      <c r="A141" s="369" t="s">
        <v>131</v>
      </c>
      <c r="B141" s="619" t="s">
        <v>463</v>
      </c>
      <c r="C141" s="686"/>
      <c r="D141" s="686"/>
      <c r="E141" s="390"/>
    </row>
    <row r="142" spans="1:9" ht="13.5" customHeight="1" x14ac:dyDescent="0.25">
      <c r="A142" s="369" t="s">
        <v>158</v>
      </c>
      <c r="B142" s="619" t="s">
        <v>464</v>
      </c>
      <c r="C142" s="686"/>
      <c r="D142" s="686"/>
      <c r="E142" s="390"/>
    </row>
    <row r="143" spans="1:9" ht="13.5" customHeight="1" thickBot="1" x14ac:dyDescent="0.3">
      <c r="A143" s="369" t="s">
        <v>365</v>
      </c>
      <c r="B143" s="619" t="s">
        <v>465</v>
      </c>
      <c r="C143" s="686"/>
      <c r="D143" s="686"/>
      <c r="E143" s="390"/>
    </row>
    <row r="144" spans="1:9" ht="12.75" customHeight="1" thickBot="1" x14ac:dyDescent="0.3">
      <c r="A144" s="374" t="s">
        <v>14</v>
      </c>
      <c r="B144" s="592" t="s">
        <v>466</v>
      </c>
      <c r="C144" s="357">
        <v>6817846</v>
      </c>
      <c r="D144" s="357">
        <v>4135216</v>
      </c>
      <c r="E144" s="357">
        <v>4135216</v>
      </c>
    </row>
    <row r="145" spans="1:5" ht="13.5" customHeight="1" thickBot="1" x14ac:dyDescent="0.3">
      <c r="A145" s="399" t="s">
        <v>15</v>
      </c>
      <c r="B145" s="621" t="s">
        <v>467</v>
      </c>
      <c r="C145" s="357">
        <v>254622870</v>
      </c>
      <c r="D145" s="357">
        <v>328697356</v>
      </c>
      <c r="E145" s="357">
        <v>268828897</v>
      </c>
    </row>
    <row r="146" spans="1:5" ht="13.5" customHeight="1" x14ac:dyDescent="0.25"/>
    <row r="147" spans="1:5" ht="13.5" customHeight="1" x14ac:dyDescent="0.25"/>
    <row r="148" spans="1:5" ht="7.5" customHeight="1" x14ac:dyDescent="0.25"/>
    <row r="150" spans="1:5" ht="12.7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</sheetData>
  <mergeCells count="10">
    <mergeCell ref="A1:E1"/>
    <mergeCell ref="A3:A4"/>
    <mergeCell ref="B3:B4"/>
    <mergeCell ref="D3:E3"/>
    <mergeCell ref="C3:C4"/>
    <mergeCell ref="A88:A89"/>
    <mergeCell ref="B88:B89"/>
    <mergeCell ref="D88:E88"/>
    <mergeCell ref="C88:C89"/>
    <mergeCell ref="A86:E86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Bodroghalom Község Önkormányzata
2017. ÉVI ZÁRSZÁMADÁSÁNAK PÉNZÜGYI MÉRLEGE&amp;10
&amp;R&amp;"Times New Roman CE,Félkövér dőlt"&amp;11 1. tájékoztató tábla a ....../2018. (......) önkormányzati rendelethez</oddHeader>
  </headerFooter>
  <rowBreaks count="1" manualBreakCount="1">
    <brk id="85" max="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K18"/>
  <sheetViews>
    <sheetView view="pageLayout" zoomScaleNormal="100" workbookViewId="0">
      <selection activeCell="K19" sqref="K19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8" t="s">
        <v>748</v>
      </c>
      <c r="K1" s="755" t="str">
        <f>+CONCATENATE("2. tájékoztató tábla a ......../",LEFT(ÖSSZEFÜGGÉSEK!A4,4)+3,". (........) önkormányzati rendelethez")</f>
        <v>2. tájékoztató tábla a ......../2019. (........) önkormányzati rendelethez</v>
      </c>
    </row>
    <row r="2" spans="1:11" s="122" customFormat="1" ht="26.25" customHeight="1" x14ac:dyDescent="0.2">
      <c r="A2" s="799" t="s">
        <v>58</v>
      </c>
      <c r="B2" s="801" t="s">
        <v>188</v>
      </c>
      <c r="C2" s="801" t="s">
        <v>189</v>
      </c>
      <c r="D2" s="801" t="s">
        <v>190</v>
      </c>
      <c r="E2" s="801" t="s">
        <v>770</v>
      </c>
      <c r="F2" s="119" t="s">
        <v>191</v>
      </c>
      <c r="G2" s="120"/>
      <c r="H2" s="120"/>
      <c r="I2" s="121"/>
      <c r="J2" s="804" t="s">
        <v>192</v>
      </c>
      <c r="K2" s="755"/>
    </row>
    <row r="3" spans="1:11" s="124" customFormat="1" ht="32.25" customHeight="1" thickBot="1" x14ac:dyDescent="0.25">
      <c r="A3" s="800"/>
      <c r="B3" s="802"/>
      <c r="C3" s="802"/>
      <c r="D3" s="803"/>
      <c r="E3" s="803"/>
      <c r="F3" s="123" t="s">
        <v>760</v>
      </c>
      <c r="G3" s="123" t="s">
        <v>761</v>
      </c>
      <c r="H3" s="123" t="s">
        <v>771</v>
      </c>
      <c r="I3" s="123" t="s">
        <v>772</v>
      </c>
      <c r="J3" s="805"/>
      <c r="K3" s="755"/>
    </row>
    <row r="4" spans="1:11" s="126" customFormat="1" ht="14.1" customHeight="1" thickBot="1" x14ac:dyDescent="0.25">
      <c r="A4" s="595" t="s">
        <v>414</v>
      </c>
      <c r="B4" s="125" t="s">
        <v>588</v>
      </c>
      <c r="C4" s="596" t="s">
        <v>416</v>
      </c>
      <c r="D4" s="596" t="s">
        <v>417</v>
      </c>
      <c r="E4" s="596" t="s">
        <v>418</v>
      </c>
      <c r="F4" s="596" t="s">
        <v>495</v>
      </c>
      <c r="G4" s="596" t="s">
        <v>496</v>
      </c>
      <c r="H4" s="596" t="s">
        <v>497</v>
      </c>
      <c r="I4" s="596" t="s">
        <v>498</v>
      </c>
      <c r="J4" s="597" t="s">
        <v>692</v>
      </c>
      <c r="K4" s="755"/>
    </row>
    <row r="5" spans="1:11" ht="33.75" customHeight="1" x14ac:dyDescent="0.2">
      <c r="A5" s="127" t="s">
        <v>6</v>
      </c>
      <c r="B5" s="128" t="s">
        <v>193</v>
      </c>
      <c r="C5" s="129"/>
      <c r="D5" s="130">
        <f t="shared" ref="D5:I5" si="0">SUM(D6:D7)</f>
        <v>0</v>
      </c>
      <c r="E5" s="130">
        <f t="shared" si="0"/>
        <v>0</v>
      </c>
      <c r="F5" s="130">
        <f t="shared" si="0"/>
        <v>0</v>
      </c>
      <c r="G5" s="130">
        <f t="shared" si="0"/>
        <v>0</v>
      </c>
      <c r="H5" s="130">
        <f t="shared" si="0"/>
        <v>0</v>
      </c>
      <c r="I5" s="131">
        <f t="shared" si="0"/>
        <v>0</v>
      </c>
      <c r="J5" s="132">
        <f t="shared" ref="J5:J17" si="1">SUM(F5:I5)</f>
        <v>0</v>
      </c>
      <c r="K5" s="755"/>
    </row>
    <row r="6" spans="1:11" ht="21" customHeight="1" x14ac:dyDescent="0.2">
      <c r="A6" s="133" t="s">
        <v>7</v>
      </c>
      <c r="B6" s="134" t="s">
        <v>194</v>
      </c>
      <c r="C6" s="135"/>
      <c r="D6" s="2"/>
      <c r="E6" s="2"/>
      <c r="F6" s="2"/>
      <c r="G6" s="2"/>
      <c r="H6" s="2"/>
      <c r="I6" s="48"/>
      <c r="J6" s="136">
        <f t="shared" si="1"/>
        <v>0</v>
      </c>
      <c r="K6" s="755"/>
    </row>
    <row r="7" spans="1:11" ht="21" customHeight="1" x14ac:dyDescent="0.2">
      <c r="A7" s="133" t="s">
        <v>8</v>
      </c>
      <c r="B7" s="134" t="s">
        <v>194</v>
      </c>
      <c r="C7" s="135"/>
      <c r="D7" s="2"/>
      <c r="E7" s="2"/>
      <c r="F7" s="2"/>
      <c r="G7" s="2"/>
      <c r="H7" s="2"/>
      <c r="I7" s="48"/>
      <c r="J7" s="136">
        <f t="shared" si="1"/>
        <v>0</v>
      </c>
      <c r="K7" s="755"/>
    </row>
    <row r="8" spans="1:11" ht="36" customHeight="1" x14ac:dyDescent="0.2">
      <c r="A8" s="133" t="s">
        <v>9</v>
      </c>
      <c r="B8" s="137" t="s">
        <v>195</v>
      </c>
      <c r="C8" s="138"/>
      <c r="D8" s="139">
        <f t="shared" ref="D8:I8" si="2">SUM(D9:D10)</f>
        <v>0</v>
      </c>
      <c r="E8" s="139">
        <f t="shared" si="2"/>
        <v>0</v>
      </c>
      <c r="F8" s="139">
        <f t="shared" si="2"/>
        <v>0</v>
      </c>
      <c r="G8" s="139">
        <f t="shared" si="2"/>
        <v>0</v>
      </c>
      <c r="H8" s="139">
        <f t="shared" si="2"/>
        <v>0</v>
      </c>
      <c r="I8" s="140">
        <f t="shared" si="2"/>
        <v>0</v>
      </c>
      <c r="J8" s="141">
        <f t="shared" si="1"/>
        <v>0</v>
      </c>
      <c r="K8" s="755"/>
    </row>
    <row r="9" spans="1:11" ht="21" customHeight="1" x14ac:dyDescent="0.2">
      <c r="A9" s="133" t="s">
        <v>10</v>
      </c>
      <c r="B9" s="134" t="s">
        <v>194</v>
      </c>
      <c r="C9" s="135"/>
      <c r="D9" s="2"/>
      <c r="E9" s="2"/>
      <c r="F9" s="2"/>
      <c r="G9" s="2"/>
      <c r="H9" s="2"/>
      <c r="I9" s="48"/>
      <c r="J9" s="136">
        <f t="shared" si="1"/>
        <v>0</v>
      </c>
      <c r="K9" s="755"/>
    </row>
    <row r="10" spans="1:11" ht="18" customHeight="1" x14ac:dyDescent="0.2">
      <c r="A10" s="133" t="s">
        <v>11</v>
      </c>
      <c r="B10" s="134" t="s">
        <v>194</v>
      </c>
      <c r="C10" s="135"/>
      <c r="D10" s="2"/>
      <c r="E10" s="2"/>
      <c r="F10" s="2"/>
      <c r="G10" s="2"/>
      <c r="H10" s="2"/>
      <c r="I10" s="48"/>
      <c r="J10" s="136">
        <f t="shared" si="1"/>
        <v>0</v>
      </c>
      <c r="K10" s="755"/>
    </row>
    <row r="11" spans="1:11" ht="21" customHeight="1" x14ac:dyDescent="0.2">
      <c r="A11" s="133" t="s">
        <v>12</v>
      </c>
      <c r="B11" s="142" t="s">
        <v>196</v>
      </c>
      <c r="C11" s="138"/>
      <c r="D11" s="139">
        <f t="shared" ref="D11:I11" si="3">SUM(D12:D12)</f>
        <v>0</v>
      </c>
      <c r="E11" s="139">
        <f t="shared" si="3"/>
        <v>0</v>
      </c>
      <c r="F11" s="139">
        <f t="shared" si="3"/>
        <v>0</v>
      </c>
      <c r="G11" s="139">
        <f t="shared" si="3"/>
        <v>0</v>
      </c>
      <c r="H11" s="139">
        <f t="shared" si="3"/>
        <v>0</v>
      </c>
      <c r="I11" s="140">
        <f t="shared" si="3"/>
        <v>0</v>
      </c>
      <c r="J11" s="141">
        <f t="shared" si="1"/>
        <v>0</v>
      </c>
      <c r="K11" s="755"/>
    </row>
    <row r="12" spans="1:11" ht="21" customHeight="1" x14ac:dyDescent="0.2">
      <c r="A12" s="133" t="s">
        <v>13</v>
      </c>
      <c r="B12" s="134" t="s">
        <v>194</v>
      </c>
      <c r="C12" s="135"/>
      <c r="D12" s="2"/>
      <c r="E12" s="2"/>
      <c r="F12" s="2"/>
      <c r="G12" s="2"/>
      <c r="H12" s="2"/>
      <c r="I12" s="48"/>
      <c r="J12" s="136">
        <f t="shared" si="1"/>
        <v>0</v>
      </c>
      <c r="K12" s="755"/>
    </row>
    <row r="13" spans="1:11" ht="21" customHeight="1" x14ac:dyDescent="0.2">
      <c r="A13" s="133" t="s">
        <v>14</v>
      </c>
      <c r="B13" s="142" t="s">
        <v>197</v>
      </c>
      <c r="C13" s="138"/>
      <c r="D13" s="139">
        <f t="shared" ref="D13:I13" si="4">SUM(D14:D14)</f>
        <v>0</v>
      </c>
      <c r="E13" s="139">
        <f t="shared" si="4"/>
        <v>0</v>
      </c>
      <c r="F13" s="139">
        <f t="shared" si="4"/>
        <v>0</v>
      </c>
      <c r="G13" s="139">
        <f t="shared" si="4"/>
        <v>0</v>
      </c>
      <c r="H13" s="139">
        <f t="shared" si="4"/>
        <v>0</v>
      </c>
      <c r="I13" s="140">
        <f t="shared" si="4"/>
        <v>0</v>
      </c>
      <c r="J13" s="141">
        <f t="shared" si="1"/>
        <v>0</v>
      </c>
      <c r="K13" s="755"/>
    </row>
    <row r="14" spans="1:11" ht="21" customHeight="1" x14ac:dyDescent="0.2">
      <c r="A14" s="133" t="s">
        <v>15</v>
      </c>
      <c r="B14" s="134" t="s">
        <v>194</v>
      </c>
      <c r="C14" s="135"/>
      <c r="D14" s="2"/>
      <c r="E14" s="2"/>
      <c r="F14" s="2"/>
      <c r="G14" s="2"/>
      <c r="H14" s="2"/>
      <c r="I14" s="48"/>
      <c r="J14" s="136">
        <f t="shared" si="1"/>
        <v>0</v>
      </c>
      <c r="K14" s="755"/>
    </row>
    <row r="15" spans="1:11" ht="21" customHeight="1" x14ac:dyDescent="0.2">
      <c r="A15" s="143" t="s">
        <v>16</v>
      </c>
      <c r="B15" s="144" t="s">
        <v>198</v>
      </c>
      <c r="C15" s="145"/>
      <c r="D15" s="146">
        <f t="shared" ref="D15:I15" si="5">SUM(D16:D17)</f>
        <v>0</v>
      </c>
      <c r="E15" s="146">
        <f t="shared" si="5"/>
        <v>0</v>
      </c>
      <c r="F15" s="146">
        <f t="shared" si="5"/>
        <v>0</v>
      </c>
      <c r="G15" s="146">
        <f t="shared" si="5"/>
        <v>0</v>
      </c>
      <c r="H15" s="146">
        <f t="shared" si="5"/>
        <v>0</v>
      </c>
      <c r="I15" s="147">
        <f t="shared" si="5"/>
        <v>0</v>
      </c>
      <c r="J15" s="141">
        <f t="shared" si="1"/>
        <v>0</v>
      </c>
      <c r="K15" s="755"/>
    </row>
    <row r="16" spans="1:11" ht="21" customHeight="1" x14ac:dyDescent="0.2">
      <c r="A16" s="143" t="s">
        <v>17</v>
      </c>
      <c r="B16" s="134" t="s">
        <v>194</v>
      </c>
      <c r="C16" s="135"/>
      <c r="D16" s="2"/>
      <c r="E16" s="2"/>
      <c r="F16" s="2"/>
      <c r="G16" s="2"/>
      <c r="H16" s="2"/>
      <c r="I16" s="48"/>
      <c r="J16" s="136">
        <f t="shared" si="1"/>
        <v>0</v>
      </c>
      <c r="K16" s="755"/>
    </row>
    <row r="17" spans="1:11" ht="21" customHeight="1" thickBot="1" x14ac:dyDescent="0.25">
      <c r="A17" s="143" t="s">
        <v>18</v>
      </c>
      <c r="B17" s="134" t="s">
        <v>194</v>
      </c>
      <c r="C17" s="148"/>
      <c r="D17" s="149"/>
      <c r="E17" s="149"/>
      <c r="F17" s="149"/>
      <c r="G17" s="149"/>
      <c r="H17" s="149"/>
      <c r="I17" s="150"/>
      <c r="J17" s="136">
        <f t="shared" si="1"/>
        <v>0</v>
      </c>
      <c r="K17" s="755"/>
    </row>
    <row r="18" spans="1:11" ht="21" customHeight="1" thickBot="1" x14ac:dyDescent="0.25">
      <c r="A18" s="151" t="s">
        <v>19</v>
      </c>
      <c r="B18" s="152" t="s">
        <v>199</v>
      </c>
      <c r="C18" s="153"/>
      <c r="D18" s="154">
        <f t="shared" ref="D18:J18" si="6">D5+D8+D11+D13+D15</f>
        <v>0</v>
      </c>
      <c r="E18" s="154">
        <f t="shared" si="6"/>
        <v>0</v>
      </c>
      <c r="F18" s="154">
        <f t="shared" si="6"/>
        <v>0</v>
      </c>
      <c r="G18" s="154">
        <f t="shared" si="6"/>
        <v>0</v>
      </c>
      <c r="H18" s="154">
        <f t="shared" si="6"/>
        <v>0</v>
      </c>
      <c r="I18" s="155">
        <f t="shared" si="6"/>
        <v>0</v>
      </c>
      <c r="J18" s="156">
        <f t="shared" si="6"/>
        <v>0</v>
      </c>
      <c r="K18" s="755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I20"/>
  <sheetViews>
    <sheetView zoomScaleNormal="100" workbookViewId="0">
      <selection activeCell="I1" sqref="I1:I19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7" customFormat="1" ht="15.75" thickBot="1" x14ac:dyDescent="0.25">
      <c r="A1" s="157"/>
      <c r="H1" s="158" t="s">
        <v>748</v>
      </c>
      <c r="I1" s="806"/>
    </row>
    <row r="2" spans="1:9" s="122" customFormat="1" ht="26.25" customHeight="1" x14ac:dyDescent="0.2">
      <c r="A2" s="766" t="s">
        <v>58</v>
      </c>
      <c r="B2" s="810" t="s">
        <v>200</v>
      </c>
      <c r="C2" s="766" t="s">
        <v>201</v>
      </c>
      <c r="D2" s="766" t="s">
        <v>202</v>
      </c>
      <c r="E2" s="812" t="s">
        <v>773</v>
      </c>
      <c r="F2" s="814" t="s">
        <v>203</v>
      </c>
      <c r="G2" s="815"/>
      <c r="H2" s="807" t="s">
        <v>762</v>
      </c>
      <c r="I2" s="806"/>
    </row>
    <row r="3" spans="1:9" s="124" customFormat="1" ht="40.5" customHeight="1" thickBot="1" x14ac:dyDescent="0.25">
      <c r="A3" s="809"/>
      <c r="B3" s="811"/>
      <c r="C3" s="811"/>
      <c r="D3" s="809"/>
      <c r="E3" s="813"/>
      <c r="F3" s="159" t="s">
        <v>760</v>
      </c>
      <c r="G3" s="160" t="s">
        <v>761</v>
      </c>
      <c r="H3" s="808"/>
      <c r="I3" s="806"/>
    </row>
    <row r="4" spans="1:9" s="164" customFormat="1" ht="12.95" customHeight="1" thickBot="1" x14ac:dyDescent="0.25">
      <c r="A4" s="161" t="s">
        <v>414</v>
      </c>
      <c r="B4" s="115" t="s">
        <v>415</v>
      </c>
      <c r="C4" s="115" t="s">
        <v>416</v>
      </c>
      <c r="D4" s="162" t="s">
        <v>417</v>
      </c>
      <c r="E4" s="161" t="s">
        <v>418</v>
      </c>
      <c r="F4" s="162" t="s">
        <v>495</v>
      </c>
      <c r="G4" s="162" t="s">
        <v>496</v>
      </c>
      <c r="H4" s="163" t="s">
        <v>497</v>
      </c>
      <c r="I4" s="806"/>
    </row>
    <row r="5" spans="1:9" ht="22.5" customHeight="1" thickBot="1" x14ac:dyDescent="0.25">
      <c r="A5" s="165" t="s">
        <v>6</v>
      </c>
      <c r="B5" s="166" t="s">
        <v>204</v>
      </c>
      <c r="C5" s="167"/>
      <c r="D5" s="168"/>
      <c r="E5" s="169">
        <f>SUM(E6:E11)</f>
        <v>0</v>
      </c>
      <c r="F5" s="170">
        <f>SUM(F6:F11)</f>
        <v>0</v>
      </c>
      <c r="G5" s="170">
        <f>SUM(G6:G11)</f>
        <v>0</v>
      </c>
      <c r="H5" s="171">
        <f>SUM(H6:H11)</f>
        <v>0</v>
      </c>
      <c r="I5" s="806"/>
    </row>
    <row r="6" spans="1:9" ht="22.5" customHeight="1" x14ac:dyDescent="0.2">
      <c r="A6" s="172" t="s">
        <v>7</v>
      </c>
      <c r="B6" s="173" t="s">
        <v>194</v>
      </c>
      <c r="C6" s="174"/>
      <c r="D6" s="175"/>
      <c r="E6" s="176"/>
      <c r="F6" s="2"/>
      <c r="G6" s="2"/>
      <c r="H6" s="177"/>
      <c r="I6" s="806"/>
    </row>
    <row r="7" spans="1:9" ht="22.5" customHeight="1" x14ac:dyDescent="0.2">
      <c r="A7" s="172" t="s">
        <v>8</v>
      </c>
      <c r="B7" s="173" t="s">
        <v>194</v>
      </c>
      <c r="C7" s="174"/>
      <c r="D7" s="175"/>
      <c r="E7" s="176"/>
      <c r="F7" s="2"/>
      <c r="G7" s="2"/>
      <c r="H7" s="177"/>
      <c r="I7" s="806"/>
    </row>
    <row r="8" spans="1:9" ht="22.5" customHeight="1" x14ac:dyDescent="0.2">
      <c r="A8" s="172" t="s">
        <v>9</v>
      </c>
      <c r="B8" s="173" t="s">
        <v>194</v>
      </c>
      <c r="C8" s="174"/>
      <c r="D8" s="175"/>
      <c r="E8" s="176"/>
      <c r="F8" s="2"/>
      <c r="G8" s="2"/>
      <c r="H8" s="177"/>
      <c r="I8" s="806"/>
    </row>
    <row r="9" spans="1:9" ht="22.5" customHeight="1" x14ac:dyDescent="0.2">
      <c r="A9" s="172" t="s">
        <v>10</v>
      </c>
      <c r="B9" s="173" t="s">
        <v>194</v>
      </c>
      <c r="C9" s="174"/>
      <c r="D9" s="175"/>
      <c r="E9" s="176"/>
      <c r="F9" s="2"/>
      <c r="G9" s="2"/>
      <c r="H9" s="177"/>
      <c r="I9" s="806"/>
    </row>
    <row r="10" spans="1:9" ht="22.5" customHeight="1" x14ac:dyDescent="0.2">
      <c r="A10" s="172" t="s">
        <v>11</v>
      </c>
      <c r="B10" s="173" t="s">
        <v>194</v>
      </c>
      <c r="C10" s="174"/>
      <c r="D10" s="175"/>
      <c r="E10" s="176"/>
      <c r="F10" s="2"/>
      <c r="G10" s="2"/>
      <c r="H10" s="177"/>
      <c r="I10" s="806"/>
    </row>
    <row r="11" spans="1:9" ht="22.5" customHeight="1" thickBot="1" x14ac:dyDescent="0.25">
      <c r="A11" s="172" t="s">
        <v>12</v>
      </c>
      <c r="B11" s="173" t="s">
        <v>194</v>
      </c>
      <c r="C11" s="174"/>
      <c r="D11" s="175"/>
      <c r="E11" s="176"/>
      <c r="F11" s="2"/>
      <c r="G11" s="2"/>
      <c r="H11" s="177"/>
      <c r="I11" s="806"/>
    </row>
    <row r="12" spans="1:9" ht="22.5" customHeight="1" thickBot="1" x14ac:dyDescent="0.25">
      <c r="A12" s="165" t="s">
        <v>13</v>
      </c>
      <c r="B12" s="166" t="s">
        <v>205</v>
      </c>
      <c r="C12" s="178"/>
      <c r="D12" s="179"/>
      <c r="E12" s="169">
        <f>SUM(E13:E18)</f>
        <v>0</v>
      </c>
      <c r="F12" s="170">
        <f>SUM(F13:F18)</f>
        <v>0</v>
      </c>
      <c r="G12" s="170">
        <f>SUM(G13:G18)</f>
        <v>0</v>
      </c>
      <c r="H12" s="171">
        <f>SUM(H13:H18)</f>
        <v>0</v>
      </c>
      <c r="I12" s="806"/>
    </row>
    <row r="13" spans="1:9" ht="22.5" customHeight="1" x14ac:dyDescent="0.2">
      <c r="A13" s="172" t="s">
        <v>14</v>
      </c>
      <c r="B13" s="173" t="s">
        <v>194</v>
      </c>
      <c r="C13" s="174"/>
      <c r="D13" s="175"/>
      <c r="E13" s="176"/>
      <c r="F13" s="2"/>
      <c r="G13" s="2"/>
      <c r="H13" s="177"/>
      <c r="I13" s="806"/>
    </row>
    <row r="14" spans="1:9" ht="22.5" customHeight="1" x14ac:dyDescent="0.2">
      <c r="A14" s="172" t="s">
        <v>15</v>
      </c>
      <c r="B14" s="173" t="s">
        <v>194</v>
      </c>
      <c r="C14" s="174"/>
      <c r="D14" s="175"/>
      <c r="E14" s="176"/>
      <c r="F14" s="2"/>
      <c r="G14" s="2"/>
      <c r="H14" s="177"/>
      <c r="I14" s="806"/>
    </row>
    <row r="15" spans="1:9" ht="22.5" customHeight="1" x14ac:dyDescent="0.2">
      <c r="A15" s="172" t="s">
        <v>16</v>
      </c>
      <c r="B15" s="173" t="s">
        <v>194</v>
      </c>
      <c r="C15" s="174"/>
      <c r="D15" s="175"/>
      <c r="E15" s="176"/>
      <c r="F15" s="2"/>
      <c r="G15" s="2"/>
      <c r="H15" s="177"/>
      <c r="I15" s="806"/>
    </row>
    <row r="16" spans="1:9" ht="22.5" customHeight="1" x14ac:dyDescent="0.2">
      <c r="A16" s="172" t="s">
        <v>17</v>
      </c>
      <c r="B16" s="173" t="s">
        <v>194</v>
      </c>
      <c r="C16" s="174"/>
      <c r="D16" s="175"/>
      <c r="E16" s="176"/>
      <c r="F16" s="2"/>
      <c r="G16" s="2"/>
      <c r="H16" s="177"/>
      <c r="I16" s="806"/>
    </row>
    <row r="17" spans="1:9" ht="22.5" customHeight="1" x14ac:dyDescent="0.2">
      <c r="A17" s="172" t="s">
        <v>18</v>
      </c>
      <c r="B17" s="173" t="s">
        <v>194</v>
      </c>
      <c r="C17" s="174"/>
      <c r="D17" s="175"/>
      <c r="E17" s="176"/>
      <c r="F17" s="2"/>
      <c r="G17" s="2"/>
      <c r="H17" s="177"/>
      <c r="I17" s="806"/>
    </row>
    <row r="18" spans="1:9" ht="22.5" customHeight="1" thickBot="1" x14ac:dyDescent="0.25">
      <c r="A18" s="172" t="s">
        <v>19</v>
      </c>
      <c r="B18" s="173" t="s">
        <v>194</v>
      </c>
      <c r="C18" s="174"/>
      <c r="D18" s="175"/>
      <c r="E18" s="176"/>
      <c r="F18" s="2"/>
      <c r="G18" s="2"/>
      <c r="H18" s="177"/>
      <c r="I18" s="806"/>
    </row>
    <row r="19" spans="1:9" ht="22.5" customHeight="1" thickBot="1" x14ac:dyDescent="0.25">
      <c r="A19" s="165" t="s">
        <v>20</v>
      </c>
      <c r="B19" s="166" t="s">
        <v>693</v>
      </c>
      <c r="C19" s="167"/>
      <c r="D19" s="168"/>
      <c r="E19" s="169">
        <f>E5+E12</f>
        <v>0</v>
      </c>
      <c r="F19" s="170">
        <f>F5+F12</f>
        <v>0</v>
      </c>
      <c r="G19" s="170">
        <f>G5+G12</f>
        <v>0</v>
      </c>
      <c r="H19" s="171">
        <f>H5+H12</f>
        <v>0</v>
      </c>
      <c r="I19" s="806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J19"/>
  <sheetViews>
    <sheetView zoomScaleNormal="100" workbookViewId="0">
      <selection activeCell="J20" sqref="J20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26" t="s">
        <v>774</v>
      </c>
      <c r="B1" s="827"/>
      <c r="C1" s="827"/>
      <c r="D1" s="827"/>
      <c r="E1" s="827"/>
      <c r="F1" s="827"/>
      <c r="G1" s="827"/>
      <c r="H1" s="827"/>
      <c r="I1" s="827"/>
      <c r="J1" s="806" t="str">
        <f>+CONCATENATE("4. tájékoztató tábla a 7/",LEFT(ÖSSZEFÜGGÉSEK!A4,4)+3,". (V.30.) önkormányzati rendelethez")</f>
        <v>4. tájékoztató tábla a 7/2019. (V.30.) önkormányzati rendelethez</v>
      </c>
    </row>
    <row r="2" spans="1:10" ht="14.25" thickBot="1" x14ac:dyDescent="0.3">
      <c r="H2" s="828" t="s">
        <v>752</v>
      </c>
      <c r="I2" s="828"/>
      <c r="J2" s="806"/>
    </row>
    <row r="3" spans="1:10" ht="13.5" thickBot="1" x14ac:dyDescent="0.25">
      <c r="A3" s="829" t="s">
        <v>4</v>
      </c>
      <c r="B3" s="831" t="s">
        <v>206</v>
      </c>
      <c r="C3" s="833" t="s">
        <v>207</v>
      </c>
      <c r="D3" s="835" t="s">
        <v>208</v>
      </c>
      <c r="E3" s="836"/>
      <c r="F3" s="836"/>
      <c r="G3" s="836"/>
      <c r="H3" s="836"/>
      <c r="I3" s="837" t="s">
        <v>209</v>
      </c>
      <c r="J3" s="806"/>
    </row>
    <row r="4" spans="1:10" s="18" customFormat="1" ht="42" customHeight="1" thickBot="1" x14ac:dyDescent="0.25">
      <c r="A4" s="830"/>
      <c r="B4" s="832"/>
      <c r="C4" s="834"/>
      <c r="D4" s="180" t="s">
        <v>210</v>
      </c>
      <c r="E4" s="180" t="s">
        <v>211</v>
      </c>
      <c r="F4" s="180" t="s">
        <v>212</v>
      </c>
      <c r="G4" s="181" t="s">
        <v>213</v>
      </c>
      <c r="H4" s="181" t="s">
        <v>214</v>
      </c>
      <c r="I4" s="838"/>
      <c r="J4" s="806"/>
    </row>
    <row r="5" spans="1:10" s="18" customFormat="1" ht="12" customHeight="1" thickBot="1" x14ac:dyDescent="0.25">
      <c r="A5" s="591" t="s">
        <v>414</v>
      </c>
      <c r="B5" s="182" t="s">
        <v>415</v>
      </c>
      <c r="C5" s="182" t="s">
        <v>416</v>
      </c>
      <c r="D5" s="182" t="s">
        <v>417</v>
      </c>
      <c r="E5" s="182" t="s">
        <v>418</v>
      </c>
      <c r="F5" s="182" t="s">
        <v>495</v>
      </c>
      <c r="G5" s="182" t="s">
        <v>496</v>
      </c>
      <c r="H5" s="182" t="s">
        <v>589</v>
      </c>
      <c r="I5" s="183" t="s">
        <v>590</v>
      </c>
      <c r="J5" s="806"/>
    </row>
    <row r="6" spans="1:10" s="18" customFormat="1" ht="18" customHeight="1" x14ac:dyDescent="0.2">
      <c r="A6" s="816" t="s">
        <v>215</v>
      </c>
      <c r="B6" s="817"/>
      <c r="C6" s="817"/>
      <c r="D6" s="817"/>
      <c r="E6" s="817"/>
      <c r="F6" s="817"/>
      <c r="G6" s="817"/>
      <c r="H6" s="817"/>
      <c r="I6" s="818"/>
      <c r="J6" s="806"/>
    </row>
    <row r="7" spans="1:10" ht="15.95" customHeight="1" x14ac:dyDescent="0.2">
      <c r="A7" s="31" t="s">
        <v>6</v>
      </c>
      <c r="B7" s="29" t="s">
        <v>216</v>
      </c>
      <c r="C7" s="21"/>
      <c r="D7" s="21"/>
      <c r="E7" s="21"/>
      <c r="F7" s="21"/>
      <c r="G7" s="185"/>
      <c r="H7" s="186">
        <f t="shared" ref="H7:H13" si="0">SUM(D7:G7)</f>
        <v>0</v>
      </c>
      <c r="I7" s="32">
        <f t="shared" ref="I7:I13" si="1">C7+H7</f>
        <v>0</v>
      </c>
      <c r="J7" s="806"/>
    </row>
    <row r="8" spans="1:10" ht="22.5" x14ac:dyDescent="0.2">
      <c r="A8" s="31" t="s">
        <v>7</v>
      </c>
      <c r="B8" s="29" t="s">
        <v>150</v>
      </c>
      <c r="C8" s="21"/>
      <c r="D8" s="21"/>
      <c r="E8" s="21"/>
      <c r="F8" s="21"/>
      <c r="G8" s="185"/>
      <c r="H8" s="186">
        <f t="shared" si="0"/>
        <v>0</v>
      </c>
      <c r="I8" s="32">
        <f t="shared" si="1"/>
        <v>0</v>
      </c>
      <c r="J8" s="806"/>
    </row>
    <row r="9" spans="1:10" ht="22.5" x14ac:dyDescent="0.2">
      <c r="A9" s="31" t="s">
        <v>8</v>
      </c>
      <c r="B9" s="29" t="s">
        <v>151</v>
      </c>
      <c r="C9" s="21"/>
      <c r="D9" s="21"/>
      <c r="E9" s="21"/>
      <c r="F9" s="21"/>
      <c r="G9" s="185"/>
      <c r="H9" s="186">
        <f t="shared" si="0"/>
        <v>0</v>
      </c>
      <c r="I9" s="32">
        <f t="shared" si="1"/>
        <v>0</v>
      </c>
      <c r="J9" s="806"/>
    </row>
    <row r="10" spans="1:10" ht="15.95" customHeight="1" x14ac:dyDescent="0.2">
      <c r="A10" s="31" t="s">
        <v>9</v>
      </c>
      <c r="B10" s="29" t="s">
        <v>152</v>
      </c>
      <c r="C10" s="21"/>
      <c r="D10" s="21"/>
      <c r="E10" s="21"/>
      <c r="F10" s="21"/>
      <c r="G10" s="185"/>
      <c r="H10" s="186">
        <f t="shared" si="0"/>
        <v>0</v>
      </c>
      <c r="I10" s="32">
        <f t="shared" si="1"/>
        <v>0</v>
      </c>
      <c r="J10" s="806"/>
    </row>
    <row r="11" spans="1:10" ht="22.5" x14ac:dyDescent="0.2">
      <c r="A11" s="31" t="s">
        <v>10</v>
      </c>
      <c r="B11" s="29" t="s">
        <v>153</v>
      </c>
      <c r="C11" s="21"/>
      <c r="D11" s="21"/>
      <c r="E11" s="21"/>
      <c r="F11" s="21"/>
      <c r="G11" s="185"/>
      <c r="H11" s="186">
        <f t="shared" si="0"/>
        <v>0</v>
      </c>
      <c r="I11" s="32">
        <f t="shared" si="1"/>
        <v>0</v>
      </c>
      <c r="J11" s="806"/>
    </row>
    <row r="12" spans="1:10" ht="15.95" customHeight="1" x14ac:dyDescent="0.2">
      <c r="A12" s="33" t="s">
        <v>11</v>
      </c>
      <c r="B12" s="34" t="s">
        <v>217</v>
      </c>
      <c r="C12" s="734">
        <v>656928</v>
      </c>
      <c r="D12" s="734">
        <v>4729465</v>
      </c>
      <c r="E12" s="22"/>
      <c r="F12" s="22"/>
      <c r="G12" s="187"/>
      <c r="H12" s="186">
        <f t="shared" si="0"/>
        <v>4729465</v>
      </c>
      <c r="I12" s="32">
        <f t="shared" si="1"/>
        <v>5386393</v>
      </c>
      <c r="J12" s="806"/>
    </row>
    <row r="13" spans="1:10" ht="15.95" customHeight="1" thickBot="1" x14ac:dyDescent="0.25">
      <c r="A13" s="188" t="s">
        <v>12</v>
      </c>
      <c r="B13" s="189" t="s">
        <v>218</v>
      </c>
      <c r="C13" s="191">
        <v>4482749</v>
      </c>
      <c r="D13" s="191"/>
      <c r="E13" s="191"/>
      <c r="F13" s="191"/>
      <c r="G13" s="192"/>
      <c r="H13" s="186">
        <f t="shared" si="0"/>
        <v>0</v>
      </c>
      <c r="I13" s="32">
        <f t="shared" si="1"/>
        <v>4482749</v>
      </c>
      <c r="J13" s="806"/>
    </row>
    <row r="14" spans="1:10" s="23" customFormat="1" ht="18" customHeight="1" thickBot="1" x14ac:dyDescent="0.25">
      <c r="A14" s="819" t="s">
        <v>219</v>
      </c>
      <c r="B14" s="820"/>
      <c r="C14" s="35">
        <f t="shared" ref="C14:I14" si="2">SUM(C7:C13)</f>
        <v>5139677</v>
      </c>
      <c r="D14" s="35">
        <f>SUM(D7:D13)</f>
        <v>4729465</v>
      </c>
      <c r="E14" s="35">
        <f t="shared" si="2"/>
        <v>0</v>
      </c>
      <c r="F14" s="35">
        <f t="shared" si="2"/>
        <v>0</v>
      </c>
      <c r="G14" s="193">
        <f t="shared" si="2"/>
        <v>0</v>
      </c>
      <c r="H14" s="193">
        <f t="shared" si="2"/>
        <v>4729465</v>
      </c>
      <c r="I14" s="36">
        <f t="shared" si="2"/>
        <v>9869142</v>
      </c>
      <c r="J14" s="806"/>
    </row>
    <row r="15" spans="1:10" s="20" customFormat="1" ht="18" customHeight="1" x14ac:dyDescent="0.2">
      <c r="A15" s="821" t="s">
        <v>220</v>
      </c>
      <c r="B15" s="822"/>
      <c r="C15" s="822"/>
      <c r="D15" s="822"/>
      <c r="E15" s="822"/>
      <c r="F15" s="822"/>
      <c r="G15" s="822"/>
      <c r="H15" s="822"/>
      <c r="I15" s="823"/>
      <c r="J15" s="806"/>
    </row>
    <row r="16" spans="1:10" s="20" customFormat="1" x14ac:dyDescent="0.2">
      <c r="A16" s="31" t="s">
        <v>6</v>
      </c>
      <c r="B16" s="29" t="s">
        <v>221</v>
      </c>
      <c r="C16" s="21"/>
      <c r="D16" s="21"/>
      <c r="E16" s="21"/>
      <c r="F16" s="21"/>
      <c r="G16" s="185"/>
      <c r="H16" s="186">
        <f>SUM(D16:G16)</f>
        <v>0</v>
      </c>
      <c r="I16" s="32">
        <f>C16+H16</f>
        <v>0</v>
      </c>
      <c r="J16" s="806"/>
    </row>
    <row r="17" spans="1:10" ht="13.5" thickBot="1" x14ac:dyDescent="0.25">
      <c r="A17" s="188" t="s">
        <v>7</v>
      </c>
      <c r="B17" s="189" t="s">
        <v>218</v>
      </c>
      <c r="C17" s="191"/>
      <c r="D17" s="191"/>
      <c r="E17" s="191"/>
      <c r="F17" s="191"/>
      <c r="G17" s="192"/>
      <c r="H17" s="186">
        <f>SUM(D17:G17)</f>
        <v>0</v>
      </c>
      <c r="I17" s="194">
        <f>C17+H17</f>
        <v>0</v>
      </c>
      <c r="J17" s="806"/>
    </row>
    <row r="18" spans="1:10" ht="15.95" customHeight="1" thickBot="1" x14ac:dyDescent="0.25">
      <c r="A18" s="819" t="s">
        <v>222</v>
      </c>
      <c r="B18" s="820"/>
      <c r="C18" s="35">
        <f t="shared" ref="C18:I18" si="3">SUM(C16:C17)</f>
        <v>0</v>
      </c>
      <c r="D18" s="35">
        <f t="shared" si="3"/>
        <v>0</v>
      </c>
      <c r="E18" s="35">
        <f t="shared" si="3"/>
        <v>0</v>
      </c>
      <c r="F18" s="35">
        <f t="shared" si="3"/>
        <v>0</v>
      </c>
      <c r="G18" s="193">
        <f t="shared" si="3"/>
        <v>0</v>
      </c>
      <c r="H18" s="193">
        <f t="shared" si="3"/>
        <v>0</v>
      </c>
      <c r="I18" s="36">
        <f t="shared" si="3"/>
        <v>0</v>
      </c>
      <c r="J18" s="806"/>
    </row>
    <row r="19" spans="1:10" ht="18" customHeight="1" thickBot="1" x14ac:dyDescent="0.25">
      <c r="A19" s="824" t="s">
        <v>223</v>
      </c>
      <c r="B19" s="825"/>
      <c r="C19" s="195">
        <f t="shared" ref="C19:I19" si="4">C14+C18</f>
        <v>5139677</v>
      </c>
      <c r="D19" s="195">
        <f t="shared" si="4"/>
        <v>4729465</v>
      </c>
      <c r="E19" s="195">
        <f t="shared" si="4"/>
        <v>0</v>
      </c>
      <c r="F19" s="195">
        <f t="shared" si="4"/>
        <v>0</v>
      </c>
      <c r="G19" s="195">
        <f t="shared" si="4"/>
        <v>0</v>
      </c>
      <c r="H19" s="195">
        <f t="shared" si="4"/>
        <v>4729465</v>
      </c>
      <c r="I19" s="36">
        <f t="shared" si="4"/>
        <v>9869142</v>
      </c>
      <c r="J19" s="806"/>
    </row>
  </sheetData>
  <mergeCells count="13"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D30"/>
  <sheetViews>
    <sheetView zoomScaleNormal="100" workbookViewId="0">
      <selection activeCell="D11" sqref="D11"/>
    </sheetView>
  </sheetViews>
  <sheetFormatPr defaultRowHeight="12.75" x14ac:dyDescent="0.2"/>
  <cols>
    <col min="1" max="1" width="5.83203125" style="214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7" customFormat="1" ht="15.75" thickBot="1" x14ac:dyDescent="0.25">
      <c r="A1" s="157"/>
      <c r="D1" s="158" t="s">
        <v>748</v>
      </c>
    </row>
    <row r="2" spans="1:4" s="18" customFormat="1" ht="48" customHeight="1" thickBot="1" x14ac:dyDescent="0.25">
      <c r="A2" s="196" t="s">
        <v>4</v>
      </c>
      <c r="B2" s="180" t="s">
        <v>5</v>
      </c>
      <c r="C2" s="180" t="s">
        <v>224</v>
      </c>
      <c r="D2" s="197" t="s">
        <v>225</v>
      </c>
    </row>
    <row r="3" spans="1:4" s="18" customFormat="1" ht="14.1" customHeight="1" thickBot="1" x14ac:dyDescent="0.25">
      <c r="A3" s="198" t="s">
        <v>414</v>
      </c>
      <c r="B3" s="199" t="s">
        <v>415</v>
      </c>
      <c r="C3" s="199" t="s">
        <v>416</v>
      </c>
      <c r="D3" s="200" t="s">
        <v>417</v>
      </c>
    </row>
    <row r="4" spans="1:4" ht="18" customHeight="1" x14ac:dyDescent="0.2">
      <c r="A4" s="201" t="s">
        <v>6</v>
      </c>
      <c r="B4" s="202" t="s">
        <v>226</v>
      </c>
      <c r="C4" s="203"/>
      <c r="D4" s="735">
        <v>502144</v>
      </c>
    </row>
    <row r="5" spans="1:4" ht="18" customHeight="1" x14ac:dyDescent="0.2">
      <c r="A5" s="204" t="s">
        <v>7</v>
      </c>
      <c r="B5" s="205" t="s">
        <v>227</v>
      </c>
      <c r="C5" s="206"/>
      <c r="D5" s="207"/>
    </row>
    <row r="6" spans="1:4" ht="18" customHeight="1" x14ac:dyDescent="0.2">
      <c r="A6" s="204" t="s">
        <v>8</v>
      </c>
      <c r="B6" s="205" t="s">
        <v>228</v>
      </c>
      <c r="C6" s="206"/>
      <c r="D6" s="207"/>
    </row>
    <row r="7" spans="1:4" ht="18" customHeight="1" x14ac:dyDescent="0.2">
      <c r="A7" s="204" t="s">
        <v>9</v>
      </c>
      <c r="B7" s="205" t="s">
        <v>229</v>
      </c>
      <c r="C7" s="206"/>
      <c r="D7" s="207"/>
    </row>
    <row r="8" spans="1:4" ht="18" customHeight="1" x14ac:dyDescent="0.2">
      <c r="A8" s="208" t="s">
        <v>10</v>
      </c>
      <c r="B8" s="205" t="s">
        <v>230</v>
      </c>
      <c r="C8" s="206"/>
      <c r="D8" s="207"/>
    </row>
    <row r="9" spans="1:4" ht="18" customHeight="1" x14ac:dyDescent="0.2">
      <c r="A9" s="204" t="s">
        <v>11</v>
      </c>
      <c r="B9" s="205" t="s">
        <v>231</v>
      </c>
      <c r="C9" s="206"/>
      <c r="D9" s="207"/>
    </row>
    <row r="10" spans="1:4" ht="18" customHeight="1" x14ac:dyDescent="0.2">
      <c r="A10" s="208" t="s">
        <v>12</v>
      </c>
      <c r="B10" s="209" t="s">
        <v>232</v>
      </c>
      <c r="C10" s="206"/>
      <c r="D10" s="207"/>
    </row>
    <row r="11" spans="1:4" ht="18" customHeight="1" x14ac:dyDescent="0.2">
      <c r="A11" s="208" t="s">
        <v>13</v>
      </c>
      <c r="B11" s="209" t="s">
        <v>233</v>
      </c>
      <c r="C11" s="206"/>
      <c r="D11" s="207"/>
    </row>
    <row r="12" spans="1:4" ht="18" customHeight="1" x14ac:dyDescent="0.2">
      <c r="A12" s="204" t="s">
        <v>14</v>
      </c>
      <c r="B12" s="209" t="s">
        <v>234</v>
      </c>
      <c r="C12" s="206"/>
      <c r="D12" s="207"/>
    </row>
    <row r="13" spans="1:4" ht="18" customHeight="1" x14ac:dyDescent="0.2">
      <c r="A13" s="208" t="s">
        <v>15</v>
      </c>
      <c r="B13" s="209" t="s">
        <v>235</v>
      </c>
      <c r="C13" s="206"/>
      <c r="D13" s="207"/>
    </row>
    <row r="14" spans="1:4" ht="22.5" x14ac:dyDescent="0.2">
      <c r="A14" s="204" t="s">
        <v>16</v>
      </c>
      <c r="B14" s="209" t="s">
        <v>236</v>
      </c>
      <c r="C14" s="206"/>
      <c r="D14" s="207"/>
    </row>
    <row r="15" spans="1:4" ht="18" customHeight="1" x14ac:dyDescent="0.2">
      <c r="A15" s="208" t="s">
        <v>17</v>
      </c>
      <c r="B15" s="205" t="s">
        <v>237</v>
      </c>
      <c r="C15" s="206"/>
      <c r="D15" s="207"/>
    </row>
    <row r="16" spans="1:4" ht="18" customHeight="1" x14ac:dyDescent="0.2">
      <c r="A16" s="204" t="s">
        <v>18</v>
      </c>
      <c r="B16" s="205" t="s">
        <v>238</v>
      </c>
      <c r="C16" s="206"/>
      <c r="D16" s="207"/>
    </row>
    <row r="17" spans="1:4" ht="18" customHeight="1" x14ac:dyDescent="0.2">
      <c r="A17" s="208" t="s">
        <v>19</v>
      </c>
      <c r="B17" s="205" t="s">
        <v>239</v>
      </c>
      <c r="C17" s="206"/>
      <c r="D17" s="207"/>
    </row>
    <row r="18" spans="1:4" ht="18" customHeight="1" x14ac:dyDescent="0.2">
      <c r="A18" s="204" t="s">
        <v>20</v>
      </c>
      <c r="B18" s="205" t="s">
        <v>240</v>
      </c>
      <c r="C18" s="206"/>
      <c r="D18" s="207"/>
    </row>
    <row r="19" spans="1:4" ht="18" customHeight="1" x14ac:dyDescent="0.2">
      <c r="A19" s="208" t="s">
        <v>21</v>
      </c>
      <c r="B19" s="205" t="s">
        <v>241</v>
      </c>
      <c r="C19" s="206"/>
      <c r="D19" s="207"/>
    </row>
    <row r="20" spans="1:4" ht="18" customHeight="1" x14ac:dyDescent="0.2">
      <c r="A20" s="204" t="s">
        <v>22</v>
      </c>
      <c r="B20" s="184"/>
      <c r="C20" s="206"/>
      <c r="D20" s="207"/>
    </row>
    <row r="21" spans="1:4" ht="18" customHeight="1" x14ac:dyDescent="0.2">
      <c r="A21" s="208" t="s">
        <v>23</v>
      </c>
      <c r="B21" s="184"/>
      <c r="C21" s="206"/>
      <c r="D21" s="207"/>
    </row>
    <row r="22" spans="1:4" ht="18" customHeight="1" x14ac:dyDescent="0.2">
      <c r="A22" s="204" t="s">
        <v>24</v>
      </c>
      <c r="B22" s="184"/>
      <c r="C22" s="206"/>
      <c r="D22" s="207"/>
    </row>
    <row r="23" spans="1:4" ht="18" customHeight="1" x14ac:dyDescent="0.2">
      <c r="A23" s="208" t="s">
        <v>25</v>
      </c>
      <c r="B23" s="184"/>
      <c r="C23" s="206"/>
      <c r="D23" s="207"/>
    </row>
    <row r="24" spans="1:4" ht="18" customHeight="1" x14ac:dyDescent="0.2">
      <c r="A24" s="204" t="s">
        <v>26</v>
      </c>
      <c r="B24" s="184"/>
      <c r="C24" s="206"/>
      <c r="D24" s="207"/>
    </row>
    <row r="25" spans="1:4" ht="18" customHeight="1" x14ac:dyDescent="0.2">
      <c r="A25" s="208" t="s">
        <v>27</v>
      </c>
      <c r="B25" s="184"/>
      <c r="C25" s="206"/>
      <c r="D25" s="207"/>
    </row>
    <row r="26" spans="1:4" ht="18" customHeight="1" x14ac:dyDescent="0.2">
      <c r="A26" s="204" t="s">
        <v>28</v>
      </c>
      <c r="B26" s="184"/>
      <c r="C26" s="206"/>
      <c r="D26" s="207"/>
    </row>
    <row r="27" spans="1:4" ht="18" customHeight="1" x14ac:dyDescent="0.2">
      <c r="A27" s="208" t="s">
        <v>29</v>
      </c>
      <c r="B27" s="184"/>
      <c r="C27" s="206"/>
      <c r="D27" s="207"/>
    </row>
    <row r="28" spans="1:4" ht="18" customHeight="1" thickBot="1" x14ac:dyDescent="0.25">
      <c r="A28" s="210" t="s">
        <v>30</v>
      </c>
      <c r="B28" s="190"/>
      <c r="C28" s="211"/>
      <c r="D28" s="212"/>
    </row>
    <row r="29" spans="1:4" ht="18" customHeight="1" thickBot="1" x14ac:dyDescent="0.25">
      <c r="A29" s="306" t="s">
        <v>31</v>
      </c>
      <c r="B29" s="307" t="s">
        <v>39</v>
      </c>
      <c r="C29" s="308">
        <f>+C4+C5+C6+C7+C8+C15+C16+C17+C18+C19+C20+C21+C22+C23+C24+C25+C26+C27+C28</f>
        <v>0</v>
      </c>
      <c r="D29" s="309">
        <f>+D4+D5+D6+D7+D8+D15+D16+D17+D18+D19+D20+D21+D22+D23+D24+D25+D26+D27+D28</f>
        <v>502144</v>
      </c>
    </row>
    <row r="30" spans="1:4" ht="25.5" customHeight="1" x14ac:dyDescent="0.2">
      <c r="A30" s="213"/>
      <c r="B30" s="839" t="s">
        <v>242</v>
      </c>
      <c r="C30" s="839"/>
      <c r="D30" s="839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......../2018. (........)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61"/>
  <sheetViews>
    <sheetView view="pageLayout" zoomScaleNormal="130" zoomScaleSheetLayoutView="100" workbookViewId="0">
      <selection activeCell="G6" sqref="G6"/>
    </sheetView>
  </sheetViews>
  <sheetFormatPr defaultRowHeight="15.75" x14ac:dyDescent="0.25"/>
  <cols>
    <col min="1" max="1" width="9.5" style="403" customWidth="1"/>
    <col min="2" max="2" width="60.83203125" style="403" customWidth="1"/>
    <col min="3" max="5" width="15.83203125" style="404" customWidth="1"/>
    <col min="6" max="16384" width="9.33203125" style="414"/>
  </cols>
  <sheetData>
    <row r="1" spans="1:5" ht="15.95" customHeight="1" x14ac:dyDescent="0.25">
      <c r="A1" s="739" t="s">
        <v>3</v>
      </c>
      <c r="B1" s="739"/>
      <c r="C1" s="739"/>
      <c r="D1" s="739"/>
      <c r="E1" s="739"/>
    </row>
    <row r="2" spans="1:5" ht="15.95" customHeight="1" thickBot="1" x14ac:dyDescent="0.3">
      <c r="A2" s="43" t="s">
        <v>110</v>
      </c>
      <c r="B2" s="43" t="s">
        <v>743</v>
      </c>
      <c r="C2" s="401"/>
      <c r="D2" s="401"/>
      <c r="E2" s="401" t="s">
        <v>745</v>
      </c>
    </row>
    <row r="3" spans="1:5" ht="15.95" customHeight="1" x14ac:dyDescent="0.25">
      <c r="A3" s="740" t="s">
        <v>58</v>
      </c>
      <c r="B3" s="742" t="s">
        <v>5</v>
      </c>
      <c r="C3" s="744" t="str">
        <f>+'1.1.sz.mell.'!C3:E3</f>
        <v>2018. évi</v>
      </c>
      <c r="D3" s="744"/>
      <c r="E3" s="745"/>
    </row>
    <row r="4" spans="1:5" ht="38.1" customHeight="1" thickBot="1" x14ac:dyDescent="0.3">
      <c r="A4" s="741"/>
      <c r="B4" s="743"/>
      <c r="C4" s="45" t="s">
        <v>179</v>
      </c>
      <c r="D4" s="45" t="s">
        <v>183</v>
      </c>
      <c r="E4" s="46" t="s">
        <v>184</v>
      </c>
    </row>
    <row r="5" spans="1:5" s="415" customFormat="1" ht="12" customHeight="1" thickBot="1" x14ac:dyDescent="0.25">
      <c r="A5" s="379" t="s">
        <v>414</v>
      </c>
      <c r="B5" s="380" t="s">
        <v>415</v>
      </c>
      <c r="C5" s="380" t="s">
        <v>416</v>
      </c>
      <c r="D5" s="380" t="s">
        <v>417</v>
      </c>
      <c r="E5" s="426" t="s">
        <v>418</v>
      </c>
    </row>
    <row r="6" spans="1:5" s="416" customFormat="1" ht="12" customHeight="1" thickBot="1" x14ac:dyDescent="0.25">
      <c r="A6" s="374" t="s">
        <v>6</v>
      </c>
      <c r="B6" s="375" t="s">
        <v>306</v>
      </c>
      <c r="C6" s="406">
        <f>SUM(C7:C12)</f>
        <v>0</v>
      </c>
      <c r="D6" s="406">
        <f>SUM(D7:D12)</f>
        <v>0</v>
      </c>
      <c r="E6" s="389">
        <f>SUM(E7:E12)</f>
        <v>0</v>
      </c>
    </row>
    <row r="7" spans="1:5" s="416" customFormat="1" ht="12" customHeight="1" x14ac:dyDescent="0.2">
      <c r="A7" s="369" t="s">
        <v>70</v>
      </c>
      <c r="B7" s="417" t="s">
        <v>307</v>
      </c>
      <c r="C7" s="408"/>
      <c r="D7" s="408"/>
      <c r="E7" s="391"/>
    </row>
    <row r="8" spans="1:5" s="416" customFormat="1" ht="12" customHeight="1" x14ac:dyDescent="0.2">
      <c r="A8" s="368" t="s">
        <v>71</v>
      </c>
      <c r="B8" s="418" t="s">
        <v>308</v>
      </c>
      <c r="C8" s="407"/>
      <c r="D8" s="407"/>
      <c r="E8" s="390"/>
    </row>
    <row r="9" spans="1:5" s="416" customFormat="1" ht="12" customHeight="1" x14ac:dyDescent="0.2">
      <c r="A9" s="368" t="s">
        <v>72</v>
      </c>
      <c r="B9" s="418" t="s">
        <v>309</v>
      </c>
      <c r="C9" s="407"/>
      <c r="D9" s="407"/>
      <c r="E9" s="390"/>
    </row>
    <row r="10" spans="1:5" s="416" customFormat="1" ht="12" customHeight="1" x14ac:dyDescent="0.2">
      <c r="A10" s="368" t="s">
        <v>73</v>
      </c>
      <c r="B10" s="418" t="s">
        <v>310</v>
      </c>
      <c r="C10" s="407"/>
      <c r="D10" s="407"/>
      <c r="E10" s="390"/>
    </row>
    <row r="11" spans="1:5" s="416" customFormat="1" ht="12" customHeight="1" x14ac:dyDescent="0.2">
      <c r="A11" s="368" t="s">
        <v>106</v>
      </c>
      <c r="B11" s="418" t="s">
        <v>311</v>
      </c>
      <c r="C11" s="407"/>
      <c r="D11" s="407"/>
      <c r="E11" s="390"/>
    </row>
    <row r="12" spans="1:5" s="416" customFormat="1" ht="12" customHeight="1" thickBot="1" x14ac:dyDescent="0.25">
      <c r="A12" s="370" t="s">
        <v>74</v>
      </c>
      <c r="B12" s="419" t="s">
        <v>312</v>
      </c>
      <c r="C12" s="409"/>
      <c r="D12" s="409"/>
      <c r="E12" s="392"/>
    </row>
    <row r="13" spans="1:5" s="416" customFormat="1" ht="12" customHeight="1" thickBot="1" x14ac:dyDescent="0.25">
      <c r="A13" s="374" t="s">
        <v>7</v>
      </c>
      <c r="B13" s="396" t="s">
        <v>313</v>
      </c>
      <c r="C13" s="406"/>
      <c r="D13" s="406"/>
      <c r="E13" s="389"/>
    </row>
    <row r="14" spans="1:5" s="416" customFormat="1" ht="12" customHeight="1" x14ac:dyDescent="0.2">
      <c r="A14" s="369" t="s">
        <v>76</v>
      </c>
      <c r="B14" s="417" t="s">
        <v>314</v>
      </c>
      <c r="C14" s="408"/>
      <c r="D14" s="408"/>
      <c r="E14" s="391"/>
    </row>
    <row r="15" spans="1:5" s="416" customFormat="1" ht="12" customHeight="1" x14ac:dyDescent="0.2">
      <c r="A15" s="368" t="s">
        <v>77</v>
      </c>
      <c r="B15" s="418" t="s">
        <v>315</v>
      </c>
      <c r="C15" s="407"/>
      <c r="D15" s="407"/>
      <c r="E15" s="390"/>
    </row>
    <row r="16" spans="1:5" s="416" customFormat="1" ht="12" customHeight="1" x14ac:dyDescent="0.2">
      <c r="A16" s="368" t="s">
        <v>78</v>
      </c>
      <c r="B16" s="418" t="s">
        <v>316</v>
      </c>
      <c r="C16" s="407"/>
      <c r="D16" s="407"/>
      <c r="E16" s="390"/>
    </row>
    <row r="17" spans="1:5" s="416" customFormat="1" ht="12" customHeight="1" x14ac:dyDescent="0.2">
      <c r="A17" s="368" t="s">
        <v>79</v>
      </c>
      <c r="B17" s="418" t="s">
        <v>317</v>
      </c>
      <c r="C17" s="407"/>
      <c r="D17" s="407"/>
      <c r="E17" s="390"/>
    </row>
    <row r="18" spans="1:5" s="416" customFormat="1" ht="12" customHeight="1" x14ac:dyDescent="0.2">
      <c r="A18" s="368" t="s">
        <v>80</v>
      </c>
      <c r="B18" s="418" t="s">
        <v>318</v>
      </c>
      <c r="C18" s="407"/>
      <c r="D18" s="407"/>
      <c r="E18" s="390"/>
    </row>
    <row r="19" spans="1:5" s="416" customFormat="1" ht="12" customHeight="1" thickBot="1" x14ac:dyDescent="0.25">
      <c r="A19" s="370" t="s">
        <v>87</v>
      </c>
      <c r="B19" s="419" t="s">
        <v>319</v>
      </c>
      <c r="C19" s="409"/>
      <c r="D19" s="409"/>
      <c r="E19" s="392"/>
    </row>
    <row r="20" spans="1:5" s="416" customFormat="1" ht="12" customHeight="1" thickBot="1" x14ac:dyDescent="0.25">
      <c r="A20" s="374" t="s">
        <v>8</v>
      </c>
      <c r="B20" s="375" t="s">
        <v>320</v>
      </c>
      <c r="C20" s="406">
        <f>SUM(C21:C25)</f>
        <v>0</v>
      </c>
      <c r="D20" s="406"/>
      <c r="E20" s="389"/>
    </row>
    <row r="21" spans="1:5" s="416" customFormat="1" ht="12" customHeight="1" x14ac:dyDescent="0.2">
      <c r="A21" s="369" t="s">
        <v>59</v>
      </c>
      <c r="B21" s="417" t="s">
        <v>321</v>
      </c>
      <c r="C21" s="408"/>
      <c r="D21" s="408"/>
      <c r="E21" s="391"/>
    </row>
    <row r="22" spans="1:5" s="416" customFormat="1" ht="12" customHeight="1" x14ac:dyDescent="0.2">
      <c r="A22" s="368" t="s">
        <v>60</v>
      </c>
      <c r="B22" s="418" t="s">
        <v>322</v>
      </c>
      <c r="C22" s="407"/>
      <c r="D22" s="407"/>
      <c r="E22" s="390"/>
    </row>
    <row r="23" spans="1:5" s="416" customFormat="1" ht="12" customHeight="1" x14ac:dyDescent="0.2">
      <c r="A23" s="368" t="s">
        <v>61</v>
      </c>
      <c r="B23" s="418" t="s">
        <v>323</v>
      </c>
      <c r="C23" s="407"/>
      <c r="D23" s="407"/>
      <c r="E23" s="390"/>
    </row>
    <row r="24" spans="1:5" s="416" customFormat="1" ht="12" customHeight="1" x14ac:dyDescent="0.2">
      <c r="A24" s="368" t="s">
        <v>62</v>
      </c>
      <c r="B24" s="418" t="s">
        <v>324</v>
      </c>
      <c r="C24" s="407"/>
      <c r="D24" s="407"/>
      <c r="E24" s="390"/>
    </row>
    <row r="25" spans="1:5" s="416" customFormat="1" ht="12" customHeight="1" x14ac:dyDescent="0.2">
      <c r="A25" s="368" t="s">
        <v>120</v>
      </c>
      <c r="B25" s="418" t="s">
        <v>325</v>
      </c>
      <c r="C25" s="407"/>
      <c r="D25" s="407"/>
      <c r="E25" s="390"/>
    </row>
    <row r="26" spans="1:5" s="416" customFormat="1" ht="12" customHeight="1" thickBot="1" x14ac:dyDescent="0.25">
      <c r="A26" s="370" t="s">
        <v>121</v>
      </c>
      <c r="B26" s="419" t="s">
        <v>326</v>
      </c>
      <c r="C26" s="409"/>
      <c r="D26" s="409"/>
      <c r="E26" s="392"/>
    </row>
    <row r="27" spans="1:5" s="416" customFormat="1" ht="12" customHeight="1" thickBot="1" x14ac:dyDescent="0.25">
      <c r="A27" s="374" t="s">
        <v>122</v>
      </c>
      <c r="B27" s="375" t="s">
        <v>729</v>
      </c>
      <c r="C27" s="412">
        <f>SUM(C28:C33)</f>
        <v>0</v>
      </c>
      <c r="D27" s="412">
        <f>SUM(D28:D33)</f>
        <v>0</v>
      </c>
      <c r="E27" s="425">
        <f>SUM(E28:E33)</f>
        <v>0</v>
      </c>
    </row>
    <row r="28" spans="1:5" s="416" customFormat="1" ht="12" customHeight="1" x14ac:dyDescent="0.2">
      <c r="A28" s="369" t="s">
        <v>327</v>
      </c>
      <c r="B28" s="417" t="s">
        <v>733</v>
      </c>
      <c r="C28" s="408"/>
      <c r="D28" s="408"/>
      <c r="E28" s="391"/>
    </row>
    <row r="29" spans="1:5" s="416" customFormat="1" ht="12" customHeight="1" x14ac:dyDescent="0.2">
      <c r="A29" s="368" t="s">
        <v>328</v>
      </c>
      <c r="B29" s="418" t="s">
        <v>741</v>
      </c>
      <c r="C29" s="407"/>
      <c r="D29" s="407"/>
      <c r="E29" s="390"/>
    </row>
    <row r="30" spans="1:5" s="416" customFormat="1" ht="12" customHeight="1" x14ac:dyDescent="0.2">
      <c r="A30" s="368" t="s">
        <v>329</v>
      </c>
      <c r="B30" s="418" t="s">
        <v>735</v>
      </c>
      <c r="C30" s="407"/>
      <c r="D30" s="407"/>
      <c r="E30" s="390"/>
    </row>
    <row r="31" spans="1:5" s="416" customFormat="1" ht="12" customHeight="1" x14ac:dyDescent="0.2">
      <c r="A31" s="368" t="s">
        <v>730</v>
      </c>
      <c r="B31" s="418" t="s">
        <v>742</v>
      </c>
      <c r="C31" s="407"/>
      <c r="D31" s="407"/>
      <c r="E31" s="390"/>
    </row>
    <row r="32" spans="1:5" s="416" customFormat="1" ht="12" customHeight="1" x14ac:dyDescent="0.2">
      <c r="A32" s="368" t="s">
        <v>731</v>
      </c>
      <c r="B32" s="418" t="s">
        <v>330</v>
      </c>
      <c r="C32" s="407"/>
      <c r="D32" s="407"/>
      <c r="E32" s="390"/>
    </row>
    <row r="33" spans="1:5" s="416" customFormat="1" ht="12" customHeight="1" thickBot="1" x14ac:dyDescent="0.25">
      <c r="A33" s="370" t="s">
        <v>732</v>
      </c>
      <c r="B33" s="398" t="s">
        <v>331</v>
      </c>
      <c r="C33" s="409"/>
      <c r="D33" s="409"/>
      <c r="E33" s="392"/>
    </row>
    <row r="34" spans="1:5" s="416" customFormat="1" ht="12" customHeight="1" thickBot="1" x14ac:dyDescent="0.25">
      <c r="A34" s="374" t="s">
        <v>10</v>
      </c>
      <c r="B34" s="375" t="s">
        <v>332</v>
      </c>
      <c r="C34" s="406">
        <f>SUM(C35:C44)</f>
        <v>0</v>
      </c>
      <c r="D34" s="406">
        <f>SUM(D35:D44)</f>
        <v>0</v>
      </c>
      <c r="E34" s="389">
        <f>SUM(E35:E44)</f>
        <v>0</v>
      </c>
    </row>
    <row r="35" spans="1:5" s="416" customFormat="1" ht="12" customHeight="1" x14ac:dyDescent="0.2">
      <c r="A35" s="369" t="s">
        <v>63</v>
      </c>
      <c r="B35" s="417" t="s">
        <v>333</v>
      </c>
      <c r="C35" s="408"/>
      <c r="D35" s="408"/>
      <c r="E35" s="391"/>
    </row>
    <row r="36" spans="1:5" s="416" customFormat="1" ht="12" customHeight="1" x14ac:dyDescent="0.2">
      <c r="A36" s="368" t="s">
        <v>64</v>
      </c>
      <c r="B36" s="418" t="s">
        <v>334</v>
      </c>
      <c r="C36" s="407"/>
      <c r="D36" s="407"/>
      <c r="E36" s="390"/>
    </row>
    <row r="37" spans="1:5" s="416" customFormat="1" ht="12" customHeight="1" x14ac:dyDescent="0.2">
      <c r="A37" s="368" t="s">
        <v>65</v>
      </c>
      <c r="B37" s="418" t="s">
        <v>335</v>
      </c>
      <c r="C37" s="407"/>
      <c r="D37" s="407"/>
      <c r="E37" s="390"/>
    </row>
    <row r="38" spans="1:5" s="416" customFormat="1" ht="12" customHeight="1" x14ac:dyDescent="0.2">
      <c r="A38" s="368" t="s">
        <v>124</v>
      </c>
      <c r="B38" s="418" t="s">
        <v>336</v>
      </c>
      <c r="C38" s="407"/>
      <c r="D38" s="407"/>
      <c r="E38" s="390"/>
    </row>
    <row r="39" spans="1:5" s="416" customFormat="1" ht="12" customHeight="1" x14ac:dyDescent="0.2">
      <c r="A39" s="368" t="s">
        <v>125</v>
      </c>
      <c r="B39" s="418" t="s">
        <v>337</v>
      </c>
      <c r="C39" s="407"/>
      <c r="D39" s="407"/>
      <c r="E39" s="390"/>
    </row>
    <row r="40" spans="1:5" s="416" customFormat="1" ht="12" customHeight="1" x14ac:dyDescent="0.2">
      <c r="A40" s="368" t="s">
        <v>126</v>
      </c>
      <c r="B40" s="418" t="s">
        <v>338</v>
      </c>
      <c r="C40" s="407"/>
      <c r="D40" s="407"/>
      <c r="E40" s="390"/>
    </row>
    <row r="41" spans="1:5" s="416" customFormat="1" ht="12" customHeight="1" x14ac:dyDescent="0.2">
      <c r="A41" s="368" t="s">
        <v>127</v>
      </c>
      <c r="B41" s="418" t="s">
        <v>339</v>
      </c>
      <c r="C41" s="407"/>
      <c r="D41" s="407"/>
      <c r="E41" s="390"/>
    </row>
    <row r="42" spans="1:5" s="416" customFormat="1" ht="12" customHeight="1" x14ac:dyDescent="0.2">
      <c r="A42" s="368" t="s">
        <v>128</v>
      </c>
      <c r="B42" s="418" t="s">
        <v>340</v>
      </c>
      <c r="C42" s="407"/>
      <c r="D42" s="407"/>
      <c r="E42" s="390"/>
    </row>
    <row r="43" spans="1:5" s="416" customFormat="1" ht="12" customHeight="1" x14ac:dyDescent="0.2">
      <c r="A43" s="368" t="s">
        <v>341</v>
      </c>
      <c r="B43" s="418" t="s">
        <v>342</v>
      </c>
      <c r="C43" s="410"/>
      <c r="D43" s="410"/>
      <c r="E43" s="393"/>
    </row>
    <row r="44" spans="1:5" s="416" customFormat="1" ht="12" customHeight="1" thickBot="1" x14ac:dyDescent="0.25">
      <c r="A44" s="370" t="s">
        <v>343</v>
      </c>
      <c r="B44" s="419" t="s">
        <v>344</v>
      </c>
      <c r="C44" s="411"/>
      <c r="D44" s="411"/>
      <c r="E44" s="394"/>
    </row>
    <row r="45" spans="1:5" s="416" customFormat="1" ht="12" customHeight="1" thickBot="1" x14ac:dyDescent="0.25">
      <c r="A45" s="374" t="s">
        <v>11</v>
      </c>
      <c r="B45" s="375" t="s">
        <v>345</v>
      </c>
      <c r="C45" s="406">
        <f>SUM(C46:C50)</f>
        <v>0</v>
      </c>
      <c r="D45" s="406">
        <f>SUM(D46:D50)</f>
        <v>0</v>
      </c>
      <c r="E45" s="389">
        <f>SUM(E46:E50)</f>
        <v>0</v>
      </c>
    </row>
    <row r="46" spans="1:5" s="416" customFormat="1" ht="12" customHeight="1" x14ac:dyDescent="0.2">
      <c r="A46" s="369" t="s">
        <v>66</v>
      </c>
      <c r="B46" s="417" t="s">
        <v>346</v>
      </c>
      <c r="C46" s="427"/>
      <c r="D46" s="427"/>
      <c r="E46" s="395"/>
    </row>
    <row r="47" spans="1:5" s="416" customFormat="1" ht="12" customHeight="1" x14ac:dyDescent="0.2">
      <c r="A47" s="368" t="s">
        <v>67</v>
      </c>
      <c r="B47" s="418" t="s">
        <v>347</v>
      </c>
      <c r="C47" s="410"/>
      <c r="D47" s="410"/>
      <c r="E47" s="393"/>
    </row>
    <row r="48" spans="1:5" s="416" customFormat="1" ht="12" customHeight="1" x14ac:dyDescent="0.2">
      <c r="A48" s="368" t="s">
        <v>348</v>
      </c>
      <c r="B48" s="418" t="s">
        <v>349</v>
      </c>
      <c r="C48" s="410"/>
      <c r="D48" s="410"/>
      <c r="E48" s="393"/>
    </row>
    <row r="49" spans="1:5" s="416" customFormat="1" ht="12" customHeight="1" x14ac:dyDescent="0.2">
      <c r="A49" s="368" t="s">
        <v>350</v>
      </c>
      <c r="B49" s="418" t="s">
        <v>351</v>
      </c>
      <c r="C49" s="410"/>
      <c r="D49" s="410"/>
      <c r="E49" s="393"/>
    </row>
    <row r="50" spans="1:5" s="416" customFormat="1" ht="12" customHeight="1" thickBot="1" x14ac:dyDescent="0.25">
      <c r="A50" s="370" t="s">
        <v>352</v>
      </c>
      <c r="B50" s="419" t="s">
        <v>353</v>
      </c>
      <c r="C50" s="411"/>
      <c r="D50" s="411"/>
      <c r="E50" s="394"/>
    </row>
    <row r="51" spans="1:5" s="416" customFormat="1" ht="17.25" customHeight="1" thickBot="1" x14ac:dyDescent="0.25">
      <c r="A51" s="374" t="s">
        <v>129</v>
      </c>
      <c r="B51" s="375" t="s">
        <v>354</v>
      </c>
      <c r="C51" s="406">
        <f>SUM(C52:C54)</f>
        <v>0</v>
      </c>
      <c r="D51" s="406">
        <f>SUM(D52:D54)</f>
        <v>0</v>
      </c>
      <c r="E51" s="389">
        <f>SUM(E52:E54)</f>
        <v>0</v>
      </c>
    </row>
    <row r="52" spans="1:5" s="416" customFormat="1" ht="12" customHeight="1" x14ac:dyDescent="0.2">
      <c r="A52" s="369" t="s">
        <v>68</v>
      </c>
      <c r="B52" s="417" t="s">
        <v>355</v>
      </c>
      <c r="C52" s="408"/>
      <c r="D52" s="408"/>
      <c r="E52" s="391"/>
    </row>
    <row r="53" spans="1:5" s="416" customFormat="1" ht="12" customHeight="1" x14ac:dyDescent="0.2">
      <c r="A53" s="368" t="s">
        <v>69</v>
      </c>
      <c r="B53" s="418" t="s">
        <v>356</v>
      </c>
      <c r="C53" s="407"/>
      <c r="D53" s="407"/>
      <c r="E53" s="390"/>
    </row>
    <row r="54" spans="1:5" s="416" customFormat="1" ht="12" customHeight="1" x14ac:dyDescent="0.2">
      <c r="A54" s="368" t="s">
        <v>357</v>
      </c>
      <c r="B54" s="418" t="s">
        <v>358</v>
      </c>
      <c r="C54" s="407"/>
      <c r="D54" s="407"/>
      <c r="E54" s="390"/>
    </row>
    <row r="55" spans="1:5" s="416" customFormat="1" ht="12" customHeight="1" thickBot="1" x14ac:dyDescent="0.25">
      <c r="A55" s="370" t="s">
        <v>359</v>
      </c>
      <c r="B55" s="419" t="s">
        <v>360</v>
      </c>
      <c r="C55" s="409"/>
      <c r="D55" s="409"/>
      <c r="E55" s="392"/>
    </row>
    <row r="56" spans="1:5" s="416" customFormat="1" ht="12" customHeight="1" thickBot="1" x14ac:dyDescent="0.25">
      <c r="A56" s="374" t="s">
        <v>13</v>
      </c>
      <c r="B56" s="396" t="s">
        <v>361</v>
      </c>
      <c r="C56" s="406">
        <f>SUM(C57:C59)</f>
        <v>0</v>
      </c>
      <c r="D56" s="406">
        <f>SUM(D57:D59)</f>
        <v>0</v>
      </c>
      <c r="E56" s="389">
        <f>SUM(E57:E59)</f>
        <v>0</v>
      </c>
    </row>
    <row r="57" spans="1:5" s="416" customFormat="1" ht="12" customHeight="1" x14ac:dyDescent="0.2">
      <c r="A57" s="369" t="s">
        <v>130</v>
      </c>
      <c r="B57" s="417" t="s">
        <v>362</v>
      </c>
      <c r="C57" s="410"/>
      <c r="D57" s="410"/>
      <c r="E57" s="393"/>
    </row>
    <row r="58" spans="1:5" s="416" customFormat="1" ht="12" customHeight="1" x14ac:dyDescent="0.2">
      <c r="A58" s="368" t="s">
        <v>131</v>
      </c>
      <c r="B58" s="418" t="s">
        <v>363</v>
      </c>
      <c r="C58" s="410"/>
      <c r="D58" s="410"/>
      <c r="E58" s="393"/>
    </row>
    <row r="59" spans="1:5" s="416" customFormat="1" ht="12" customHeight="1" x14ac:dyDescent="0.2">
      <c r="A59" s="368" t="s">
        <v>158</v>
      </c>
      <c r="B59" s="418" t="s">
        <v>364</v>
      </c>
      <c r="C59" s="410"/>
      <c r="D59" s="410"/>
      <c r="E59" s="393"/>
    </row>
    <row r="60" spans="1:5" s="416" customFormat="1" ht="12" customHeight="1" thickBot="1" x14ac:dyDescent="0.25">
      <c r="A60" s="370" t="s">
        <v>365</v>
      </c>
      <c r="B60" s="419" t="s">
        <v>366</v>
      </c>
      <c r="C60" s="410"/>
      <c r="D60" s="410"/>
      <c r="E60" s="393"/>
    </row>
    <row r="61" spans="1:5" s="416" customFormat="1" ht="12" customHeight="1" thickBot="1" x14ac:dyDescent="0.25">
      <c r="A61" s="374" t="s">
        <v>14</v>
      </c>
      <c r="B61" s="375" t="s">
        <v>367</v>
      </c>
      <c r="C61" s="412">
        <f>+C6+C13+C20+C27+C34+C45+C51+C56</f>
        <v>0</v>
      </c>
      <c r="D61" s="412">
        <f>+D6+D13+D20+D27+D34+D45+D51+D56</f>
        <v>0</v>
      </c>
      <c r="E61" s="425">
        <f>+E6+E13+E20+E27+E34+E45+E51+E56</f>
        <v>0</v>
      </c>
    </row>
    <row r="62" spans="1:5" s="416" customFormat="1" ht="12" customHeight="1" thickBot="1" x14ac:dyDescent="0.25">
      <c r="A62" s="428" t="s">
        <v>368</v>
      </c>
      <c r="B62" s="396" t="s">
        <v>369</v>
      </c>
      <c r="C62" s="406">
        <f>+C63+C64+C65</f>
        <v>0</v>
      </c>
      <c r="D62" s="406">
        <f>+D63+D64+D65</f>
        <v>0</v>
      </c>
      <c r="E62" s="389">
        <f>+E63+E64+E65</f>
        <v>0</v>
      </c>
    </row>
    <row r="63" spans="1:5" s="416" customFormat="1" ht="12" customHeight="1" x14ac:dyDescent="0.2">
      <c r="A63" s="369" t="s">
        <v>370</v>
      </c>
      <c r="B63" s="417" t="s">
        <v>371</v>
      </c>
      <c r="C63" s="410"/>
      <c r="D63" s="410"/>
      <c r="E63" s="393"/>
    </row>
    <row r="64" spans="1:5" s="416" customFormat="1" ht="12" customHeight="1" x14ac:dyDescent="0.2">
      <c r="A64" s="368" t="s">
        <v>372</v>
      </c>
      <c r="B64" s="418" t="s">
        <v>373</v>
      </c>
      <c r="C64" s="410"/>
      <c r="D64" s="410"/>
      <c r="E64" s="393"/>
    </row>
    <row r="65" spans="1:5" s="416" customFormat="1" ht="12" customHeight="1" thickBot="1" x14ac:dyDescent="0.25">
      <c r="A65" s="370" t="s">
        <v>374</v>
      </c>
      <c r="B65" s="354" t="s">
        <v>419</v>
      </c>
      <c r="C65" s="410"/>
      <c r="D65" s="410"/>
      <c r="E65" s="393"/>
    </row>
    <row r="66" spans="1:5" s="416" customFormat="1" ht="12" customHeight="1" thickBot="1" x14ac:dyDescent="0.25">
      <c r="A66" s="428" t="s">
        <v>376</v>
      </c>
      <c r="B66" s="396" t="s">
        <v>377</v>
      </c>
      <c r="C66" s="406">
        <f>+C67+C68+C69+C70</f>
        <v>0</v>
      </c>
      <c r="D66" s="406">
        <f>+D67+D68+D69+D70</f>
        <v>0</v>
      </c>
      <c r="E66" s="389">
        <f>+E67+E68+E69+E70</f>
        <v>0</v>
      </c>
    </row>
    <row r="67" spans="1:5" s="416" customFormat="1" ht="13.5" customHeight="1" x14ac:dyDescent="0.2">
      <c r="A67" s="369" t="s">
        <v>107</v>
      </c>
      <c r="B67" s="417" t="s">
        <v>378</v>
      </c>
      <c r="C67" s="410"/>
      <c r="D67" s="410"/>
      <c r="E67" s="393"/>
    </row>
    <row r="68" spans="1:5" s="416" customFormat="1" ht="12" customHeight="1" x14ac:dyDescent="0.2">
      <c r="A68" s="368" t="s">
        <v>108</v>
      </c>
      <c r="B68" s="418" t="s">
        <v>379</v>
      </c>
      <c r="C68" s="410"/>
      <c r="D68" s="410"/>
      <c r="E68" s="393"/>
    </row>
    <row r="69" spans="1:5" s="416" customFormat="1" ht="12" customHeight="1" x14ac:dyDescent="0.2">
      <c r="A69" s="368" t="s">
        <v>380</v>
      </c>
      <c r="B69" s="418" t="s">
        <v>381</v>
      </c>
      <c r="C69" s="410"/>
      <c r="D69" s="410"/>
      <c r="E69" s="393"/>
    </row>
    <row r="70" spans="1:5" s="416" customFormat="1" ht="12" customHeight="1" thickBot="1" x14ac:dyDescent="0.25">
      <c r="A70" s="370" t="s">
        <v>382</v>
      </c>
      <c r="B70" s="419" t="s">
        <v>383</v>
      </c>
      <c r="C70" s="410"/>
      <c r="D70" s="410"/>
      <c r="E70" s="393"/>
    </row>
    <row r="71" spans="1:5" s="416" customFormat="1" ht="12" customHeight="1" thickBot="1" x14ac:dyDescent="0.25">
      <c r="A71" s="428" t="s">
        <v>384</v>
      </c>
      <c r="B71" s="396" t="s">
        <v>385</v>
      </c>
      <c r="C71" s="406">
        <f>+C72+C73</f>
        <v>0</v>
      </c>
      <c r="D71" s="406">
        <f>+D72+D73</f>
        <v>0</v>
      </c>
      <c r="E71" s="389">
        <f>+E72+E73</f>
        <v>0</v>
      </c>
    </row>
    <row r="72" spans="1:5" s="416" customFormat="1" ht="12" customHeight="1" x14ac:dyDescent="0.2">
      <c r="A72" s="369" t="s">
        <v>386</v>
      </c>
      <c r="B72" s="417" t="s">
        <v>387</v>
      </c>
      <c r="C72" s="410"/>
      <c r="D72" s="410"/>
      <c r="E72" s="393"/>
    </row>
    <row r="73" spans="1:5" s="416" customFormat="1" ht="12" customHeight="1" thickBot="1" x14ac:dyDescent="0.25">
      <c r="A73" s="370" t="s">
        <v>388</v>
      </c>
      <c r="B73" s="419" t="s">
        <v>389</v>
      </c>
      <c r="C73" s="410"/>
      <c r="D73" s="410"/>
      <c r="E73" s="393"/>
    </row>
    <row r="74" spans="1:5" s="416" customFormat="1" ht="12" customHeight="1" thickBot="1" x14ac:dyDescent="0.25">
      <c r="A74" s="428" t="s">
        <v>390</v>
      </c>
      <c r="B74" s="396" t="s">
        <v>391</v>
      </c>
      <c r="C74" s="406"/>
      <c r="D74" s="406"/>
      <c r="E74" s="389"/>
    </row>
    <row r="75" spans="1:5" s="416" customFormat="1" ht="12" customHeight="1" x14ac:dyDescent="0.2">
      <c r="A75" s="369" t="s">
        <v>392</v>
      </c>
      <c r="B75" s="417" t="s">
        <v>393</v>
      </c>
      <c r="C75" s="410"/>
      <c r="D75" s="410"/>
      <c r="E75" s="393"/>
    </row>
    <row r="76" spans="1:5" s="416" customFormat="1" ht="12" customHeight="1" x14ac:dyDescent="0.2">
      <c r="A76" s="368" t="s">
        <v>394</v>
      </c>
      <c r="B76" s="418" t="s">
        <v>395</v>
      </c>
      <c r="C76" s="410"/>
      <c r="D76" s="410"/>
      <c r="E76" s="393"/>
    </row>
    <row r="77" spans="1:5" s="416" customFormat="1" ht="12" customHeight="1" thickBot="1" x14ac:dyDescent="0.25">
      <c r="A77" s="370" t="s">
        <v>396</v>
      </c>
      <c r="B77" s="398" t="s">
        <v>397</v>
      </c>
      <c r="C77" s="410"/>
      <c r="D77" s="410"/>
      <c r="E77" s="393"/>
    </row>
    <row r="78" spans="1:5" s="416" customFormat="1" ht="12" customHeight="1" thickBot="1" x14ac:dyDescent="0.25">
      <c r="A78" s="428" t="s">
        <v>398</v>
      </c>
      <c r="B78" s="396" t="s">
        <v>399</v>
      </c>
      <c r="C78" s="406">
        <f>+C79+C80+C81+C82</f>
        <v>0</v>
      </c>
      <c r="D78" s="406">
        <f>+D79+D80+D81+D82</f>
        <v>0</v>
      </c>
      <c r="E78" s="389">
        <f>+E79+E80+E81+E82</f>
        <v>0</v>
      </c>
    </row>
    <row r="79" spans="1:5" s="416" customFormat="1" ht="12" customHeight="1" x14ac:dyDescent="0.2">
      <c r="A79" s="420" t="s">
        <v>400</v>
      </c>
      <c r="B79" s="417" t="s">
        <v>401</v>
      </c>
      <c r="C79" s="410"/>
      <c r="D79" s="410"/>
      <c r="E79" s="393"/>
    </row>
    <row r="80" spans="1:5" s="416" customFormat="1" ht="12" customHeight="1" x14ac:dyDescent="0.2">
      <c r="A80" s="421" t="s">
        <v>402</v>
      </c>
      <c r="B80" s="418" t="s">
        <v>403</v>
      </c>
      <c r="C80" s="410"/>
      <c r="D80" s="410"/>
      <c r="E80" s="393"/>
    </row>
    <row r="81" spans="1:5" s="416" customFormat="1" ht="12" customHeight="1" x14ac:dyDescent="0.2">
      <c r="A81" s="421" t="s">
        <v>404</v>
      </c>
      <c r="B81" s="418" t="s">
        <v>405</v>
      </c>
      <c r="C81" s="410"/>
      <c r="D81" s="410"/>
      <c r="E81" s="393"/>
    </row>
    <row r="82" spans="1:5" s="416" customFormat="1" ht="12" customHeight="1" thickBot="1" x14ac:dyDescent="0.25">
      <c r="A82" s="429" t="s">
        <v>406</v>
      </c>
      <c r="B82" s="398" t="s">
        <v>407</v>
      </c>
      <c r="C82" s="410"/>
      <c r="D82" s="410"/>
      <c r="E82" s="393"/>
    </row>
    <row r="83" spans="1:5" s="416" customFormat="1" ht="12" customHeight="1" thickBot="1" x14ac:dyDescent="0.25">
      <c r="A83" s="428" t="s">
        <v>408</v>
      </c>
      <c r="B83" s="396" t="s">
        <v>409</v>
      </c>
      <c r="C83" s="431"/>
      <c r="D83" s="431"/>
      <c r="E83" s="432"/>
    </row>
    <row r="84" spans="1:5" s="416" customFormat="1" ht="12" customHeight="1" thickBot="1" x14ac:dyDescent="0.25">
      <c r="A84" s="428" t="s">
        <v>410</v>
      </c>
      <c r="B84" s="352" t="s">
        <v>411</v>
      </c>
      <c r="C84" s="412">
        <f>+C62+C66+C71+C74+C78+C83</f>
        <v>0</v>
      </c>
      <c r="D84" s="412">
        <f>+D62+D66+D71+D74+D78+D83</f>
        <v>0</v>
      </c>
      <c r="E84" s="425">
        <f>+E62+E66+E71+E74+E78+E83</f>
        <v>0</v>
      </c>
    </row>
    <row r="85" spans="1:5" s="416" customFormat="1" ht="12" customHeight="1" thickBot="1" x14ac:dyDescent="0.25">
      <c r="A85" s="430" t="s">
        <v>412</v>
      </c>
      <c r="B85" s="355" t="s">
        <v>413</v>
      </c>
      <c r="C85" s="412">
        <f>+C61+C84</f>
        <v>0</v>
      </c>
      <c r="D85" s="412">
        <f>+D61+D84</f>
        <v>0</v>
      </c>
      <c r="E85" s="425">
        <f>+E61+E84</f>
        <v>0</v>
      </c>
    </row>
    <row r="86" spans="1:5" s="416" customFormat="1" ht="12" customHeight="1" x14ac:dyDescent="0.2">
      <c r="A86" s="350"/>
      <c r="B86" s="350"/>
      <c r="C86" s="351"/>
      <c r="D86" s="351"/>
      <c r="E86" s="351"/>
    </row>
    <row r="87" spans="1:5" ht="16.5" customHeight="1" x14ac:dyDescent="0.25">
      <c r="A87" s="739" t="s">
        <v>35</v>
      </c>
      <c r="B87" s="739"/>
      <c r="C87" s="739"/>
      <c r="D87" s="739"/>
      <c r="E87" s="739"/>
    </row>
    <row r="88" spans="1:5" s="422" customFormat="1" ht="16.5" customHeight="1" thickBot="1" x14ac:dyDescent="0.3">
      <c r="A88" s="44" t="s">
        <v>111</v>
      </c>
      <c r="B88" s="44"/>
      <c r="C88" s="383"/>
      <c r="D88" s="383"/>
      <c r="E88" s="383" t="s">
        <v>745</v>
      </c>
    </row>
    <row r="89" spans="1:5" s="422" customFormat="1" ht="16.5" customHeight="1" x14ac:dyDescent="0.25">
      <c r="A89" s="740" t="s">
        <v>58</v>
      </c>
      <c r="B89" s="742" t="s">
        <v>178</v>
      </c>
      <c r="C89" s="744" t="str">
        <f>+C3</f>
        <v>2018. évi</v>
      </c>
      <c r="D89" s="744"/>
      <c r="E89" s="745"/>
    </row>
    <row r="90" spans="1:5" ht="38.1" customHeight="1" thickBot="1" x14ac:dyDescent="0.3">
      <c r="A90" s="741"/>
      <c r="B90" s="743"/>
      <c r="C90" s="45" t="s">
        <v>179</v>
      </c>
      <c r="D90" s="45" t="s">
        <v>183</v>
      </c>
      <c r="E90" s="46" t="s">
        <v>184</v>
      </c>
    </row>
    <row r="91" spans="1:5" s="415" customFormat="1" ht="12" customHeight="1" thickBot="1" x14ac:dyDescent="0.25">
      <c r="A91" s="379" t="s">
        <v>414</v>
      </c>
      <c r="B91" s="380" t="s">
        <v>415</v>
      </c>
      <c r="C91" s="380" t="s">
        <v>416</v>
      </c>
      <c r="D91" s="380" t="s">
        <v>417</v>
      </c>
      <c r="E91" s="381" t="s">
        <v>418</v>
      </c>
    </row>
    <row r="92" spans="1:5" ht="12" customHeight="1" thickBot="1" x14ac:dyDescent="0.3">
      <c r="A92" s="376" t="s">
        <v>6</v>
      </c>
      <c r="B92" s="378" t="s">
        <v>420</v>
      </c>
      <c r="C92" s="405">
        <f>SUM(C93:C97)</f>
        <v>0</v>
      </c>
      <c r="D92" s="405">
        <f>SUM(D93:D97)</f>
        <v>0</v>
      </c>
      <c r="E92" s="360">
        <f>SUM(E93:E97)</f>
        <v>0</v>
      </c>
    </row>
    <row r="93" spans="1:5" ht="12" customHeight="1" x14ac:dyDescent="0.25">
      <c r="A93" s="371" t="s">
        <v>70</v>
      </c>
      <c r="B93" s="364" t="s">
        <v>36</v>
      </c>
      <c r="C93" s="96"/>
      <c r="D93" s="96"/>
      <c r="E93" s="359"/>
    </row>
    <row r="94" spans="1:5" ht="12" customHeight="1" x14ac:dyDescent="0.25">
      <c r="A94" s="368" t="s">
        <v>71</v>
      </c>
      <c r="B94" s="362" t="s">
        <v>132</v>
      </c>
      <c r="C94" s="407"/>
      <c r="D94" s="407"/>
      <c r="E94" s="390"/>
    </row>
    <row r="95" spans="1:5" ht="12" customHeight="1" x14ac:dyDescent="0.25">
      <c r="A95" s="368" t="s">
        <v>72</v>
      </c>
      <c r="B95" s="362" t="s">
        <v>99</v>
      </c>
      <c r="C95" s="409"/>
      <c r="D95" s="409"/>
      <c r="E95" s="392"/>
    </row>
    <row r="96" spans="1:5" ht="12" customHeight="1" x14ac:dyDescent="0.25">
      <c r="A96" s="368" t="s">
        <v>73</v>
      </c>
      <c r="B96" s="365" t="s">
        <v>133</v>
      </c>
      <c r="C96" s="409"/>
      <c r="D96" s="409"/>
      <c r="E96" s="392"/>
    </row>
    <row r="97" spans="1:5" ht="12" customHeight="1" x14ac:dyDescent="0.25">
      <c r="A97" s="368" t="s">
        <v>82</v>
      </c>
      <c r="B97" s="373" t="s">
        <v>134</v>
      </c>
      <c r="C97" s="409"/>
      <c r="D97" s="409"/>
      <c r="E97" s="392"/>
    </row>
    <row r="98" spans="1:5" ht="12" customHeight="1" x14ac:dyDescent="0.25">
      <c r="A98" s="368" t="s">
        <v>74</v>
      </c>
      <c r="B98" s="362" t="s">
        <v>421</v>
      </c>
      <c r="C98" s="409"/>
      <c r="D98" s="409"/>
      <c r="E98" s="392"/>
    </row>
    <row r="99" spans="1:5" ht="12" customHeight="1" x14ac:dyDescent="0.25">
      <c r="A99" s="368" t="s">
        <v>75</v>
      </c>
      <c r="B99" s="385" t="s">
        <v>422</v>
      </c>
      <c r="C99" s="409"/>
      <c r="D99" s="409"/>
      <c r="E99" s="392"/>
    </row>
    <row r="100" spans="1:5" ht="12" customHeight="1" x14ac:dyDescent="0.25">
      <c r="A100" s="368" t="s">
        <v>83</v>
      </c>
      <c r="B100" s="386" t="s">
        <v>423</v>
      </c>
      <c r="C100" s="409"/>
      <c r="D100" s="409"/>
      <c r="E100" s="392"/>
    </row>
    <row r="101" spans="1:5" ht="12" customHeight="1" x14ac:dyDescent="0.25">
      <c r="A101" s="368" t="s">
        <v>84</v>
      </c>
      <c r="B101" s="386" t="s">
        <v>424</v>
      </c>
      <c r="C101" s="409"/>
      <c r="D101" s="409"/>
      <c r="E101" s="392"/>
    </row>
    <row r="102" spans="1:5" ht="12" customHeight="1" x14ac:dyDescent="0.25">
      <c r="A102" s="368" t="s">
        <v>85</v>
      </c>
      <c r="B102" s="385" t="s">
        <v>425</v>
      </c>
      <c r="C102" s="409"/>
      <c r="D102" s="409"/>
      <c r="E102" s="392"/>
    </row>
    <row r="103" spans="1:5" ht="12" customHeight="1" x14ac:dyDescent="0.25">
      <c r="A103" s="368" t="s">
        <v>86</v>
      </c>
      <c r="B103" s="385" t="s">
        <v>426</v>
      </c>
      <c r="C103" s="409"/>
      <c r="D103" s="409"/>
      <c r="E103" s="392"/>
    </row>
    <row r="104" spans="1:5" ht="12" customHeight="1" x14ac:dyDescent="0.25">
      <c r="A104" s="368" t="s">
        <v>88</v>
      </c>
      <c r="B104" s="386" t="s">
        <v>427</v>
      </c>
      <c r="C104" s="409"/>
      <c r="D104" s="409"/>
      <c r="E104" s="392"/>
    </row>
    <row r="105" spans="1:5" ht="12" customHeight="1" x14ac:dyDescent="0.25">
      <c r="A105" s="367" t="s">
        <v>135</v>
      </c>
      <c r="B105" s="387" t="s">
        <v>428</v>
      </c>
      <c r="C105" s="409"/>
      <c r="D105" s="409"/>
      <c r="E105" s="392"/>
    </row>
    <row r="106" spans="1:5" ht="12" customHeight="1" x14ac:dyDescent="0.25">
      <c r="A106" s="368" t="s">
        <v>429</v>
      </c>
      <c r="B106" s="387" t="s">
        <v>430</v>
      </c>
      <c r="C106" s="409"/>
      <c r="D106" s="409"/>
      <c r="E106" s="392"/>
    </row>
    <row r="107" spans="1:5" ht="12" customHeight="1" thickBot="1" x14ac:dyDescent="0.3">
      <c r="A107" s="372" t="s">
        <v>431</v>
      </c>
      <c r="B107" s="388" t="s">
        <v>432</v>
      </c>
      <c r="C107" s="97"/>
      <c r="D107" s="97"/>
      <c r="E107" s="353"/>
    </row>
    <row r="108" spans="1:5" ht="12" customHeight="1" thickBot="1" x14ac:dyDescent="0.3">
      <c r="A108" s="374" t="s">
        <v>7</v>
      </c>
      <c r="B108" s="377" t="s">
        <v>433</v>
      </c>
      <c r="C108" s="406">
        <f>+C109+C111+C113</f>
        <v>0</v>
      </c>
      <c r="D108" s="406">
        <f>+D109+D111+D113</f>
        <v>0</v>
      </c>
      <c r="E108" s="389">
        <f>+E109+E111+E113</f>
        <v>0</v>
      </c>
    </row>
    <row r="109" spans="1:5" ht="12" customHeight="1" x14ac:dyDescent="0.25">
      <c r="A109" s="369" t="s">
        <v>76</v>
      </c>
      <c r="B109" s="362" t="s">
        <v>157</v>
      </c>
      <c r="C109" s="408"/>
      <c r="D109" s="408"/>
      <c r="E109" s="391"/>
    </row>
    <row r="110" spans="1:5" ht="12" customHeight="1" x14ac:dyDescent="0.25">
      <c r="A110" s="369" t="s">
        <v>77</v>
      </c>
      <c r="B110" s="366" t="s">
        <v>434</v>
      </c>
      <c r="C110" s="408"/>
      <c r="D110" s="408"/>
      <c r="E110" s="391"/>
    </row>
    <row r="111" spans="1:5" x14ac:dyDescent="0.25">
      <c r="A111" s="369" t="s">
        <v>78</v>
      </c>
      <c r="B111" s="366" t="s">
        <v>136</v>
      </c>
      <c r="C111" s="407"/>
      <c r="D111" s="407"/>
      <c r="E111" s="390"/>
    </row>
    <row r="112" spans="1:5" ht="12" customHeight="1" x14ac:dyDescent="0.25">
      <c r="A112" s="369" t="s">
        <v>79</v>
      </c>
      <c r="B112" s="366" t="s">
        <v>435</v>
      </c>
      <c r="C112" s="407"/>
      <c r="D112" s="407"/>
      <c r="E112" s="390"/>
    </row>
    <row r="113" spans="1:5" ht="12" customHeight="1" x14ac:dyDescent="0.25">
      <c r="A113" s="369" t="s">
        <v>80</v>
      </c>
      <c r="B113" s="398" t="s">
        <v>159</v>
      </c>
      <c r="C113" s="407"/>
      <c r="D113" s="407"/>
      <c r="E113" s="390"/>
    </row>
    <row r="114" spans="1:5" ht="21.75" customHeight="1" x14ac:dyDescent="0.25">
      <c r="A114" s="369" t="s">
        <v>87</v>
      </c>
      <c r="B114" s="397" t="s">
        <v>436</v>
      </c>
      <c r="C114" s="407"/>
      <c r="D114" s="407"/>
      <c r="E114" s="390"/>
    </row>
    <row r="115" spans="1:5" ht="24" customHeight="1" x14ac:dyDescent="0.25">
      <c r="A115" s="369" t="s">
        <v>89</v>
      </c>
      <c r="B115" s="413" t="s">
        <v>437</v>
      </c>
      <c r="C115" s="407"/>
      <c r="D115" s="407"/>
      <c r="E115" s="390"/>
    </row>
    <row r="116" spans="1:5" ht="12" customHeight="1" x14ac:dyDescent="0.25">
      <c r="A116" s="369" t="s">
        <v>137</v>
      </c>
      <c r="B116" s="386" t="s">
        <v>424</v>
      </c>
      <c r="C116" s="407"/>
      <c r="D116" s="407"/>
      <c r="E116" s="390"/>
    </row>
    <row r="117" spans="1:5" ht="12" customHeight="1" x14ac:dyDescent="0.25">
      <c r="A117" s="369" t="s">
        <v>138</v>
      </c>
      <c r="B117" s="386" t="s">
        <v>438</v>
      </c>
      <c r="C117" s="407"/>
      <c r="D117" s="407"/>
      <c r="E117" s="390"/>
    </row>
    <row r="118" spans="1:5" ht="12" customHeight="1" x14ac:dyDescent="0.25">
      <c r="A118" s="369" t="s">
        <v>139</v>
      </c>
      <c r="B118" s="386" t="s">
        <v>439</v>
      </c>
      <c r="C118" s="407"/>
      <c r="D118" s="407"/>
      <c r="E118" s="390"/>
    </row>
    <row r="119" spans="1:5" s="433" customFormat="1" ht="12" customHeight="1" x14ac:dyDescent="0.2">
      <c r="A119" s="369" t="s">
        <v>440</v>
      </c>
      <c r="B119" s="386" t="s">
        <v>427</v>
      </c>
      <c r="C119" s="407"/>
      <c r="D119" s="407"/>
      <c r="E119" s="390"/>
    </row>
    <row r="120" spans="1:5" ht="12" customHeight="1" x14ac:dyDescent="0.25">
      <c r="A120" s="369" t="s">
        <v>441</v>
      </c>
      <c r="B120" s="386" t="s">
        <v>442</v>
      </c>
      <c r="C120" s="407"/>
      <c r="D120" s="407"/>
      <c r="E120" s="390"/>
    </row>
    <row r="121" spans="1:5" ht="12" customHeight="1" thickBot="1" x14ac:dyDescent="0.3">
      <c r="A121" s="367" t="s">
        <v>443</v>
      </c>
      <c r="B121" s="386" t="s">
        <v>444</v>
      </c>
      <c r="C121" s="409"/>
      <c r="D121" s="409"/>
      <c r="E121" s="392"/>
    </row>
    <row r="122" spans="1:5" ht="12" customHeight="1" thickBot="1" x14ac:dyDescent="0.3">
      <c r="A122" s="374" t="s">
        <v>8</v>
      </c>
      <c r="B122" s="382" t="s">
        <v>445</v>
      </c>
      <c r="C122" s="406">
        <f>+C123+C124</f>
        <v>0</v>
      </c>
      <c r="D122" s="406">
        <f>+D123+D124</f>
        <v>0</v>
      </c>
      <c r="E122" s="389">
        <f>+E123+E124</f>
        <v>0</v>
      </c>
    </row>
    <row r="123" spans="1:5" ht="12" customHeight="1" x14ac:dyDescent="0.25">
      <c r="A123" s="369" t="s">
        <v>59</v>
      </c>
      <c r="B123" s="363" t="s">
        <v>45</v>
      </c>
      <c r="C123" s="408"/>
      <c r="D123" s="408"/>
      <c r="E123" s="391"/>
    </row>
    <row r="124" spans="1:5" ht="12" customHeight="1" thickBot="1" x14ac:dyDescent="0.3">
      <c r="A124" s="370" t="s">
        <v>60</v>
      </c>
      <c r="B124" s="366" t="s">
        <v>46</v>
      </c>
      <c r="C124" s="409"/>
      <c r="D124" s="409"/>
      <c r="E124" s="392"/>
    </row>
    <row r="125" spans="1:5" ht="12" customHeight="1" thickBot="1" x14ac:dyDescent="0.3">
      <c r="A125" s="374" t="s">
        <v>9</v>
      </c>
      <c r="B125" s="382" t="s">
        <v>446</v>
      </c>
      <c r="C125" s="406">
        <f>+C92+C108+C122</f>
        <v>0</v>
      </c>
      <c r="D125" s="406">
        <f>+D92+D108+D122</f>
        <v>0</v>
      </c>
      <c r="E125" s="389">
        <f>+E92+E108+E122</f>
        <v>0</v>
      </c>
    </row>
    <row r="126" spans="1:5" ht="12" customHeight="1" thickBot="1" x14ac:dyDescent="0.3">
      <c r="A126" s="374" t="s">
        <v>10</v>
      </c>
      <c r="B126" s="382" t="s">
        <v>447</v>
      </c>
      <c r="C126" s="406">
        <f>+C127+C128+C129</f>
        <v>0</v>
      </c>
      <c r="D126" s="406">
        <f>+D127+D128+D129</f>
        <v>0</v>
      </c>
      <c r="E126" s="389">
        <f>+E127+E128+E129</f>
        <v>0</v>
      </c>
    </row>
    <row r="127" spans="1:5" ht="12" customHeight="1" x14ac:dyDescent="0.25">
      <c r="A127" s="369" t="s">
        <v>63</v>
      </c>
      <c r="B127" s="363" t="s">
        <v>448</v>
      </c>
      <c r="C127" s="407"/>
      <c r="D127" s="407"/>
      <c r="E127" s="390"/>
    </row>
    <row r="128" spans="1:5" ht="12" customHeight="1" x14ac:dyDescent="0.25">
      <c r="A128" s="369" t="s">
        <v>64</v>
      </c>
      <c r="B128" s="363" t="s">
        <v>449</v>
      </c>
      <c r="C128" s="407"/>
      <c r="D128" s="407"/>
      <c r="E128" s="390"/>
    </row>
    <row r="129" spans="1:9" ht="12" customHeight="1" thickBot="1" x14ac:dyDescent="0.3">
      <c r="A129" s="367" t="s">
        <v>65</v>
      </c>
      <c r="B129" s="361" t="s">
        <v>450</v>
      </c>
      <c r="C129" s="407"/>
      <c r="D129" s="407"/>
      <c r="E129" s="390"/>
    </row>
    <row r="130" spans="1:9" ht="12" customHeight="1" thickBot="1" x14ac:dyDescent="0.3">
      <c r="A130" s="374" t="s">
        <v>11</v>
      </c>
      <c r="B130" s="382" t="s">
        <v>451</v>
      </c>
      <c r="C130" s="406">
        <f>+C131+C132+C134+C133</f>
        <v>0</v>
      </c>
      <c r="D130" s="406">
        <f>+D131+D132+D134+D133</f>
        <v>0</v>
      </c>
      <c r="E130" s="389">
        <f>+E131+E132+E134+E133</f>
        <v>0</v>
      </c>
    </row>
    <row r="131" spans="1:9" ht="12" customHeight="1" x14ac:dyDescent="0.25">
      <c r="A131" s="369" t="s">
        <v>66</v>
      </c>
      <c r="B131" s="363" t="s">
        <v>452</v>
      </c>
      <c r="C131" s="407"/>
      <c r="D131" s="407"/>
      <c r="E131" s="390"/>
    </row>
    <row r="132" spans="1:9" ht="12" customHeight="1" x14ac:dyDescent="0.25">
      <c r="A132" s="369" t="s">
        <v>67</v>
      </c>
      <c r="B132" s="363" t="s">
        <v>453</v>
      </c>
      <c r="C132" s="407"/>
      <c r="D132" s="407"/>
      <c r="E132" s="390"/>
    </row>
    <row r="133" spans="1:9" ht="12" customHeight="1" x14ac:dyDescent="0.25">
      <c r="A133" s="369" t="s">
        <v>348</v>
      </c>
      <c r="B133" s="363" t="s">
        <v>454</v>
      </c>
      <c r="C133" s="407"/>
      <c r="D133" s="407"/>
      <c r="E133" s="390"/>
    </row>
    <row r="134" spans="1:9" ht="12" customHeight="1" thickBot="1" x14ac:dyDescent="0.3">
      <c r="A134" s="367" t="s">
        <v>350</v>
      </c>
      <c r="B134" s="361" t="s">
        <v>455</v>
      </c>
      <c r="C134" s="407"/>
      <c r="D134" s="407"/>
      <c r="E134" s="390"/>
    </row>
    <row r="135" spans="1:9" ht="12" customHeight="1" thickBot="1" x14ac:dyDescent="0.3">
      <c r="A135" s="374" t="s">
        <v>12</v>
      </c>
      <c r="B135" s="382" t="s">
        <v>456</v>
      </c>
      <c r="C135" s="412">
        <f>+C136+C137+C138+C139</f>
        <v>0</v>
      </c>
      <c r="D135" s="412">
        <f>+D136+D137+D138+D139</f>
        <v>0</v>
      </c>
      <c r="E135" s="425">
        <f>+E136+E137+E138+E139</f>
        <v>0</v>
      </c>
    </row>
    <row r="136" spans="1:9" ht="12" customHeight="1" x14ac:dyDescent="0.25">
      <c r="A136" s="369" t="s">
        <v>68</v>
      </c>
      <c r="B136" s="363" t="s">
        <v>457</v>
      </c>
      <c r="C136" s="407"/>
      <c r="D136" s="407"/>
      <c r="E136" s="390"/>
    </row>
    <row r="137" spans="1:9" ht="12" customHeight="1" x14ac:dyDescent="0.25">
      <c r="A137" s="369" t="s">
        <v>69</v>
      </c>
      <c r="B137" s="363" t="s">
        <v>458</v>
      </c>
      <c r="C137" s="407"/>
      <c r="D137" s="407"/>
      <c r="E137" s="390"/>
    </row>
    <row r="138" spans="1:9" ht="12" customHeight="1" x14ac:dyDescent="0.25">
      <c r="A138" s="369" t="s">
        <v>357</v>
      </c>
      <c r="B138" s="363" t="s">
        <v>459</v>
      </c>
      <c r="C138" s="407"/>
      <c r="D138" s="407"/>
      <c r="E138" s="390"/>
    </row>
    <row r="139" spans="1:9" ht="12" customHeight="1" thickBot="1" x14ac:dyDescent="0.3">
      <c r="A139" s="367" t="s">
        <v>359</v>
      </c>
      <c r="B139" s="361" t="s">
        <v>460</v>
      </c>
      <c r="C139" s="407"/>
      <c r="D139" s="407"/>
      <c r="E139" s="390"/>
    </row>
    <row r="140" spans="1:9" ht="15" customHeight="1" thickBot="1" x14ac:dyDescent="0.3">
      <c r="A140" s="374" t="s">
        <v>13</v>
      </c>
      <c r="B140" s="382" t="s">
        <v>461</v>
      </c>
      <c r="C140" s="98">
        <f>+C141+C142+C143+C144</f>
        <v>0</v>
      </c>
      <c r="D140" s="98">
        <f>+D141+D142+D143+D144</f>
        <v>0</v>
      </c>
      <c r="E140" s="358">
        <f>+E141+E142+E143+E144</f>
        <v>0</v>
      </c>
      <c r="F140" s="423"/>
      <c r="G140" s="424"/>
      <c r="H140" s="424"/>
      <c r="I140" s="424"/>
    </row>
    <row r="141" spans="1:9" s="416" customFormat="1" ht="12.95" customHeight="1" x14ac:dyDescent="0.2">
      <c r="A141" s="369" t="s">
        <v>130</v>
      </c>
      <c r="B141" s="363" t="s">
        <v>462</v>
      </c>
      <c r="C141" s="407"/>
      <c r="D141" s="407"/>
      <c r="E141" s="390"/>
    </row>
    <row r="142" spans="1:9" ht="12.75" customHeight="1" x14ac:dyDescent="0.25">
      <c r="A142" s="369" t="s">
        <v>131</v>
      </c>
      <c r="B142" s="363" t="s">
        <v>463</v>
      </c>
      <c r="C142" s="407"/>
      <c r="D142" s="407"/>
      <c r="E142" s="390"/>
    </row>
    <row r="143" spans="1:9" ht="12.75" customHeight="1" x14ac:dyDescent="0.25">
      <c r="A143" s="369" t="s">
        <v>158</v>
      </c>
      <c r="B143" s="363" t="s">
        <v>464</v>
      </c>
      <c r="C143" s="407"/>
      <c r="D143" s="407"/>
      <c r="E143" s="390"/>
    </row>
    <row r="144" spans="1:9" ht="12.75" customHeight="1" thickBot="1" x14ac:dyDescent="0.3">
      <c r="A144" s="369" t="s">
        <v>365</v>
      </c>
      <c r="B144" s="363" t="s">
        <v>465</v>
      </c>
      <c r="C144" s="407"/>
      <c r="D144" s="407"/>
      <c r="E144" s="390"/>
    </row>
    <row r="145" spans="1:5" ht="16.5" thickBot="1" x14ac:dyDescent="0.3">
      <c r="A145" s="374" t="s">
        <v>14</v>
      </c>
      <c r="B145" s="382" t="s">
        <v>466</v>
      </c>
      <c r="C145" s="356">
        <f>+C126+C130+C135+C140</f>
        <v>0</v>
      </c>
      <c r="D145" s="356">
        <f>+D126+D130+D135+D140</f>
        <v>0</v>
      </c>
      <c r="E145" s="357">
        <f>+E126+E130+E135+E140</f>
        <v>0</v>
      </c>
    </row>
    <row r="146" spans="1:5" ht="16.5" thickBot="1" x14ac:dyDescent="0.3">
      <c r="A146" s="399" t="s">
        <v>15</v>
      </c>
      <c r="B146" s="402" t="s">
        <v>467</v>
      </c>
      <c r="C146" s="356">
        <f>+C125+C145</f>
        <v>0</v>
      </c>
      <c r="D146" s="356">
        <f>+D125+D145</f>
        <v>0</v>
      </c>
      <c r="E146" s="357">
        <f>+E125+E145</f>
        <v>0</v>
      </c>
    </row>
    <row r="148" spans="1:5" ht="18.75" customHeight="1" x14ac:dyDescent="0.25">
      <c r="A148" s="738" t="s">
        <v>468</v>
      </c>
      <c r="B148" s="738"/>
      <c r="C148" s="738"/>
      <c r="D148" s="738"/>
      <c r="E148" s="738"/>
    </row>
    <row r="149" spans="1:5" ht="13.5" customHeight="1" thickBot="1" x14ac:dyDescent="0.3">
      <c r="A149" s="384" t="s">
        <v>112</v>
      </c>
      <c r="B149" s="384"/>
      <c r="C149" s="414"/>
      <c r="E149" s="401" t="s">
        <v>745</v>
      </c>
    </row>
    <row r="150" spans="1:5" ht="21.75" thickBot="1" x14ac:dyDescent="0.3">
      <c r="A150" s="374">
        <v>1</v>
      </c>
      <c r="B150" s="377" t="s">
        <v>469</v>
      </c>
      <c r="C150" s="400">
        <f>+C61-C125</f>
        <v>0</v>
      </c>
      <c r="D150" s="400">
        <f>+D61-D125</f>
        <v>0</v>
      </c>
      <c r="E150" s="400">
        <f>+E61-E125</f>
        <v>0</v>
      </c>
    </row>
    <row r="151" spans="1:5" ht="21.75" thickBot="1" x14ac:dyDescent="0.3">
      <c r="A151" s="374" t="s">
        <v>7</v>
      </c>
      <c r="B151" s="377" t="s">
        <v>470</v>
      </c>
      <c r="C151" s="400">
        <f>+C84-C145</f>
        <v>0</v>
      </c>
      <c r="D151" s="400">
        <f>+D84-D145</f>
        <v>0</v>
      </c>
      <c r="E151" s="400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3" customFormat="1" ht="12.75" customHeight="1" x14ac:dyDescent="0.25">
      <c r="C161" s="404"/>
      <c r="D161" s="404"/>
      <c r="E161" s="40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Bodroghalom Község Önkormányzata
2018. ÉVI ZÁRSZÁMADÁS
ÖNKÉNT VÁLLALT FELADATAINAK MÉRLEGE
&amp;R&amp;"Times New Roman CE,Félkövér dőlt"&amp;11 1.3. melléklet a 7/2019. (V.30.)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36"/>
  <sheetViews>
    <sheetView zoomScaleNormal="100" workbookViewId="0">
      <selection activeCell="D9" sqref="D9"/>
    </sheetView>
  </sheetViews>
  <sheetFormatPr defaultRowHeight="12.75" x14ac:dyDescent="0.2"/>
  <cols>
    <col min="1" max="1" width="6.6640625" style="8" customWidth="1"/>
    <col min="2" max="2" width="40.6640625" style="8" bestFit="1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15"/>
      <c r="D1" s="215"/>
      <c r="E1" s="215" t="s">
        <v>752</v>
      </c>
    </row>
    <row r="2" spans="1:5" ht="42.75" customHeight="1" thickBot="1" x14ac:dyDescent="0.25">
      <c r="A2" s="216" t="s">
        <v>58</v>
      </c>
      <c r="B2" s="217" t="s">
        <v>243</v>
      </c>
      <c r="C2" s="217" t="s">
        <v>244</v>
      </c>
      <c r="D2" s="218" t="s">
        <v>753</v>
      </c>
      <c r="E2" s="219" t="s">
        <v>754</v>
      </c>
    </row>
    <row r="3" spans="1:5" ht="15.95" customHeight="1" x14ac:dyDescent="0.2">
      <c r="A3" s="220" t="s">
        <v>6</v>
      </c>
      <c r="B3" s="221" t="s">
        <v>801</v>
      </c>
      <c r="C3" s="221" t="s">
        <v>757</v>
      </c>
      <c r="D3" s="736">
        <v>500000</v>
      </c>
      <c r="E3" s="222">
        <v>300000</v>
      </c>
    </row>
    <row r="4" spans="1:5" ht="15.95" customHeight="1" x14ac:dyDescent="0.2">
      <c r="A4" s="223" t="s">
        <v>7</v>
      </c>
      <c r="B4" s="224" t="s">
        <v>744</v>
      </c>
      <c r="C4" s="224" t="s">
        <v>757</v>
      </c>
      <c r="D4" s="737">
        <v>120000</v>
      </c>
      <c r="E4" s="226">
        <v>240000</v>
      </c>
    </row>
    <row r="5" spans="1:5" ht="15.95" customHeight="1" x14ac:dyDescent="0.2">
      <c r="A5" s="223" t="s">
        <v>8</v>
      </c>
      <c r="B5" s="224" t="s">
        <v>758</v>
      </c>
      <c r="C5" s="224" t="s">
        <v>757</v>
      </c>
      <c r="D5" s="737">
        <v>90000</v>
      </c>
      <c r="E5" s="226">
        <v>791224</v>
      </c>
    </row>
    <row r="6" spans="1:5" ht="15.95" customHeight="1" x14ac:dyDescent="0.2">
      <c r="A6" s="223" t="s">
        <v>9</v>
      </c>
      <c r="B6" s="224" t="s">
        <v>800</v>
      </c>
      <c r="C6" s="224" t="s">
        <v>757</v>
      </c>
      <c r="D6" s="737"/>
      <c r="E6" s="226">
        <v>100000</v>
      </c>
    </row>
    <row r="7" spans="1:5" ht="15.95" customHeight="1" x14ac:dyDescent="0.2">
      <c r="A7" s="223" t="s">
        <v>10</v>
      </c>
      <c r="B7" s="717" t="s">
        <v>810</v>
      </c>
      <c r="C7" s="224" t="s">
        <v>757</v>
      </c>
      <c r="D7" s="737">
        <v>90000</v>
      </c>
      <c r="E7" s="226"/>
    </row>
    <row r="8" spans="1:5" ht="15.95" customHeight="1" x14ac:dyDescent="0.2">
      <c r="A8" s="223" t="s">
        <v>11</v>
      </c>
      <c r="B8" s="717"/>
      <c r="C8" s="224"/>
      <c r="D8" s="737"/>
      <c r="E8" s="226"/>
    </row>
    <row r="9" spans="1:5" ht="15.95" customHeight="1" x14ac:dyDescent="0.2">
      <c r="A9" s="223" t="s">
        <v>12</v>
      </c>
      <c r="B9" s="224"/>
      <c r="C9" s="224"/>
      <c r="D9" s="737"/>
      <c r="E9" s="226"/>
    </row>
    <row r="10" spans="1:5" ht="15.95" customHeight="1" x14ac:dyDescent="0.2">
      <c r="A10" s="223" t="s">
        <v>13</v>
      </c>
      <c r="B10" s="224"/>
      <c r="C10" s="224"/>
      <c r="D10" s="225"/>
      <c r="E10" s="226"/>
    </row>
    <row r="11" spans="1:5" ht="15.95" customHeight="1" x14ac:dyDescent="0.2">
      <c r="A11" s="223" t="s">
        <v>14</v>
      </c>
      <c r="B11" s="224"/>
      <c r="C11" s="224"/>
      <c r="D11" s="225"/>
      <c r="E11" s="226"/>
    </row>
    <row r="12" spans="1:5" ht="15.95" customHeight="1" x14ac:dyDescent="0.2">
      <c r="A12" s="223" t="s">
        <v>15</v>
      </c>
      <c r="B12" s="224"/>
      <c r="C12" s="224"/>
      <c r="D12" s="225"/>
      <c r="E12" s="226"/>
    </row>
    <row r="13" spans="1:5" ht="15.95" customHeight="1" x14ac:dyDescent="0.2">
      <c r="A13" s="223" t="s">
        <v>16</v>
      </c>
      <c r="B13" s="224"/>
      <c r="C13" s="224"/>
      <c r="D13" s="225"/>
      <c r="E13" s="226"/>
    </row>
    <row r="14" spans="1:5" ht="15.95" customHeight="1" x14ac:dyDescent="0.2">
      <c r="A14" s="223" t="s">
        <v>17</v>
      </c>
      <c r="B14" s="224"/>
      <c r="C14" s="224"/>
      <c r="D14" s="225"/>
      <c r="E14" s="226"/>
    </row>
    <row r="15" spans="1:5" ht="15.95" customHeight="1" x14ac:dyDescent="0.2">
      <c r="A15" s="223" t="s">
        <v>18</v>
      </c>
      <c r="B15" s="224"/>
      <c r="C15" s="224"/>
      <c r="D15" s="225"/>
      <c r="E15" s="226"/>
    </row>
    <row r="16" spans="1:5" ht="15.95" customHeight="1" x14ac:dyDescent="0.2">
      <c r="A16" s="223" t="s">
        <v>19</v>
      </c>
      <c r="B16" s="224"/>
      <c r="C16" s="224"/>
      <c r="D16" s="225"/>
      <c r="E16" s="226"/>
    </row>
    <row r="17" spans="1:5" ht="15.95" customHeight="1" x14ac:dyDescent="0.2">
      <c r="A17" s="223" t="s">
        <v>20</v>
      </c>
      <c r="B17" s="224"/>
      <c r="C17" s="224"/>
      <c r="D17" s="225"/>
      <c r="E17" s="226"/>
    </row>
    <row r="18" spans="1:5" ht="15.95" customHeight="1" x14ac:dyDescent="0.2">
      <c r="A18" s="223" t="s">
        <v>21</v>
      </c>
      <c r="B18" s="224"/>
      <c r="C18" s="224"/>
      <c r="D18" s="225"/>
      <c r="E18" s="226"/>
    </row>
    <row r="19" spans="1:5" ht="15.95" customHeight="1" x14ac:dyDescent="0.2">
      <c r="A19" s="223" t="s">
        <v>22</v>
      </c>
      <c r="B19" s="224"/>
      <c r="C19" s="224"/>
      <c r="D19" s="225"/>
      <c r="E19" s="226"/>
    </row>
    <row r="20" spans="1:5" ht="15.95" customHeight="1" x14ac:dyDescent="0.2">
      <c r="A20" s="223" t="s">
        <v>23</v>
      </c>
      <c r="B20" s="224"/>
      <c r="C20" s="224"/>
      <c r="D20" s="225"/>
      <c r="E20" s="226"/>
    </row>
    <row r="21" spans="1:5" ht="15.95" customHeight="1" x14ac:dyDescent="0.2">
      <c r="A21" s="223" t="s">
        <v>24</v>
      </c>
      <c r="B21" s="224"/>
      <c r="C21" s="224"/>
      <c r="D21" s="225"/>
      <c r="E21" s="226"/>
    </row>
    <row r="22" spans="1:5" ht="15.95" customHeight="1" x14ac:dyDescent="0.2">
      <c r="A22" s="223" t="s">
        <v>25</v>
      </c>
      <c r="B22" s="224"/>
      <c r="C22" s="224"/>
      <c r="D22" s="225"/>
      <c r="E22" s="226"/>
    </row>
    <row r="23" spans="1:5" ht="15.95" customHeight="1" x14ac:dyDescent="0.2">
      <c r="A23" s="223" t="s">
        <v>26</v>
      </c>
      <c r="B23" s="224"/>
      <c r="C23" s="224"/>
      <c r="D23" s="225"/>
      <c r="E23" s="226"/>
    </row>
    <row r="24" spans="1:5" ht="15.95" customHeight="1" x14ac:dyDescent="0.2">
      <c r="A24" s="223" t="s">
        <v>27</v>
      </c>
      <c r="B24" s="224"/>
      <c r="C24" s="224"/>
      <c r="D24" s="225"/>
      <c r="E24" s="226"/>
    </row>
    <row r="25" spans="1:5" ht="15.95" customHeight="1" x14ac:dyDescent="0.2">
      <c r="A25" s="223" t="s">
        <v>28</v>
      </c>
      <c r="B25" s="224"/>
      <c r="C25" s="224"/>
      <c r="D25" s="225"/>
      <c r="E25" s="226"/>
    </row>
    <row r="26" spans="1:5" ht="15.95" customHeight="1" x14ac:dyDescent="0.2">
      <c r="A26" s="223" t="s">
        <v>29</v>
      </c>
      <c r="B26" s="224"/>
      <c r="C26" s="224"/>
      <c r="D26" s="225"/>
      <c r="E26" s="226"/>
    </row>
    <row r="27" spans="1:5" ht="15.95" customHeight="1" x14ac:dyDescent="0.2">
      <c r="A27" s="223" t="s">
        <v>30</v>
      </c>
      <c r="B27" s="224"/>
      <c r="C27" s="224"/>
      <c r="D27" s="225"/>
      <c r="E27" s="226"/>
    </row>
    <row r="28" spans="1:5" ht="15.95" customHeight="1" x14ac:dyDescent="0.2">
      <c r="A28" s="223" t="s">
        <v>31</v>
      </c>
      <c r="B28" s="224"/>
      <c r="C28" s="224"/>
      <c r="D28" s="225"/>
      <c r="E28" s="226"/>
    </row>
    <row r="29" spans="1:5" ht="15.95" customHeight="1" x14ac:dyDescent="0.2">
      <c r="A29" s="223" t="s">
        <v>32</v>
      </c>
      <c r="B29" s="224"/>
      <c r="C29" s="224"/>
      <c r="D29" s="225"/>
      <c r="E29" s="226"/>
    </row>
    <row r="30" spans="1:5" ht="15.95" customHeight="1" x14ac:dyDescent="0.2">
      <c r="A30" s="223" t="s">
        <v>33</v>
      </c>
      <c r="B30" s="224"/>
      <c r="C30" s="224"/>
      <c r="D30" s="225"/>
      <c r="E30" s="226"/>
    </row>
    <row r="31" spans="1:5" ht="15.95" customHeight="1" x14ac:dyDescent="0.2">
      <c r="A31" s="223" t="s">
        <v>34</v>
      </c>
      <c r="B31" s="224"/>
      <c r="C31" s="224"/>
      <c r="D31" s="225"/>
      <c r="E31" s="226"/>
    </row>
    <row r="32" spans="1:5" ht="15.95" customHeight="1" x14ac:dyDescent="0.2">
      <c r="A32" s="223" t="s">
        <v>90</v>
      </c>
      <c r="B32" s="224"/>
      <c r="C32" s="224"/>
      <c r="D32" s="225"/>
      <c r="E32" s="226"/>
    </row>
    <row r="33" spans="1:5" ht="15.95" customHeight="1" x14ac:dyDescent="0.2">
      <c r="A33" s="223" t="s">
        <v>187</v>
      </c>
      <c r="B33" s="224"/>
      <c r="C33" s="224"/>
      <c r="D33" s="225"/>
      <c r="E33" s="226"/>
    </row>
    <row r="34" spans="1:5" ht="15.95" customHeight="1" x14ac:dyDescent="0.2">
      <c r="A34" s="223" t="s">
        <v>245</v>
      </c>
      <c r="B34" s="224"/>
      <c r="C34" s="224"/>
      <c r="D34" s="225"/>
      <c r="E34" s="226"/>
    </row>
    <row r="35" spans="1:5" ht="15.95" customHeight="1" thickBot="1" x14ac:dyDescent="0.25">
      <c r="A35" s="227" t="s">
        <v>246</v>
      </c>
      <c r="B35" s="228"/>
      <c r="C35" s="228"/>
      <c r="D35" s="229"/>
      <c r="E35" s="230"/>
    </row>
    <row r="36" spans="1:5" ht="15.95" customHeight="1" thickBot="1" x14ac:dyDescent="0.25">
      <c r="A36" s="840" t="s">
        <v>39</v>
      </c>
      <c r="B36" s="841"/>
      <c r="C36" s="231"/>
      <c r="D36" s="232">
        <f>SUM(D3:D35)</f>
        <v>800000</v>
      </c>
      <c r="E36" s="233">
        <f>SUM(E3:E35)</f>
        <v>1431224</v>
      </c>
    </row>
  </sheetData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2018. évi céljelleggel juttatott támogatások felhasználásáról
&amp;R&amp;"Times New Roman CE,Félkövér dőlt"&amp;11 6. tájékoztató tábla a ......../2019. (........)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73"/>
  <sheetViews>
    <sheetView zoomScaleNormal="100" zoomScaleSheetLayoutView="120" workbookViewId="0">
      <selection activeCell="H63" sqref="H63"/>
    </sheetView>
  </sheetViews>
  <sheetFormatPr defaultColWidth="12" defaultRowHeight="15.75" x14ac:dyDescent="0.25"/>
  <cols>
    <col min="1" max="1" width="67.1640625" style="622" customWidth="1"/>
    <col min="2" max="2" width="6.1640625" style="623" customWidth="1"/>
    <col min="3" max="3" width="13.33203125" style="622" bestFit="1" customWidth="1"/>
    <col min="4" max="4" width="12.1640625" style="622" customWidth="1"/>
    <col min="5" max="5" width="12.1640625" style="647" customWidth="1"/>
    <col min="6" max="16384" width="12" style="622"/>
  </cols>
  <sheetData>
    <row r="1" spans="1:5" ht="49.5" customHeight="1" x14ac:dyDescent="0.25">
      <c r="A1" s="843" t="s">
        <v>775</v>
      </c>
      <c r="B1" s="844"/>
      <c r="C1" s="844"/>
      <c r="D1" s="844"/>
      <c r="E1" s="844"/>
    </row>
    <row r="2" spans="1:5" ht="16.5" thickBot="1" x14ac:dyDescent="0.3">
      <c r="C2" s="845" t="s">
        <v>749</v>
      </c>
      <c r="D2" s="845"/>
      <c r="E2" s="845"/>
    </row>
    <row r="3" spans="1:5" ht="15.75" customHeight="1" x14ac:dyDescent="0.25">
      <c r="A3" s="846" t="s">
        <v>247</v>
      </c>
      <c r="B3" s="849" t="s">
        <v>248</v>
      </c>
      <c r="C3" s="852" t="s">
        <v>249</v>
      </c>
      <c r="D3" s="852" t="s">
        <v>250</v>
      </c>
      <c r="E3" s="854" t="s">
        <v>251</v>
      </c>
    </row>
    <row r="4" spans="1:5" ht="11.25" customHeight="1" x14ac:dyDescent="0.25">
      <c r="A4" s="847"/>
      <c r="B4" s="850"/>
      <c r="C4" s="853"/>
      <c r="D4" s="853"/>
      <c r="E4" s="855"/>
    </row>
    <row r="5" spans="1:5" x14ac:dyDescent="0.25">
      <c r="A5" s="848"/>
      <c r="B5" s="851"/>
      <c r="C5" s="856" t="s">
        <v>252</v>
      </c>
      <c r="D5" s="856"/>
      <c r="E5" s="857"/>
    </row>
    <row r="6" spans="1:5" s="627" customFormat="1" ht="16.5" thickBot="1" x14ac:dyDescent="0.25">
      <c r="A6" s="624" t="s">
        <v>652</v>
      </c>
      <c r="B6" s="625" t="s">
        <v>415</v>
      </c>
      <c r="C6" s="625" t="s">
        <v>416</v>
      </c>
      <c r="D6" s="625" t="s">
        <v>417</v>
      </c>
      <c r="E6" s="626" t="s">
        <v>418</v>
      </c>
    </row>
    <row r="7" spans="1:5" s="632" customFormat="1" x14ac:dyDescent="0.2">
      <c r="A7" s="628" t="s">
        <v>591</v>
      </c>
      <c r="B7" s="629" t="s">
        <v>253</v>
      </c>
      <c r="C7" s="630">
        <v>8222902</v>
      </c>
      <c r="D7" s="630">
        <v>520439</v>
      </c>
      <c r="E7" s="631"/>
    </row>
    <row r="8" spans="1:5" s="632" customFormat="1" x14ac:dyDescent="0.2">
      <c r="A8" s="633" t="s">
        <v>592</v>
      </c>
      <c r="B8" s="249" t="s">
        <v>254</v>
      </c>
      <c r="C8" s="634">
        <f>+C9+C14+C19+C24+C29</f>
        <v>936208038</v>
      </c>
      <c r="D8" s="634">
        <f>+D9+D14+D19+D24+D29</f>
        <v>656523690</v>
      </c>
      <c r="E8" s="635">
        <f>+E9+E14+E19+E24+E29</f>
        <v>0</v>
      </c>
    </row>
    <row r="9" spans="1:5" s="632" customFormat="1" x14ac:dyDescent="0.2">
      <c r="A9" s="633" t="s">
        <v>593</v>
      </c>
      <c r="B9" s="249" t="s">
        <v>255</v>
      </c>
      <c r="C9" s="634">
        <f>+C10+C11+C12+C13</f>
        <v>836645522</v>
      </c>
      <c r="D9" s="634">
        <f>+D10+D11+D12+D13</f>
        <v>642778724</v>
      </c>
      <c r="E9" s="635">
        <f>+E10+E11+E12+E13</f>
        <v>0</v>
      </c>
    </row>
    <row r="10" spans="1:5" s="632" customFormat="1" x14ac:dyDescent="0.2">
      <c r="A10" s="636" t="s">
        <v>594</v>
      </c>
      <c r="B10" s="249" t="s">
        <v>256</v>
      </c>
      <c r="C10" s="237"/>
      <c r="D10" s="237"/>
      <c r="E10" s="637"/>
    </row>
    <row r="11" spans="1:5" s="632" customFormat="1" ht="26.25" customHeight="1" x14ac:dyDescent="0.2">
      <c r="A11" s="636" t="s">
        <v>595</v>
      </c>
      <c r="B11" s="249" t="s">
        <v>257</v>
      </c>
      <c r="C11" s="235"/>
      <c r="D11" s="235"/>
      <c r="E11" s="236"/>
    </row>
    <row r="12" spans="1:5" s="632" customFormat="1" ht="22.5" x14ac:dyDescent="0.2">
      <c r="A12" s="636" t="s">
        <v>596</v>
      </c>
      <c r="B12" s="249" t="s">
        <v>258</v>
      </c>
      <c r="C12" s="235">
        <v>836645522</v>
      </c>
      <c r="D12" s="235">
        <v>642778724</v>
      </c>
      <c r="E12" s="236"/>
    </row>
    <row r="13" spans="1:5" s="632" customFormat="1" x14ac:dyDescent="0.2">
      <c r="A13" s="636" t="s">
        <v>597</v>
      </c>
      <c r="B13" s="249" t="s">
        <v>259</v>
      </c>
      <c r="C13" s="235"/>
      <c r="D13" s="235"/>
      <c r="E13" s="236"/>
    </row>
    <row r="14" spans="1:5" s="632" customFormat="1" x14ac:dyDescent="0.2">
      <c r="A14" s="633" t="s">
        <v>598</v>
      </c>
      <c r="B14" s="249" t="s">
        <v>260</v>
      </c>
      <c r="C14" s="638">
        <f>+C15+C16+C17+C18</f>
        <v>99562516</v>
      </c>
      <c r="D14" s="638">
        <f>+D15+D16+D17+D18</f>
        <v>13744966</v>
      </c>
      <c r="E14" s="639">
        <f>+E15+E16+E17+E18</f>
        <v>0</v>
      </c>
    </row>
    <row r="15" spans="1:5" s="632" customFormat="1" x14ac:dyDescent="0.2">
      <c r="A15" s="636" t="s">
        <v>599</v>
      </c>
      <c r="B15" s="249" t="s">
        <v>261</v>
      </c>
      <c r="C15" s="235"/>
      <c r="D15" s="235"/>
      <c r="E15" s="236"/>
    </row>
    <row r="16" spans="1:5" s="632" customFormat="1" ht="22.5" x14ac:dyDescent="0.2">
      <c r="A16" s="636" t="s">
        <v>600</v>
      </c>
      <c r="B16" s="249" t="s">
        <v>15</v>
      </c>
      <c r="C16" s="235"/>
      <c r="D16" s="235"/>
      <c r="E16" s="236"/>
    </row>
    <row r="17" spans="1:5" s="632" customFormat="1" x14ac:dyDescent="0.2">
      <c r="A17" s="636" t="s">
        <v>601</v>
      </c>
      <c r="B17" s="249" t="s">
        <v>16</v>
      </c>
      <c r="C17" s="235">
        <v>99562516</v>
      </c>
      <c r="D17" s="235">
        <v>13744966</v>
      </c>
      <c r="E17" s="236"/>
    </row>
    <row r="18" spans="1:5" s="632" customFormat="1" x14ac:dyDescent="0.2">
      <c r="A18" s="636" t="s">
        <v>602</v>
      </c>
      <c r="B18" s="249" t="s">
        <v>17</v>
      </c>
      <c r="C18" s="235"/>
      <c r="D18" s="235"/>
      <c r="E18" s="236"/>
    </row>
    <row r="19" spans="1:5" s="632" customFormat="1" x14ac:dyDescent="0.2">
      <c r="A19" s="633" t="s">
        <v>603</v>
      </c>
      <c r="B19" s="249" t="s">
        <v>18</v>
      </c>
      <c r="C19" s="638">
        <f>+C20+C21+C22+C23</f>
        <v>0</v>
      </c>
      <c r="D19" s="638">
        <f>+D20+D21+D22+D23</f>
        <v>0</v>
      </c>
      <c r="E19" s="639">
        <f>+E20+E21+E22+E23</f>
        <v>0</v>
      </c>
    </row>
    <row r="20" spans="1:5" s="632" customFormat="1" x14ac:dyDescent="0.2">
      <c r="A20" s="636" t="s">
        <v>604</v>
      </c>
      <c r="B20" s="249" t="s">
        <v>19</v>
      </c>
      <c r="C20" s="235"/>
      <c r="D20" s="235"/>
      <c r="E20" s="236"/>
    </row>
    <row r="21" spans="1:5" s="632" customFormat="1" x14ac:dyDescent="0.2">
      <c r="A21" s="636" t="s">
        <v>605</v>
      </c>
      <c r="B21" s="249" t="s">
        <v>20</v>
      </c>
      <c r="C21" s="235"/>
      <c r="D21" s="235"/>
      <c r="E21" s="236"/>
    </row>
    <row r="22" spans="1:5" s="632" customFormat="1" x14ac:dyDescent="0.2">
      <c r="A22" s="636" t="s">
        <v>606</v>
      </c>
      <c r="B22" s="249" t="s">
        <v>21</v>
      </c>
      <c r="C22" s="235"/>
      <c r="D22" s="235"/>
      <c r="E22" s="236"/>
    </row>
    <row r="23" spans="1:5" s="632" customFormat="1" x14ac:dyDescent="0.2">
      <c r="A23" s="636" t="s">
        <v>607</v>
      </c>
      <c r="B23" s="249" t="s">
        <v>22</v>
      </c>
      <c r="C23" s="235"/>
      <c r="D23" s="235"/>
      <c r="E23" s="236"/>
    </row>
    <row r="24" spans="1:5" s="632" customFormat="1" x14ac:dyDescent="0.2">
      <c r="A24" s="633" t="s">
        <v>608</v>
      </c>
      <c r="B24" s="249" t="s">
        <v>23</v>
      </c>
      <c r="C24" s="638">
        <f>+C25+C26+C27+C28</f>
        <v>0</v>
      </c>
      <c r="D24" s="638">
        <f>+D25+D26+D27+D28</f>
        <v>0</v>
      </c>
      <c r="E24" s="639">
        <f>+E25+E26+E27+E28</f>
        <v>0</v>
      </c>
    </row>
    <row r="25" spans="1:5" s="632" customFormat="1" x14ac:dyDescent="0.2">
      <c r="A25" s="636" t="s">
        <v>609</v>
      </c>
      <c r="B25" s="249" t="s">
        <v>24</v>
      </c>
      <c r="C25" s="235"/>
      <c r="D25" s="235"/>
      <c r="E25" s="236"/>
    </row>
    <row r="26" spans="1:5" s="632" customFormat="1" x14ac:dyDescent="0.2">
      <c r="A26" s="636" t="s">
        <v>610</v>
      </c>
      <c r="B26" s="249" t="s">
        <v>25</v>
      </c>
      <c r="C26" s="235"/>
      <c r="D26" s="235"/>
      <c r="E26" s="236"/>
    </row>
    <row r="27" spans="1:5" s="632" customFormat="1" x14ac:dyDescent="0.2">
      <c r="A27" s="636" t="s">
        <v>611</v>
      </c>
      <c r="B27" s="249" t="s">
        <v>26</v>
      </c>
      <c r="C27" s="235"/>
      <c r="D27" s="235"/>
      <c r="E27" s="236"/>
    </row>
    <row r="28" spans="1:5" s="632" customFormat="1" x14ac:dyDescent="0.2">
      <c r="A28" s="636" t="s">
        <v>612</v>
      </c>
      <c r="B28" s="249" t="s">
        <v>27</v>
      </c>
      <c r="C28" s="235"/>
      <c r="D28" s="235"/>
      <c r="E28" s="236"/>
    </row>
    <row r="29" spans="1:5" s="632" customFormat="1" x14ac:dyDescent="0.2">
      <c r="A29" s="633" t="s">
        <v>613</v>
      </c>
      <c r="B29" s="249" t="s">
        <v>28</v>
      </c>
      <c r="C29" s="638">
        <f>+C30+C31+C32+C33</f>
        <v>0</v>
      </c>
      <c r="D29" s="638">
        <f>+D30+D31+D32+D33</f>
        <v>0</v>
      </c>
      <c r="E29" s="639">
        <f>+E30+E31+E32+E33</f>
        <v>0</v>
      </c>
    </row>
    <row r="30" spans="1:5" s="632" customFormat="1" x14ac:dyDescent="0.2">
      <c r="A30" s="636" t="s">
        <v>614</v>
      </c>
      <c r="B30" s="249" t="s">
        <v>29</v>
      </c>
      <c r="C30" s="235"/>
      <c r="D30" s="235"/>
      <c r="E30" s="236"/>
    </row>
    <row r="31" spans="1:5" s="632" customFormat="1" ht="22.5" x14ac:dyDescent="0.2">
      <c r="A31" s="636" t="s">
        <v>615</v>
      </c>
      <c r="B31" s="249" t="s">
        <v>30</v>
      </c>
      <c r="C31" s="235"/>
      <c r="D31" s="235"/>
      <c r="E31" s="236"/>
    </row>
    <row r="32" spans="1:5" s="632" customFormat="1" x14ac:dyDescent="0.2">
      <c r="A32" s="636" t="s">
        <v>616</v>
      </c>
      <c r="B32" s="249" t="s">
        <v>31</v>
      </c>
      <c r="C32" s="235"/>
      <c r="D32" s="235"/>
      <c r="E32" s="236"/>
    </row>
    <row r="33" spans="1:5" s="632" customFormat="1" x14ac:dyDescent="0.2">
      <c r="A33" s="636" t="s">
        <v>617</v>
      </c>
      <c r="B33" s="249" t="s">
        <v>32</v>
      </c>
      <c r="C33" s="235"/>
      <c r="D33" s="235"/>
      <c r="E33" s="236"/>
    </row>
    <row r="34" spans="1:5" s="632" customFormat="1" x14ac:dyDescent="0.2">
      <c r="A34" s="633" t="s">
        <v>618</v>
      </c>
      <c r="B34" s="249" t="s">
        <v>33</v>
      </c>
      <c r="C34" s="638">
        <f>+C35+C40+C45</f>
        <v>0</v>
      </c>
      <c r="D34" s="638">
        <f>+D35+D40+D45</f>
        <v>770000</v>
      </c>
      <c r="E34" s="639">
        <f>+E35+E40+E45</f>
        <v>0</v>
      </c>
    </row>
    <row r="35" spans="1:5" s="632" customFormat="1" x14ac:dyDescent="0.2">
      <c r="A35" s="633" t="s">
        <v>619</v>
      </c>
      <c r="B35" s="249" t="s">
        <v>34</v>
      </c>
      <c r="C35" s="638">
        <f>+C36+C37+C38+C39</f>
        <v>0</v>
      </c>
      <c r="D35" s="638">
        <f>+D36+D37+D38+D39</f>
        <v>770000</v>
      </c>
      <c r="E35" s="639">
        <f>+E36+E37+E38+E39</f>
        <v>0</v>
      </c>
    </row>
    <row r="36" spans="1:5" s="632" customFormat="1" x14ac:dyDescent="0.2">
      <c r="A36" s="636" t="s">
        <v>620</v>
      </c>
      <c r="B36" s="249" t="s">
        <v>90</v>
      </c>
      <c r="C36" s="235"/>
      <c r="D36" s="235"/>
      <c r="E36" s="236"/>
    </row>
    <row r="37" spans="1:5" s="632" customFormat="1" x14ac:dyDescent="0.2">
      <c r="A37" s="636" t="s">
        <v>621</v>
      </c>
      <c r="B37" s="249" t="s">
        <v>187</v>
      </c>
      <c r="C37" s="235"/>
      <c r="D37" s="235"/>
      <c r="E37" s="236"/>
    </row>
    <row r="38" spans="1:5" s="632" customFormat="1" x14ac:dyDescent="0.2">
      <c r="A38" s="636" t="s">
        <v>622</v>
      </c>
      <c r="B38" s="249" t="s">
        <v>245</v>
      </c>
      <c r="C38" s="235"/>
      <c r="D38" s="235">
        <v>770000</v>
      </c>
      <c r="E38" s="236"/>
    </row>
    <row r="39" spans="1:5" s="632" customFormat="1" x14ac:dyDescent="0.2">
      <c r="A39" s="636" t="s">
        <v>623</v>
      </c>
      <c r="B39" s="249" t="s">
        <v>246</v>
      </c>
      <c r="C39" s="235"/>
      <c r="D39" s="235"/>
      <c r="E39" s="236"/>
    </row>
    <row r="40" spans="1:5" s="632" customFormat="1" x14ac:dyDescent="0.2">
      <c r="A40" s="633" t="s">
        <v>624</v>
      </c>
      <c r="B40" s="249" t="s">
        <v>262</v>
      </c>
      <c r="C40" s="638">
        <f>+C41+C42+C43+C44</f>
        <v>0</v>
      </c>
      <c r="D40" s="638">
        <f>+D41+D42+D43+D44</f>
        <v>0</v>
      </c>
      <c r="E40" s="639">
        <f>+E41+E42+E43+E44</f>
        <v>0</v>
      </c>
    </row>
    <row r="41" spans="1:5" s="632" customFormat="1" x14ac:dyDescent="0.2">
      <c r="A41" s="636" t="s">
        <v>625</v>
      </c>
      <c r="B41" s="249" t="s">
        <v>263</v>
      </c>
      <c r="C41" s="235"/>
      <c r="D41" s="235"/>
      <c r="E41" s="236"/>
    </row>
    <row r="42" spans="1:5" s="632" customFormat="1" ht="22.5" x14ac:dyDescent="0.2">
      <c r="A42" s="636" t="s">
        <v>626</v>
      </c>
      <c r="B42" s="249" t="s">
        <v>264</v>
      </c>
      <c r="C42" s="235"/>
      <c r="D42" s="235"/>
      <c r="E42" s="236"/>
    </row>
    <row r="43" spans="1:5" s="632" customFormat="1" x14ac:dyDescent="0.2">
      <c r="A43" s="636" t="s">
        <v>627</v>
      </c>
      <c r="B43" s="249" t="s">
        <v>265</v>
      </c>
      <c r="C43" s="235"/>
      <c r="D43" s="235"/>
      <c r="E43" s="236"/>
    </row>
    <row r="44" spans="1:5" s="632" customFormat="1" x14ac:dyDescent="0.2">
      <c r="A44" s="636" t="s">
        <v>628</v>
      </c>
      <c r="B44" s="249" t="s">
        <v>266</v>
      </c>
      <c r="C44" s="235"/>
      <c r="D44" s="235"/>
      <c r="E44" s="236"/>
    </row>
    <row r="45" spans="1:5" s="632" customFormat="1" x14ac:dyDescent="0.2">
      <c r="A45" s="633" t="s">
        <v>629</v>
      </c>
      <c r="B45" s="249" t="s">
        <v>267</v>
      </c>
      <c r="C45" s="638">
        <f>+C46+C47+C48+C49</f>
        <v>0</v>
      </c>
      <c r="D45" s="638">
        <f>+D46+D47+D48+D49</f>
        <v>0</v>
      </c>
      <c r="E45" s="639">
        <f>+E46+E47+E48+E49</f>
        <v>0</v>
      </c>
    </row>
    <row r="46" spans="1:5" s="632" customFormat="1" x14ac:dyDescent="0.2">
      <c r="A46" s="636" t="s">
        <v>630</v>
      </c>
      <c r="B46" s="249" t="s">
        <v>268</v>
      </c>
      <c r="C46" s="235"/>
      <c r="D46" s="235"/>
      <c r="E46" s="236"/>
    </row>
    <row r="47" spans="1:5" s="632" customFormat="1" ht="22.5" x14ac:dyDescent="0.2">
      <c r="A47" s="636" t="s">
        <v>631</v>
      </c>
      <c r="B47" s="249" t="s">
        <v>269</v>
      </c>
      <c r="C47" s="235"/>
      <c r="D47" s="235"/>
      <c r="E47" s="236"/>
    </row>
    <row r="48" spans="1:5" s="632" customFormat="1" x14ac:dyDescent="0.2">
      <c r="A48" s="636" t="s">
        <v>632</v>
      </c>
      <c r="B48" s="249" t="s">
        <v>270</v>
      </c>
      <c r="C48" s="235"/>
      <c r="D48" s="235"/>
      <c r="E48" s="236"/>
    </row>
    <row r="49" spans="1:5" s="632" customFormat="1" x14ac:dyDescent="0.2">
      <c r="A49" s="636" t="s">
        <v>633</v>
      </c>
      <c r="B49" s="249" t="s">
        <v>271</v>
      </c>
      <c r="C49" s="235"/>
      <c r="D49" s="235"/>
      <c r="E49" s="236"/>
    </row>
    <row r="50" spans="1:5" s="632" customFormat="1" x14ac:dyDescent="0.2">
      <c r="A50" s="633" t="s">
        <v>634</v>
      </c>
      <c r="B50" s="249" t="s">
        <v>272</v>
      </c>
      <c r="C50" s="235">
        <v>15439193</v>
      </c>
      <c r="D50" s="235">
        <v>13717474</v>
      </c>
      <c r="E50" s="236"/>
    </row>
    <row r="51" spans="1:5" s="632" customFormat="1" ht="21" x14ac:dyDescent="0.2">
      <c r="A51" s="633" t="s">
        <v>635</v>
      </c>
      <c r="B51" s="249" t="s">
        <v>273</v>
      </c>
      <c r="C51" s="638">
        <f>+C7+C8+C34+C50</f>
        <v>959870133</v>
      </c>
      <c r="D51" s="638">
        <f>+D7+D8+D34+D50</f>
        <v>671531603</v>
      </c>
      <c r="E51" s="639">
        <f>+E7+E8+E34+E50</f>
        <v>0</v>
      </c>
    </row>
    <row r="52" spans="1:5" s="632" customFormat="1" x14ac:dyDescent="0.2">
      <c r="A52" s="633" t="s">
        <v>636</v>
      </c>
      <c r="B52" s="249" t="s">
        <v>274</v>
      </c>
      <c r="C52" s="235"/>
      <c r="D52" s="235"/>
      <c r="E52" s="236"/>
    </row>
    <row r="53" spans="1:5" s="632" customFormat="1" x14ac:dyDescent="0.2">
      <c r="A53" s="633" t="s">
        <v>637</v>
      </c>
      <c r="B53" s="249" t="s">
        <v>275</v>
      </c>
      <c r="C53" s="235"/>
      <c r="D53" s="235"/>
      <c r="E53" s="236"/>
    </row>
    <row r="54" spans="1:5" s="632" customFormat="1" x14ac:dyDescent="0.2">
      <c r="A54" s="633" t="s">
        <v>638</v>
      </c>
      <c r="B54" s="249" t="s">
        <v>276</v>
      </c>
      <c r="C54" s="638">
        <f>+C52+C53</f>
        <v>0</v>
      </c>
      <c r="D54" s="638">
        <f>+D52+D53</f>
        <v>0</v>
      </c>
      <c r="E54" s="639">
        <f>+E52+E53</f>
        <v>0</v>
      </c>
    </row>
    <row r="55" spans="1:5" s="632" customFormat="1" x14ac:dyDescent="0.2">
      <c r="A55" s="633" t="s">
        <v>639</v>
      </c>
      <c r="B55" s="249" t="s">
        <v>277</v>
      </c>
      <c r="C55" s="235"/>
      <c r="D55" s="235"/>
      <c r="E55" s="236"/>
    </row>
    <row r="56" spans="1:5" s="632" customFormat="1" x14ac:dyDescent="0.2">
      <c r="A56" s="633" t="s">
        <v>640</v>
      </c>
      <c r="B56" s="249" t="s">
        <v>278</v>
      </c>
      <c r="C56" s="235"/>
      <c r="D56" s="235">
        <v>183195</v>
      </c>
      <c r="E56" s="236"/>
    </row>
    <row r="57" spans="1:5" s="632" customFormat="1" x14ac:dyDescent="0.2">
      <c r="A57" s="633" t="s">
        <v>641</v>
      </c>
      <c r="B57" s="249" t="s">
        <v>279</v>
      </c>
      <c r="C57" s="235"/>
      <c r="D57" s="235">
        <v>66405568</v>
      </c>
      <c r="E57" s="236"/>
    </row>
    <row r="58" spans="1:5" s="632" customFormat="1" x14ac:dyDescent="0.2">
      <c r="A58" s="633" t="s">
        <v>642</v>
      </c>
      <c r="B58" s="249" t="s">
        <v>280</v>
      </c>
      <c r="C58" s="235"/>
      <c r="D58" s="235"/>
      <c r="E58" s="236"/>
    </row>
    <row r="59" spans="1:5" s="632" customFormat="1" x14ac:dyDescent="0.2">
      <c r="A59" s="633" t="s">
        <v>643</v>
      </c>
      <c r="B59" s="249" t="s">
        <v>281</v>
      </c>
      <c r="C59" s="638">
        <f>+C55+C56+C57+C58</f>
        <v>0</v>
      </c>
      <c r="D59" s="638">
        <f>+D55+D56+D57+D58</f>
        <v>66588763</v>
      </c>
      <c r="E59" s="639">
        <f>+E55+E56+E57+E58</f>
        <v>0</v>
      </c>
    </row>
    <row r="60" spans="1:5" s="632" customFormat="1" x14ac:dyDescent="0.2">
      <c r="A60" s="633" t="s">
        <v>644</v>
      </c>
      <c r="B60" s="249" t="s">
        <v>282</v>
      </c>
      <c r="C60" s="235"/>
      <c r="D60" s="235">
        <v>18987150</v>
      </c>
      <c r="E60" s="236"/>
    </row>
    <row r="61" spans="1:5" s="632" customFormat="1" x14ac:dyDescent="0.2">
      <c r="A61" s="633" t="s">
        <v>645</v>
      </c>
      <c r="B61" s="249" t="s">
        <v>283</v>
      </c>
      <c r="C61" s="235"/>
      <c r="D61" s="235"/>
      <c r="E61" s="236"/>
    </row>
    <row r="62" spans="1:5" s="632" customFormat="1" x14ac:dyDescent="0.2">
      <c r="A62" s="633" t="s">
        <v>646</v>
      </c>
      <c r="B62" s="249" t="s">
        <v>284</v>
      </c>
      <c r="C62" s="235"/>
      <c r="D62" s="235">
        <v>200000</v>
      </c>
      <c r="E62" s="236"/>
    </row>
    <row r="63" spans="1:5" s="632" customFormat="1" x14ac:dyDescent="0.2">
      <c r="A63" s="633" t="s">
        <v>647</v>
      </c>
      <c r="B63" s="249" t="s">
        <v>285</v>
      </c>
      <c r="C63" s="638">
        <f>+C60+C61+C62</f>
        <v>0</v>
      </c>
      <c r="D63" s="638">
        <f>+D60+D61+D62</f>
        <v>19187150</v>
      </c>
      <c r="E63" s="639">
        <f>+E60+E61+E62</f>
        <v>0</v>
      </c>
    </row>
    <row r="64" spans="1:5" s="632" customFormat="1" x14ac:dyDescent="0.2">
      <c r="A64" s="633" t="s">
        <v>648</v>
      </c>
      <c r="B64" s="249" t="s">
        <v>286</v>
      </c>
      <c r="C64" s="235"/>
      <c r="D64" s="235"/>
      <c r="E64" s="236"/>
    </row>
    <row r="65" spans="1:5" s="632" customFormat="1" ht="21" x14ac:dyDescent="0.2">
      <c r="A65" s="633" t="s">
        <v>759</v>
      </c>
      <c r="B65" s="249" t="s">
        <v>287</v>
      </c>
      <c r="C65" s="235"/>
      <c r="D65" s="235">
        <v>-650488</v>
      </c>
      <c r="E65" s="236"/>
    </row>
    <row r="66" spans="1:5" s="632" customFormat="1" x14ac:dyDescent="0.2">
      <c r="A66" s="633" t="s">
        <v>649</v>
      </c>
      <c r="B66" s="249" t="s">
        <v>288</v>
      </c>
      <c r="C66" s="638">
        <f>+C64+C65</f>
        <v>0</v>
      </c>
      <c r="D66" s="638">
        <f>+D64+D65</f>
        <v>-650488</v>
      </c>
      <c r="E66" s="639">
        <f>+E64+E65</f>
        <v>0</v>
      </c>
    </row>
    <row r="67" spans="1:5" s="632" customFormat="1" x14ac:dyDescent="0.2">
      <c r="A67" s="633" t="s">
        <v>650</v>
      </c>
      <c r="B67" s="249" t="s">
        <v>289</v>
      </c>
      <c r="C67" s="235"/>
      <c r="D67" s="235"/>
      <c r="E67" s="236"/>
    </row>
    <row r="68" spans="1:5" s="632" customFormat="1" ht="16.5" thickBot="1" x14ac:dyDescent="0.25">
      <c r="A68" s="640" t="s">
        <v>651</v>
      </c>
      <c r="B68" s="253" t="s">
        <v>290</v>
      </c>
      <c r="C68" s="641">
        <f>+C51+C54+C59+C63+C66+C67</f>
        <v>959870133</v>
      </c>
      <c r="D68" s="641">
        <f>+D51+D54+D59+D63+D66+D67</f>
        <v>756657028</v>
      </c>
      <c r="E68" s="642">
        <f>+E51+E54+E59+E63+E66+E67</f>
        <v>0</v>
      </c>
    </row>
    <row r="69" spans="1:5" x14ac:dyDescent="0.25">
      <c r="A69" s="643"/>
      <c r="C69" s="644"/>
      <c r="D69" s="644"/>
      <c r="E69" s="645"/>
    </row>
    <row r="70" spans="1:5" x14ac:dyDescent="0.25">
      <c r="A70" s="643"/>
      <c r="C70" s="644"/>
      <c r="D70" s="644"/>
      <c r="E70" s="645"/>
    </row>
    <row r="71" spans="1:5" x14ac:dyDescent="0.25">
      <c r="A71" s="646"/>
      <c r="C71" s="644"/>
      <c r="D71" s="644"/>
      <c r="E71" s="645"/>
    </row>
    <row r="72" spans="1:5" x14ac:dyDescent="0.25">
      <c r="A72" s="842"/>
      <c r="B72" s="842"/>
      <c r="C72" s="842"/>
      <c r="D72" s="842"/>
      <c r="E72" s="842"/>
    </row>
    <row r="73" spans="1:5" x14ac:dyDescent="0.25">
      <c r="A73" s="842"/>
      <c r="B73" s="842"/>
      <c r="C73" s="842"/>
      <c r="D73" s="842"/>
      <c r="E73" s="842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dőlt"Bodroghalom Község Önkormányzata&amp;R&amp;"Times New Roman,Félkövér dőlt"7.1. tájékoztató tábla a ……/2018. (……) önkormányzati rendelethez</oddHeader>
    <oddFooter>&amp;C&amp;P</oddFooter>
  </headerFooter>
  <rowBreaks count="1" manualBreakCount="1">
    <brk id="44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E26"/>
  <sheetViews>
    <sheetView view="pageLayout" zoomScaleNormal="100" workbookViewId="0">
      <selection activeCell="A2" sqref="A2:C2"/>
    </sheetView>
  </sheetViews>
  <sheetFormatPr defaultRowHeight="12.75" x14ac:dyDescent="0.2"/>
  <cols>
    <col min="1" max="1" width="71.1640625" style="241" customWidth="1"/>
    <col min="2" max="2" width="6.1640625" style="256" customWidth="1"/>
    <col min="3" max="3" width="18" style="648" customWidth="1"/>
    <col min="4" max="16384" width="9.33203125" style="648"/>
  </cols>
  <sheetData>
    <row r="1" spans="1:3" ht="32.25" customHeight="1" x14ac:dyDescent="0.2">
      <c r="A1" s="859" t="s">
        <v>291</v>
      </c>
      <c r="B1" s="859"/>
      <c r="C1" s="859"/>
    </row>
    <row r="2" spans="1:3" ht="15.75" x14ac:dyDescent="0.2">
      <c r="A2" s="860" t="s">
        <v>776</v>
      </c>
      <c r="B2" s="860"/>
      <c r="C2" s="860"/>
    </row>
    <row r="4" spans="1:3" ht="13.5" thickBot="1" x14ac:dyDescent="0.25">
      <c r="B4" s="861" t="s">
        <v>749</v>
      </c>
      <c r="C4" s="861"/>
    </row>
    <row r="5" spans="1:3" s="242" customFormat="1" ht="31.5" customHeight="1" x14ac:dyDescent="0.2">
      <c r="A5" s="862" t="s">
        <v>292</v>
      </c>
      <c r="B5" s="864" t="s">
        <v>248</v>
      </c>
      <c r="C5" s="866" t="s">
        <v>293</v>
      </c>
    </row>
    <row r="6" spans="1:3" s="242" customFormat="1" x14ac:dyDescent="0.2">
      <c r="A6" s="863"/>
      <c r="B6" s="865"/>
      <c r="C6" s="867"/>
    </row>
    <row r="7" spans="1:3" s="246" customFormat="1" ht="13.5" thickBot="1" x14ac:dyDescent="0.25">
      <c r="A7" s="243" t="s">
        <v>414</v>
      </c>
      <c r="B7" s="244" t="s">
        <v>415</v>
      </c>
      <c r="C7" s="245" t="s">
        <v>416</v>
      </c>
    </row>
    <row r="8" spans="1:3" ht="15.75" customHeight="1" x14ac:dyDescent="0.2">
      <c r="A8" s="633" t="s">
        <v>653</v>
      </c>
      <c r="B8" s="247" t="s">
        <v>253</v>
      </c>
      <c r="C8" s="248">
        <v>900262000</v>
      </c>
    </row>
    <row r="9" spans="1:3" ht="15.75" customHeight="1" x14ac:dyDescent="0.2">
      <c r="A9" s="633" t="s">
        <v>654</v>
      </c>
      <c r="B9" s="249" t="s">
        <v>254</v>
      </c>
      <c r="C9" s="248">
        <v>138030</v>
      </c>
    </row>
    <row r="10" spans="1:3" ht="15.75" customHeight="1" x14ac:dyDescent="0.2">
      <c r="A10" s="633" t="s">
        <v>655</v>
      </c>
      <c r="B10" s="249" t="s">
        <v>255</v>
      </c>
      <c r="C10" s="248">
        <v>6584000</v>
      </c>
    </row>
    <row r="11" spans="1:3" ht="15.75" customHeight="1" x14ac:dyDescent="0.2">
      <c r="A11" s="633" t="s">
        <v>656</v>
      </c>
      <c r="B11" s="249" t="s">
        <v>256</v>
      </c>
      <c r="C11" s="250">
        <v>-187610136</v>
      </c>
    </row>
    <row r="12" spans="1:3" ht="15.75" customHeight="1" x14ac:dyDescent="0.2">
      <c r="A12" s="633" t="s">
        <v>657</v>
      </c>
      <c r="B12" s="249" t="s">
        <v>257</v>
      </c>
      <c r="C12" s="250"/>
    </row>
    <row r="13" spans="1:3" ht="15.75" customHeight="1" x14ac:dyDescent="0.2">
      <c r="A13" s="633" t="s">
        <v>658</v>
      </c>
      <c r="B13" s="249" t="s">
        <v>258</v>
      </c>
      <c r="C13" s="250">
        <v>23772618</v>
      </c>
    </row>
    <row r="14" spans="1:3" ht="15.75" customHeight="1" x14ac:dyDescent="0.2">
      <c r="A14" s="633" t="s">
        <v>659</v>
      </c>
      <c r="B14" s="249" t="s">
        <v>259</v>
      </c>
      <c r="C14" s="251">
        <f>+C8+C9+C10+C11+C12+C13</f>
        <v>743146512</v>
      </c>
    </row>
    <row r="15" spans="1:3" ht="15.75" customHeight="1" x14ac:dyDescent="0.2">
      <c r="A15" s="633" t="s">
        <v>726</v>
      </c>
      <c r="B15" s="249" t="s">
        <v>260</v>
      </c>
      <c r="C15" s="677">
        <v>5386393</v>
      </c>
    </row>
    <row r="16" spans="1:3" ht="15.75" customHeight="1" x14ac:dyDescent="0.2">
      <c r="A16" s="633" t="s">
        <v>660</v>
      </c>
      <c r="B16" s="249" t="s">
        <v>261</v>
      </c>
      <c r="C16" s="250">
        <v>4482749</v>
      </c>
    </row>
    <row r="17" spans="1:5" ht="15.75" customHeight="1" x14ac:dyDescent="0.2">
      <c r="A17" s="633" t="s">
        <v>661</v>
      </c>
      <c r="B17" s="249" t="s">
        <v>15</v>
      </c>
      <c r="C17" s="250">
        <v>111827</v>
      </c>
    </row>
    <row r="18" spans="1:5" ht="15.75" customHeight="1" x14ac:dyDescent="0.2">
      <c r="A18" s="633" t="s">
        <v>662</v>
      </c>
      <c r="B18" s="249" t="s">
        <v>16</v>
      </c>
      <c r="C18" s="251">
        <f>+C15+C16+C17</f>
        <v>9980969</v>
      </c>
    </row>
    <row r="19" spans="1:5" s="649" customFormat="1" ht="15.75" customHeight="1" x14ac:dyDescent="0.2">
      <c r="A19" s="633" t="s">
        <v>663</v>
      </c>
      <c r="B19" s="249" t="s">
        <v>17</v>
      </c>
      <c r="C19" s="250"/>
    </row>
    <row r="20" spans="1:5" ht="15.75" customHeight="1" x14ac:dyDescent="0.2">
      <c r="A20" s="633" t="s">
        <v>664</v>
      </c>
      <c r="B20" s="249" t="s">
        <v>18</v>
      </c>
      <c r="C20" s="678">
        <v>3529547</v>
      </c>
    </row>
    <row r="21" spans="1:5" ht="15.75" customHeight="1" thickBot="1" x14ac:dyDescent="0.25">
      <c r="A21" s="252" t="s">
        <v>665</v>
      </c>
      <c r="B21" s="253" t="s">
        <v>19</v>
      </c>
      <c r="C21" s="254">
        <f>+C14+C18+C19+C20</f>
        <v>756657028</v>
      </c>
    </row>
    <row r="22" spans="1:5" ht="15.75" x14ac:dyDescent="0.25">
      <c r="A22" s="643"/>
      <c r="B22" s="646"/>
      <c r="C22" s="644"/>
      <c r="D22" s="644"/>
      <c r="E22" s="644"/>
    </row>
    <row r="23" spans="1:5" ht="15.75" x14ac:dyDescent="0.25">
      <c r="A23" s="643"/>
      <c r="B23" s="646"/>
      <c r="C23" s="644"/>
      <c r="D23" s="644"/>
      <c r="E23" s="644"/>
    </row>
    <row r="24" spans="1:5" ht="15.75" x14ac:dyDescent="0.25">
      <c r="A24" s="646"/>
      <c r="B24" s="646"/>
      <c r="C24" s="644"/>
      <c r="D24" s="644"/>
      <c r="E24" s="644"/>
    </row>
    <row r="25" spans="1:5" ht="15.75" x14ac:dyDescent="0.25">
      <c r="A25" s="858"/>
      <c r="B25" s="858"/>
      <c r="C25" s="858"/>
      <c r="D25" s="650"/>
      <c r="E25" s="650"/>
    </row>
    <row r="26" spans="1:5" ht="15.75" x14ac:dyDescent="0.25">
      <c r="A26" s="858"/>
      <c r="B26" s="858"/>
      <c r="C26" s="858"/>
      <c r="D26" s="650"/>
      <c r="E26" s="650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dőlt"Bodroghalom Község Önkormányzata&amp;R&amp;"Times New Roman CE,Félkövér dőlt"7.2. tájékoztató tábla a 7/2019. (V.30.) 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44"/>
  <sheetViews>
    <sheetView zoomScaleNormal="100" workbookViewId="0">
      <selection activeCell="A2" sqref="A2"/>
    </sheetView>
  </sheetViews>
  <sheetFormatPr defaultColWidth="12" defaultRowHeight="15.75" x14ac:dyDescent="0.25"/>
  <cols>
    <col min="1" max="1" width="58.83203125" style="234" customWidth="1"/>
    <col min="2" max="2" width="6.83203125" style="234" customWidth="1"/>
    <col min="3" max="3" width="17.1640625" style="234" customWidth="1"/>
    <col min="4" max="4" width="19.1640625" style="234" customWidth="1"/>
    <col min="5" max="16384" width="12" style="234"/>
  </cols>
  <sheetData>
    <row r="1" spans="1:4" ht="48" customHeight="1" x14ac:dyDescent="0.25">
      <c r="A1" s="868" t="s">
        <v>777</v>
      </c>
      <c r="B1" s="869"/>
      <c r="C1" s="869"/>
      <c r="D1" s="869"/>
    </row>
    <row r="2" spans="1:4" ht="16.5" thickBot="1" x14ac:dyDescent="0.3"/>
    <row r="3" spans="1:4" ht="43.5" customHeight="1" thickBot="1" x14ac:dyDescent="0.3">
      <c r="A3" s="654" t="s">
        <v>51</v>
      </c>
      <c r="B3" s="349" t="s">
        <v>248</v>
      </c>
      <c r="C3" s="655" t="s">
        <v>294</v>
      </c>
      <c r="D3" s="656" t="s">
        <v>751</v>
      </c>
    </row>
    <row r="4" spans="1:4" ht="16.5" thickBot="1" x14ac:dyDescent="0.3">
      <c r="A4" s="257" t="s">
        <v>414</v>
      </c>
      <c r="B4" s="258" t="s">
        <v>415</v>
      </c>
      <c r="C4" s="258" t="s">
        <v>416</v>
      </c>
      <c r="D4" s="259" t="s">
        <v>417</v>
      </c>
    </row>
    <row r="5" spans="1:4" ht="15.75" customHeight="1" x14ac:dyDescent="0.25">
      <c r="A5" s="268" t="s">
        <v>694</v>
      </c>
      <c r="B5" s="261" t="s">
        <v>6</v>
      </c>
      <c r="C5" s="262"/>
      <c r="D5" s="263"/>
    </row>
    <row r="6" spans="1:4" ht="15.75" customHeight="1" x14ac:dyDescent="0.25">
      <c r="A6" s="268" t="s">
        <v>695</v>
      </c>
      <c r="B6" s="265" t="s">
        <v>7</v>
      </c>
      <c r="C6" s="266"/>
      <c r="D6" s="267"/>
    </row>
    <row r="7" spans="1:4" ht="15.75" customHeight="1" x14ac:dyDescent="0.25">
      <c r="A7" s="268" t="s">
        <v>696</v>
      </c>
      <c r="B7" s="265" t="s">
        <v>8</v>
      </c>
      <c r="C7" s="266"/>
      <c r="D7" s="267"/>
    </row>
    <row r="8" spans="1:4" ht="15.75" customHeight="1" thickBot="1" x14ac:dyDescent="0.3">
      <c r="A8" s="269" t="s">
        <v>697</v>
      </c>
      <c r="B8" s="270" t="s">
        <v>9</v>
      </c>
      <c r="C8" s="271"/>
      <c r="D8" s="272"/>
    </row>
    <row r="9" spans="1:4" ht="15.75" customHeight="1" thickBot="1" x14ac:dyDescent="0.3">
      <c r="A9" s="658" t="s">
        <v>698</v>
      </c>
      <c r="B9" s="659" t="s">
        <v>10</v>
      </c>
      <c r="C9" s="660"/>
      <c r="D9" s="661">
        <f>+D10+D11+D12+D13</f>
        <v>242864689</v>
      </c>
    </row>
    <row r="10" spans="1:4" ht="15.75" customHeight="1" x14ac:dyDescent="0.25">
      <c r="A10" s="657" t="s">
        <v>699</v>
      </c>
      <c r="B10" s="261" t="s">
        <v>11</v>
      </c>
      <c r="C10" s="262">
        <v>1</v>
      </c>
      <c r="D10" s="263">
        <v>242864689</v>
      </c>
    </row>
    <row r="11" spans="1:4" ht="15.75" customHeight="1" x14ac:dyDescent="0.25">
      <c r="A11" s="268" t="s">
        <v>700</v>
      </c>
      <c r="B11" s="265" t="s">
        <v>12</v>
      </c>
      <c r="C11" s="266"/>
      <c r="D11" s="267"/>
    </row>
    <row r="12" spans="1:4" ht="15.75" customHeight="1" x14ac:dyDescent="0.25">
      <c r="A12" s="268" t="s">
        <v>701</v>
      </c>
      <c r="B12" s="265" t="s">
        <v>13</v>
      </c>
      <c r="C12" s="266"/>
      <c r="D12" s="267"/>
    </row>
    <row r="13" spans="1:4" ht="15.75" customHeight="1" thickBot="1" x14ac:dyDescent="0.3">
      <c r="A13" s="269" t="s">
        <v>702</v>
      </c>
      <c r="B13" s="270" t="s">
        <v>14</v>
      </c>
      <c r="C13" s="271"/>
      <c r="D13" s="272"/>
    </row>
    <row r="14" spans="1:4" ht="15.75" customHeight="1" thickBot="1" x14ac:dyDescent="0.3">
      <c r="A14" s="658" t="s">
        <v>703</v>
      </c>
      <c r="B14" s="659" t="s">
        <v>15</v>
      </c>
      <c r="C14" s="660"/>
      <c r="D14" s="661">
        <f>+D15+D16+D17</f>
        <v>0</v>
      </c>
    </row>
    <row r="15" spans="1:4" ht="15.75" customHeight="1" x14ac:dyDescent="0.25">
      <c r="A15" s="657" t="s">
        <v>704</v>
      </c>
      <c r="B15" s="261" t="s">
        <v>16</v>
      </c>
      <c r="C15" s="262"/>
      <c r="D15" s="263"/>
    </row>
    <row r="16" spans="1:4" ht="15.75" customHeight="1" x14ac:dyDescent="0.25">
      <c r="A16" s="268" t="s">
        <v>705</v>
      </c>
      <c r="B16" s="265" t="s">
        <v>17</v>
      </c>
      <c r="C16" s="266"/>
      <c r="D16" s="267"/>
    </row>
    <row r="17" spans="1:4" ht="15.75" customHeight="1" thickBot="1" x14ac:dyDescent="0.3">
      <c r="A17" s="269" t="s">
        <v>706</v>
      </c>
      <c r="B17" s="270" t="s">
        <v>18</v>
      </c>
      <c r="C17" s="271"/>
      <c r="D17" s="272"/>
    </row>
    <row r="18" spans="1:4" ht="15.75" customHeight="1" thickBot="1" x14ac:dyDescent="0.3">
      <c r="A18" s="658" t="s">
        <v>712</v>
      </c>
      <c r="B18" s="659" t="s">
        <v>19</v>
      </c>
      <c r="C18" s="660"/>
      <c r="D18" s="661">
        <f>+D19+D20+D21</f>
        <v>0</v>
      </c>
    </row>
    <row r="19" spans="1:4" ht="15.75" customHeight="1" x14ac:dyDescent="0.25">
      <c r="A19" s="657" t="s">
        <v>707</v>
      </c>
      <c r="B19" s="261" t="s">
        <v>20</v>
      </c>
      <c r="C19" s="262"/>
      <c r="D19" s="263"/>
    </row>
    <row r="20" spans="1:4" ht="15.75" customHeight="1" x14ac:dyDescent="0.25">
      <c r="A20" s="268" t="s">
        <v>708</v>
      </c>
      <c r="B20" s="265" t="s">
        <v>21</v>
      </c>
      <c r="C20" s="266"/>
      <c r="D20" s="267"/>
    </row>
    <row r="21" spans="1:4" ht="15.75" customHeight="1" x14ac:dyDescent="0.25">
      <c r="A21" s="268" t="s">
        <v>709</v>
      </c>
      <c r="B21" s="265" t="s">
        <v>22</v>
      </c>
      <c r="C21" s="266"/>
      <c r="D21" s="267"/>
    </row>
    <row r="22" spans="1:4" ht="15.75" customHeight="1" x14ac:dyDescent="0.25">
      <c r="A22" s="268" t="s">
        <v>710</v>
      </c>
      <c r="B22" s="265" t="s">
        <v>23</v>
      </c>
      <c r="C22" s="266"/>
      <c r="D22" s="267"/>
    </row>
    <row r="23" spans="1:4" ht="15.75" customHeight="1" x14ac:dyDescent="0.25">
      <c r="A23" s="268"/>
      <c r="B23" s="265" t="s">
        <v>24</v>
      </c>
      <c r="C23" s="266"/>
      <c r="D23" s="267"/>
    </row>
    <row r="24" spans="1:4" ht="15.75" customHeight="1" x14ac:dyDescent="0.25">
      <c r="A24" s="268"/>
      <c r="B24" s="265" t="s">
        <v>25</v>
      </c>
      <c r="C24" s="266"/>
      <c r="D24" s="267"/>
    </row>
    <row r="25" spans="1:4" ht="15.75" customHeight="1" x14ac:dyDescent="0.25">
      <c r="A25" s="268"/>
      <c r="B25" s="265" t="s">
        <v>26</v>
      </c>
      <c r="C25" s="266"/>
      <c r="D25" s="267"/>
    </row>
    <row r="26" spans="1:4" ht="15.75" customHeight="1" x14ac:dyDescent="0.25">
      <c r="A26" s="268"/>
      <c r="B26" s="265" t="s">
        <v>27</v>
      </c>
      <c r="C26" s="266"/>
      <c r="D26" s="267"/>
    </row>
    <row r="27" spans="1:4" ht="15.75" customHeight="1" x14ac:dyDescent="0.25">
      <c r="A27" s="268"/>
      <c r="B27" s="265" t="s">
        <v>28</v>
      </c>
      <c r="C27" s="266"/>
      <c r="D27" s="267"/>
    </row>
    <row r="28" spans="1:4" ht="15.75" customHeight="1" x14ac:dyDescent="0.25">
      <c r="A28" s="268"/>
      <c r="B28" s="265" t="s">
        <v>29</v>
      </c>
      <c r="C28" s="266"/>
      <c r="D28" s="267"/>
    </row>
    <row r="29" spans="1:4" ht="15.75" customHeight="1" x14ac:dyDescent="0.25">
      <c r="A29" s="268"/>
      <c r="B29" s="265" t="s">
        <v>30</v>
      </c>
      <c r="C29" s="266"/>
      <c r="D29" s="267"/>
    </row>
    <row r="30" spans="1:4" ht="15.75" customHeight="1" x14ac:dyDescent="0.25">
      <c r="A30" s="268"/>
      <c r="B30" s="265" t="s">
        <v>31</v>
      </c>
      <c r="C30" s="266"/>
      <c r="D30" s="267"/>
    </row>
    <row r="31" spans="1:4" ht="15.75" customHeight="1" x14ac:dyDescent="0.25">
      <c r="A31" s="268"/>
      <c r="B31" s="265" t="s">
        <v>32</v>
      </c>
      <c r="C31" s="266"/>
      <c r="D31" s="267"/>
    </row>
    <row r="32" spans="1:4" ht="15.75" customHeight="1" x14ac:dyDescent="0.25">
      <c r="A32" s="268"/>
      <c r="B32" s="265" t="s">
        <v>33</v>
      </c>
      <c r="C32" s="266"/>
      <c r="D32" s="267"/>
    </row>
    <row r="33" spans="1:6" ht="15.75" customHeight="1" x14ac:dyDescent="0.25">
      <c r="A33" s="268"/>
      <c r="B33" s="265" t="s">
        <v>34</v>
      </c>
      <c r="C33" s="266"/>
      <c r="D33" s="267"/>
    </row>
    <row r="34" spans="1:6" ht="15.75" customHeight="1" x14ac:dyDescent="0.25">
      <c r="A34" s="268"/>
      <c r="B34" s="265" t="s">
        <v>90</v>
      </c>
      <c r="C34" s="266"/>
      <c r="D34" s="267"/>
    </row>
    <row r="35" spans="1:6" ht="15.75" customHeight="1" x14ac:dyDescent="0.25">
      <c r="A35" s="268"/>
      <c r="B35" s="265" t="s">
        <v>187</v>
      </c>
      <c r="C35" s="266"/>
      <c r="D35" s="267"/>
    </row>
    <row r="36" spans="1:6" ht="15.75" customHeight="1" x14ac:dyDescent="0.25">
      <c r="A36" s="268"/>
      <c r="B36" s="265" t="s">
        <v>245</v>
      </c>
      <c r="C36" s="266"/>
      <c r="D36" s="267"/>
    </row>
    <row r="37" spans="1:6" ht="15.75" customHeight="1" thickBot="1" x14ac:dyDescent="0.3">
      <c r="A37" s="269"/>
      <c r="B37" s="270" t="s">
        <v>246</v>
      </c>
      <c r="C37" s="271"/>
      <c r="D37" s="272"/>
    </row>
    <row r="38" spans="1:6" ht="15.75" customHeight="1" thickBot="1" x14ac:dyDescent="0.3">
      <c r="A38" s="870" t="s">
        <v>711</v>
      </c>
      <c r="B38" s="871"/>
      <c r="C38" s="273"/>
      <c r="D38" s="661">
        <f>+D5+D6+D7+D8+D9+D14+D18+D22+D23+D24+D25+D26+D27+D28+D29+D30+D31+D32+D33+D34+D35+D36+D37</f>
        <v>242864689</v>
      </c>
      <c r="F38" s="274"/>
    </row>
    <row r="39" spans="1:6" x14ac:dyDescent="0.25">
      <c r="A39" s="662" t="s">
        <v>713</v>
      </c>
    </row>
    <row r="40" spans="1:6" x14ac:dyDescent="0.25">
      <c r="A40" s="238"/>
      <c r="B40" s="239"/>
      <c r="C40" s="872"/>
      <c r="D40" s="872"/>
    </row>
    <row r="41" spans="1:6" x14ac:dyDescent="0.25">
      <c r="A41" s="238"/>
      <c r="B41" s="239"/>
      <c r="C41" s="240"/>
      <c r="D41" s="240"/>
    </row>
    <row r="42" spans="1:6" x14ac:dyDescent="0.25">
      <c r="A42" s="239"/>
      <c r="B42" s="239"/>
      <c r="C42" s="872"/>
      <c r="D42" s="872"/>
    </row>
    <row r="43" spans="1:6" x14ac:dyDescent="0.25">
      <c r="A43" s="255"/>
      <c r="B43" s="255"/>
    </row>
    <row r="44" spans="1:6" x14ac:dyDescent="0.25">
      <c r="A44" s="255"/>
      <c r="B44" s="255"/>
      <c r="C44" s="255"/>
    </row>
  </sheetData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dőlt"Bodroghalom Község Önkormányzata&amp;R&amp;"Times New Roman,Félkövér dőlt"7.3. tájékoztató tábla a ……/2018. (……)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F38"/>
  <sheetViews>
    <sheetView zoomScaleNormal="100" workbookViewId="0">
      <selection activeCell="A2" sqref="A2"/>
    </sheetView>
  </sheetViews>
  <sheetFormatPr defaultColWidth="12" defaultRowHeight="15.75" x14ac:dyDescent="0.25"/>
  <cols>
    <col min="1" max="1" width="56.1640625" style="234" customWidth="1"/>
    <col min="2" max="2" width="6.83203125" style="234" customWidth="1"/>
    <col min="3" max="3" width="17.1640625" style="234" customWidth="1"/>
    <col min="4" max="4" width="19.1640625" style="234" customWidth="1"/>
    <col min="5" max="16384" width="12" style="234"/>
  </cols>
  <sheetData>
    <row r="1" spans="1:4" ht="48.75" customHeight="1" x14ac:dyDescent="0.25">
      <c r="A1" s="873" t="s">
        <v>778</v>
      </c>
      <c r="B1" s="874"/>
      <c r="C1" s="874"/>
      <c r="D1" s="874"/>
    </row>
    <row r="2" spans="1:4" ht="16.5" thickBot="1" x14ac:dyDescent="0.3"/>
    <row r="3" spans="1:4" ht="64.5" thickBot="1" x14ac:dyDescent="0.3">
      <c r="A3" s="663" t="s">
        <v>51</v>
      </c>
      <c r="B3" s="349" t="s">
        <v>248</v>
      </c>
      <c r="C3" s="664" t="s">
        <v>714</v>
      </c>
      <c r="D3" s="665" t="s">
        <v>751</v>
      </c>
    </row>
    <row r="4" spans="1:4" ht="16.5" thickBot="1" x14ac:dyDescent="0.3">
      <c r="A4" s="275" t="s">
        <v>414</v>
      </c>
      <c r="B4" s="276" t="s">
        <v>415</v>
      </c>
      <c r="C4" s="276" t="s">
        <v>416</v>
      </c>
      <c r="D4" s="277" t="s">
        <v>417</v>
      </c>
    </row>
    <row r="5" spans="1:4" ht="15.75" customHeight="1" x14ac:dyDescent="0.25">
      <c r="A5" s="264" t="s">
        <v>715</v>
      </c>
      <c r="B5" s="261" t="s">
        <v>6</v>
      </c>
      <c r="C5" s="262"/>
      <c r="D5" s="263"/>
    </row>
    <row r="6" spans="1:4" ht="15.75" customHeight="1" x14ac:dyDescent="0.25">
      <c r="A6" s="264" t="s">
        <v>716</v>
      </c>
      <c r="B6" s="265" t="s">
        <v>7</v>
      </c>
      <c r="C6" s="266"/>
      <c r="D6" s="267"/>
    </row>
    <row r="7" spans="1:4" ht="15.75" customHeight="1" thickBot="1" x14ac:dyDescent="0.3">
      <c r="A7" s="666" t="s">
        <v>717</v>
      </c>
      <c r="B7" s="270" t="s">
        <v>8</v>
      </c>
      <c r="C7" s="271"/>
      <c r="D7" s="272"/>
    </row>
    <row r="8" spans="1:4" ht="15.75" customHeight="1" thickBot="1" x14ac:dyDescent="0.3">
      <c r="A8" s="658" t="s">
        <v>718</v>
      </c>
      <c r="B8" s="659" t="s">
        <v>9</v>
      </c>
      <c r="C8" s="660"/>
      <c r="D8" s="661">
        <f>+D5+D6+D7</f>
        <v>0</v>
      </c>
    </row>
    <row r="9" spans="1:4" ht="15.75" customHeight="1" x14ac:dyDescent="0.25">
      <c r="A9" s="260" t="s">
        <v>719</v>
      </c>
      <c r="B9" s="261" t="s">
        <v>10</v>
      </c>
      <c r="C9" s="262"/>
      <c r="D9" s="263"/>
    </row>
    <row r="10" spans="1:4" ht="15.75" customHeight="1" x14ac:dyDescent="0.25">
      <c r="A10" s="264" t="s">
        <v>720</v>
      </c>
      <c r="B10" s="265" t="s">
        <v>11</v>
      </c>
      <c r="C10" s="266"/>
      <c r="D10" s="267"/>
    </row>
    <row r="11" spans="1:4" ht="15.75" customHeight="1" x14ac:dyDescent="0.25">
      <c r="A11" s="264" t="s">
        <v>721</v>
      </c>
      <c r="B11" s="265" t="s">
        <v>12</v>
      </c>
      <c r="C11" s="266"/>
      <c r="D11" s="267"/>
    </row>
    <row r="12" spans="1:4" ht="15.75" customHeight="1" x14ac:dyDescent="0.25">
      <c r="A12" s="264" t="s">
        <v>722</v>
      </c>
      <c r="B12" s="265" t="s">
        <v>13</v>
      </c>
      <c r="C12" s="266"/>
      <c r="D12" s="267"/>
    </row>
    <row r="13" spans="1:4" ht="15.75" customHeight="1" thickBot="1" x14ac:dyDescent="0.3">
      <c r="A13" s="666" t="s">
        <v>723</v>
      </c>
      <c r="B13" s="270" t="s">
        <v>14</v>
      </c>
      <c r="C13" s="271"/>
      <c r="D13" s="272"/>
    </row>
    <row r="14" spans="1:4" ht="15.75" customHeight="1" thickBot="1" x14ac:dyDescent="0.3">
      <c r="A14" s="658" t="s">
        <v>724</v>
      </c>
      <c r="B14" s="659" t="s">
        <v>15</v>
      </c>
      <c r="C14" s="667"/>
      <c r="D14" s="661">
        <f>+D9+D10+D11+D12+D13</f>
        <v>0</v>
      </c>
    </row>
    <row r="15" spans="1:4" ht="15.75" customHeight="1" x14ac:dyDescent="0.25">
      <c r="A15" s="260"/>
      <c r="B15" s="261" t="s">
        <v>16</v>
      </c>
      <c r="C15" s="262"/>
      <c r="D15" s="263"/>
    </row>
    <row r="16" spans="1:4" ht="15.75" customHeight="1" x14ac:dyDescent="0.25">
      <c r="A16" s="264"/>
      <c r="B16" s="265" t="s">
        <v>17</v>
      </c>
      <c r="C16" s="266"/>
      <c r="D16" s="267"/>
    </row>
    <row r="17" spans="1:4" ht="15.75" customHeight="1" x14ac:dyDescent="0.25">
      <c r="A17" s="264"/>
      <c r="B17" s="265" t="s">
        <v>18</v>
      </c>
      <c r="C17" s="266"/>
      <c r="D17" s="267"/>
    </row>
    <row r="18" spans="1:4" ht="15.75" customHeight="1" x14ac:dyDescent="0.25">
      <c r="A18" s="264"/>
      <c r="B18" s="265" t="s">
        <v>19</v>
      </c>
      <c r="C18" s="266"/>
      <c r="D18" s="267"/>
    </row>
    <row r="19" spans="1:4" ht="15.75" customHeight="1" x14ac:dyDescent="0.25">
      <c r="A19" s="264"/>
      <c r="B19" s="265" t="s">
        <v>20</v>
      </c>
      <c r="C19" s="266"/>
      <c r="D19" s="267"/>
    </row>
    <row r="20" spans="1:4" ht="15.75" customHeight="1" x14ac:dyDescent="0.25">
      <c r="A20" s="264"/>
      <c r="B20" s="265" t="s">
        <v>21</v>
      </c>
      <c r="C20" s="266"/>
      <c r="D20" s="267"/>
    </row>
    <row r="21" spans="1:4" ht="15.75" customHeight="1" x14ac:dyDescent="0.25">
      <c r="A21" s="264"/>
      <c r="B21" s="265" t="s">
        <v>22</v>
      </c>
      <c r="C21" s="266"/>
      <c r="D21" s="267"/>
    </row>
    <row r="22" spans="1:4" ht="15.75" customHeight="1" x14ac:dyDescent="0.25">
      <c r="A22" s="264"/>
      <c r="B22" s="265" t="s">
        <v>23</v>
      </c>
      <c r="C22" s="266"/>
      <c r="D22" s="267"/>
    </row>
    <row r="23" spans="1:4" ht="15.75" customHeight="1" x14ac:dyDescent="0.25">
      <c r="A23" s="264"/>
      <c r="B23" s="265" t="s">
        <v>24</v>
      </c>
      <c r="C23" s="266"/>
      <c r="D23" s="267"/>
    </row>
    <row r="24" spans="1:4" ht="15.75" customHeight="1" x14ac:dyDescent="0.25">
      <c r="A24" s="264"/>
      <c r="B24" s="265" t="s">
        <v>25</v>
      </c>
      <c r="C24" s="266"/>
      <c r="D24" s="267"/>
    </row>
    <row r="25" spans="1:4" ht="15.75" customHeight="1" x14ac:dyDescent="0.25">
      <c r="A25" s="264"/>
      <c r="B25" s="265" t="s">
        <v>26</v>
      </c>
      <c r="C25" s="266"/>
      <c r="D25" s="267"/>
    </row>
    <row r="26" spans="1:4" ht="15.75" customHeight="1" x14ac:dyDescent="0.25">
      <c r="A26" s="264"/>
      <c r="B26" s="265" t="s">
        <v>27</v>
      </c>
      <c r="C26" s="266"/>
      <c r="D26" s="267"/>
    </row>
    <row r="27" spans="1:4" ht="15.75" customHeight="1" x14ac:dyDescent="0.25">
      <c r="A27" s="264"/>
      <c r="B27" s="265" t="s">
        <v>28</v>
      </c>
      <c r="C27" s="266"/>
      <c r="D27" s="267"/>
    </row>
    <row r="28" spans="1:4" ht="15.75" customHeight="1" x14ac:dyDescent="0.25">
      <c r="A28" s="264"/>
      <c r="B28" s="265" t="s">
        <v>29</v>
      </c>
      <c r="C28" s="266"/>
      <c r="D28" s="267"/>
    </row>
    <row r="29" spans="1:4" ht="15.75" customHeight="1" x14ac:dyDescent="0.25">
      <c r="A29" s="264"/>
      <c r="B29" s="265" t="s">
        <v>30</v>
      </c>
      <c r="C29" s="266"/>
      <c r="D29" s="267"/>
    </row>
    <row r="30" spans="1:4" ht="15.75" customHeight="1" x14ac:dyDescent="0.25">
      <c r="A30" s="264"/>
      <c r="B30" s="265" t="s">
        <v>31</v>
      </c>
      <c r="C30" s="266"/>
      <c r="D30" s="267"/>
    </row>
    <row r="31" spans="1:4" ht="15.75" customHeight="1" x14ac:dyDescent="0.25">
      <c r="A31" s="264"/>
      <c r="B31" s="265" t="s">
        <v>32</v>
      </c>
      <c r="C31" s="266"/>
      <c r="D31" s="267"/>
    </row>
    <row r="32" spans="1:4" ht="15.75" customHeight="1" x14ac:dyDescent="0.25">
      <c r="A32" s="264"/>
      <c r="B32" s="265" t="s">
        <v>33</v>
      </c>
      <c r="C32" s="266"/>
      <c r="D32" s="267"/>
    </row>
    <row r="33" spans="1:6" ht="15.75" customHeight="1" x14ac:dyDescent="0.25">
      <c r="A33" s="264"/>
      <c r="B33" s="265" t="s">
        <v>34</v>
      </c>
      <c r="C33" s="266"/>
      <c r="D33" s="267"/>
    </row>
    <row r="34" spans="1:6" ht="15.75" customHeight="1" x14ac:dyDescent="0.25">
      <c r="A34" s="264"/>
      <c r="B34" s="265" t="s">
        <v>90</v>
      </c>
      <c r="C34" s="266"/>
      <c r="D34" s="267"/>
    </row>
    <row r="35" spans="1:6" ht="15.75" customHeight="1" x14ac:dyDescent="0.25">
      <c r="A35" s="264"/>
      <c r="B35" s="265" t="s">
        <v>187</v>
      </c>
      <c r="C35" s="266"/>
      <c r="D35" s="267"/>
    </row>
    <row r="36" spans="1:6" ht="15.75" customHeight="1" x14ac:dyDescent="0.25">
      <c r="A36" s="264"/>
      <c r="B36" s="265" t="s">
        <v>245</v>
      </c>
      <c r="C36" s="266"/>
      <c r="D36" s="267"/>
    </row>
    <row r="37" spans="1:6" ht="15.75" customHeight="1" thickBot="1" x14ac:dyDescent="0.3">
      <c r="A37" s="278"/>
      <c r="B37" s="279" t="s">
        <v>246</v>
      </c>
      <c r="C37" s="280"/>
      <c r="D37" s="281"/>
    </row>
    <row r="38" spans="1:6" ht="15.75" customHeight="1" thickBot="1" x14ac:dyDescent="0.3">
      <c r="A38" s="875" t="s">
        <v>725</v>
      </c>
      <c r="B38" s="876"/>
      <c r="C38" s="273"/>
      <c r="D38" s="661">
        <f>+D8+D14+SUM(D15:D37)</f>
        <v>0</v>
      </c>
      <c r="F38" s="282"/>
    </row>
  </sheetData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dőlt"Bodroghalom Község Önkormányzata&amp;R&amp;"Times New Roman,Félkövér dőlt"7.4. tájékoztató tábla a ……/2018. (……)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F23"/>
  <sheetViews>
    <sheetView zoomScaleNormal="100" workbookViewId="0">
      <selection activeCell="H4" sqref="H4"/>
    </sheetView>
  </sheetViews>
  <sheetFormatPr defaultRowHeight="12.75" x14ac:dyDescent="0.2"/>
  <cols>
    <col min="1" max="1" width="9.33203125" style="310"/>
    <col min="2" max="2" width="58.33203125" style="310" customWidth="1"/>
    <col min="3" max="5" width="25" style="310" customWidth="1"/>
    <col min="6" max="6" width="5.5" style="310" customWidth="1"/>
    <col min="7" max="16384" width="9.33203125" style="310"/>
  </cols>
  <sheetData>
    <row r="1" spans="1:6" x14ac:dyDescent="0.2">
      <c r="A1" s="311"/>
      <c r="F1" s="880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 x14ac:dyDescent="0.2">
      <c r="A2" s="877" t="str">
        <f>+CONCATENATE("A Bodroghalom Község Önkormányzata tulajdonában álló gazdálkodó szervezetek működéséből származó",CHAR(10),"kötelezettségek és részesedések alakulása a ",LEFT(ÖSSZEFÜGGÉSEK!A4,4),". évben")</f>
        <v>A Bodroghalom Község Önkormányzata tulajdonában álló gazdálkodó szervezetek működéséből származó
kötelezettségek és részesedések alakulása a 2016. évben</v>
      </c>
      <c r="B2" s="877"/>
      <c r="C2" s="877"/>
      <c r="D2" s="877"/>
      <c r="E2" s="877"/>
      <c r="F2" s="880"/>
    </row>
    <row r="3" spans="1:6" ht="16.5" thickBot="1" x14ac:dyDescent="0.3">
      <c r="A3" s="312"/>
      <c r="F3" s="880"/>
    </row>
    <row r="4" spans="1:6" ht="79.5" thickBot="1" x14ac:dyDescent="0.25">
      <c r="A4" s="313" t="s">
        <v>248</v>
      </c>
      <c r="B4" s="314" t="s">
        <v>295</v>
      </c>
      <c r="C4" s="314" t="s">
        <v>296</v>
      </c>
      <c r="D4" s="314" t="s">
        <v>297</v>
      </c>
      <c r="E4" s="315" t="s">
        <v>298</v>
      </c>
      <c r="F4" s="880"/>
    </row>
    <row r="5" spans="1:6" ht="15.75" x14ac:dyDescent="0.2">
      <c r="A5" s="316" t="s">
        <v>6</v>
      </c>
      <c r="B5" s="320"/>
      <c r="C5" s="323"/>
      <c r="D5" s="326"/>
      <c r="E5" s="330"/>
      <c r="F5" s="880"/>
    </row>
    <row r="6" spans="1:6" ht="15.75" x14ac:dyDescent="0.2">
      <c r="A6" s="317" t="s">
        <v>7</v>
      </c>
      <c r="B6" s="321"/>
      <c r="C6" s="324"/>
      <c r="D6" s="327"/>
      <c r="E6" s="331"/>
      <c r="F6" s="880"/>
    </row>
    <row r="7" spans="1:6" ht="15.75" x14ac:dyDescent="0.2">
      <c r="A7" s="317" t="s">
        <v>8</v>
      </c>
      <c r="B7" s="321"/>
      <c r="C7" s="324"/>
      <c r="D7" s="327"/>
      <c r="E7" s="331"/>
      <c r="F7" s="880"/>
    </row>
    <row r="8" spans="1:6" ht="15.75" x14ac:dyDescent="0.2">
      <c r="A8" s="317" t="s">
        <v>9</v>
      </c>
      <c r="B8" s="321"/>
      <c r="C8" s="324"/>
      <c r="D8" s="327"/>
      <c r="E8" s="331"/>
      <c r="F8" s="880"/>
    </row>
    <row r="9" spans="1:6" ht="15.75" x14ac:dyDescent="0.2">
      <c r="A9" s="317" t="s">
        <v>10</v>
      </c>
      <c r="B9" s="321"/>
      <c r="C9" s="324"/>
      <c r="D9" s="327"/>
      <c r="E9" s="331"/>
      <c r="F9" s="880"/>
    </row>
    <row r="10" spans="1:6" ht="15.75" x14ac:dyDescent="0.2">
      <c r="A10" s="317" t="s">
        <v>11</v>
      </c>
      <c r="B10" s="321"/>
      <c r="C10" s="324"/>
      <c r="D10" s="327"/>
      <c r="E10" s="331"/>
      <c r="F10" s="880"/>
    </row>
    <row r="11" spans="1:6" ht="15.75" x14ac:dyDescent="0.2">
      <c r="A11" s="317" t="s">
        <v>12</v>
      </c>
      <c r="B11" s="321"/>
      <c r="C11" s="324"/>
      <c r="D11" s="327"/>
      <c r="E11" s="331"/>
      <c r="F11" s="880"/>
    </row>
    <row r="12" spans="1:6" ht="15.75" x14ac:dyDescent="0.2">
      <c r="A12" s="317" t="s">
        <v>13</v>
      </c>
      <c r="B12" s="321"/>
      <c r="C12" s="324"/>
      <c r="D12" s="327"/>
      <c r="E12" s="331"/>
      <c r="F12" s="880"/>
    </row>
    <row r="13" spans="1:6" ht="15.75" x14ac:dyDescent="0.2">
      <c r="A13" s="317" t="s">
        <v>14</v>
      </c>
      <c r="B13" s="321"/>
      <c r="C13" s="324"/>
      <c r="D13" s="327"/>
      <c r="E13" s="331"/>
      <c r="F13" s="880"/>
    </row>
    <row r="14" spans="1:6" ht="15.75" x14ac:dyDescent="0.2">
      <c r="A14" s="317" t="s">
        <v>15</v>
      </c>
      <c r="B14" s="321"/>
      <c r="C14" s="324"/>
      <c r="D14" s="327"/>
      <c r="E14" s="331"/>
      <c r="F14" s="880"/>
    </row>
    <row r="15" spans="1:6" ht="15.75" x14ac:dyDescent="0.2">
      <c r="A15" s="317" t="s">
        <v>16</v>
      </c>
      <c r="B15" s="321"/>
      <c r="C15" s="324"/>
      <c r="D15" s="327"/>
      <c r="E15" s="331"/>
      <c r="F15" s="880"/>
    </row>
    <row r="16" spans="1:6" ht="15.75" x14ac:dyDescent="0.2">
      <c r="A16" s="317" t="s">
        <v>17</v>
      </c>
      <c r="B16" s="321"/>
      <c r="C16" s="324"/>
      <c r="D16" s="327"/>
      <c r="E16" s="331"/>
      <c r="F16" s="880"/>
    </row>
    <row r="17" spans="1:6" ht="15.75" x14ac:dyDescent="0.2">
      <c r="A17" s="317" t="s">
        <v>18</v>
      </c>
      <c r="B17" s="321"/>
      <c r="C17" s="324"/>
      <c r="D17" s="327"/>
      <c r="E17" s="331"/>
      <c r="F17" s="880"/>
    </row>
    <row r="18" spans="1:6" ht="15.75" x14ac:dyDescent="0.2">
      <c r="A18" s="317" t="s">
        <v>19</v>
      </c>
      <c r="B18" s="321"/>
      <c r="C18" s="324"/>
      <c r="D18" s="327"/>
      <c r="E18" s="331"/>
      <c r="F18" s="880"/>
    </row>
    <row r="19" spans="1:6" ht="15.75" x14ac:dyDescent="0.2">
      <c r="A19" s="317" t="s">
        <v>20</v>
      </c>
      <c r="B19" s="321"/>
      <c r="C19" s="324"/>
      <c r="D19" s="327"/>
      <c r="E19" s="331"/>
      <c r="F19" s="880"/>
    </row>
    <row r="20" spans="1:6" ht="15.75" x14ac:dyDescent="0.2">
      <c r="A20" s="317" t="s">
        <v>21</v>
      </c>
      <c r="B20" s="321"/>
      <c r="C20" s="324"/>
      <c r="D20" s="327"/>
      <c r="E20" s="331"/>
      <c r="F20" s="880"/>
    </row>
    <row r="21" spans="1:6" ht="16.5" thickBot="1" x14ac:dyDescent="0.25">
      <c r="A21" s="318" t="s">
        <v>22</v>
      </c>
      <c r="B21" s="322"/>
      <c r="C21" s="325"/>
      <c r="D21" s="328"/>
      <c r="E21" s="332"/>
      <c r="F21" s="880"/>
    </row>
    <row r="22" spans="1:6" ht="16.5" thickBot="1" x14ac:dyDescent="0.3">
      <c r="A22" s="878" t="s">
        <v>299</v>
      </c>
      <c r="B22" s="879"/>
      <c r="C22" s="319"/>
      <c r="D22" s="329" t="str">
        <f>IF(SUM(D5:D21)=0,"",SUM(D5:D21))</f>
        <v/>
      </c>
      <c r="E22" s="333" t="str">
        <f>IF(SUM(E5:E21)=0,"",SUM(E5:E21))</f>
        <v/>
      </c>
      <c r="F22" s="880"/>
    </row>
    <row r="23" spans="1:6" ht="15.75" x14ac:dyDescent="0.25">
      <c r="A23" s="312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C14"/>
  <sheetViews>
    <sheetView tabSelected="1" zoomScaleNormal="100" workbookViewId="0">
      <selection activeCell="I25" sqref="I25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3" t="str">
        <f>+CONCATENATE("8. sz. tájékoztató tábla a 7/",LEFT(ÖSSZEFÜGGÉSEK!A4,4)+3,".(V.30.))  önkormányzati rendelethez")</f>
        <v>8. sz. tájékoztató tábla a 7/2019.(V.30.))  önkormányzati rendelethez</v>
      </c>
    </row>
    <row r="2" spans="1:3" ht="14.25" x14ac:dyDescent="0.2">
      <c r="A2" s="284"/>
      <c r="B2" s="284"/>
      <c r="C2" s="284"/>
    </row>
    <row r="3" spans="1:3" ht="33.75" customHeight="1" x14ac:dyDescent="0.2">
      <c r="A3" s="881" t="s">
        <v>300</v>
      </c>
      <c r="B3" s="881"/>
      <c r="C3" s="881"/>
    </row>
    <row r="4" spans="1:3" ht="13.5" thickBot="1" x14ac:dyDescent="0.25">
      <c r="C4" s="285"/>
    </row>
    <row r="5" spans="1:3" s="289" customFormat="1" ht="43.5" customHeight="1" thickBot="1" x14ac:dyDescent="0.25">
      <c r="A5" s="286" t="s">
        <v>4</v>
      </c>
      <c r="B5" s="287" t="s">
        <v>51</v>
      </c>
      <c r="C5" s="288" t="s">
        <v>750</v>
      </c>
    </row>
    <row r="6" spans="1:3" ht="28.5" customHeight="1" x14ac:dyDescent="0.2">
      <c r="A6" s="290" t="s">
        <v>6</v>
      </c>
      <c r="B6" s="291" t="s">
        <v>779</v>
      </c>
      <c r="C6" s="292">
        <f>C7+C8</f>
        <v>23761678</v>
      </c>
    </row>
    <row r="7" spans="1:3" ht="18" customHeight="1" x14ac:dyDescent="0.2">
      <c r="A7" s="293" t="s">
        <v>7</v>
      </c>
      <c r="B7" s="294" t="s">
        <v>301</v>
      </c>
      <c r="C7" s="295">
        <v>23484968</v>
      </c>
    </row>
    <row r="8" spans="1:3" ht="18" customHeight="1" x14ac:dyDescent="0.2">
      <c r="A8" s="293" t="s">
        <v>8</v>
      </c>
      <c r="B8" s="294" t="s">
        <v>302</v>
      </c>
      <c r="C8" s="295">
        <v>276710</v>
      </c>
    </row>
    <row r="9" spans="1:3" ht="18" customHeight="1" x14ac:dyDescent="0.2">
      <c r="A9" s="293" t="s">
        <v>9</v>
      </c>
      <c r="B9" s="296" t="s">
        <v>303</v>
      </c>
      <c r="C9" s="295">
        <v>335724833</v>
      </c>
    </row>
    <row r="10" spans="1:3" ht="18" customHeight="1" x14ac:dyDescent="0.2">
      <c r="A10" s="297" t="s">
        <v>10</v>
      </c>
      <c r="B10" s="298" t="s">
        <v>304</v>
      </c>
      <c r="C10" s="299">
        <v>268828897</v>
      </c>
    </row>
    <row r="11" spans="1:3" ht="18" customHeight="1" thickBot="1" x14ac:dyDescent="0.25">
      <c r="A11" s="303" t="s">
        <v>11</v>
      </c>
      <c r="B11" s="669" t="s">
        <v>737</v>
      </c>
      <c r="C11" s="305">
        <v>-24068851</v>
      </c>
    </row>
    <row r="12" spans="1:3" ht="25.5" customHeight="1" x14ac:dyDescent="0.2">
      <c r="A12" s="300" t="s">
        <v>12</v>
      </c>
      <c r="B12" s="301" t="s">
        <v>780</v>
      </c>
      <c r="C12" s="302">
        <f>C6+C9-C10+C11</f>
        <v>66588763</v>
      </c>
    </row>
    <row r="13" spans="1:3" ht="18" customHeight="1" x14ac:dyDescent="0.2">
      <c r="A13" s="293" t="s">
        <v>13</v>
      </c>
      <c r="B13" s="294" t="s">
        <v>301</v>
      </c>
      <c r="C13" s="295">
        <f>'7.1. tájékoztató tábla'!D57</f>
        <v>66405568</v>
      </c>
    </row>
    <row r="14" spans="1:3" ht="18" customHeight="1" thickBot="1" x14ac:dyDescent="0.25">
      <c r="A14" s="303" t="s">
        <v>14</v>
      </c>
      <c r="B14" s="304" t="s">
        <v>302</v>
      </c>
      <c r="C14" s="305">
        <f>'7.1. tájékoztató tábla'!D56</f>
        <v>183195</v>
      </c>
    </row>
  </sheetData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topLeftCell="A13" workbookViewId="0">
      <selection activeCell="N56" sqref="N56"/>
    </sheetView>
  </sheetViews>
  <sheetFormatPr defaultRowHeight="12.75" x14ac:dyDescent="0.2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view="pageLayout" topLeftCell="A133" zoomScaleNormal="130" zoomScaleSheetLayoutView="100" workbookViewId="0">
      <selection activeCell="H4" sqref="H4"/>
    </sheetView>
  </sheetViews>
  <sheetFormatPr defaultRowHeight="15.75" x14ac:dyDescent="0.25"/>
  <cols>
    <col min="1" max="1" width="9.5" style="403" customWidth="1"/>
    <col min="2" max="2" width="60.83203125" style="403" customWidth="1"/>
    <col min="3" max="5" width="15.83203125" style="404" customWidth="1"/>
    <col min="6" max="16384" width="9.33203125" style="414"/>
  </cols>
  <sheetData>
    <row r="1" spans="1:5" ht="15.95" customHeight="1" x14ac:dyDescent="0.25">
      <c r="A1" s="739" t="s">
        <v>3</v>
      </c>
      <c r="B1" s="739"/>
      <c r="C1" s="739"/>
      <c r="D1" s="739"/>
      <c r="E1" s="739"/>
    </row>
    <row r="2" spans="1:5" ht="15.95" customHeight="1" thickBot="1" x14ac:dyDescent="0.3">
      <c r="A2" s="43" t="s">
        <v>110</v>
      </c>
      <c r="B2" s="43" t="s">
        <v>743</v>
      </c>
      <c r="C2" s="401"/>
      <c r="D2" s="401"/>
      <c r="E2" s="401" t="s">
        <v>745</v>
      </c>
    </row>
    <row r="3" spans="1:5" ht="15.95" customHeight="1" x14ac:dyDescent="0.25">
      <c r="A3" s="740" t="s">
        <v>58</v>
      </c>
      <c r="B3" s="742" t="s">
        <v>5</v>
      </c>
      <c r="C3" s="744" t="str">
        <f>+'1.1.sz.mell.'!C3:E3</f>
        <v>2018. évi</v>
      </c>
      <c r="D3" s="744"/>
      <c r="E3" s="745"/>
    </row>
    <row r="4" spans="1:5" ht="38.1" customHeight="1" thickBot="1" x14ac:dyDescent="0.3">
      <c r="A4" s="741"/>
      <c r="B4" s="743"/>
      <c r="C4" s="45" t="s">
        <v>179</v>
      </c>
      <c r="D4" s="45" t="s">
        <v>183</v>
      </c>
      <c r="E4" s="46" t="s">
        <v>184</v>
      </c>
    </row>
    <row r="5" spans="1:5" s="415" customFormat="1" ht="12" customHeight="1" thickBot="1" x14ac:dyDescent="0.25">
      <c r="A5" s="379" t="s">
        <v>414</v>
      </c>
      <c r="B5" s="380" t="s">
        <v>415</v>
      </c>
      <c r="C5" s="380" t="s">
        <v>416</v>
      </c>
      <c r="D5" s="380" t="s">
        <v>417</v>
      </c>
      <c r="E5" s="426" t="s">
        <v>418</v>
      </c>
    </row>
    <row r="6" spans="1:5" s="416" customFormat="1" ht="12" customHeight="1" thickBot="1" x14ac:dyDescent="0.25">
      <c r="A6" s="374" t="s">
        <v>6</v>
      </c>
      <c r="B6" s="375" t="s">
        <v>306</v>
      </c>
      <c r="C6" s="406">
        <f>SUM(C7:C12)</f>
        <v>0</v>
      </c>
      <c r="D6" s="406">
        <f>SUM(D7:D12)</f>
        <v>0</v>
      </c>
      <c r="E6" s="389">
        <f>SUM(E7:E12)</f>
        <v>0</v>
      </c>
    </row>
    <row r="7" spans="1:5" s="416" customFormat="1" ht="12" customHeight="1" x14ac:dyDescent="0.2">
      <c r="A7" s="369" t="s">
        <v>70</v>
      </c>
      <c r="B7" s="417" t="s">
        <v>307</v>
      </c>
      <c r="C7" s="408"/>
      <c r="D7" s="408"/>
      <c r="E7" s="391"/>
    </row>
    <row r="8" spans="1:5" s="416" customFormat="1" ht="12" customHeight="1" x14ac:dyDescent="0.2">
      <c r="A8" s="368" t="s">
        <v>71</v>
      </c>
      <c r="B8" s="418" t="s">
        <v>308</v>
      </c>
      <c r="C8" s="407"/>
      <c r="D8" s="407"/>
      <c r="E8" s="390"/>
    </row>
    <row r="9" spans="1:5" s="416" customFormat="1" ht="12" customHeight="1" x14ac:dyDescent="0.2">
      <c r="A9" s="368" t="s">
        <v>72</v>
      </c>
      <c r="B9" s="418" t="s">
        <v>309</v>
      </c>
      <c r="C9" s="407"/>
      <c r="D9" s="407"/>
      <c r="E9" s="390"/>
    </row>
    <row r="10" spans="1:5" s="416" customFormat="1" ht="12" customHeight="1" x14ac:dyDescent="0.2">
      <c r="A10" s="368" t="s">
        <v>73</v>
      </c>
      <c r="B10" s="418" t="s">
        <v>310</v>
      </c>
      <c r="C10" s="407"/>
      <c r="D10" s="407"/>
      <c r="E10" s="390"/>
    </row>
    <row r="11" spans="1:5" s="416" customFormat="1" ht="12" customHeight="1" x14ac:dyDescent="0.2">
      <c r="A11" s="368" t="s">
        <v>106</v>
      </c>
      <c r="B11" s="418" t="s">
        <v>311</v>
      </c>
      <c r="C11" s="407"/>
      <c r="D11" s="407"/>
      <c r="E11" s="390"/>
    </row>
    <row r="12" spans="1:5" s="416" customFormat="1" ht="12" customHeight="1" thickBot="1" x14ac:dyDescent="0.25">
      <c r="A12" s="370" t="s">
        <v>74</v>
      </c>
      <c r="B12" s="419" t="s">
        <v>312</v>
      </c>
      <c r="C12" s="409"/>
      <c r="D12" s="409"/>
      <c r="E12" s="392"/>
    </row>
    <row r="13" spans="1:5" s="416" customFormat="1" ht="12" customHeight="1" thickBot="1" x14ac:dyDescent="0.25">
      <c r="A13" s="374" t="s">
        <v>7</v>
      </c>
      <c r="B13" s="396" t="s">
        <v>313</v>
      </c>
      <c r="C13" s="406"/>
      <c r="D13" s="406"/>
      <c r="E13" s="389"/>
    </row>
    <row r="14" spans="1:5" s="416" customFormat="1" ht="12" customHeight="1" x14ac:dyDescent="0.2">
      <c r="A14" s="369" t="s">
        <v>76</v>
      </c>
      <c r="B14" s="417" t="s">
        <v>314</v>
      </c>
      <c r="C14" s="408"/>
      <c r="D14" s="408"/>
      <c r="E14" s="391"/>
    </row>
    <row r="15" spans="1:5" s="416" customFormat="1" ht="12" customHeight="1" x14ac:dyDescent="0.2">
      <c r="A15" s="368" t="s">
        <v>77</v>
      </c>
      <c r="B15" s="418" t="s">
        <v>315</v>
      </c>
      <c r="C15" s="407"/>
      <c r="D15" s="407"/>
      <c r="E15" s="390"/>
    </row>
    <row r="16" spans="1:5" s="416" customFormat="1" ht="12" customHeight="1" x14ac:dyDescent="0.2">
      <c r="A16" s="368" t="s">
        <v>78</v>
      </c>
      <c r="B16" s="418" t="s">
        <v>316</v>
      </c>
      <c r="C16" s="407"/>
      <c r="D16" s="407"/>
      <c r="E16" s="390"/>
    </row>
    <row r="17" spans="1:5" s="416" customFormat="1" ht="12" customHeight="1" x14ac:dyDescent="0.2">
      <c r="A17" s="368" t="s">
        <v>79</v>
      </c>
      <c r="B17" s="418" t="s">
        <v>317</v>
      </c>
      <c r="C17" s="407"/>
      <c r="D17" s="407"/>
      <c r="E17" s="390"/>
    </row>
    <row r="18" spans="1:5" s="416" customFormat="1" ht="12" customHeight="1" x14ac:dyDescent="0.2">
      <c r="A18" s="368" t="s">
        <v>80</v>
      </c>
      <c r="B18" s="418" t="s">
        <v>318</v>
      </c>
      <c r="C18" s="407"/>
      <c r="D18" s="407"/>
      <c r="E18" s="390"/>
    </row>
    <row r="19" spans="1:5" s="416" customFormat="1" ht="12" customHeight="1" thickBot="1" x14ac:dyDescent="0.25">
      <c r="A19" s="370" t="s">
        <v>87</v>
      </c>
      <c r="B19" s="419" t="s">
        <v>319</v>
      </c>
      <c r="C19" s="409"/>
      <c r="D19" s="409"/>
      <c r="E19" s="392"/>
    </row>
    <row r="20" spans="1:5" s="416" customFormat="1" ht="12" customHeight="1" thickBot="1" x14ac:dyDescent="0.25">
      <c r="A20" s="374" t="s">
        <v>8</v>
      </c>
      <c r="B20" s="375" t="s">
        <v>320</v>
      </c>
      <c r="C20" s="406">
        <f>SUM(C21:C25)</f>
        <v>0</v>
      </c>
      <c r="D20" s="406">
        <f>SUM(D21:D25)</f>
        <v>0</v>
      </c>
      <c r="E20" s="389">
        <f>SUM(E21:E25)</f>
        <v>0</v>
      </c>
    </row>
    <row r="21" spans="1:5" s="416" customFormat="1" ht="12" customHeight="1" x14ac:dyDescent="0.2">
      <c r="A21" s="369" t="s">
        <v>59</v>
      </c>
      <c r="B21" s="417" t="s">
        <v>321</v>
      </c>
      <c r="C21" s="408"/>
      <c r="D21" s="408"/>
      <c r="E21" s="391"/>
    </row>
    <row r="22" spans="1:5" s="416" customFormat="1" ht="12" customHeight="1" x14ac:dyDescent="0.2">
      <c r="A22" s="368" t="s">
        <v>60</v>
      </c>
      <c r="B22" s="418" t="s">
        <v>322</v>
      </c>
      <c r="C22" s="407"/>
      <c r="D22" s="407"/>
      <c r="E22" s="390"/>
    </row>
    <row r="23" spans="1:5" s="416" customFormat="1" ht="12" customHeight="1" x14ac:dyDescent="0.2">
      <c r="A23" s="368" t="s">
        <v>61</v>
      </c>
      <c r="B23" s="418" t="s">
        <v>323</v>
      </c>
      <c r="C23" s="407"/>
      <c r="D23" s="407"/>
      <c r="E23" s="390"/>
    </row>
    <row r="24" spans="1:5" s="416" customFormat="1" ht="12" customHeight="1" x14ac:dyDescent="0.2">
      <c r="A24" s="368" t="s">
        <v>62</v>
      </c>
      <c r="B24" s="418" t="s">
        <v>324</v>
      </c>
      <c r="C24" s="407"/>
      <c r="D24" s="407"/>
      <c r="E24" s="390"/>
    </row>
    <row r="25" spans="1:5" s="416" customFormat="1" ht="12" customHeight="1" x14ac:dyDescent="0.2">
      <c r="A25" s="368" t="s">
        <v>120</v>
      </c>
      <c r="B25" s="418" t="s">
        <v>325</v>
      </c>
      <c r="C25" s="407"/>
      <c r="D25" s="407"/>
      <c r="E25" s="390"/>
    </row>
    <row r="26" spans="1:5" s="416" customFormat="1" ht="12" customHeight="1" thickBot="1" x14ac:dyDescent="0.25">
      <c r="A26" s="370" t="s">
        <v>121</v>
      </c>
      <c r="B26" s="419" t="s">
        <v>326</v>
      </c>
      <c r="C26" s="409"/>
      <c r="D26" s="409"/>
      <c r="E26" s="392"/>
    </row>
    <row r="27" spans="1:5" s="416" customFormat="1" ht="12" customHeight="1" thickBot="1" x14ac:dyDescent="0.25">
      <c r="A27" s="374" t="s">
        <v>122</v>
      </c>
      <c r="B27" s="375" t="s">
        <v>729</v>
      </c>
      <c r="C27" s="412">
        <f>SUM(C28:C33)</f>
        <v>0</v>
      </c>
      <c r="D27" s="412">
        <f>SUM(D28:D33)</f>
        <v>0</v>
      </c>
      <c r="E27" s="425">
        <f>SUM(E28:E33)</f>
        <v>0</v>
      </c>
    </row>
    <row r="28" spans="1:5" s="416" customFormat="1" ht="12" customHeight="1" x14ac:dyDescent="0.2">
      <c r="A28" s="369" t="s">
        <v>327</v>
      </c>
      <c r="B28" s="417" t="s">
        <v>733</v>
      </c>
      <c r="C28" s="408"/>
      <c r="D28" s="408"/>
      <c r="E28" s="391"/>
    </row>
    <row r="29" spans="1:5" s="416" customFormat="1" ht="12" customHeight="1" x14ac:dyDescent="0.2">
      <c r="A29" s="368" t="s">
        <v>328</v>
      </c>
      <c r="B29" s="418" t="s">
        <v>741</v>
      </c>
      <c r="C29" s="407"/>
      <c r="D29" s="407"/>
      <c r="E29" s="390"/>
    </row>
    <row r="30" spans="1:5" s="416" customFormat="1" ht="12" customHeight="1" x14ac:dyDescent="0.2">
      <c r="A30" s="368" t="s">
        <v>329</v>
      </c>
      <c r="B30" s="418" t="s">
        <v>735</v>
      </c>
      <c r="C30" s="407"/>
      <c r="D30" s="407"/>
      <c r="E30" s="390"/>
    </row>
    <row r="31" spans="1:5" s="416" customFormat="1" ht="12" customHeight="1" x14ac:dyDescent="0.2">
      <c r="A31" s="368" t="s">
        <v>730</v>
      </c>
      <c r="B31" s="418" t="s">
        <v>742</v>
      </c>
      <c r="C31" s="407"/>
      <c r="D31" s="407"/>
      <c r="E31" s="390"/>
    </row>
    <row r="32" spans="1:5" s="416" customFormat="1" ht="12" customHeight="1" x14ac:dyDescent="0.2">
      <c r="A32" s="368" t="s">
        <v>731</v>
      </c>
      <c r="B32" s="418" t="s">
        <v>330</v>
      </c>
      <c r="C32" s="407"/>
      <c r="D32" s="407"/>
      <c r="E32" s="390"/>
    </row>
    <row r="33" spans="1:5" s="416" customFormat="1" ht="12" customHeight="1" thickBot="1" x14ac:dyDescent="0.25">
      <c r="A33" s="370" t="s">
        <v>732</v>
      </c>
      <c r="B33" s="398" t="s">
        <v>331</v>
      </c>
      <c r="C33" s="409"/>
      <c r="D33" s="409"/>
      <c r="E33" s="392"/>
    </row>
    <row r="34" spans="1:5" s="416" customFormat="1" ht="12" customHeight="1" thickBot="1" x14ac:dyDescent="0.25">
      <c r="A34" s="374" t="s">
        <v>10</v>
      </c>
      <c r="B34" s="375" t="s">
        <v>332</v>
      </c>
      <c r="C34" s="406">
        <f>SUM(C35:C44)</f>
        <v>0</v>
      </c>
      <c r="D34" s="406">
        <f>SUM(D35:D44)</f>
        <v>0</v>
      </c>
      <c r="E34" s="389">
        <f>SUM(E35:E44)</f>
        <v>0</v>
      </c>
    </row>
    <row r="35" spans="1:5" s="416" customFormat="1" ht="12" customHeight="1" x14ac:dyDescent="0.2">
      <c r="A35" s="369" t="s">
        <v>63</v>
      </c>
      <c r="B35" s="417" t="s">
        <v>333</v>
      </c>
      <c r="C35" s="408"/>
      <c r="D35" s="408"/>
      <c r="E35" s="391"/>
    </row>
    <row r="36" spans="1:5" s="416" customFormat="1" ht="12" customHeight="1" x14ac:dyDescent="0.2">
      <c r="A36" s="368" t="s">
        <v>64</v>
      </c>
      <c r="B36" s="418" t="s">
        <v>334</v>
      </c>
      <c r="C36" s="407"/>
      <c r="D36" s="407"/>
      <c r="E36" s="390"/>
    </row>
    <row r="37" spans="1:5" s="416" customFormat="1" ht="12" customHeight="1" x14ac:dyDescent="0.2">
      <c r="A37" s="368" t="s">
        <v>65</v>
      </c>
      <c r="B37" s="418" t="s">
        <v>335</v>
      </c>
      <c r="C37" s="407"/>
      <c r="D37" s="407"/>
      <c r="E37" s="390"/>
    </row>
    <row r="38" spans="1:5" s="416" customFormat="1" ht="12" customHeight="1" x14ac:dyDescent="0.2">
      <c r="A38" s="368" t="s">
        <v>124</v>
      </c>
      <c r="B38" s="418" t="s">
        <v>336</v>
      </c>
      <c r="C38" s="407"/>
      <c r="D38" s="407"/>
      <c r="E38" s="390"/>
    </row>
    <row r="39" spans="1:5" s="416" customFormat="1" ht="12" customHeight="1" x14ac:dyDescent="0.2">
      <c r="A39" s="368" t="s">
        <v>125</v>
      </c>
      <c r="B39" s="418" t="s">
        <v>337</v>
      </c>
      <c r="C39" s="407"/>
      <c r="D39" s="407"/>
      <c r="E39" s="390"/>
    </row>
    <row r="40" spans="1:5" s="416" customFormat="1" ht="12" customHeight="1" x14ac:dyDescent="0.2">
      <c r="A40" s="368" t="s">
        <v>126</v>
      </c>
      <c r="B40" s="418" t="s">
        <v>338</v>
      </c>
      <c r="C40" s="407"/>
      <c r="D40" s="407"/>
      <c r="E40" s="390"/>
    </row>
    <row r="41" spans="1:5" s="416" customFormat="1" ht="12" customHeight="1" x14ac:dyDescent="0.2">
      <c r="A41" s="368" t="s">
        <v>127</v>
      </c>
      <c r="B41" s="418" t="s">
        <v>339</v>
      </c>
      <c r="C41" s="407"/>
      <c r="D41" s="407"/>
      <c r="E41" s="390"/>
    </row>
    <row r="42" spans="1:5" s="416" customFormat="1" ht="12" customHeight="1" x14ac:dyDescent="0.2">
      <c r="A42" s="368" t="s">
        <v>128</v>
      </c>
      <c r="B42" s="418" t="s">
        <v>340</v>
      </c>
      <c r="C42" s="407"/>
      <c r="D42" s="407"/>
      <c r="E42" s="390"/>
    </row>
    <row r="43" spans="1:5" s="416" customFormat="1" ht="12" customHeight="1" x14ac:dyDescent="0.2">
      <c r="A43" s="368" t="s">
        <v>341</v>
      </c>
      <c r="B43" s="418" t="s">
        <v>342</v>
      </c>
      <c r="C43" s="410"/>
      <c r="D43" s="410"/>
      <c r="E43" s="393"/>
    </row>
    <row r="44" spans="1:5" s="416" customFormat="1" ht="12" customHeight="1" thickBot="1" x14ac:dyDescent="0.25">
      <c r="A44" s="370" t="s">
        <v>343</v>
      </c>
      <c r="B44" s="419" t="s">
        <v>344</v>
      </c>
      <c r="C44" s="411"/>
      <c r="D44" s="411"/>
      <c r="E44" s="394"/>
    </row>
    <row r="45" spans="1:5" s="416" customFormat="1" ht="12" customHeight="1" thickBot="1" x14ac:dyDescent="0.25">
      <c r="A45" s="374" t="s">
        <v>11</v>
      </c>
      <c r="B45" s="375" t="s">
        <v>345</v>
      </c>
      <c r="C45" s="406">
        <f>SUM(C46:C50)</f>
        <v>0</v>
      </c>
      <c r="D45" s="406">
        <f>SUM(D46:D50)</f>
        <v>0</v>
      </c>
      <c r="E45" s="389">
        <f>SUM(E46:E50)</f>
        <v>0</v>
      </c>
    </row>
    <row r="46" spans="1:5" s="416" customFormat="1" ht="12" customHeight="1" x14ac:dyDescent="0.2">
      <c r="A46" s="369" t="s">
        <v>66</v>
      </c>
      <c r="B46" s="417" t="s">
        <v>346</v>
      </c>
      <c r="C46" s="427"/>
      <c r="D46" s="427"/>
      <c r="E46" s="395"/>
    </row>
    <row r="47" spans="1:5" s="416" customFormat="1" ht="12" customHeight="1" x14ac:dyDescent="0.2">
      <c r="A47" s="368" t="s">
        <v>67</v>
      </c>
      <c r="B47" s="418" t="s">
        <v>347</v>
      </c>
      <c r="C47" s="410"/>
      <c r="D47" s="410"/>
      <c r="E47" s="393"/>
    </row>
    <row r="48" spans="1:5" s="416" customFormat="1" ht="12" customHeight="1" x14ac:dyDescent="0.2">
      <c r="A48" s="368" t="s">
        <v>348</v>
      </c>
      <c r="B48" s="418" t="s">
        <v>349</v>
      </c>
      <c r="C48" s="410"/>
      <c r="D48" s="410"/>
      <c r="E48" s="393"/>
    </row>
    <row r="49" spans="1:5" s="416" customFormat="1" ht="12" customHeight="1" x14ac:dyDescent="0.2">
      <c r="A49" s="368" t="s">
        <v>350</v>
      </c>
      <c r="B49" s="418" t="s">
        <v>351</v>
      </c>
      <c r="C49" s="410"/>
      <c r="D49" s="410"/>
      <c r="E49" s="393"/>
    </row>
    <row r="50" spans="1:5" s="416" customFormat="1" ht="12" customHeight="1" thickBot="1" x14ac:dyDescent="0.25">
      <c r="A50" s="370" t="s">
        <v>352</v>
      </c>
      <c r="B50" s="419" t="s">
        <v>353</v>
      </c>
      <c r="C50" s="411"/>
      <c r="D50" s="411"/>
      <c r="E50" s="394"/>
    </row>
    <row r="51" spans="1:5" s="416" customFormat="1" ht="17.25" customHeight="1" thickBot="1" x14ac:dyDescent="0.25">
      <c r="A51" s="374" t="s">
        <v>129</v>
      </c>
      <c r="B51" s="375" t="s">
        <v>354</v>
      </c>
      <c r="C51" s="406">
        <f>SUM(C52:C54)</f>
        <v>0</v>
      </c>
      <c r="D51" s="406">
        <f>SUM(D52:D54)</f>
        <v>0</v>
      </c>
      <c r="E51" s="389">
        <f>SUM(E52:E54)</f>
        <v>0</v>
      </c>
    </row>
    <row r="52" spans="1:5" s="416" customFormat="1" ht="12" customHeight="1" x14ac:dyDescent="0.2">
      <c r="A52" s="369" t="s">
        <v>68</v>
      </c>
      <c r="B52" s="417" t="s">
        <v>355</v>
      </c>
      <c r="C52" s="408"/>
      <c r="D52" s="408"/>
      <c r="E52" s="391"/>
    </row>
    <row r="53" spans="1:5" s="416" customFormat="1" ht="12" customHeight="1" x14ac:dyDescent="0.2">
      <c r="A53" s="368" t="s">
        <v>69</v>
      </c>
      <c r="B53" s="418" t="s">
        <v>356</v>
      </c>
      <c r="C53" s="407"/>
      <c r="D53" s="407"/>
      <c r="E53" s="390"/>
    </row>
    <row r="54" spans="1:5" s="416" customFormat="1" ht="12" customHeight="1" x14ac:dyDescent="0.2">
      <c r="A54" s="368" t="s">
        <v>357</v>
      </c>
      <c r="B54" s="418" t="s">
        <v>358</v>
      </c>
      <c r="C54" s="407"/>
      <c r="D54" s="407"/>
      <c r="E54" s="390"/>
    </row>
    <row r="55" spans="1:5" s="416" customFormat="1" ht="12" customHeight="1" thickBot="1" x14ac:dyDescent="0.25">
      <c r="A55" s="370" t="s">
        <v>359</v>
      </c>
      <c r="B55" s="419" t="s">
        <v>360</v>
      </c>
      <c r="C55" s="409"/>
      <c r="D55" s="409"/>
      <c r="E55" s="392"/>
    </row>
    <row r="56" spans="1:5" s="416" customFormat="1" ht="12" customHeight="1" thickBot="1" x14ac:dyDescent="0.25">
      <c r="A56" s="374" t="s">
        <v>13</v>
      </c>
      <c r="B56" s="396" t="s">
        <v>361</v>
      </c>
      <c r="C56" s="406">
        <f>SUM(C57:C59)</f>
        <v>0</v>
      </c>
      <c r="D56" s="406">
        <f>SUM(D57:D59)</f>
        <v>0</v>
      </c>
      <c r="E56" s="389">
        <f>SUM(E57:E59)</f>
        <v>0</v>
      </c>
    </row>
    <row r="57" spans="1:5" s="416" customFormat="1" ht="12" customHeight="1" x14ac:dyDescent="0.2">
      <c r="A57" s="369" t="s">
        <v>130</v>
      </c>
      <c r="B57" s="417" t="s">
        <v>362</v>
      </c>
      <c r="C57" s="410"/>
      <c r="D57" s="410"/>
      <c r="E57" s="393"/>
    </row>
    <row r="58" spans="1:5" s="416" customFormat="1" ht="12" customHeight="1" x14ac:dyDescent="0.2">
      <c r="A58" s="368" t="s">
        <v>131</v>
      </c>
      <c r="B58" s="418" t="s">
        <v>363</v>
      </c>
      <c r="C58" s="410"/>
      <c r="D58" s="410"/>
      <c r="E58" s="393"/>
    </row>
    <row r="59" spans="1:5" s="416" customFormat="1" ht="12" customHeight="1" x14ac:dyDescent="0.2">
      <c r="A59" s="368" t="s">
        <v>158</v>
      </c>
      <c r="B59" s="418" t="s">
        <v>364</v>
      </c>
      <c r="C59" s="410"/>
      <c r="D59" s="410"/>
      <c r="E59" s="393"/>
    </row>
    <row r="60" spans="1:5" s="416" customFormat="1" ht="12" customHeight="1" thickBot="1" x14ac:dyDescent="0.25">
      <c r="A60" s="370" t="s">
        <v>365</v>
      </c>
      <c r="B60" s="419" t="s">
        <v>366</v>
      </c>
      <c r="C60" s="410"/>
      <c r="D60" s="410"/>
      <c r="E60" s="393"/>
    </row>
    <row r="61" spans="1:5" s="416" customFormat="1" ht="12" customHeight="1" thickBot="1" x14ac:dyDescent="0.25">
      <c r="A61" s="374" t="s">
        <v>14</v>
      </c>
      <c r="B61" s="375" t="s">
        <v>367</v>
      </c>
      <c r="C61" s="412">
        <f>+C6+C13+C20+C27+C34+C45+C51+C56</f>
        <v>0</v>
      </c>
      <c r="D61" s="412">
        <f>+D6+D13+D20+D27+D34+D45+D51+D56</f>
        <v>0</v>
      </c>
      <c r="E61" s="425">
        <f>+E6+E13+E20+E27+E34+E45+E51+E56</f>
        <v>0</v>
      </c>
    </row>
    <row r="62" spans="1:5" s="416" customFormat="1" ht="12" customHeight="1" thickBot="1" x14ac:dyDescent="0.25">
      <c r="A62" s="428" t="s">
        <v>368</v>
      </c>
      <c r="B62" s="396" t="s">
        <v>369</v>
      </c>
      <c r="C62" s="406">
        <f>+C63+C64+C65</f>
        <v>0</v>
      </c>
      <c r="D62" s="406">
        <f>+D63+D64+D65</f>
        <v>0</v>
      </c>
      <c r="E62" s="389">
        <f>+E63+E64+E65</f>
        <v>0</v>
      </c>
    </row>
    <row r="63" spans="1:5" s="416" customFormat="1" ht="12" customHeight="1" x14ac:dyDescent="0.2">
      <c r="A63" s="369" t="s">
        <v>370</v>
      </c>
      <c r="B63" s="417" t="s">
        <v>371</v>
      </c>
      <c r="C63" s="410"/>
      <c r="D63" s="410"/>
      <c r="E63" s="393"/>
    </row>
    <row r="64" spans="1:5" s="416" customFormat="1" ht="12" customHeight="1" x14ac:dyDescent="0.2">
      <c r="A64" s="368" t="s">
        <v>372</v>
      </c>
      <c r="B64" s="418" t="s">
        <v>373</v>
      </c>
      <c r="C64" s="410"/>
      <c r="D64" s="410"/>
      <c r="E64" s="393"/>
    </row>
    <row r="65" spans="1:5" s="416" customFormat="1" ht="12" customHeight="1" thickBot="1" x14ac:dyDescent="0.25">
      <c r="A65" s="370" t="s">
        <v>374</v>
      </c>
      <c r="B65" s="354" t="s">
        <v>419</v>
      </c>
      <c r="C65" s="410"/>
      <c r="D65" s="410"/>
      <c r="E65" s="393"/>
    </row>
    <row r="66" spans="1:5" s="416" customFormat="1" ht="12" customHeight="1" thickBot="1" x14ac:dyDescent="0.25">
      <c r="A66" s="428" t="s">
        <v>376</v>
      </c>
      <c r="B66" s="396" t="s">
        <v>377</v>
      </c>
      <c r="C66" s="406">
        <f>+C67+C68+C69+C70</f>
        <v>0</v>
      </c>
      <c r="D66" s="406">
        <f>+D67+D68+D69+D70</f>
        <v>0</v>
      </c>
      <c r="E66" s="389">
        <f>+E67+E68+E69+E70</f>
        <v>0</v>
      </c>
    </row>
    <row r="67" spans="1:5" s="416" customFormat="1" ht="13.5" customHeight="1" x14ac:dyDescent="0.2">
      <c r="A67" s="369" t="s">
        <v>107</v>
      </c>
      <c r="B67" s="417" t="s">
        <v>378</v>
      </c>
      <c r="C67" s="410"/>
      <c r="D67" s="410"/>
      <c r="E67" s="393"/>
    </row>
    <row r="68" spans="1:5" s="416" customFormat="1" ht="12" customHeight="1" x14ac:dyDescent="0.2">
      <c r="A68" s="368" t="s">
        <v>108</v>
      </c>
      <c r="B68" s="418" t="s">
        <v>379</v>
      </c>
      <c r="C68" s="410"/>
      <c r="D68" s="410"/>
      <c r="E68" s="393"/>
    </row>
    <row r="69" spans="1:5" s="416" customFormat="1" ht="12" customHeight="1" x14ac:dyDescent="0.2">
      <c r="A69" s="368" t="s">
        <v>380</v>
      </c>
      <c r="B69" s="418" t="s">
        <v>381</v>
      </c>
      <c r="C69" s="410"/>
      <c r="D69" s="410"/>
      <c r="E69" s="393"/>
    </row>
    <row r="70" spans="1:5" s="416" customFormat="1" ht="12" customHeight="1" thickBot="1" x14ac:dyDescent="0.25">
      <c r="A70" s="370" t="s">
        <v>382</v>
      </c>
      <c r="B70" s="419" t="s">
        <v>383</v>
      </c>
      <c r="C70" s="410"/>
      <c r="D70" s="410"/>
      <c r="E70" s="393"/>
    </row>
    <row r="71" spans="1:5" s="416" customFormat="1" ht="12" customHeight="1" thickBot="1" x14ac:dyDescent="0.25">
      <c r="A71" s="428" t="s">
        <v>384</v>
      </c>
      <c r="B71" s="396" t="s">
        <v>385</v>
      </c>
      <c r="C71" s="406">
        <f>+C72+C73</f>
        <v>0</v>
      </c>
      <c r="D71" s="406">
        <f>+D72+D73</f>
        <v>0</v>
      </c>
      <c r="E71" s="389">
        <f>+E72+E73</f>
        <v>0</v>
      </c>
    </row>
    <row r="72" spans="1:5" s="416" customFormat="1" ht="12" customHeight="1" x14ac:dyDescent="0.2">
      <c r="A72" s="369" t="s">
        <v>386</v>
      </c>
      <c r="B72" s="417" t="s">
        <v>387</v>
      </c>
      <c r="C72" s="410"/>
      <c r="D72" s="410"/>
      <c r="E72" s="393"/>
    </row>
    <row r="73" spans="1:5" s="416" customFormat="1" ht="12" customHeight="1" thickBot="1" x14ac:dyDescent="0.25">
      <c r="A73" s="370" t="s">
        <v>388</v>
      </c>
      <c r="B73" s="419" t="s">
        <v>389</v>
      </c>
      <c r="C73" s="410"/>
      <c r="D73" s="410"/>
      <c r="E73" s="393"/>
    </row>
    <row r="74" spans="1:5" s="416" customFormat="1" ht="12" customHeight="1" thickBot="1" x14ac:dyDescent="0.25">
      <c r="A74" s="428" t="s">
        <v>390</v>
      </c>
      <c r="B74" s="396" t="s">
        <v>391</v>
      </c>
      <c r="C74" s="406"/>
      <c r="D74" s="406"/>
      <c r="E74" s="389"/>
    </row>
    <row r="75" spans="1:5" s="416" customFormat="1" ht="12" customHeight="1" x14ac:dyDescent="0.2">
      <c r="A75" s="369" t="s">
        <v>392</v>
      </c>
      <c r="B75" s="417" t="s">
        <v>393</v>
      </c>
      <c r="C75" s="410"/>
      <c r="D75" s="410"/>
      <c r="E75" s="393"/>
    </row>
    <row r="76" spans="1:5" s="416" customFormat="1" ht="12" customHeight="1" x14ac:dyDescent="0.2">
      <c r="A76" s="368" t="s">
        <v>394</v>
      </c>
      <c r="B76" s="418" t="s">
        <v>395</v>
      </c>
      <c r="C76" s="410"/>
      <c r="D76" s="410"/>
      <c r="E76" s="393"/>
    </row>
    <row r="77" spans="1:5" s="416" customFormat="1" ht="12" customHeight="1" thickBot="1" x14ac:dyDescent="0.25">
      <c r="A77" s="370" t="s">
        <v>396</v>
      </c>
      <c r="B77" s="398" t="s">
        <v>397</v>
      </c>
      <c r="C77" s="410"/>
      <c r="D77" s="410"/>
      <c r="E77" s="393"/>
    </row>
    <row r="78" spans="1:5" s="416" customFormat="1" ht="12" customHeight="1" thickBot="1" x14ac:dyDescent="0.25">
      <c r="A78" s="428" t="s">
        <v>398</v>
      </c>
      <c r="B78" s="396" t="s">
        <v>399</v>
      </c>
      <c r="C78" s="406">
        <f>+C79+C80+C81+C82</f>
        <v>0</v>
      </c>
      <c r="D78" s="406">
        <f>+D79+D80+D81+D82</f>
        <v>0</v>
      </c>
      <c r="E78" s="389">
        <f>+E79+E80+E81+E82</f>
        <v>0</v>
      </c>
    </row>
    <row r="79" spans="1:5" s="416" customFormat="1" ht="12" customHeight="1" x14ac:dyDescent="0.2">
      <c r="A79" s="420" t="s">
        <v>400</v>
      </c>
      <c r="B79" s="417" t="s">
        <v>401</v>
      </c>
      <c r="C79" s="410"/>
      <c r="D79" s="410"/>
      <c r="E79" s="393"/>
    </row>
    <row r="80" spans="1:5" s="416" customFormat="1" ht="12" customHeight="1" x14ac:dyDescent="0.2">
      <c r="A80" s="421" t="s">
        <v>402</v>
      </c>
      <c r="B80" s="418" t="s">
        <v>403</v>
      </c>
      <c r="C80" s="410"/>
      <c r="D80" s="410"/>
      <c r="E80" s="393"/>
    </row>
    <row r="81" spans="1:5" s="416" customFormat="1" ht="12" customHeight="1" x14ac:dyDescent="0.2">
      <c r="A81" s="421" t="s">
        <v>404</v>
      </c>
      <c r="B81" s="418" t="s">
        <v>405</v>
      </c>
      <c r="C81" s="410"/>
      <c r="D81" s="410"/>
      <c r="E81" s="393"/>
    </row>
    <row r="82" spans="1:5" s="416" customFormat="1" ht="12" customHeight="1" thickBot="1" x14ac:dyDescent="0.25">
      <c r="A82" s="429" t="s">
        <v>406</v>
      </c>
      <c r="B82" s="398" t="s">
        <v>407</v>
      </c>
      <c r="C82" s="410"/>
      <c r="D82" s="410"/>
      <c r="E82" s="393"/>
    </row>
    <row r="83" spans="1:5" s="416" customFormat="1" ht="12" customHeight="1" thickBot="1" x14ac:dyDescent="0.25">
      <c r="A83" s="428" t="s">
        <v>408</v>
      </c>
      <c r="B83" s="396" t="s">
        <v>409</v>
      </c>
      <c r="C83" s="431"/>
      <c r="D83" s="431"/>
      <c r="E83" s="432"/>
    </row>
    <row r="84" spans="1:5" s="416" customFormat="1" ht="12" customHeight="1" thickBot="1" x14ac:dyDescent="0.25">
      <c r="A84" s="428" t="s">
        <v>410</v>
      </c>
      <c r="B84" s="352" t="s">
        <v>411</v>
      </c>
      <c r="C84" s="412">
        <f>+C62+C66+C71+C74+C78+C83</f>
        <v>0</v>
      </c>
      <c r="D84" s="412">
        <f>+D62+D66+D71+D74+D78+D83</f>
        <v>0</v>
      </c>
      <c r="E84" s="425">
        <f>+E62+E66+E71+E74+E78+E83</f>
        <v>0</v>
      </c>
    </row>
    <row r="85" spans="1:5" s="416" customFormat="1" ht="12" customHeight="1" thickBot="1" x14ac:dyDescent="0.25">
      <c r="A85" s="430" t="s">
        <v>412</v>
      </c>
      <c r="B85" s="355" t="s">
        <v>413</v>
      </c>
      <c r="C85" s="412">
        <f>+C61+C84</f>
        <v>0</v>
      </c>
      <c r="D85" s="412">
        <f>+D61+D84</f>
        <v>0</v>
      </c>
      <c r="E85" s="425">
        <f>+E61+E84</f>
        <v>0</v>
      </c>
    </row>
    <row r="86" spans="1:5" s="416" customFormat="1" ht="12" customHeight="1" x14ac:dyDescent="0.2">
      <c r="A86" s="350"/>
      <c r="B86" s="350"/>
      <c r="C86" s="351"/>
      <c r="D86" s="351"/>
      <c r="E86" s="351"/>
    </row>
    <row r="87" spans="1:5" ht="16.5" customHeight="1" x14ac:dyDescent="0.25">
      <c r="A87" s="739" t="s">
        <v>35</v>
      </c>
      <c r="B87" s="739"/>
      <c r="C87" s="739"/>
      <c r="D87" s="739"/>
      <c r="E87" s="739"/>
    </row>
    <row r="88" spans="1:5" s="422" customFormat="1" ht="16.5" customHeight="1" thickBot="1" x14ac:dyDescent="0.3">
      <c r="A88" s="44" t="s">
        <v>111</v>
      </c>
      <c r="B88" s="44"/>
      <c r="C88" s="383"/>
      <c r="D88" s="383"/>
      <c r="E88" s="383" t="s">
        <v>745</v>
      </c>
    </row>
    <row r="89" spans="1:5" s="422" customFormat="1" ht="16.5" customHeight="1" x14ac:dyDescent="0.25">
      <c r="A89" s="740" t="s">
        <v>58</v>
      </c>
      <c r="B89" s="742" t="s">
        <v>178</v>
      </c>
      <c r="C89" s="744" t="str">
        <f>+C3</f>
        <v>2018. évi</v>
      </c>
      <c r="D89" s="744"/>
      <c r="E89" s="745"/>
    </row>
    <row r="90" spans="1:5" ht="38.1" customHeight="1" thickBot="1" x14ac:dyDescent="0.3">
      <c r="A90" s="741"/>
      <c r="B90" s="743"/>
      <c r="C90" s="45" t="s">
        <v>179</v>
      </c>
      <c r="D90" s="45" t="s">
        <v>183</v>
      </c>
      <c r="E90" s="46" t="s">
        <v>184</v>
      </c>
    </row>
    <row r="91" spans="1:5" s="415" customFormat="1" ht="12" customHeight="1" thickBot="1" x14ac:dyDescent="0.25">
      <c r="A91" s="379" t="s">
        <v>414</v>
      </c>
      <c r="B91" s="380" t="s">
        <v>415</v>
      </c>
      <c r="C91" s="380" t="s">
        <v>416</v>
      </c>
      <c r="D91" s="380" t="s">
        <v>417</v>
      </c>
      <c r="E91" s="381" t="s">
        <v>418</v>
      </c>
    </row>
    <row r="92" spans="1:5" ht="12" customHeight="1" thickBot="1" x14ac:dyDescent="0.3">
      <c r="A92" s="376" t="s">
        <v>6</v>
      </c>
      <c r="B92" s="378" t="s">
        <v>420</v>
      </c>
      <c r="C92" s="405">
        <f>SUM(C93:C97)</f>
        <v>0</v>
      </c>
      <c r="D92" s="405">
        <f>SUM(D93:D97)</f>
        <v>0</v>
      </c>
      <c r="E92" s="360">
        <f>SUM(E93:E97)</f>
        <v>0</v>
      </c>
    </row>
    <row r="93" spans="1:5" ht="12" customHeight="1" x14ac:dyDescent="0.25">
      <c r="A93" s="371" t="s">
        <v>70</v>
      </c>
      <c r="B93" s="364" t="s">
        <v>36</v>
      </c>
      <c r="C93" s="96"/>
      <c r="D93" s="96"/>
      <c r="E93" s="359"/>
    </row>
    <row r="94" spans="1:5" ht="12" customHeight="1" x14ac:dyDescent="0.25">
      <c r="A94" s="368" t="s">
        <v>71</v>
      </c>
      <c r="B94" s="362" t="s">
        <v>132</v>
      </c>
      <c r="C94" s="407"/>
      <c r="D94" s="407"/>
      <c r="E94" s="390"/>
    </row>
    <row r="95" spans="1:5" ht="12" customHeight="1" x14ac:dyDescent="0.25">
      <c r="A95" s="368" t="s">
        <v>72</v>
      </c>
      <c r="B95" s="362" t="s">
        <v>99</v>
      </c>
      <c r="C95" s="409"/>
      <c r="D95" s="409"/>
      <c r="E95" s="392"/>
    </row>
    <row r="96" spans="1:5" ht="12" customHeight="1" x14ac:dyDescent="0.25">
      <c r="A96" s="368" t="s">
        <v>73</v>
      </c>
      <c r="B96" s="365" t="s">
        <v>133</v>
      </c>
      <c r="C96" s="409"/>
      <c r="D96" s="409"/>
      <c r="E96" s="392"/>
    </row>
    <row r="97" spans="1:5" ht="12" customHeight="1" x14ac:dyDescent="0.25">
      <c r="A97" s="368" t="s">
        <v>82</v>
      </c>
      <c r="B97" s="373" t="s">
        <v>134</v>
      </c>
      <c r="C97" s="409"/>
      <c r="D97" s="409"/>
      <c r="E97" s="392"/>
    </row>
    <row r="98" spans="1:5" ht="12" customHeight="1" x14ac:dyDescent="0.25">
      <c r="A98" s="368" t="s">
        <v>74</v>
      </c>
      <c r="B98" s="362" t="s">
        <v>421</v>
      </c>
      <c r="C98" s="409"/>
      <c r="D98" s="409"/>
      <c r="E98" s="392"/>
    </row>
    <row r="99" spans="1:5" ht="12" customHeight="1" x14ac:dyDescent="0.25">
      <c r="A99" s="368" t="s">
        <v>75</v>
      </c>
      <c r="B99" s="385" t="s">
        <v>422</v>
      </c>
      <c r="C99" s="409"/>
      <c r="D99" s="409"/>
      <c r="E99" s="392"/>
    </row>
    <row r="100" spans="1:5" ht="12" customHeight="1" x14ac:dyDescent="0.25">
      <c r="A100" s="368" t="s">
        <v>83</v>
      </c>
      <c r="B100" s="386" t="s">
        <v>423</v>
      </c>
      <c r="C100" s="409"/>
      <c r="D100" s="409"/>
      <c r="E100" s="392"/>
    </row>
    <row r="101" spans="1:5" ht="12" customHeight="1" x14ac:dyDescent="0.25">
      <c r="A101" s="368" t="s">
        <v>84</v>
      </c>
      <c r="B101" s="386" t="s">
        <v>424</v>
      </c>
      <c r="C101" s="409"/>
      <c r="D101" s="409"/>
      <c r="E101" s="392"/>
    </row>
    <row r="102" spans="1:5" ht="12" customHeight="1" x14ac:dyDescent="0.25">
      <c r="A102" s="368" t="s">
        <v>85</v>
      </c>
      <c r="B102" s="385" t="s">
        <v>425</v>
      </c>
      <c r="C102" s="409"/>
      <c r="D102" s="409"/>
      <c r="E102" s="392"/>
    </row>
    <row r="103" spans="1:5" ht="12" customHeight="1" x14ac:dyDescent="0.25">
      <c r="A103" s="368" t="s">
        <v>86</v>
      </c>
      <c r="B103" s="385" t="s">
        <v>426</v>
      </c>
      <c r="C103" s="409"/>
      <c r="D103" s="409"/>
      <c r="E103" s="392"/>
    </row>
    <row r="104" spans="1:5" ht="12" customHeight="1" x14ac:dyDescent="0.25">
      <c r="A104" s="368" t="s">
        <v>88</v>
      </c>
      <c r="B104" s="386" t="s">
        <v>427</v>
      </c>
      <c r="C104" s="409"/>
      <c r="D104" s="409"/>
      <c r="E104" s="392"/>
    </row>
    <row r="105" spans="1:5" ht="12" customHeight="1" x14ac:dyDescent="0.25">
      <c r="A105" s="367" t="s">
        <v>135</v>
      </c>
      <c r="B105" s="387" t="s">
        <v>428</v>
      </c>
      <c r="C105" s="409"/>
      <c r="D105" s="409"/>
      <c r="E105" s="392"/>
    </row>
    <row r="106" spans="1:5" ht="12" customHeight="1" x14ac:dyDescent="0.25">
      <c r="A106" s="368" t="s">
        <v>429</v>
      </c>
      <c r="B106" s="387" t="s">
        <v>430</v>
      </c>
      <c r="C106" s="409"/>
      <c r="D106" s="409"/>
      <c r="E106" s="392"/>
    </row>
    <row r="107" spans="1:5" ht="12" customHeight="1" thickBot="1" x14ac:dyDescent="0.3">
      <c r="A107" s="372" t="s">
        <v>431</v>
      </c>
      <c r="B107" s="388" t="s">
        <v>432</v>
      </c>
      <c r="C107" s="97"/>
      <c r="D107" s="97"/>
      <c r="E107" s="353"/>
    </row>
    <row r="108" spans="1:5" ht="12" customHeight="1" thickBot="1" x14ac:dyDescent="0.3">
      <c r="A108" s="374" t="s">
        <v>7</v>
      </c>
      <c r="B108" s="377" t="s">
        <v>433</v>
      </c>
      <c r="C108" s="406">
        <f>+C109+C111+C113</f>
        <v>0</v>
      </c>
      <c r="D108" s="406">
        <f>+D109+D111+D113</f>
        <v>0</v>
      </c>
      <c r="E108" s="389">
        <f>+E109+E111+E113</f>
        <v>0</v>
      </c>
    </row>
    <row r="109" spans="1:5" ht="12" customHeight="1" x14ac:dyDescent="0.25">
      <c r="A109" s="369" t="s">
        <v>76</v>
      </c>
      <c r="B109" s="362" t="s">
        <v>157</v>
      </c>
      <c r="C109" s="408"/>
      <c r="D109" s="408"/>
      <c r="E109" s="391"/>
    </row>
    <row r="110" spans="1:5" ht="12" customHeight="1" x14ac:dyDescent="0.25">
      <c r="A110" s="369" t="s">
        <v>77</v>
      </c>
      <c r="B110" s="366" t="s">
        <v>434</v>
      </c>
      <c r="C110" s="408"/>
      <c r="D110" s="408"/>
      <c r="E110" s="391"/>
    </row>
    <row r="111" spans="1:5" x14ac:dyDescent="0.25">
      <c r="A111" s="369" t="s">
        <v>78</v>
      </c>
      <c r="B111" s="366" t="s">
        <v>136</v>
      </c>
      <c r="C111" s="407"/>
      <c r="D111" s="407"/>
      <c r="E111" s="390"/>
    </row>
    <row r="112" spans="1:5" ht="12" customHeight="1" x14ac:dyDescent="0.25">
      <c r="A112" s="369" t="s">
        <v>79</v>
      </c>
      <c r="B112" s="366" t="s">
        <v>435</v>
      </c>
      <c r="C112" s="407"/>
      <c r="D112" s="407"/>
      <c r="E112" s="390"/>
    </row>
    <row r="113" spans="1:5" ht="12" customHeight="1" x14ac:dyDescent="0.25">
      <c r="A113" s="369" t="s">
        <v>80</v>
      </c>
      <c r="B113" s="398" t="s">
        <v>159</v>
      </c>
      <c r="C113" s="407"/>
      <c r="D113" s="407"/>
      <c r="E113" s="390"/>
    </row>
    <row r="114" spans="1:5" ht="21.75" customHeight="1" x14ac:dyDescent="0.25">
      <c r="A114" s="369" t="s">
        <v>87</v>
      </c>
      <c r="B114" s="397" t="s">
        <v>436</v>
      </c>
      <c r="C114" s="407"/>
      <c r="D114" s="407"/>
      <c r="E114" s="390"/>
    </row>
    <row r="115" spans="1:5" ht="24" customHeight="1" x14ac:dyDescent="0.25">
      <c r="A115" s="369" t="s">
        <v>89</v>
      </c>
      <c r="B115" s="413" t="s">
        <v>437</v>
      </c>
      <c r="C115" s="407"/>
      <c r="D115" s="407"/>
      <c r="E115" s="390"/>
    </row>
    <row r="116" spans="1:5" ht="12" customHeight="1" x14ac:dyDescent="0.25">
      <c r="A116" s="369" t="s">
        <v>137</v>
      </c>
      <c r="B116" s="386" t="s">
        <v>424</v>
      </c>
      <c r="C116" s="407"/>
      <c r="D116" s="407"/>
      <c r="E116" s="390"/>
    </row>
    <row r="117" spans="1:5" ht="12" customHeight="1" x14ac:dyDescent="0.25">
      <c r="A117" s="369" t="s">
        <v>138</v>
      </c>
      <c r="B117" s="386" t="s">
        <v>438</v>
      </c>
      <c r="C117" s="407"/>
      <c r="D117" s="407"/>
      <c r="E117" s="390"/>
    </row>
    <row r="118" spans="1:5" ht="12" customHeight="1" x14ac:dyDescent="0.25">
      <c r="A118" s="369" t="s">
        <v>139</v>
      </c>
      <c r="B118" s="386" t="s">
        <v>439</v>
      </c>
      <c r="C118" s="407"/>
      <c r="D118" s="407"/>
      <c r="E118" s="390"/>
    </row>
    <row r="119" spans="1:5" s="433" customFormat="1" ht="12" customHeight="1" x14ac:dyDescent="0.2">
      <c r="A119" s="369" t="s">
        <v>440</v>
      </c>
      <c r="B119" s="386" t="s">
        <v>427</v>
      </c>
      <c r="C119" s="407"/>
      <c r="D119" s="407"/>
      <c r="E119" s="390"/>
    </row>
    <row r="120" spans="1:5" ht="12" customHeight="1" x14ac:dyDescent="0.25">
      <c r="A120" s="369" t="s">
        <v>441</v>
      </c>
      <c r="B120" s="386" t="s">
        <v>442</v>
      </c>
      <c r="C120" s="407"/>
      <c r="D120" s="407"/>
      <c r="E120" s="390"/>
    </row>
    <row r="121" spans="1:5" ht="12" customHeight="1" thickBot="1" x14ac:dyDescent="0.3">
      <c r="A121" s="367" t="s">
        <v>443</v>
      </c>
      <c r="B121" s="386" t="s">
        <v>444</v>
      </c>
      <c r="C121" s="409"/>
      <c r="D121" s="409"/>
      <c r="E121" s="392"/>
    </row>
    <row r="122" spans="1:5" ht="12" customHeight="1" thickBot="1" x14ac:dyDescent="0.3">
      <c r="A122" s="374" t="s">
        <v>8</v>
      </c>
      <c r="B122" s="382" t="s">
        <v>445</v>
      </c>
      <c r="C122" s="406">
        <f>+C123+C124</f>
        <v>0</v>
      </c>
      <c r="D122" s="406">
        <f>+D123+D124</f>
        <v>0</v>
      </c>
      <c r="E122" s="389">
        <f>+E123+E124</f>
        <v>0</v>
      </c>
    </row>
    <row r="123" spans="1:5" ht="12" customHeight="1" x14ac:dyDescent="0.25">
      <c r="A123" s="369" t="s">
        <v>59</v>
      </c>
      <c r="B123" s="363" t="s">
        <v>45</v>
      </c>
      <c r="C123" s="408"/>
      <c r="D123" s="408"/>
      <c r="E123" s="391"/>
    </row>
    <row r="124" spans="1:5" ht="12" customHeight="1" thickBot="1" x14ac:dyDescent="0.3">
      <c r="A124" s="370" t="s">
        <v>60</v>
      </c>
      <c r="B124" s="366" t="s">
        <v>46</v>
      </c>
      <c r="C124" s="409"/>
      <c r="D124" s="409"/>
      <c r="E124" s="392"/>
    </row>
    <row r="125" spans="1:5" ht="12" customHeight="1" thickBot="1" x14ac:dyDescent="0.3">
      <c r="A125" s="374" t="s">
        <v>9</v>
      </c>
      <c r="B125" s="382" t="s">
        <v>446</v>
      </c>
      <c r="C125" s="406">
        <f>+C92+C108+C122</f>
        <v>0</v>
      </c>
      <c r="D125" s="406">
        <f>+D92+D108+D122</f>
        <v>0</v>
      </c>
      <c r="E125" s="389">
        <f>+E92+E108+E122</f>
        <v>0</v>
      </c>
    </row>
    <row r="126" spans="1:5" ht="12" customHeight="1" thickBot="1" x14ac:dyDescent="0.3">
      <c r="A126" s="374" t="s">
        <v>10</v>
      </c>
      <c r="B126" s="382" t="s">
        <v>447</v>
      </c>
      <c r="C126" s="406">
        <f>+C127+C128+C129</f>
        <v>0</v>
      </c>
      <c r="D126" s="406">
        <f>+D127+D128+D129</f>
        <v>0</v>
      </c>
      <c r="E126" s="389">
        <f>+E127+E128+E129</f>
        <v>0</v>
      </c>
    </row>
    <row r="127" spans="1:5" ht="12" customHeight="1" x14ac:dyDescent="0.25">
      <c r="A127" s="369" t="s">
        <v>63</v>
      </c>
      <c r="B127" s="363" t="s">
        <v>448</v>
      </c>
      <c r="C127" s="407"/>
      <c r="D127" s="407"/>
      <c r="E127" s="390"/>
    </row>
    <row r="128" spans="1:5" ht="12" customHeight="1" x14ac:dyDescent="0.25">
      <c r="A128" s="369" t="s">
        <v>64</v>
      </c>
      <c r="B128" s="363" t="s">
        <v>449</v>
      </c>
      <c r="C128" s="407"/>
      <c r="D128" s="407"/>
      <c r="E128" s="390"/>
    </row>
    <row r="129" spans="1:9" ht="12" customHeight="1" thickBot="1" x14ac:dyDescent="0.3">
      <c r="A129" s="367" t="s">
        <v>65</v>
      </c>
      <c r="B129" s="361" t="s">
        <v>450</v>
      </c>
      <c r="C129" s="407"/>
      <c r="D129" s="407"/>
      <c r="E129" s="390"/>
    </row>
    <row r="130" spans="1:9" ht="12" customHeight="1" thickBot="1" x14ac:dyDescent="0.3">
      <c r="A130" s="374" t="s">
        <v>11</v>
      </c>
      <c r="B130" s="382" t="s">
        <v>451</v>
      </c>
      <c r="C130" s="406">
        <f>+C131+C132+C134+C133</f>
        <v>0</v>
      </c>
      <c r="D130" s="406">
        <f>+D131+D132+D134+D133</f>
        <v>0</v>
      </c>
      <c r="E130" s="389">
        <f>+E131+E132+E134+E133</f>
        <v>0</v>
      </c>
    </row>
    <row r="131" spans="1:9" ht="12" customHeight="1" x14ac:dyDescent="0.25">
      <c r="A131" s="369" t="s">
        <v>66</v>
      </c>
      <c r="B131" s="363" t="s">
        <v>452</v>
      </c>
      <c r="C131" s="407"/>
      <c r="D131" s="407"/>
      <c r="E131" s="390"/>
    </row>
    <row r="132" spans="1:9" ht="12" customHeight="1" x14ac:dyDescent="0.25">
      <c r="A132" s="369" t="s">
        <v>67</v>
      </c>
      <c r="B132" s="363" t="s">
        <v>453</v>
      </c>
      <c r="C132" s="407"/>
      <c r="D132" s="407"/>
      <c r="E132" s="390"/>
    </row>
    <row r="133" spans="1:9" ht="12" customHeight="1" x14ac:dyDescent="0.25">
      <c r="A133" s="369" t="s">
        <v>348</v>
      </c>
      <c r="B133" s="363" t="s">
        <v>454</v>
      </c>
      <c r="C133" s="407"/>
      <c r="D133" s="407"/>
      <c r="E133" s="390"/>
    </row>
    <row r="134" spans="1:9" ht="12" customHeight="1" thickBot="1" x14ac:dyDescent="0.3">
      <c r="A134" s="367" t="s">
        <v>350</v>
      </c>
      <c r="B134" s="361" t="s">
        <v>455</v>
      </c>
      <c r="C134" s="407"/>
      <c r="D134" s="407"/>
      <c r="E134" s="390"/>
    </row>
    <row r="135" spans="1:9" ht="12" customHeight="1" thickBot="1" x14ac:dyDescent="0.3">
      <c r="A135" s="374" t="s">
        <v>12</v>
      </c>
      <c r="B135" s="382" t="s">
        <v>456</v>
      </c>
      <c r="C135" s="412">
        <f>+C136+C137+C138+C139</f>
        <v>0</v>
      </c>
      <c r="D135" s="412">
        <f>+D136+D137+D138+D139</f>
        <v>0</v>
      </c>
      <c r="E135" s="425">
        <f>+E136+E137+E138+E139</f>
        <v>0</v>
      </c>
    </row>
    <row r="136" spans="1:9" ht="12" customHeight="1" x14ac:dyDescent="0.25">
      <c r="A136" s="369" t="s">
        <v>68</v>
      </c>
      <c r="B136" s="363" t="s">
        <v>457</v>
      </c>
      <c r="C136" s="407"/>
      <c r="D136" s="407"/>
      <c r="E136" s="390"/>
    </row>
    <row r="137" spans="1:9" ht="12" customHeight="1" x14ac:dyDescent="0.25">
      <c r="A137" s="369" t="s">
        <v>69</v>
      </c>
      <c r="B137" s="363" t="s">
        <v>458</v>
      </c>
      <c r="C137" s="407"/>
      <c r="D137" s="407"/>
      <c r="E137" s="390"/>
    </row>
    <row r="138" spans="1:9" ht="12" customHeight="1" x14ac:dyDescent="0.25">
      <c r="A138" s="369" t="s">
        <v>357</v>
      </c>
      <c r="B138" s="363" t="s">
        <v>459</v>
      </c>
      <c r="C138" s="407"/>
      <c r="D138" s="407"/>
      <c r="E138" s="390"/>
    </row>
    <row r="139" spans="1:9" ht="12" customHeight="1" thickBot="1" x14ac:dyDescent="0.3">
      <c r="A139" s="367" t="s">
        <v>359</v>
      </c>
      <c r="B139" s="361" t="s">
        <v>460</v>
      </c>
      <c r="C139" s="407"/>
      <c r="D139" s="407"/>
      <c r="E139" s="390"/>
    </row>
    <row r="140" spans="1:9" ht="15" customHeight="1" thickBot="1" x14ac:dyDescent="0.3">
      <c r="A140" s="374" t="s">
        <v>13</v>
      </c>
      <c r="B140" s="382" t="s">
        <v>461</v>
      </c>
      <c r="C140" s="98">
        <f>+C141+C142+C143+C144</f>
        <v>0</v>
      </c>
      <c r="D140" s="98">
        <f>+D141+D142+D143+D144</f>
        <v>0</v>
      </c>
      <c r="E140" s="358">
        <f>+E141+E142+E143+E144</f>
        <v>0</v>
      </c>
      <c r="F140" s="423"/>
      <c r="G140" s="424"/>
      <c r="H140" s="424"/>
      <c r="I140" s="424"/>
    </row>
    <row r="141" spans="1:9" s="416" customFormat="1" ht="12.95" customHeight="1" x14ac:dyDescent="0.2">
      <c r="A141" s="369" t="s">
        <v>130</v>
      </c>
      <c r="B141" s="363" t="s">
        <v>462</v>
      </c>
      <c r="C141" s="407"/>
      <c r="D141" s="407"/>
      <c r="E141" s="390"/>
    </row>
    <row r="142" spans="1:9" ht="12.75" customHeight="1" x14ac:dyDescent="0.25">
      <c r="A142" s="369" t="s">
        <v>131</v>
      </c>
      <c r="B142" s="363" t="s">
        <v>463</v>
      </c>
      <c r="C142" s="407"/>
      <c r="D142" s="407"/>
      <c r="E142" s="390"/>
    </row>
    <row r="143" spans="1:9" ht="12.75" customHeight="1" x14ac:dyDescent="0.25">
      <c r="A143" s="369" t="s">
        <v>158</v>
      </c>
      <c r="B143" s="363" t="s">
        <v>464</v>
      </c>
      <c r="C143" s="407"/>
      <c r="D143" s="407"/>
      <c r="E143" s="390"/>
    </row>
    <row r="144" spans="1:9" ht="12.75" customHeight="1" thickBot="1" x14ac:dyDescent="0.3">
      <c r="A144" s="369" t="s">
        <v>365</v>
      </c>
      <c r="B144" s="363" t="s">
        <v>465</v>
      </c>
      <c r="C144" s="407"/>
      <c r="D144" s="407"/>
      <c r="E144" s="390"/>
    </row>
    <row r="145" spans="1:5" ht="16.5" thickBot="1" x14ac:dyDescent="0.3">
      <c r="A145" s="374" t="s">
        <v>14</v>
      </c>
      <c r="B145" s="382" t="s">
        <v>466</v>
      </c>
      <c r="C145" s="356">
        <f>+C126+C130+C135+C140</f>
        <v>0</v>
      </c>
      <c r="D145" s="356">
        <f>+D126+D130+D135+D140</f>
        <v>0</v>
      </c>
      <c r="E145" s="357">
        <f>+E126+E130+E135+E140</f>
        <v>0</v>
      </c>
    </row>
    <row r="146" spans="1:5" ht="16.5" thickBot="1" x14ac:dyDescent="0.3">
      <c r="A146" s="399" t="s">
        <v>15</v>
      </c>
      <c r="B146" s="402" t="s">
        <v>467</v>
      </c>
      <c r="C146" s="356">
        <f>+C125+C145</f>
        <v>0</v>
      </c>
      <c r="D146" s="356">
        <f>+D125+D145</f>
        <v>0</v>
      </c>
      <c r="E146" s="357">
        <f>+E125+E145</f>
        <v>0</v>
      </c>
    </row>
    <row r="148" spans="1:5" ht="18.75" customHeight="1" x14ac:dyDescent="0.25">
      <c r="A148" s="738" t="s">
        <v>468</v>
      </c>
      <c r="B148" s="738"/>
      <c r="C148" s="738"/>
      <c r="D148" s="738"/>
      <c r="E148" s="738"/>
    </row>
    <row r="149" spans="1:5" ht="13.5" customHeight="1" thickBot="1" x14ac:dyDescent="0.3">
      <c r="A149" s="384" t="s">
        <v>112</v>
      </c>
      <c r="B149" s="384"/>
      <c r="C149" s="414"/>
      <c r="E149" s="401" t="s">
        <v>745</v>
      </c>
    </row>
    <row r="150" spans="1:5" ht="21.75" thickBot="1" x14ac:dyDescent="0.3">
      <c r="A150" s="374">
        <v>1</v>
      </c>
      <c r="B150" s="377" t="s">
        <v>469</v>
      </c>
      <c r="C150" s="400">
        <f>+C61-C125</f>
        <v>0</v>
      </c>
      <c r="D150" s="400">
        <f>+D61-D125</f>
        <v>0</v>
      </c>
      <c r="E150" s="400">
        <f>+E61-E125</f>
        <v>0</v>
      </c>
    </row>
    <row r="151" spans="1:5" ht="21.75" thickBot="1" x14ac:dyDescent="0.3">
      <c r="A151" s="374" t="s">
        <v>7</v>
      </c>
      <c r="B151" s="377" t="s">
        <v>470</v>
      </c>
      <c r="C151" s="400">
        <f>+C84-C145</f>
        <v>0</v>
      </c>
      <c r="D151" s="400">
        <f>+D84-D145</f>
        <v>0</v>
      </c>
      <c r="E151" s="400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03" customFormat="1" ht="12.75" customHeight="1" x14ac:dyDescent="0.25">
      <c r="C161" s="404"/>
      <c r="D161" s="404"/>
      <c r="E161" s="40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Karos Község Önkormányzata
2018. ÉVI ZÁRSZÁMADÁS
ÁLLAMIGAZGATÁSI FELADATOK MÉRLEGE
&amp;R&amp;"Times New Roman CE,Félkövér dőlt"&amp;11 1.4. melléklet a 7/2019. (V.30.)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view="pageBreakPreview" topLeftCell="C1" zoomScaleNormal="100" zoomScaleSheetLayoutView="100" workbookViewId="0">
      <selection activeCell="F23" sqref="F23"/>
    </sheetView>
  </sheetViews>
  <sheetFormatPr defaultRowHeight="12.75" x14ac:dyDescent="0.2"/>
  <cols>
    <col min="1" max="1" width="6.83203125" style="10" customWidth="1"/>
    <col min="2" max="2" width="55.1640625" style="24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45" t="s">
        <v>116</v>
      </c>
      <c r="C1" s="446"/>
      <c r="D1" s="446"/>
      <c r="E1" s="446"/>
      <c r="F1" s="446"/>
      <c r="G1" s="446"/>
      <c r="H1" s="446"/>
      <c r="I1" s="446"/>
      <c r="J1" s="748" t="str">
        <f>+CONCATENATE("2.1. melléklet a 7/",LEFT('1.1.sz.mell.'!C3,4)+1,". (V.30.) önkormányzati rendelethez")</f>
        <v>2.1. melléklet a 7/2019. (V.30.) önkormányzati rendelethez</v>
      </c>
    </row>
    <row r="2" spans="1:10" ht="14.25" thickBot="1" x14ac:dyDescent="0.25">
      <c r="G2" s="37"/>
      <c r="H2" s="37"/>
      <c r="I2" s="37" t="s">
        <v>748</v>
      </c>
      <c r="J2" s="748"/>
    </row>
    <row r="3" spans="1:10" ht="18" customHeight="1" thickBot="1" x14ac:dyDescent="0.25">
      <c r="A3" s="746" t="s">
        <v>58</v>
      </c>
      <c r="B3" s="473" t="s">
        <v>42</v>
      </c>
      <c r="C3" s="474"/>
      <c r="D3" s="474"/>
      <c r="E3" s="474"/>
      <c r="F3" s="473" t="s">
        <v>43</v>
      </c>
      <c r="G3" s="475"/>
      <c r="H3" s="475"/>
      <c r="I3" s="475"/>
      <c r="J3" s="748"/>
    </row>
    <row r="4" spans="1:10" s="447" customFormat="1" ht="35.25" customHeight="1" thickBot="1" x14ac:dyDescent="0.25">
      <c r="A4" s="747"/>
      <c r="B4" s="25" t="s">
        <v>51</v>
      </c>
      <c r="C4" s="26" t="str">
        <f>+CONCATENATE(LEFT('1.1.sz.mell.'!C3,4),". évi eredeti előirányzat")</f>
        <v>2018. évi eredeti előirányzat</v>
      </c>
      <c r="D4" s="434" t="str">
        <f>+CONCATENATE(LEFT('1.1.sz.mell.'!C3,4),". évi módosított előirányzat")</f>
        <v>2018. évi módosított előirányzat</v>
      </c>
      <c r="E4" s="26" t="str">
        <f>+CONCATENATE(LEFT('1.1.sz.mell.'!C3,4),". évi teljesítés")</f>
        <v>2018. évi teljesítés</v>
      </c>
      <c r="F4" s="25" t="s">
        <v>51</v>
      </c>
      <c r="G4" s="26" t="str">
        <f>+C4</f>
        <v>2018. évi eredeti előirányzat</v>
      </c>
      <c r="H4" s="434" t="str">
        <f>+D4</f>
        <v>2018. évi módosított előirányzat</v>
      </c>
      <c r="I4" s="463" t="str">
        <f>+E4</f>
        <v>2018. évi teljesítés</v>
      </c>
      <c r="J4" s="748"/>
    </row>
    <row r="5" spans="1:10" s="448" customFormat="1" ht="12" customHeight="1" thickBot="1" x14ac:dyDescent="0.25">
      <c r="A5" s="476" t="s">
        <v>414</v>
      </c>
      <c r="B5" s="477" t="s">
        <v>415</v>
      </c>
      <c r="C5" s="478" t="s">
        <v>416</v>
      </c>
      <c r="D5" s="478" t="s">
        <v>417</v>
      </c>
      <c r="E5" s="478" t="s">
        <v>418</v>
      </c>
      <c r="F5" s="477" t="s">
        <v>495</v>
      </c>
      <c r="G5" s="478" t="s">
        <v>496</v>
      </c>
      <c r="H5" s="478" t="s">
        <v>497</v>
      </c>
      <c r="I5" s="479" t="s">
        <v>498</v>
      </c>
      <c r="J5" s="748"/>
    </row>
    <row r="6" spans="1:10" ht="15" customHeight="1" x14ac:dyDescent="0.2">
      <c r="A6" s="449" t="s">
        <v>6</v>
      </c>
      <c r="B6" s="675" t="s">
        <v>471</v>
      </c>
      <c r="C6" s="676">
        <f>'1.1.sz.mell.'!C6</f>
        <v>120642499</v>
      </c>
      <c r="D6" s="676">
        <f>'1.1.sz.mell.'!D6</f>
        <v>139606170</v>
      </c>
      <c r="E6" s="676">
        <f>'1.1.sz.mell.'!E6</f>
        <v>139606170</v>
      </c>
      <c r="F6" s="450" t="s">
        <v>52</v>
      </c>
      <c r="G6" s="96">
        <f>'1.1.sz.mell.'!C93</f>
        <v>70015000</v>
      </c>
      <c r="H6" s="702">
        <f>'1.1.sz.mell.'!D93</f>
        <v>85115000</v>
      </c>
      <c r="I6" s="702">
        <f>'1.1.sz.mell.'!E93</f>
        <v>70408112</v>
      </c>
      <c r="J6" s="748"/>
    </row>
    <row r="7" spans="1:10" ht="15" customHeight="1" x14ac:dyDescent="0.2">
      <c r="A7" s="451" t="s">
        <v>7</v>
      </c>
      <c r="B7" s="450" t="s">
        <v>472</v>
      </c>
      <c r="C7" s="437">
        <f>'1.1.sz.mell.'!C13</f>
        <v>79231000</v>
      </c>
      <c r="D7" s="437">
        <f>'1.1.sz.mell.'!D13</f>
        <v>94484748</v>
      </c>
      <c r="E7" s="437">
        <f>'1.1.sz.mell.'!E13</f>
        <v>116637308</v>
      </c>
      <c r="F7" s="452" t="s">
        <v>132</v>
      </c>
      <c r="G7" s="407">
        <f>'1.1.sz.mell.'!C94</f>
        <v>8358000</v>
      </c>
      <c r="H7" s="685">
        <f>'1.1.sz.mell.'!D94</f>
        <v>9858000</v>
      </c>
      <c r="I7" s="685">
        <f>'1.1.sz.mell.'!E94</f>
        <v>9562692</v>
      </c>
      <c r="J7" s="748"/>
    </row>
    <row r="8" spans="1:10" ht="15" customHeight="1" x14ac:dyDescent="0.2">
      <c r="A8" s="451" t="s">
        <v>8</v>
      </c>
      <c r="B8" s="452" t="s">
        <v>473</v>
      </c>
      <c r="C8" s="438"/>
      <c r="D8" s="438"/>
      <c r="E8" s="438"/>
      <c r="F8" s="452" t="s">
        <v>162</v>
      </c>
      <c r="G8" s="409">
        <f>'1.1.sz.mell.'!C95</f>
        <v>53887000</v>
      </c>
      <c r="H8" s="689">
        <f>'1.1.sz.mell.'!D95</f>
        <v>74009949</v>
      </c>
      <c r="I8" s="689">
        <f>'1.1.sz.mell.'!E95</f>
        <v>57223103</v>
      </c>
      <c r="J8" s="748"/>
    </row>
    <row r="9" spans="1:10" ht="15" customHeight="1" x14ac:dyDescent="0.2">
      <c r="A9" s="451" t="s">
        <v>9</v>
      </c>
      <c r="B9" s="452" t="s">
        <v>123</v>
      </c>
      <c r="C9" s="438">
        <f>'1.1.sz.mell.'!C27</f>
        <v>6300000</v>
      </c>
      <c r="D9" s="438">
        <f>'1.1.sz.mell.'!D27</f>
        <v>6300000</v>
      </c>
      <c r="E9" s="438">
        <f>'1.1.sz.mell.'!E27</f>
        <v>6785918</v>
      </c>
      <c r="F9" s="452" t="s">
        <v>133</v>
      </c>
      <c r="G9" s="409">
        <f>'1.1.sz.mell.'!C96</f>
        <v>15300000</v>
      </c>
      <c r="H9" s="689">
        <f>'1.1.sz.mell.'!D96</f>
        <v>17023000</v>
      </c>
      <c r="I9" s="689">
        <f>'1.1.sz.mell.'!E96</f>
        <v>16903394</v>
      </c>
      <c r="J9" s="748"/>
    </row>
    <row r="10" spans="1:10" ht="15" customHeight="1" x14ac:dyDescent="0.2">
      <c r="A10" s="451" t="s">
        <v>10</v>
      </c>
      <c r="B10" s="453" t="s">
        <v>474</v>
      </c>
      <c r="C10" s="438"/>
      <c r="D10" s="438"/>
      <c r="E10" s="438"/>
      <c r="F10" s="452" t="s">
        <v>134</v>
      </c>
      <c r="G10" s="409">
        <f>'1.1.sz.mell.'!C97</f>
        <v>88526000</v>
      </c>
      <c r="H10" s="689">
        <f>'1.1.sz.mell.'!D97</f>
        <v>86338435</v>
      </c>
      <c r="I10" s="689">
        <f>'1.1.sz.mell.'!E97</f>
        <v>85031235</v>
      </c>
      <c r="J10" s="748"/>
    </row>
    <row r="11" spans="1:10" ht="15" customHeight="1" x14ac:dyDescent="0.2">
      <c r="A11" s="451" t="s">
        <v>11</v>
      </c>
      <c r="B11" s="452" t="s">
        <v>666</v>
      </c>
      <c r="C11" s="438"/>
      <c r="D11" s="438"/>
      <c r="E11" s="438"/>
      <c r="F11" s="452" t="s">
        <v>37</v>
      </c>
      <c r="G11" s="438"/>
      <c r="H11" s="438"/>
      <c r="I11" s="443"/>
      <c r="J11" s="748"/>
    </row>
    <row r="12" spans="1:10" ht="15" customHeight="1" x14ac:dyDescent="0.2">
      <c r="A12" s="451" t="s">
        <v>12</v>
      </c>
      <c r="B12" s="452" t="s">
        <v>344</v>
      </c>
      <c r="C12" s="438">
        <f>'1.1.sz.mell.'!C34</f>
        <v>16691501</v>
      </c>
      <c r="D12" s="438">
        <f>'1.1.sz.mell.'!D34</f>
        <v>16691501</v>
      </c>
      <c r="E12" s="438">
        <f>'1.1.sz.mell.'!E34</f>
        <v>9767172</v>
      </c>
      <c r="F12" s="7"/>
      <c r="G12" s="438"/>
      <c r="H12" s="438"/>
      <c r="I12" s="443"/>
      <c r="J12" s="748"/>
    </row>
    <row r="13" spans="1:10" ht="15" customHeight="1" x14ac:dyDescent="0.2">
      <c r="A13" s="451" t="s">
        <v>13</v>
      </c>
      <c r="B13" s="7"/>
      <c r="C13" s="438"/>
      <c r="D13" s="438"/>
      <c r="E13" s="438"/>
      <c r="F13" s="7"/>
      <c r="G13" s="438"/>
      <c r="H13" s="438"/>
      <c r="I13" s="443"/>
      <c r="J13" s="748"/>
    </row>
    <row r="14" spans="1:10" ht="15" customHeight="1" x14ac:dyDescent="0.2">
      <c r="A14" s="451" t="s">
        <v>14</v>
      </c>
      <c r="B14" s="462"/>
      <c r="C14" s="439"/>
      <c r="D14" s="439"/>
      <c r="E14" s="439"/>
      <c r="F14" s="7"/>
      <c r="G14" s="438"/>
      <c r="H14" s="438"/>
      <c r="I14" s="443"/>
      <c r="J14" s="748"/>
    </row>
    <row r="15" spans="1:10" ht="15" customHeight="1" x14ac:dyDescent="0.2">
      <c r="A15" s="451" t="s">
        <v>15</v>
      </c>
      <c r="B15" s="7"/>
      <c r="C15" s="438"/>
      <c r="D15" s="438"/>
      <c r="E15" s="438"/>
      <c r="F15" s="7"/>
      <c r="G15" s="438"/>
      <c r="H15" s="438"/>
      <c r="I15" s="443"/>
      <c r="J15" s="748"/>
    </row>
    <row r="16" spans="1:10" ht="15" customHeight="1" x14ac:dyDescent="0.2">
      <c r="A16" s="451" t="s">
        <v>16</v>
      </c>
      <c r="B16" s="7"/>
      <c r="C16" s="438"/>
      <c r="D16" s="438"/>
      <c r="E16" s="438"/>
      <c r="F16" s="7"/>
      <c r="G16" s="438"/>
      <c r="H16" s="438"/>
      <c r="I16" s="443"/>
      <c r="J16" s="748"/>
    </row>
    <row r="17" spans="1:10" ht="15" customHeight="1" thickBot="1" x14ac:dyDescent="0.25">
      <c r="A17" s="451" t="s">
        <v>17</v>
      </c>
      <c r="B17" s="11"/>
      <c r="C17" s="440"/>
      <c r="D17" s="440"/>
      <c r="E17" s="440"/>
      <c r="F17" s="7"/>
      <c r="G17" s="440"/>
      <c r="H17" s="440"/>
      <c r="I17" s="444"/>
      <c r="J17" s="748"/>
    </row>
    <row r="18" spans="1:10" ht="17.25" customHeight="1" thickBot="1" x14ac:dyDescent="0.25">
      <c r="A18" s="454" t="s">
        <v>18</v>
      </c>
      <c r="B18" s="436" t="s">
        <v>475</v>
      </c>
      <c r="C18" s="441">
        <f>+C6+C7+C9+C10+C12+C13+C14+C15+C16+C17</f>
        <v>222865000</v>
      </c>
      <c r="D18" s="441">
        <f>+D6+D7+D9+D10+D12+D13+D14+D15+D16+D17</f>
        <v>257082419</v>
      </c>
      <c r="E18" s="441">
        <f>+E6+E7+E9+E10+E12+E13+E14+E15+E16+E17</f>
        <v>272796568</v>
      </c>
      <c r="F18" s="436" t="s">
        <v>482</v>
      </c>
      <c r="G18" s="441">
        <f>SUM(G6:G17)</f>
        <v>236086000</v>
      </c>
      <c r="H18" s="441">
        <f>SUM(H6:H17)</f>
        <v>272344384</v>
      </c>
      <c r="I18" s="441">
        <f>SUM(I6:I17)</f>
        <v>239128536</v>
      </c>
      <c r="J18" s="748"/>
    </row>
    <row r="19" spans="1:10" ht="15" customHeight="1" x14ac:dyDescent="0.2">
      <c r="A19" s="455" t="s">
        <v>19</v>
      </c>
      <c r="B19" s="456" t="s">
        <v>476</v>
      </c>
      <c r="C19" s="38">
        <f>+C20+C21+C22+C23</f>
        <v>20454000</v>
      </c>
      <c r="D19" s="38">
        <f>+D20+D21+D22+D23</f>
        <v>20454000</v>
      </c>
      <c r="E19" s="38">
        <f>+E20+E21+E22+E23</f>
        <v>28413328</v>
      </c>
      <c r="F19" s="457" t="s">
        <v>140</v>
      </c>
      <c r="G19" s="442"/>
      <c r="H19" s="442"/>
      <c r="I19" s="442"/>
      <c r="J19" s="748"/>
    </row>
    <row r="20" spans="1:10" ht="15" customHeight="1" x14ac:dyDescent="0.2">
      <c r="A20" s="458" t="s">
        <v>20</v>
      </c>
      <c r="B20" s="457" t="s">
        <v>155</v>
      </c>
      <c r="C20" s="435">
        <f>'1.1.sz.mell.'!C71</f>
        <v>20454000</v>
      </c>
      <c r="D20" s="435">
        <f>'1.1.sz.mell.'!D71</f>
        <v>20454000</v>
      </c>
      <c r="E20" s="435">
        <f>'1.1.sz.mell.'!E71</f>
        <v>23930579</v>
      </c>
      <c r="F20" s="457" t="s">
        <v>483</v>
      </c>
      <c r="G20" s="435"/>
      <c r="H20" s="435"/>
      <c r="I20" s="435"/>
      <c r="J20" s="748"/>
    </row>
    <row r="21" spans="1:10" ht="15" customHeight="1" x14ac:dyDescent="0.2">
      <c r="A21" s="458" t="s">
        <v>21</v>
      </c>
      <c r="B21" s="457" t="s">
        <v>156</v>
      </c>
      <c r="C21" s="435"/>
      <c r="D21" s="435"/>
      <c r="E21" s="435"/>
      <c r="F21" s="457" t="s">
        <v>114</v>
      </c>
      <c r="G21" s="435"/>
      <c r="H21" s="435"/>
      <c r="I21" s="435"/>
      <c r="J21" s="748"/>
    </row>
    <row r="22" spans="1:10" ht="15" customHeight="1" x14ac:dyDescent="0.2">
      <c r="A22" s="458" t="s">
        <v>22</v>
      </c>
      <c r="B22" s="457" t="s">
        <v>160</v>
      </c>
      <c r="C22" s="435"/>
      <c r="D22" s="435"/>
      <c r="E22" s="435"/>
      <c r="F22" s="457" t="s">
        <v>115</v>
      </c>
      <c r="G22" s="435"/>
      <c r="H22" s="435"/>
      <c r="I22" s="435"/>
      <c r="J22" s="748"/>
    </row>
    <row r="23" spans="1:10" ht="15" customHeight="1" x14ac:dyDescent="0.2">
      <c r="A23" s="458" t="s">
        <v>23</v>
      </c>
      <c r="B23" s="457" t="s">
        <v>161</v>
      </c>
      <c r="C23" s="435">
        <f>'1.1.sz.mell.'!C75</f>
        <v>0</v>
      </c>
      <c r="D23" s="435">
        <f>'1.1.sz.mell.'!D75</f>
        <v>0</v>
      </c>
      <c r="E23" s="435">
        <f>'1.1.sz.mell.'!E75</f>
        <v>4482749</v>
      </c>
      <c r="F23" s="456" t="s">
        <v>163</v>
      </c>
      <c r="G23" s="435"/>
      <c r="H23" s="435"/>
      <c r="I23" s="435"/>
      <c r="J23" s="748"/>
    </row>
    <row r="24" spans="1:10" ht="15" customHeight="1" x14ac:dyDescent="0.2">
      <c r="A24" s="458" t="s">
        <v>24</v>
      </c>
      <c r="B24" s="457" t="s">
        <v>477</v>
      </c>
      <c r="C24" s="459">
        <f>+C25+C26</f>
        <v>0</v>
      </c>
      <c r="D24" s="459">
        <f>+D25+D26</f>
        <v>0</v>
      </c>
      <c r="E24" s="459">
        <f>+E25+E26</f>
        <v>0</v>
      </c>
      <c r="F24" s="457" t="s">
        <v>141</v>
      </c>
      <c r="G24" s="435"/>
      <c r="H24" s="435"/>
      <c r="I24" s="435"/>
      <c r="J24" s="748"/>
    </row>
    <row r="25" spans="1:10" ht="15" customHeight="1" x14ac:dyDescent="0.2">
      <c r="A25" s="455" t="s">
        <v>25</v>
      </c>
      <c r="B25" s="456" t="s">
        <v>478</v>
      </c>
      <c r="C25" s="442"/>
      <c r="D25" s="442"/>
      <c r="E25" s="442"/>
      <c r="F25" s="450" t="s">
        <v>142</v>
      </c>
      <c r="G25" s="442"/>
      <c r="H25" s="442"/>
      <c r="I25" s="442"/>
      <c r="J25" s="748"/>
    </row>
    <row r="26" spans="1:10" ht="15" customHeight="1" thickBot="1" x14ac:dyDescent="0.25">
      <c r="A26" s="458" t="s">
        <v>26</v>
      </c>
      <c r="B26" s="457" t="s">
        <v>479</v>
      </c>
      <c r="C26" s="435"/>
      <c r="D26" s="435"/>
      <c r="E26" s="435"/>
      <c r="F26" s="7" t="s">
        <v>458</v>
      </c>
      <c r="G26" s="435">
        <f>'1.1.sz.mell.'!C137</f>
        <v>0</v>
      </c>
      <c r="H26" s="435">
        <f>'1.1.sz.mell.'!D137</f>
        <v>4135216</v>
      </c>
      <c r="I26" s="435">
        <f>'1.1.sz.mell.'!E137</f>
        <v>4135216</v>
      </c>
      <c r="J26" s="748"/>
    </row>
    <row r="27" spans="1:10" ht="17.25" customHeight="1" thickBot="1" x14ac:dyDescent="0.25">
      <c r="A27" s="454" t="s">
        <v>27</v>
      </c>
      <c r="B27" s="436" t="s">
        <v>480</v>
      </c>
      <c r="C27" s="441">
        <f>+C19+C24</f>
        <v>20454000</v>
      </c>
      <c r="D27" s="441">
        <f>+D19+D24</f>
        <v>20454000</v>
      </c>
      <c r="E27" s="441">
        <f>+E19+E24</f>
        <v>28413328</v>
      </c>
      <c r="F27" s="436" t="s">
        <v>484</v>
      </c>
      <c r="G27" s="441">
        <f>SUM(G19:G26)</f>
        <v>0</v>
      </c>
      <c r="H27" s="441">
        <f>SUM(H19:H26)</f>
        <v>4135216</v>
      </c>
      <c r="I27" s="441">
        <f>SUM(I19:I26)</f>
        <v>4135216</v>
      </c>
      <c r="J27" s="748"/>
    </row>
    <row r="28" spans="1:10" ht="17.25" customHeight="1" thickBot="1" x14ac:dyDescent="0.25">
      <c r="A28" s="454" t="s">
        <v>28</v>
      </c>
      <c r="B28" s="460" t="s">
        <v>481</v>
      </c>
      <c r="C28" s="99">
        <f>+C18+C27</f>
        <v>243319000</v>
      </c>
      <c r="D28" s="99">
        <f>+D18+D27</f>
        <v>277536419</v>
      </c>
      <c r="E28" s="461">
        <f>+E18+E27</f>
        <v>301209896</v>
      </c>
      <c r="F28" s="460" t="s">
        <v>485</v>
      </c>
      <c r="G28" s="99">
        <f>+G18+G27</f>
        <v>236086000</v>
      </c>
      <c r="H28" s="99">
        <f>+H18+H27</f>
        <v>276479600</v>
      </c>
      <c r="I28" s="99">
        <f>+I18+I27</f>
        <v>243263752</v>
      </c>
      <c r="J28" s="748"/>
    </row>
    <row r="29" spans="1:10" ht="17.25" customHeight="1" thickBot="1" x14ac:dyDescent="0.25">
      <c r="A29" s="454" t="s">
        <v>29</v>
      </c>
      <c r="B29" s="460" t="s">
        <v>118</v>
      </c>
      <c r="C29" s="99">
        <f>IF(C18-G18&lt;0,G18-C18,"-")</f>
        <v>13221000</v>
      </c>
      <c r="D29" s="99">
        <f>IF(D18-H18&lt;0,H18-D18,"-")</f>
        <v>15261965</v>
      </c>
      <c r="E29" s="461" t="str">
        <f>IF(E18-I18&lt;0,I18-E18,"-")</f>
        <v>-</v>
      </c>
      <c r="F29" s="460" t="s">
        <v>119</v>
      </c>
      <c r="G29" s="99" t="str">
        <f>IF(C18-G18&gt;0,C18-G18,"-")</f>
        <v>-</v>
      </c>
      <c r="H29" s="99" t="str">
        <f>IF(D18-H18&gt;0,D18-H18,"-")</f>
        <v>-</v>
      </c>
      <c r="I29" s="99">
        <f>IF(E18-I18&gt;0,E18-I18,"-")</f>
        <v>33668032</v>
      </c>
      <c r="J29" s="748"/>
    </row>
    <row r="30" spans="1:10" ht="17.25" customHeight="1" thickBot="1" x14ac:dyDescent="0.25">
      <c r="A30" s="454" t="s">
        <v>30</v>
      </c>
      <c r="B30" s="460" t="s">
        <v>164</v>
      </c>
      <c r="C30" s="99" t="str">
        <f>IF(C28-G28&lt;0,G28-C28,"-")</f>
        <v>-</v>
      </c>
      <c r="D30" s="99" t="str">
        <f>IF(D28-H28&lt;0,H28-D28,"-")</f>
        <v>-</v>
      </c>
      <c r="E30" s="461" t="str">
        <f>IF(E28-I28&lt;0,I28-E28,"-")</f>
        <v>-</v>
      </c>
      <c r="F30" s="460" t="s">
        <v>165</v>
      </c>
      <c r="G30" s="99">
        <f>IF(C28-G28&gt;0,C28-G28,"-")</f>
        <v>7233000</v>
      </c>
      <c r="H30" s="99">
        <f>IF(D28-H28&gt;0,D28-H28,"-")</f>
        <v>1056819</v>
      </c>
      <c r="I30" s="99">
        <f>IF(E28-I28&gt;0,E28-I28,"-")</f>
        <v>57946144</v>
      </c>
      <c r="J30" s="748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topLeftCell="C1" zoomScaleNormal="100" zoomScaleSheetLayoutView="115" workbookViewId="0">
      <selection activeCell="I1" sqref="I1"/>
    </sheetView>
  </sheetViews>
  <sheetFormatPr defaultRowHeight="12.75" x14ac:dyDescent="0.2"/>
  <cols>
    <col min="1" max="1" width="6.83203125" style="10" customWidth="1"/>
    <col min="2" max="2" width="55.1640625" style="24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45" t="s">
        <v>117</v>
      </c>
      <c r="C1" s="446"/>
      <c r="D1" s="446"/>
      <c r="E1" s="446"/>
      <c r="F1" s="446"/>
      <c r="G1" s="446"/>
      <c r="H1" s="446"/>
      <c r="I1" s="446"/>
      <c r="J1" s="751" t="str">
        <f>+CONCATENATE("2.2. melléklet a 7/",LEFT('1.1.sz.mell.'!C3,4)+1,". (V.30.) önkormányzati rendelethez")</f>
        <v>2.2. melléklet a 7/2019. (V.30.) önkormányzati rendelethez</v>
      </c>
    </row>
    <row r="2" spans="1:10" ht="14.25" thickBot="1" x14ac:dyDescent="0.25">
      <c r="G2" s="37"/>
      <c r="H2" s="37"/>
      <c r="I2" s="37" t="s">
        <v>748</v>
      </c>
      <c r="J2" s="751"/>
    </row>
    <row r="3" spans="1:10" ht="24" customHeight="1" thickBot="1" x14ac:dyDescent="0.25">
      <c r="A3" s="749" t="s">
        <v>58</v>
      </c>
      <c r="B3" s="473" t="s">
        <v>42</v>
      </c>
      <c r="C3" s="474"/>
      <c r="D3" s="474"/>
      <c r="E3" s="474"/>
      <c r="F3" s="473" t="s">
        <v>43</v>
      </c>
      <c r="G3" s="475"/>
      <c r="H3" s="475"/>
      <c r="I3" s="475"/>
      <c r="J3" s="751"/>
    </row>
    <row r="4" spans="1:10" s="447" customFormat="1" ht="35.25" customHeight="1" thickBot="1" x14ac:dyDescent="0.25">
      <c r="A4" s="750"/>
      <c r="B4" s="25" t="s">
        <v>51</v>
      </c>
      <c r="C4" s="26" t="str">
        <f>+'2.1.sz.mell  '!C4</f>
        <v>2018. évi eredeti előirányzat</v>
      </c>
      <c r="D4" s="434" t="str">
        <f>+'2.1.sz.mell  '!D4</f>
        <v>2018. évi módosított előirányzat</v>
      </c>
      <c r="E4" s="26" t="str">
        <f>+'2.1.sz.mell  '!E4</f>
        <v>2018. évi teljesítés</v>
      </c>
      <c r="F4" s="25" t="s">
        <v>51</v>
      </c>
      <c r="G4" s="26" t="str">
        <f>+'2.1.sz.mell  '!C4</f>
        <v>2018. évi eredeti előirányzat</v>
      </c>
      <c r="H4" s="434" t="str">
        <f>+'2.1.sz.mell  '!D4</f>
        <v>2018. évi módosított előirányzat</v>
      </c>
      <c r="I4" s="463" t="str">
        <f>+'2.1.sz.mell  '!E4</f>
        <v>2018. évi teljesítés</v>
      </c>
      <c r="J4" s="751"/>
    </row>
    <row r="5" spans="1:10" s="447" customFormat="1" ht="13.5" thickBot="1" x14ac:dyDescent="0.25">
      <c r="A5" s="476" t="s">
        <v>414</v>
      </c>
      <c r="B5" s="477" t="s">
        <v>415</v>
      </c>
      <c r="C5" s="478" t="s">
        <v>416</v>
      </c>
      <c r="D5" s="478" t="s">
        <v>417</v>
      </c>
      <c r="E5" s="478" t="s">
        <v>418</v>
      </c>
      <c r="F5" s="477" t="s">
        <v>495</v>
      </c>
      <c r="G5" s="478" t="s">
        <v>496</v>
      </c>
      <c r="H5" s="478" t="s">
        <v>497</v>
      </c>
      <c r="I5" s="479" t="s">
        <v>498</v>
      </c>
      <c r="J5" s="751"/>
    </row>
    <row r="6" spans="1:10" ht="12.95" customHeight="1" x14ac:dyDescent="0.2">
      <c r="A6" s="449" t="s">
        <v>6</v>
      </c>
      <c r="B6" s="450" t="s">
        <v>486</v>
      </c>
      <c r="C6" s="437">
        <f>'1.1.sz.mell.'!C20</f>
        <v>16236000</v>
      </c>
      <c r="D6" s="437">
        <f>'1.1.sz.mell.'!D20</f>
        <v>50160937</v>
      </c>
      <c r="E6" s="437">
        <f>'1.1.sz.mell.'!E20</f>
        <v>33924937</v>
      </c>
      <c r="F6" s="450" t="s">
        <v>157</v>
      </c>
      <c r="G6" s="408">
        <f>'1.1.sz.mell.'!C109</f>
        <v>5318000</v>
      </c>
      <c r="H6" s="682">
        <f>'1.1.sz.mell.'!D109</f>
        <v>8066756</v>
      </c>
      <c r="I6" s="443">
        <f>'1.1.sz.mell.'!E109</f>
        <v>5265260</v>
      </c>
      <c r="J6" s="751"/>
    </row>
    <row r="7" spans="1:10" x14ac:dyDescent="0.2">
      <c r="A7" s="451" t="s">
        <v>7</v>
      </c>
      <c r="B7" s="452" t="s">
        <v>487</v>
      </c>
      <c r="C7" s="438"/>
      <c r="D7" s="438"/>
      <c r="E7" s="438"/>
      <c r="F7" s="452" t="s">
        <v>499</v>
      </c>
      <c r="G7" s="408"/>
      <c r="H7" s="408"/>
      <c r="I7" s="443"/>
      <c r="J7" s="751"/>
    </row>
    <row r="8" spans="1:10" ht="12.95" customHeight="1" x14ac:dyDescent="0.2">
      <c r="A8" s="451" t="s">
        <v>8</v>
      </c>
      <c r="B8" s="452" t="s">
        <v>488</v>
      </c>
      <c r="C8" s="438"/>
      <c r="D8" s="438"/>
      <c r="E8" s="438"/>
      <c r="F8" s="452" t="s">
        <v>136</v>
      </c>
      <c r="G8" s="407">
        <f>'1.1.sz.mell.'!C111</f>
        <v>19151000</v>
      </c>
      <c r="H8" s="685">
        <f>'1.1.sz.mell.'!D111</f>
        <v>44151000</v>
      </c>
      <c r="I8" s="443">
        <f>'1.1.sz.mell.'!E111</f>
        <v>20299885</v>
      </c>
      <c r="J8" s="751"/>
    </row>
    <row r="9" spans="1:10" ht="12.95" customHeight="1" x14ac:dyDescent="0.2">
      <c r="A9" s="451" t="s">
        <v>9</v>
      </c>
      <c r="B9" s="452" t="s">
        <v>489</v>
      </c>
      <c r="C9" s="438"/>
      <c r="D9" s="438"/>
      <c r="E9" s="438"/>
      <c r="F9" s="452" t="s">
        <v>500</v>
      </c>
      <c r="G9" s="438"/>
      <c r="H9" s="438"/>
      <c r="I9" s="443"/>
      <c r="J9" s="751"/>
    </row>
    <row r="10" spans="1:10" ht="12.75" customHeight="1" x14ac:dyDescent="0.2">
      <c r="A10" s="451" t="s">
        <v>10</v>
      </c>
      <c r="B10" s="452" t="s">
        <v>490</v>
      </c>
      <c r="C10" s="438"/>
      <c r="D10" s="438"/>
      <c r="E10" s="438"/>
      <c r="F10" s="452" t="s">
        <v>159</v>
      </c>
      <c r="G10" s="438"/>
      <c r="H10" s="438"/>
      <c r="I10" s="443"/>
      <c r="J10" s="751"/>
    </row>
    <row r="11" spans="1:10" ht="12.95" customHeight="1" x14ac:dyDescent="0.2">
      <c r="A11" s="451" t="s">
        <v>11</v>
      </c>
      <c r="B11" s="452" t="s">
        <v>491</v>
      </c>
      <c r="C11" s="697"/>
      <c r="D11" s="697"/>
      <c r="E11" s="698"/>
      <c r="F11" s="707" t="s">
        <v>37</v>
      </c>
      <c r="G11" s="438"/>
      <c r="H11" s="438"/>
      <c r="I11" s="443"/>
      <c r="J11" s="751"/>
    </row>
    <row r="12" spans="1:10" ht="12.95" customHeight="1" x14ac:dyDescent="0.2">
      <c r="A12" s="451" t="s">
        <v>12</v>
      </c>
      <c r="B12" s="674" t="s">
        <v>347</v>
      </c>
      <c r="C12" s="693">
        <f>'1.1.sz.mell.'!C47</f>
        <v>1000000</v>
      </c>
      <c r="D12" s="693">
        <f>'1.1.sz.mell.'!D47</f>
        <v>1000000</v>
      </c>
      <c r="E12" s="693">
        <f>'1.1.sz.mell.'!E47</f>
        <v>590000</v>
      </c>
      <c r="F12" s="494"/>
      <c r="G12" s="438"/>
      <c r="H12" s="438"/>
      <c r="I12" s="443"/>
      <c r="J12" s="751"/>
    </row>
    <row r="13" spans="1:10" ht="12.95" customHeight="1" x14ac:dyDescent="0.2">
      <c r="A13" s="451" t="s">
        <v>13</v>
      </c>
      <c r="B13" s="674" t="s">
        <v>349</v>
      </c>
      <c r="C13" s="693">
        <v>0</v>
      </c>
      <c r="D13" s="693">
        <v>0</v>
      </c>
      <c r="E13" s="694"/>
      <c r="F13" s="495"/>
      <c r="G13" s="438"/>
      <c r="H13" s="438"/>
      <c r="I13" s="443"/>
      <c r="J13" s="751"/>
    </row>
    <row r="14" spans="1:10" ht="12.95" customHeight="1" x14ac:dyDescent="0.2">
      <c r="A14" s="451" t="s">
        <v>14</v>
      </c>
      <c r="B14" s="492"/>
      <c r="C14" s="693"/>
      <c r="D14" s="693"/>
      <c r="E14" s="694"/>
      <c r="F14" s="494"/>
      <c r="G14" s="438"/>
      <c r="H14" s="438"/>
      <c r="I14" s="443"/>
      <c r="J14" s="751"/>
    </row>
    <row r="15" spans="1:10" x14ac:dyDescent="0.2">
      <c r="A15" s="451" t="s">
        <v>15</v>
      </c>
      <c r="B15" s="7"/>
      <c r="C15" s="693"/>
      <c r="D15" s="695"/>
      <c r="E15" s="696"/>
      <c r="F15" s="494"/>
      <c r="G15" s="438"/>
      <c r="H15" s="438"/>
      <c r="I15" s="443"/>
      <c r="J15" s="751"/>
    </row>
    <row r="16" spans="1:10" ht="12.95" customHeight="1" thickBot="1" x14ac:dyDescent="0.25">
      <c r="A16" s="489" t="s">
        <v>16</v>
      </c>
      <c r="B16" s="493"/>
      <c r="C16" s="491"/>
      <c r="D16" s="106"/>
      <c r="E16" s="113"/>
      <c r="F16" s="490"/>
      <c r="G16" s="438"/>
      <c r="H16" s="438"/>
      <c r="I16" s="443"/>
      <c r="J16" s="751"/>
    </row>
    <row r="17" spans="1:10" ht="15.95" customHeight="1" thickBot="1" x14ac:dyDescent="0.25">
      <c r="A17" s="454" t="s">
        <v>17</v>
      </c>
      <c r="B17" s="436" t="s">
        <v>492</v>
      </c>
      <c r="C17" s="441">
        <f>+C6+C8+C9+C11+C12+C13+C14+C15+C16</f>
        <v>17236000</v>
      </c>
      <c r="D17" s="441">
        <f>+D6+D8+D9+D11+D12+D13+D14+D15+D16</f>
        <v>51160937</v>
      </c>
      <c r="E17" s="441">
        <f>+E6+E8+E9+E11+E12+E13+E14+E15+E16</f>
        <v>34514937</v>
      </c>
      <c r="F17" s="436" t="s">
        <v>501</v>
      </c>
      <c r="G17" s="441">
        <f>+G6+G8+G10+G11+G12+G13+G14+G15+G16</f>
        <v>24469000</v>
      </c>
      <c r="H17" s="441">
        <f>+H6+H8+H10+H11+H12+H13+H14+H15+H16</f>
        <v>52217756</v>
      </c>
      <c r="I17" s="472">
        <f>+I6+I8+I10+I11+I12+I13+I14+I15+I16</f>
        <v>25565145</v>
      </c>
      <c r="J17" s="751"/>
    </row>
    <row r="18" spans="1:10" ht="12.95" customHeight="1" x14ac:dyDescent="0.2">
      <c r="A18" s="449" t="s">
        <v>18</v>
      </c>
      <c r="B18" s="481" t="s">
        <v>177</v>
      </c>
      <c r="C18" s="488">
        <f>+C19+C20+C21+C22+C23</f>
        <v>0</v>
      </c>
      <c r="D18" s="488">
        <f>+D19+D20+D21+D22+D23</f>
        <v>0</v>
      </c>
      <c r="E18" s="488">
        <f>+E19+E20+E21+E22+E23</f>
        <v>0</v>
      </c>
      <c r="F18" s="457" t="s">
        <v>140</v>
      </c>
      <c r="G18" s="101"/>
      <c r="H18" s="101"/>
      <c r="I18" s="467"/>
      <c r="J18" s="751"/>
    </row>
    <row r="19" spans="1:10" ht="12.95" customHeight="1" x14ac:dyDescent="0.2">
      <c r="A19" s="451" t="s">
        <v>19</v>
      </c>
      <c r="B19" s="482" t="s">
        <v>166</v>
      </c>
      <c r="C19" s="435"/>
      <c r="D19" s="435"/>
      <c r="E19" s="435"/>
      <c r="F19" s="457" t="s">
        <v>143</v>
      </c>
      <c r="G19" s="435"/>
      <c r="H19" s="435"/>
      <c r="I19" s="468"/>
      <c r="J19" s="751"/>
    </row>
    <row r="20" spans="1:10" ht="12.95" customHeight="1" x14ac:dyDescent="0.2">
      <c r="A20" s="449" t="s">
        <v>20</v>
      </c>
      <c r="B20" s="482" t="s">
        <v>167</v>
      </c>
      <c r="C20" s="435"/>
      <c r="D20" s="435"/>
      <c r="E20" s="435"/>
      <c r="F20" s="457" t="s">
        <v>114</v>
      </c>
      <c r="G20" s="435"/>
      <c r="H20" s="435"/>
      <c r="I20" s="468"/>
      <c r="J20" s="751"/>
    </row>
    <row r="21" spans="1:10" ht="12.95" customHeight="1" x14ac:dyDescent="0.2">
      <c r="A21" s="451" t="s">
        <v>21</v>
      </c>
      <c r="B21" s="482" t="s">
        <v>168</v>
      </c>
      <c r="C21" s="435"/>
      <c r="D21" s="435"/>
      <c r="E21" s="435"/>
      <c r="F21" s="457" t="s">
        <v>115</v>
      </c>
      <c r="G21" s="435"/>
      <c r="H21" s="435"/>
      <c r="I21" s="468"/>
      <c r="J21" s="751"/>
    </row>
    <row r="22" spans="1:10" ht="12.95" customHeight="1" x14ac:dyDescent="0.2">
      <c r="A22" s="449" t="s">
        <v>22</v>
      </c>
      <c r="B22" s="482" t="s">
        <v>169</v>
      </c>
      <c r="C22" s="435"/>
      <c r="D22" s="435"/>
      <c r="E22" s="435"/>
      <c r="F22" s="456" t="s">
        <v>163</v>
      </c>
      <c r="G22" s="435"/>
      <c r="H22" s="435"/>
      <c r="I22" s="468"/>
      <c r="J22" s="751"/>
    </row>
    <row r="23" spans="1:10" ht="12.95" customHeight="1" x14ac:dyDescent="0.2">
      <c r="A23" s="451" t="s">
        <v>23</v>
      </c>
      <c r="B23" s="483" t="s">
        <v>170</v>
      </c>
      <c r="C23" s="435"/>
      <c r="D23" s="435"/>
      <c r="E23" s="435"/>
      <c r="F23" s="457" t="s">
        <v>144</v>
      </c>
      <c r="G23" s="435"/>
      <c r="H23" s="435"/>
      <c r="I23" s="468"/>
      <c r="J23" s="751"/>
    </row>
    <row r="24" spans="1:10" ht="12.95" customHeight="1" x14ac:dyDescent="0.2">
      <c r="A24" s="449" t="s">
        <v>24</v>
      </c>
      <c r="B24" s="484" t="s">
        <v>171</v>
      </c>
      <c r="C24" s="459">
        <f>+C25+C26+C27+C28+C29</f>
        <v>0</v>
      </c>
      <c r="D24" s="459">
        <f>+D25+D26+D27+D28+D29</f>
        <v>0</v>
      </c>
      <c r="E24" s="459">
        <f>+E25+E26+E27+E28+E29</f>
        <v>0</v>
      </c>
      <c r="F24" s="485" t="s">
        <v>142</v>
      </c>
      <c r="G24" s="435"/>
      <c r="H24" s="435"/>
      <c r="I24" s="468"/>
      <c r="J24" s="751"/>
    </row>
    <row r="25" spans="1:10" ht="12.95" customHeight="1" x14ac:dyDescent="0.2">
      <c r="A25" s="451" t="s">
        <v>25</v>
      </c>
      <c r="B25" s="483" t="s">
        <v>172</v>
      </c>
      <c r="C25" s="435"/>
      <c r="D25" s="435"/>
      <c r="E25" s="435"/>
      <c r="F25" s="485" t="s">
        <v>502</v>
      </c>
      <c r="G25" s="435"/>
      <c r="H25" s="435"/>
      <c r="I25" s="468"/>
      <c r="J25" s="751"/>
    </row>
    <row r="26" spans="1:10" ht="12.95" customHeight="1" x14ac:dyDescent="0.2">
      <c r="A26" s="449" t="s">
        <v>26</v>
      </c>
      <c r="B26" s="483" t="s">
        <v>173</v>
      </c>
      <c r="C26" s="435"/>
      <c r="D26" s="435"/>
      <c r="E26" s="435"/>
      <c r="F26" s="480"/>
      <c r="G26" s="435"/>
      <c r="H26" s="435"/>
      <c r="I26" s="468"/>
      <c r="J26" s="751"/>
    </row>
    <row r="27" spans="1:10" ht="12.95" customHeight="1" x14ac:dyDescent="0.2">
      <c r="A27" s="451" t="s">
        <v>27</v>
      </c>
      <c r="B27" s="482" t="s">
        <v>174</v>
      </c>
      <c r="C27" s="435"/>
      <c r="D27" s="435"/>
      <c r="E27" s="435"/>
      <c r="F27" s="469"/>
      <c r="G27" s="435"/>
      <c r="H27" s="435"/>
      <c r="I27" s="468"/>
      <c r="J27" s="751"/>
    </row>
    <row r="28" spans="1:10" ht="12.95" customHeight="1" x14ac:dyDescent="0.2">
      <c r="A28" s="449" t="s">
        <v>28</v>
      </c>
      <c r="B28" s="486" t="s">
        <v>175</v>
      </c>
      <c r="C28" s="435"/>
      <c r="D28" s="435"/>
      <c r="E28" s="435"/>
      <c r="F28" s="7"/>
      <c r="G28" s="435"/>
      <c r="H28" s="435"/>
      <c r="I28" s="468"/>
      <c r="J28" s="751"/>
    </row>
    <row r="29" spans="1:10" ht="12.95" customHeight="1" thickBot="1" x14ac:dyDescent="0.25">
      <c r="A29" s="451" t="s">
        <v>29</v>
      </c>
      <c r="B29" s="487" t="s">
        <v>176</v>
      </c>
      <c r="C29" s="435"/>
      <c r="D29" s="435"/>
      <c r="E29" s="435"/>
      <c r="F29" s="469"/>
      <c r="G29" s="435"/>
      <c r="H29" s="435"/>
      <c r="I29" s="468"/>
      <c r="J29" s="751"/>
    </row>
    <row r="30" spans="1:10" ht="21.75" thickBot="1" x14ac:dyDescent="0.25">
      <c r="A30" s="454" t="s">
        <v>30</v>
      </c>
      <c r="B30" s="436" t="s">
        <v>493</v>
      </c>
      <c r="C30" s="441">
        <f>+C18+C24</f>
        <v>0</v>
      </c>
      <c r="D30" s="441">
        <f>+D18+D24</f>
        <v>0</v>
      </c>
      <c r="E30" s="441">
        <f>+E18+E24</f>
        <v>0</v>
      </c>
      <c r="F30" s="436" t="s">
        <v>504</v>
      </c>
      <c r="G30" s="441">
        <f>SUM(G18:G29)</f>
        <v>0</v>
      </c>
      <c r="H30" s="441">
        <f>SUM(H18:H29)</f>
        <v>0</v>
      </c>
      <c r="I30" s="472">
        <f>SUM(I18:I29)</f>
        <v>0</v>
      </c>
      <c r="J30" s="751"/>
    </row>
    <row r="31" spans="1:10" ht="16.5" customHeight="1" thickBot="1" x14ac:dyDescent="0.25">
      <c r="A31" s="454" t="s">
        <v>31</v>
      </c>
      <c r="B31" s="460" t="s">
        <v>494</v>
      </c>
      <c r="C31" s="99">
        <f>+C17+C30</f>
        <v>17236000</v>
      </c>
      <c r="D31" s="99">
        <f>+D17+D30</f>
        <v>51160937</v>
      </c>
      <c r="E31" s="461">
        <f>+E17+E30</f>
        <v>34514937</v>
      </c>
      <c r="F31" s="460" t="s">
        <v>503</v>
      </c>
      <c r="G31" s="99">
        <f>+G17+G30</f>
        <v>24469000</v>
      </c>
      <c r="H31" s="99">
        <f>+H17+H30</f>
        <v>52217756</v>
      </c>
      <c r="I31" s="100">
        <f>+I17+I30</f>
        <v>25565145</v>
      </c>
      <c r="J31" s="751"/>
    </row>
    <row r="32" spans="1:10" ht="16.5" customHeight="1" thickBot="1" x14ac:dyDescent="0.25">
      <c r="A32" s="454" t="s">
        <v>32</v>
      </c>
      <c r="B32" s="460" t="s">
        <v>118</v>
      </c>
      <c r="C32" s="99">
        <f>IF(C17-G17&lt;0,G17-C17,"-")</f>
        <v>7233000</v>
      </c>
      <c r="D32" s="99">
        <f>IF(D17-H17&lt;0,H17-D17,"-")</f>
        <v>1056819</v>
      </c>
      <c r="E32" s="461" t="str">
        <f>IF(E17-I17&lt;0,I17-E17,"-")</f>
        <v>-</v>
      </c>
      <c r="F32" s="460" t="s">
        <v>119</v>
      </c>
      <c r="G32" s="99" t="str">
        <f>IF(C17-G17&gt;0,C17-G17,"-")</f>
        <v>-</v>
      </c>
      <c r="H32" s="99" t="str">
        <f>IF(D17-H17&gt;0,D17-H17,"-")</f>
        <v>-</v>
      </c>
      <c r="I32" s="100">
        <f>IF(E17-I17&gt;0,E17-I17,"-")</f>
        <v>8949792</v>
      </c>
      <c r="J32" s="751"/>
    </row>
    <row r="33" spans="1:10" ht="16.5" customHeight="1" thickBot="1" x14ac:dyDescent="0.25">
      <c r="A33" s="454" t="s">
        <v>33</v>
      </c>
      <c r="B33" s="460" t="s">
        <v>164</v>
      </c>
      <c r="C33" s="99" t="str">
        <f>IF(C26-G26&lt;0,G26-C26,"-")</f>
        <v>-</v>
      </c>
      <c r="D33" s="99" t="str">
        <f>IF(D26-H26&lt;0,H26-D26,"-")</f>
        <v>-</v>
      </c>
      <c r="E33" s="461" t="str">
        <f>IF(E26-I26&lt;0,I26-E26,"-")</f>
        <v>-</v>
      </c>
      <c r="F33" s="460" t="s">
        <v>165</v>
      </c>
      <c r="G33" s="99" t="str">
        <f>IF(C26-G26&gt;0,C26-G26,"-")</f>
        <v>-</v>
      </c>
      <c r="H33" s="99" t="str">
        <f>IF(D26-H26&gt;0,D26-H26,"-")</f>
        <v>-</v>
      </c>
      <c r="I33" s="100" t="str">
        <f>IF(E26-I26&gt;0,E26-I26,"-")</f>
        <v>-</v>
      </c>
      <c r="J33" s="751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topLeftCell="A7" zoomScaleNormal="100" zoomScaleSheetLayoutView="115" workbookViewId="0">
      <selection activeCell="B38" sqref="B38"/>
    </sheetView>
  </sheetViews>
  <sheetFormatPr defaultRowHeight="12.75" x14ac:dyDescent="0.2"/>
  <cols>
    <col min="1" max="1" width="46.33203125" style="310" customWidth="1"/>
    <col min="2" max="2" width="13.83203125" style="310" customWidth="1"/>
    <col min="3" max="3" width="66.1640625" style="310" customWidth="1"/>
    <col min="4" max="5" width="13.83203125" style="310" customWidth="1"/>
    <col min="6" max="16384" width="9.33203125" style="310"/>
  </cols>
  <sheetData>
    <row r="1" spans="1:5" ht="18.75" x14ac:dyDescent="0.3">
      <c r="A1" s="496" t="s">
        <v>109</v>
      </c>
      <c r="E1" s="502" t="s">
        <v>113</v>
      </c>
    </row>
    <row r="3" spans="1:5" x14ac:dyDescent="0.2">
      <c r="A3" s="497"/>
      <c r="B3" s="503"/>
      <c r="C3" s="497"/>
      <c r="D3" s="504"/>
      <c r="E3" s="503"/>
    </row>
    <row r="4" spans="1:5" ht="15.75" x14ac:dyDescent="0.25">
      <c r="A4" s="471" t="str">
        <f>+ÖSSZEFÜGGÉSEK!A4</f>
        <v>2016. évi eredeti előirányzat BEVÉTELEK</v>
      </c>
      <c r="B4" s="505"/>
      <c r="C4" s="498"/>
      <c r="D4" s="504"/>
      <c r="E4" s="503"/>
    </row>
    <row r="5" spans="1:5" x14ac:dyDescent="0.2">
      <c r="A5" s="497"/>
      <c r="B5" s="503"/>
      <c r="C5" s="497"/>
      <c r="D5" s="504"/>
      <c r="E5" s="503"/>
    </row>
    <row r="6" spans="1:5" x14ac:dyDescent="0.2">
      <c r="A6" s="497" t="s">
        <v>508</v>
      </c>
      <c r="B6" s="503">
        <f>+'1.1.sz.mell.'!C61</f>
        <v>240101000</v>
      </c>
      <c r="C6" s="497" t="s">
        <v>509</v>
      </c>
      <c r="D6" s="504">
        <f>+'2.1.sz.mell  '!C18+'2.2.sz.mell  '!C17</f>
        <v>240101000</v>
      </c>
      <c r="E6" s="503">
        <f>+B6-D6</f>
        <v>0</v>
      </c>
    </row>
    <row r="7" spans="1:5" x14ac:dyDescent="0.2">
      <c r="A7" s="497" t="s">
        <v>510</v>
      </c>
      <c r="B7" s="503">
        <f>+'1.1.sz.mell.'!C84</f>
        <v>20454000</v>
      </c>
      <c r="C7" s="497" t="s">
        <v>511</v>
      </c>
      <c r="D7" s="504">
        <f>+'2.1.sz.mell  '!C27+'2.2.sz.mell  '!C30</f>
        <v>20454000</v>
      </c>
      <c r="E7" s="503">
        <f>+B7-D7</f>
        <v>0</v>
      </c>
    </row>
    <row r="8" spans="1:5" x14ac:dyDescent="0.2">
      <c r="A8" s="497" t="s">
        <v>512</v>
      </c>
      <c r="B8" s="503">
        <f>+'1.1.sz.mell.'!C85</f>
        <v>260555000</v>
      </c>
      <c r="C8" s="497" t="s">
        <v>513</v>
      </c>
      <c r="D8" s="504">
        <f>+'2.1.sz.mell  '!C28+'2.2.sz.mell  '!C31</f>
        <v>260555000</v>
      </c>
      <c r="E8" s="503">
        <f>+B8-D8</f>
        <v>0</v>
      </c>
    </row>
    <row r="9" spans="1:5" x14ac:dyDescent="0.2">
      <c r="A9" s="497"/>
      <c r="B9" s="503"/>
      <c r="C9" s="497"/>
      <c r="D9" s="504"/>
      <c r="E9" s="503"/>
    </row>
    <row r="10" spans="1:5" ht="15.75" x14ac:dyDescent="0.25">
      <c r="A10" s="471" t="str">
        <f>+ÖSSZEFÜGGÉSEK!A10</f>
        <v>2016. évi módosított előirányzat BEVÉTELEK</v>
      </c>
      <c r="B10" s="505"/>
      <c r="C10" s="498"/>
      <c r="D10" s="504"/>
      <c r="E10" s="503"/>
    </row>
    <row r="11" spans="1:5" x14ac:dyDescent="0.2">
      <c r="A11" s="497"/>
      <c r="B11" s="503"/>
      <c r="C11" s="497"/>
      <c r="D11" s="504"/>
      <c r="E11" s="503"/>
    </row>
    <row r="12" spans="1:5" x14ac:dyDescent="0.2">
      <c r="A12" s="497" t="s">
        <v>514</v>
      </c>
      <c r="B12" s="503">
        <f>+'1.1.sz.mell.'!D61</f>
        <v>308243356</v>
      </c>
      <c r="C12" s="497" t="s">
        <v>520</v>
      </c>
      <c r="D12" s="504">
        <f>+'2.1.sz.mell  '!D18+'2.2.sz.mell  '!D17</f>
        <v>308243356</v>
      </c>
      <c r="E12" s="503">
        <f>+B12-D12</f>
        <v>0</v>
      </c>
    </row>
    <row r="13" spans="1:5" x14ac:dyDescent="0.2">
      <c r="A13" s="497" t="s">
        <v>515</v>
      </c>
      <c r="B13" s="503">
        <f>+'1.1.sz.mell.'!D84</f>
        <v>20454000</v>
      </c>
      <c r="C13" s="497" t="s">
        <v>521</v>
      </c>
      <c r="D13" s="504">
        <f>+'2.1.sz.mell  '!D27+'2.2.sz.mell  '!D30</f>
        <v>20454000</v>
      </c>
      <c r="E13" s="503">
        <f>+B13-D13</f>
        <v>0</v>
      </c>
    </row>
    <row r="14" spans="1:5" x14ac:dyDescent="0.2">
      <c r="A14" s="497" t="s">
        <v>516</v>
      </c>
      <c r="B14" s="503">
        <f>+'1.1.sz.mell.'!D85</f>
        <v>328697356</v>
      </c>
      <c r="C14" s="497" t="s">
        <v>522</v>
      </c>
      <c r="D14" s="504">
        <f>+'2.1.sz.mell  '!D28+'2.2.sz.mell  '!D31</f>
        <v>328697356</v>
      </c>
      <c r="E14" s="503">
        <f>+B14-D14</f>
        <v>0</v>
      </c>
    </row>
    <row r="15" spans="1:5" x14ac:dyDescent="0.2">
      <c r="A15" s="497"/>
      <c r="B15" s="503"/>
      <c r="C15" s="497"/>
      <c r="D15" s="504"/>
      <c r="E15" s="503"/>
    </row>
    <row r="16" spans="1:5" ht="14.25" x14ac:dyDescent="0.2">
      <c r="A16" s="506" t="str">
        <f>+ÖSSZEFÜGGÉSEK!A16</f>
        <v>2016. évi teljesítés BEVÉTELEK</v>
      </c>
      <c r="B16" s="470"/>
      <c r="C16" s="498"/>
      <c r="D16" s="504"/>
      <c r="E16" s="503"/>
    </row>
    <row r="17" spans="1:5" x14ac:dyDescent="0.2">
      <c r="A17" s="497"/>
      <c r="B17" s="503"/>
      <c r="C17" s="497"/>
      <c r="D17" s="504"/>
      <c r="E17" s="503"/>
    </row>
    <row r="18" spans="1:5" x14ac:dyDescent="0.2">
      <c r="A18" s="497" t="s">
        <v>517</v>
      </c>
      <c r="B18" s="503">
        <f>+'1.1.sz.mell.'!E61</f>
        <v>307311505</v>
      </c>
      <c r="C18" s="497" t="s">
        <v>523</v>
      </c>
      <c r="D18" s="504">
        <f>+'2.1.sz.mell  '!E18+'2.2.sz.mell  '!E17</f>
        <v>307311505</v>
      </c>
      <c r="E18" s="503">
        <f>+B18-D18</f>
        <v>0</v>
      </c>
    </row>
    <row r="19" spans="1:5" x14ac:dyDescent="0.2">
      <c r="A19" s="497" t="s">
        <v>518</v>
      </c>
      <c r="B19" s="503">
        <f>+'1.1.sz.mell.'!E84</f>
        <v>28413328</v>
      </c>
      <c r="C19" s="497" t="s">
        <v>524</v>
      </c>
      <c r="D19" s="504">
        <f>+'2.1.sz.mell  '!E27+'2.2.sz.mell  '!E30</f>
        <v>28413328</v>
      </c>
      <c r="E19" s="503">
        <f>+B19-D19</f>
        <v>0</v>
      </c>
    </row>
    <row r="20" spans="1:5" x14ac:dyDescent="0.2">
      <c r="A20" s="497" t="s">
        <v>519</v>
      </c>
      <c r="B20" s="503">
        <f>+'1.1.sz.mell.'!E85</f>
        <v>335724833</v>
      </c>
      <c r="C20" s="497" t="s">
        <v>525</v>
      </c>
      <c r="D20" s="504">
        <f>+'2.1.sz.mell  '!E28+'2.2.sz.mell  '!E31</f>
        <v>335724833</v>
      </c>
      <c r="E20" s="503">
        <f>+B20-D20</f>
        <v>0</v>
      </c>
    </row>
    <row r="21" spans="1:5" x14ac:dyDescent="0.2">
      <c r="A21" s="497"/>
      <c r="B21" s="503"/>
      <c r="C21" s="497"/>
      <c r="D21" s="504"/>
      <c r="E21" s="503"/>
    </row>
    <row r="22" spans="1:5" ht="15.75" x14ac:dyDescent="0.25">
      <c r="A22" s="471" t="str">
        <f>+ÖSSZEFÜGGÉSEK!A22</f>
        <v>2016. évi eredeti előirányzat KIADÁSOK</v>
      </c>
      <c r="B22" s="505"/>
      <c r="C22" s="498"/>
      <c r="D22" s="504"/>
      <c r="E22" s="503"/>
    </row>
    <row r="23" spans="1:5" x14ac:dyDescent="0.2">
      <c r="A23" s="497"/>
      <c r="B23" s="503"/>
      <c r="C23" s="497"/>
      <c r="D23" s="504"/>
      <c r="E23" s="503"/>
    </row>
    <row r="24" spans="1:5" x14ac:dyDescent="0.2">
      <c r="A24" s="497" t="s">
        <v>526</v>
      </c>
      <c r="B24" s="503">
        <f>+'1.1.sz.mell.'!C125</f>
        <v>260555000</v>
      </c>
      <c r="C24" s="497" t="s">
        <v>532</v>
      </c>
      <c r="D24" s="504">
        <f>+'2.1.sz.mell  '!G18+'2.2.sz.mell  '!G17</f>
        <v>260555000</v>
      </c>
      <c r="E24" s="503">
        <f>+B24-D24</f>
        <v>0</v>
      </c>
    </row>
    <row r="25" spans="1:5" x14ac:dyDescent="0.2">
      <c r="A25" s="497" t="s">
        <v>505</v>
      </c>
      <c r="B25" s="503">
        <f>+'1.1.sz.mell.'!C145</f>
        <v>0</v>
      </c>
      <c r="C25" s="497" t="s">
        <v>533</v>
      </c>
      <c r="D25" s="504">
        <f>+'2.1.sz.mell  '!G27+'2.2.sz.mell  '!G30</f>
        <v>0</v>
      </c>
      <c r="E25" s="503">
        <f>+B25-D25</f>
        <v>0</v>
      </c>
    </row>
    <row r="26" spans="1:5" x14ac:dyDescent="0.2">
      <c r="A26" s="497" t="s">
        <v>527</v>
      </c>
      <c r="B26" s="503">
        <f>+'1.1.sz.mell.'!C146</f>
        <v>260555000</v>
      </c>
      <c r="C26" s="497" t="s">
        <v>534</v>
      </c>
      <c r="D26" s="504">
        <f>+'2.1.sz.mell  '!G28+'2.2.sz.mell  '!G31</f>
        <v>260555000</v>
      </c>
      <c r="E26" s="503">
        <f>+B26-D26</f>
        <v>0</v>
      </c>
    </row>
    <row r="27" spans="1:5" x14ac:dyDescent="0.2">
      <c r="A27" s="497"/>
      <c r="B27" s="503"/>
      <c r="C27" s="497"/>
      <c r="D27" s="504"/>
      <c r="E27" s="503"/>
    </row>
    <row r="28" spans="1:5" ht="15.75" x14ac:dyDescent="0.25">
      <c r="A28" s="471" t="str">
        <f>+ÖSSZEFÜGGÉSEK!A28</f>
        <v>2016. évi módosított előirányzat KIADÁSOK</v>
      </c>
      <c r="B28" s="505"/>
      <c r="C28" s="498"/>
      <c r="D28" s="504"/>
      <c r="E28" s="503"/>
    </row>
    <row r="29" spans="1:5" x14ac:dyDescent="0.2">
      <c r="A29" s="497"/>
      <c r="B29" s="503"/>
      <c r="C29" s="497"/>
      <c r="D29" s="504"/>
      <c r="E29" s="503"/>
    </row>
    <row r="30" spans="1:5" x14ac:dyDescent="0.2">
      <c r="A30" s="497" t="s">
        <v>528</v>
      </c>
      <c r="B30" s="503">
        <f>+'1.1.sz.mell.'!D125</f>
        <v>324562140</v>
      </c>
      <c r="C30" s="497" t="s">
        <v>539</v>
      </c>
      <c r="D30" s="504">
        <f>+'2.1.sz.mell  '!H18+'2.2.sz.mell  '!H17</f>
        <v>324562140</v>
      </c>
      <c r="E30" s="503">
        <f>+B30-D30</f>
        <v>0</v>
      </c>
    </row>
    <row r="31" spans="1:5" x14ac:dyDescent="0.2">
      <c r="A31" s="497" t="s">
        <v>506</v>
      </c>
      <c r="B31" s="503">
        <f>+'1.1.sz.mell.'!D145</f>
        <v>4135216</v>
      </c>
      <c r="C31" s="497" t="s">
        <v>536</v>
      </c>
      <c r="D31" s="504">
        <f>+'2.1.sz.mell  '!H27+'2.2.sz.mell  '!H30</f>
        <v>4135216</v>
      </c>
      <c r="E31" s="503">
        <f>+B31-D31</f>
        <v>0</v>
      </c>
    </row>
    <row r="32" spans="1:5" x14ac:dyDescent="0.2">
      <c r="A32" s="497" t="s">
        <v>529</v>
      </c>
      <c r="B32" s="503">
        <f>+'1.1.sz.mell.'!D146</f>
        <v>328697356</v>
      </c>
      <c r="C32" s="497" t="s">
        <v>535</v>
      </c>
      <c r="D32" s="504">
        <f>+'2.1.sz.mell  '!H28+'2.2.sz.mell  '!H31</f>
        <v>328697356</v>
      </c>
      <c r="E32" s="503">
        <f>+B32-D32</f>
        <v>0</v>
      </c>
    </row>
    <row r="33" spans="1:5" x14ac:dyDescent="0.2">
      <c r="A33" s="497"/>
      <c r="B33" s="503"/>
      <c r="C33" s="497"/>
      <c r="D33" s="504"/>
      <c r="E33" s="503"/>
    </row>
    <row r="34" spans="1:5" ht="15.75" x14ac:dyDescent="0.25">
      <c r="A34" s="501" t="str">
        <f>+ÖSSZEFÜGGÉSEK!A34</f>
        <v>2016. évi teljesítés KIADÁSOK</v>
      </c>
      <c r="B34" s="505"/>
      <c r="C34" s="498"/>
      <c r="D34" s="504"/>
      <c r="E34" s="503"/>
    </row>
    <row r="35" spans="1:5" x14ac:dyDescent="0.2">
      <c r="A35" s="497"/>
      <c r="B35" s="503"/>
      <c r="C35" s="497"/>
      <c r="D35" s="504"/>
      <c r="E35" s="503"/>
    </row>
    <row r="36" spans="1:5" x14ac:dyDescent="0.2">
      <c r="A36" s="497" t="s">
        <v>530</v>
      </c>
      <c r="B36" s="503">
        <f>+'1.1.sz.mell.'!E125</f>
        <v>264693681</v>
      </c>
      <c r="C36" s="497" t="s">
        <v>540</v>
      </c>
      <c r="D36" s="504">
        <f>+'2.1.sz.mell  '!I18+'2.2.sz.mell  '!I17</f>
        <v>264693681</v>
      </c>
      <c r="E36" s="503">
        <f>+B36-D36</f>
        <v>0</v>
      </c>
    </row>
    <row r="37" spans="1:5" x14ac:dyDescent="0.2">
      <c r="A37" s="497" t="s">
        <v>507</v>
      </c>
      <c r="B37" s="503">
        <f>+'1.1.sz.mell.'!E145</f>
        <v>4135216</v>
      </c>
      <c r="C37" s="497" t="s">
        <v>538</v>
      </c>
      <c r="D37" s="504">
        <f>+'2.1.sz.mell  '!I27+'2.2.sz.mell  '!I30</f>
        <v>4135216</v>
      </c>
      <c r="E37" s="503">
        <f>+B37-D37</f>
        <v>0</v>
      </c>
    </row>
    <row r="38" spans="1:5" x14ac:dyDescent="0.2">
      <c r="A38" s="497" t="s">
        <v>531</v>
      </c>
      <c r="B38" s="503">
        <f>+'1.1.sz.mell.'!E146</f>
        <v>268828897</v>
      </c>
      <c r="C38" s="497" t="s">
        <v>537</v>
      </c>
      <c r="D38" s="504">
        <f>+'2.1.sz.mell  '!I28+'2.2.sz.mell  '!I31</f>
        <v>268828897</v>
      </c>
      <c r="E38" s="503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40"/>
  <sheetViews>
    <sheetView zoomScaleNormal="100" workbookViewId="0">
      <selection activeCell="F9" sqref="F9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53" t="s">
        <v>0</v>
      </c>
      <c r="B1" s="753"/>
      <c r="C1" s="753"/>
      <c r="D1" s="753"/>
      <c r="E1" s="753"/>
      <c r="F1" s="753"/>
      <c r="G1" s="753"/>
      <c r="H1" s="754" t="s">
        <v>814</v>
      </c>
    </row>
    <row r="2" spans="1:8" ht="22.5" customHeight="1" thickBot="1" x14ac:dyDescent="0.3">
      <c r="A2" s="24"/>
      <c r="B2" s="10"/>
      <c r="C2" s="10"/>
      <c r="D2" s="10"/>
      <c r="E2" s="10"/>
      <c r="F2" s="752" t="s">
        <v>748</v>
      </c>
      <c r="G2" s="752"/>
      <c r="H2" s="754"/>
    </row>
    <row r="3" spans="1:8" s="6" customFormat="1" ht="50.25" customHeight="1" thickBot="1" x14ac:dyDescent="0.25">
      <c r="A3" s="25" t="s">
        <v>54</v>
      </c>
      <c r="B3" s="26" t="s">
        <v>55</v>
      </c>
      <c r="C3" s="26" t="s">
        <v>56</v>
      </c>
      <c r="D3" s="26" t="s">
        <v>797</v>
      </c>
      <c r="E3" s="26" t="s">
        <v>798</v>
      </c>
      <c r="F3" s="103" t="s">
        <v>770</v>
      </c>
      <c r="G3" s="102" t="s">
        <v>799</v>
      </c>
      <c r="H3" s="754"/>
    </row>
    <row r="4" spans="1:8" s="10" customFormat="1" ht="12" customHeight="1" thickBot="1" x14ac:dyDescent="0.25">
      <c r="A4" s="464" t="s">
        <v>414</v>
      </c>
      <c r="B4" s="465" t="s">
        <v>415</v>
      </c>
      <c r="C4" s="465" t="s">
        <v>416</v>
      </c>
      <c r="D4" s="465" t="s">
        <v>417</v>
      </c>
      <c r="E4" s="465" t="s">
        <v>418</v>
      </c>
      <c r="F4" s="47" t="s">
        <v>495</v>
      </c>
      <c r="G4" s="466" t="s">
        <v>541</v>
      </c>
      <c r="H4" s="754"/>
    </row>
    <row r="5" spans="1:8" ht="21.75" customHeight="1" x14ac:dyDescent="0.2">
      <c r="A5" s="718" t="s">
        <v>782</v>
      </c>
      <c r="B5" s="720">
        <v>1700000</v>
      </c>
      <c r="C5" s="711" t="s">
        <v>781</v>
      </c>
      <c r="D5" s="712"/>
      <c r="E5" s="712">
        <v>1030000</v>
      </c>
      <c r="F5" s="713">
        <v>1030000</v>
      </c>
      <c r="G5" s="714">
        <f t="shared" ref="G5:G25" si="0">+D5+F5</f>
        <v>1030000</v>
      </c>
      <c r="H5" s="754"/>
    </row>
    <row r="6" spans="1:8" ht="15.95" customHeight="1" x14ac:dyDescent="0.2">
      <c r="A6" s="718" t="s">
        <v>783</v>
      </c>
      <c r="B6" s="721"/>
      <c r="C6" s="711" t="s">
        <v>781</v>
      </c>
      <c r="D6" s="682"/>
      <c r="E6" s="712">
        <v>200000</v>
      </c>
      <c r="F6" s="713">
        <v>200000</v>
      </c>
      <c r="G6" s="714">
        <f t="shared" si="0"/>
        <v>200000</v>
      </c>
      <c r="H6" s="754"/>
    </row>
    <row r="7" spans="1:8" ht="15.95" customHeight="1" x14ac:dyDescent="0.2">
      <c r="A7" s="718" t="s">
        <v>784</v>
      </c>
      <c r="B7" s="720">
        <v>45496</v>
      </c>
      <c r="C7" s="711" t="s">
        <v>781</v>
      </c>
      <c r="D7" s="725">
        <v>168504</v>
      </c>
      <c r="E7" s="713">
        <f>B7+D7</f>
        <v>214000</v>
      </c>
      <c r="F7" s="713">
        <v>214000</v>
      </c>
      <c r="G7" s="714">
        <f>+D7+F7-D7</f>
        <v>214000</v>
      </c>
      <c r="H7" s="754"/>
    </row>
    <row r="8" spans="1:8" ht="15.75" customHeight="1" x14ac:dyDescent="0.2">
      <c r="A8" s="718" t="s">
        <v>789</v>
      </c>
      <c r="B8" s="720">
        <v>5081</v>
      </c>
      <c r="C8" s="711" t="s">
        <v>781</v>
      </c>
      <c r="D8" s="725">
        <v>18819</v>
      </c>
      <c r="E8" s="713">
        <f t="shared" ref="E8:E21" si="1">B8+D8</f>
        <v>23900</v>
      </c>
      <c r="F8" s="713">
        <v>23900</v>
      </c>
      <c r="G8" s="714">
        <f t="shared" ref="G8:G21" si="2">+D8+F8-D8</f>
        <v>23900</v>
      </c>
      <c r="H8" s="754"/>
    </row>
    <row r="9" spans="1:8" ht="15.95" customHeight="1" x14ac:dyDescent="0.2">
      <c r="A9" s="718" t="s">
        <v>785</v>
      </c>
      <c r="B9" s="720">
        <v>9780</v>
      </c>
      <c r="C9" s="711" t="s">
        <v>781</v>
      </c>
      <c r="D9" s="725">
        <v>36220</v>
      </c>
      <c r="E9" s="713">
        <f t="shared" si="1"/>
        <v>46000</v>
      </c>
      <c r="F9" s="713">
        <v>46000</v>
      </c>
      <c r="G9" s="714">
        <f t="shared" si="2"/>
        <v>46000</v>
      </c>
      <c r="H9" s="754"/>
    </row>
    <row r="10" spans="1:8" ht="15.95" customHeight="1" x14ac:dyDescent="0.2">
      <c r="A10" s="718" t="s">
        <v>790</v>
      </c>
      <c r="B10" s="720">
        <v>4656</v>
      </c>
      <c r="C10" s="711" t="s">
        <v>781</v>
      </c>
      <c r="D10" s="725">
        <v>17244</v>
      </c>
      <c r="E10" s="713">
        <f t="shared" si="1"/>
        <v>21900</v>
      </c>
      <c r="F10" s="713">
        <v>21900</v>
      </c>
      <c r="G10" s="714">
        <f t="shared" si="2"/>
        <v>21900</v>
      </c>
      <c r="H10" s="754"/>
    </row>
    <row r="11" spans="1:8" ht="15.95" customHeight="1" x14ac:dyDescent="0.2">
      <c r="A11" s="718" t="s">
        <v>791</v>
      </c>
      <c r="B11" s="720">
        <v>9546</v>
      </c>
      <c r="C11" s="711" t="s">
        <v>781</v>
      </c>
      <c r="D11" s="725">
        <v>35354</v>
      </c>
      <c r="E11" s="713">
        <f t="shared" si="1"/>
        <v>44900</v>
      </c>
      <c r="F11" s="713">
        <v>44900</v>
      </c>
      <c r="G11" s="714">
        <f t="shared" si="2"/>
        <v>44900</v>
      </c>
      <c r="H11" s="754"/>
    </row>
    <row r="12" spans="1:8" s="708" customFormat="1" ht="15.95" customHeight="1" x14ac:dyDescent="0.2">
      <c r="A12" s="718" t="s">
        <v>792</v>
      </c>
      <c r="B12" s="720">
        <v>15924</v>
      </c>
      <c r="C12" s="711" t="s">
        <v>781</v>
      </c>
      <c r="D12" s="725">
        <v>58976</v>
      </c>
      <c r="E12" s="713">
        <f t="shared" si="1"/>
        <v>74900</v>
      </c>
      <c r="F12" s="713">
        <v>74900</v>
      </c>
      <c r="G12" s="714">
        <f t="shared" si="2"/>
        <v>74900</v>
      </c>
      <c r="H12" s="754"/>
    </row>
    <row r="13" spans="1:8" s="708" customFormat="1" ht="15.95" customHeight="1" x14ac:dyDescent="0.2">
      <c r="A13" s="718" t="s">
        <v>786</v>
      </c>
      <c r="B13" s="720">
        <v>455780</v>
      </c>
      <c r="C13" s="711" t="s">
        <v>781</v>
      </c>
      <c r="D13" s="725">
        <v>1688074</v>
      </c>
      <c r="E13" s="713">
        <f t="shared" si="1"/>
        <v>2143854</v>
      </c>
      <c r="F13" s="713">
        <v>2143854</v>
      </c>
      <c r="G13" s="714">
        <f t="shared" si="2"/>
        <v>2143854</v>
      </c>
      <c r="H13" s="754"/>
    </row>
    <row r="14" spans="1:8" s="708" customFormat="1" ht="15.95" customHeight="1" x14ac:dyDescent="0.2">
      <c r="A14" s="718" t="s">
        <v>793</v>
      </c>
      <c r="B14" s="720">
        <v>7654</v>
      </c>
      <c r="C14" s="711" t="s">
        <v>781</v>
      </c>
      <c r="D14" s="725">
        <v>28346</v>
      </c>
      <c r="E14" s="713">
        <f t="shared" si="1"/>
        <v>36000</v>
      </c>
      <c r="F14" s="713">
        <v>36000</v>
      </c>
      <c r="G14" s="714">
        <f t="shared" si="2"/>
        <v>36000</v>
      </c>
      <c r="H14" s="754"/>
    </row>
    <row r="15" spans="1:8" s="708" customFormat="1" ht="15.95" customHeight="1" x14ac:dyDescent="0.2">
      <c r="A15" s="718" t="s">
        <v>787</v>
      </c>
      <c r="B15" s="720">
        <v>127558</v>
      </c>
      <c r="C15" s="711" t="s">
        <v>781</v>
      </c>
      <c r="D15" s="725">
        <v>472436</v>
      </c>
      <c r="E15" s="713">
        <f t="shared" si="1"/>
        <v>599994</v>
      </c>
      <c r="F15" s="713">
        <v>599994</v>
      </c>
      <c r="G15" s="714">
        <f t="shared" si="2"/>
        <v>599994</v>
      </c>
      <c r="H15" s="754"/>
    </row>
    <row r="16" spans="1:8" s="708" customFormat="1" ht="15.95" customHeight="1" x14ac:dyDescent="0.2">
      <c r="A16" s="718" t="s">
        <v>794</v>
      </c>
      <c r="B16" s="720">
        <v>8504</v>
      </c>
      <c r="C16" s="711" t="s">
        <v>781</v>
      </c>
      <c r="D16" s="725">
        <v>31496</v>
      </c>
      <c r="E16" s="713">
        <f t="shared" si="1"/>
        <v>40000</v>
      </c>
      <c r="F16" s="713">
        <v>40000</v>
      </c>
      <c r="G16" s="714">
        <f t="shared" si="2"/>
        <v>40000</v>
      </c>
      <c r="H16" s="754"/>
    </row>
    <row r="17" spans="1:8" s="708" customFormat="1" ht="15.95" customHeight="1" x14ac:dyDescent="0.2">
      <c r="A17" s="718" t="s">
        <v>795</v>
      </c>
      <c r="B17" s="720">
        <v>13376</v>
      </c>
      <c r="C17" s="711" t="s">
        <v>781</v>
      </c>
      <c r="D17" s="725">
        <v>49541</v>
      </c>
      <c r="E17" s="713">
        <f t="shared" si="1"/>
        <v>62917</v>
      </c>
      <c r="F17" s="713">
        <v>62917</v>
      </c>
      <c r="G17" s="714">
        <f t="shared" si="2"/>
        <v>62917</v>
      </c>
      <c r="H17" s="754"/>
    </row>
    <row r="18" spans="1:8" s="708" customFormat="1" ht="15.95" customHeight="1" x14ac:dyDescent="0.2">
      <c r="A18" s="718" t="s">
        <v>796</v>
      </c>
      <c r="B18" s="720">
        <v>41457</v>
      </c>
      <c r="C18" s="711" t="s">
        <v>781</v>
      </c>
      <c r="D18" s="725">
        <v>153543</v>
      </c>
      <c r="E18" s="713">
        <f t="shared" si="1"/>
        <v>195000</v>
      </c>
      <c r="F18" s="713">
        <v>195000</v>
      </c>
      <c r="G18" s="714">
        <f t="shared" si="2"/>
        <v>195000</v>
      </c>
      <c r="H18" s="754"/>
    </row>
    <row r="19" spans="1:8" ht="15.95" customHeight="1" x14ac:dyDescent="0.2">
      <c r="A19" s="718" t="s">
        <v>788</v>
      </c>
      <c r="B19" s="720">
        <v>1912</v>
      </c>
      <c r="C19" s="711" t="s">
        <v>781</v>
      </c>
      <c r="D19" s="725">
        <v>7083</v>
      </c>
      <c r="E19" s="713">
        <f t="shared" si="1"/>
        <v>8995</v>
      </c>
      <c r="F19" s="713">
        <v>8995</v>
      </c>
      <c r="G19" s="714">
        <f t="shared" si="2"/>
        <v>8995</v>
      </c>
      <c r="H19" s="754"/>
    </row>
    <row r="20" spans="1:8" ht="15.95" customHeight="1" x14ac:dyDescent="0.2">
      <c r="A20" s="718" t="s">
        <v>788</v>
      </c>
      <c r="B20" s="720">
        <v>7067</v>
      </c>
      <c r="C20" s="711" t="s">
        <v>781</v>
      </c>
      <c r="D20" s="725">
        <v>26173</v>
      </c>
      <c r="E20" s="713">
        <f t="shared" si="1"/>
        <v>33240</v>
      </c>
      <c r="F20" s="713">
        <v>33240</v>
      </c>
      <c r="G20" s="714">
        <f t="shared" si="2"/>
        <v>33240</v>
      </c>
      <c r="H20" s="754"/>
    </row>
    <row r="21" spans="1:8" ht="15.95" customHeight="1" x14ac:dyDescent="0.2">
      <c r="A21" s="718" t="s">
        <v>807</v>
      </c>
      <c r="B21" s="720">
        <v>104101</v>
      </c>
      <c r="C21" s="711" t="s">
        <v>781</v>
      </c>
      <c r="D21" s="725">
        <v>385559</v>
      </c>
      <c r="E21" s="713">
        <f t="shared" si="1"/>
        <v>489660</v>
      </c>
      <c r="F21" s="713">
        <v>489660</v>
      </c>
      <c r="G21" s="714">
        <f t="shared" si="2"/>
        <v>489660</v>
      </c>
      <c r="H21" s="754"/>
    </row>
    <row r="22" spans="1:8" ht="15.95" customHeight="1" x14ac:dyDescent="0.2">
      <c r="A22" s="718" t="s">
        <v>808</v>
      </c>
      <c r="B22" s="720">
        <v>104101</v>
      </c>
      <c r="C22" s="711" t="s">
        <v>760</v>
      </c>
      <c r="D22" s="712"/>
      <c r="E22" s="731">
        <v>2801496</v>
      </c>
      <c r="F22" s="713"/>
      <c r="G22" s="714">
        <f t="shared" si="0"/>
        <v>0</v>
      </c>
      <c r="H22" s="754"/>
    </row>
    <row r="23" spans="1:8" ht="15.95" customHeight="1" x14ac:dyDescent="0.2">
      <c r="A23" s="718"/>
      <c r="B23" s="720"/>
      <c r="C23" s="711"/>
      <c r="D23" s="712"/>
      <c r="E23" s="713"/>
      <c r="F23" s="713"/>
      <c r="G23" s="714">
        <f t="shared" si="0"/>
        <v>0</v>
      </c>
      <c r="H23" s="754"/>
    </row>
    <row r="24" spans="1:8" ht="15.95" customHeight="1" thickBot="1" x14ac:dyDescent="0.25">
      <c r="A24" s="718"/>
      <c r="B24" s="720"/>
      <c r="C24" s="711"/>
      <c r="D24" s="712"/>
      <c r="E24" s="713"/>
      <c r="F24" s="713"/>
      <c r="G24" s="714">
        <f t="shared" si="0"/>
        <v>0</v>
      </c>
      <c r="H24" s="754"/>
    </row>
    <row r="25" spans="1:8" ht="15.95" customHeight="1" x14ac:dyDescent="0.2">
      <c r="A25" s="718"/>
      <c r="B25" s="720"/>
      <c r="C25" s="711"/>
      <c r="D25" s="712"/>
      <c r="E25" s="712"/>
      <c r="F25" s="713"/>
      <c r="G25" s="714">
        <f t="shared" si="0"/>
        <v>0</v>
      </c>
      <c r="H25" s="754"/>
    </row>
    <row r="26" spans="1:8" ht="15.95" customHeight="1" x14ac:dyDescent="0.2">
      <c r="A26" s="718"/>
      <c r="B26" s="722"/>
      <c r="C26" s="711"/>
      <c r="D26" s="716"/>
      <c r="E26" s="716"/>
      <c r="F26" s="713"/>
      <c r="G26" s="714">
        <f t="shared" ref="G26" si="3">+D26+F26</f>
        <v>0</v>
      </c>
      <c r="H26" s="754"/>
    </row>
    <row r="27" spans="1:8" ht="15.95" customHeight="1" x14ac:dyDescent="0.2">
      <c r="A27" s="718"/>
      <c r="B27" s="720"/>
      <c r="C27" s="711"/>
      <c r="D27" s="2"/>
      <c r="E27" s="2"/>
      <c r="F27" s="713"/>
      <c r="G27" s="49">
        <f t="shared" ref="G27:G30" si="4">+D27+F27</f>
        <v>0</v>
      </c>
      <c r="H27" s="754"/>
    </row>
    <row r="28" spans="1:8" ht="15.95" customHeight="1" x14ac:dyDescent="0.2">
      <c r="A28" s="718"/>
      <c r="B28" s="720"/>
      <c r="C28" s="711"/>
      <c r="D28" s="2"/>
      <c r="E28" s="2"/>
      <c r="F28" s="713"/>
      <c r="G28" s="49">
        <f t="shared" si="4"/>
        <v>0</v>
      </c>
      <c r="H28" s="754"/>
    </row>
    <row r="29" spans="1:8" ht="15.95" customHeight="1" x14ac:dyDescent="0.2">
      <c r="A29" s="718"/>
      <c r="B29" s="720"/>
      <c r="C29" s="711"/>
      <c r="D29" s="712"/>
      <c r="E29" s="712"/>
      <c r="F29" s="713"/>
      <c r="G29" s="714">
        <f t="shared" si="4"/>
        <v>0</v>
      </c>
      <c r="H29" s="754"/>
    </row>
    <row r="30" spans="1:8" s="708" customFormat="1" ht="15.95" customHeight="1" thickBot="1" x14ac:dyDescent="0.25">
      <c r="A30" s="718"/>
      <c r="B30" s="723"/>
      <c r="C30" s="711"/>
      <c r="D30" s="149"/>
      <c r="E30" s="149"/>
      <c r="F30" s="713"/>
      <c r="G30" s="719">
        <f t="shared" si="4"/>
        <v>0</v>
      </c>
      <c r="H30" s="754"/>
    </row>
    <row r="31" spans="1:8" s="14" customFormat="1" ht="18" customHeight="1" thickBot="1" x14ac:dyDescent="0.25">
      <c r="A31" s="27" t="s">
        <v>53</v>
      </c>
      <c r="B31" s="724">
        <f>SUM(B5:B30)</f>
        <v>2661993</v>
      </c>
      <c r="C31" s="19"/>
      <c r="D31" s="724">
        <f>SUM(D5:D29)</f>
        <v>3177368</v>
      </c>
      <c r="E31" s="12">
        <f>SUM(E5:E30)</f>
        <v>8066756</v>
      </c>
      <c r="F31" s="12">
        <f>SUM(F5:F30)</f>
        <v>5265260</v>
      </c>
      <c r="G31" s="13">
        <f>SUM(G5:G30)</f>
        <v>5265260</v>
      </c>
      <c r="H31" s="754"/>
    </row>
    <row r="32" spans="1:8" x14ac:dyDescent="0.2">
      <c r="F32" s="14"/>
      <c r="G32" s="14"/>
      <c r="H32" s="651"/>
    </row>
    <row r="33" spans="8:8" x14ac:dyDescent="0.2">
      <c r="H33" s="651"/>
    </row>
    <row r="34" spans="8:8" x14ac:dyDescent="0.2">
      <c r="H34" s="651"/>
    </row>
    <row r="35" spans="8:8" x14ac:dyDescent="0.2">
      <c r="H35" s="651"/>
    </row>
    <row r="36" spans="8:8" x14ac:dyDescent="0.2">
      <c r="H36" s="651"/>
    </row>
    <row r="37" spans="8:8" x14ac:dyDescent="0.2">
      <c r="H37" s="651"/>
    </row>
    <row r="38" spans="8:8" x14ac:dyDescent="0.2">
      <c r="H38" s="651"/>
    </row>
    <row r="39" spans="8:8" x14ac:dyDescent="0.2">
      <c r="H39" s="651"/>
    </row>
    <row r="40" spans="8:8" x14ac:dyDescent="0.2">
      <c r="H40" s="651"/>
    </row>
  </sheetData>
  <mergeCells count="3">
    <mergeCell ref="F2:G2"/>
    <mergeCell ref="A1:G1"/>
    <mergeCell ref="H1:H3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47</vt:i4>
      </vt:variant>
      <vt:variant>
        <vt:lpstr>Névvel ellátott tartományok</vt:lpstr>
      </vt:variant>
      <vt:variant>
        <vt:i4>29</vt:i4>
      </vt:variant>
    </vt:vector>
  </HeadingPairs>
  <TitlesOfParts>
    <vt:vector size="7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1. sz. mell. </vt:lpstr>
      <vt:lpstr>5.2. sz. mell.</vt:lpstr>
      <vt:lpstr>5.3. sz. mell.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7.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8. tájékoztató 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BODROGHALOM-4</cp:lastModifiedBy>
  <cp:lastPrinted>2019-05-22T13:28:43Z</cp:lastPrinted>
  <dcterms:created xsi:type="dcterms:W3CDTF">1999-10-30T10:30:45Z</dcterms:created>
  <dcterms:modified xsi:type="dcterms:W3CDTF">2019-07-10T13:55:32Z</dcterms:modified>
</cp:coreProperties>
</file>