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2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,berugázás" sheetId="9" r:id="rId9"/>
    <sheet name="9.mell. - közgazd.mérleg" sheetId="10" r:id="rId10"/>
    <sheet name="10.mell. -ei.felh.ütemt." sheetId="11" r:id="rId11"/>
    <sheet name="11.mell. -részesedések" sheetId="12" r:id="rId12"/>
    <sheet name="12.mell.- közvetett" sheetId="13" r:id="rId13"/>
    <sheet name="13.mell.-középtávú" sheetId="14" r:id="rId14"/>
    <sheet name="Munka1" sheetId="15" r:id="rId15"/>
    <sheet name="2.mell - bevétel (2)" sheetId="16" r:id="rId16"/>
    <sheet name="4.mell. - kiadás (2)" sheetId="17" r:id="rId17"/>
  </sheets>
  <definedNames>
    <definedName name="_xlnm.Print_Titles" localSheetId="2">'2.mell - bevétel'!$9:$11</definedName>
    <definedName name="_xlnm.Print_Titles" localSheetId="15">'2.mell - bevétel (2)'!$8:$10</definedName>
  </definedNames>
  <calcPr fullCalcOnLoad="1"/>
</workbook>
</file>

<file path=xl/sharedStrings.xml><?xml version="1.0" encoding="utf-8"?>
<sst xmlns="http://schemas.openxmlformats.org/spreadsheetml/2006/main" count="1095" uniqueCount="495">
  <si>
    <t>Megnevezés</t>
  </si>
  <si>
    <t>Ft</t>
  </si>
  <si>
    <t>Összesen:</t>
  </si>
  <si>
    <t>létszám</t>
  </si>
  <si>
    <t>e Ft</t>
  </si>
  <si>
    <t>TÁMOGATÁSOK ÖSSZESEN: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</si>
  <si>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</si>
  <si>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</si>
  <si>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</si>
  <si>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</si>
  <si>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</si>
  <si>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</si>
  <si>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</si>
  <si>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</si>
  <si>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</si>
  <si>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</si>
  <si>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</si>
  <si>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</si>
  <si>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</si>
  <si>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</si>
  <si>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</si>
  <si>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</si>
  <si>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</si>
  <si>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</si>
  <si>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</si>
  <si>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</si>
  <si>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</si>
  <si>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</si>
  <si>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</si>
  <si>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</si>
  <si>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</si>
  <si>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</si>
  <si>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</si>
  <si>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</si>
  <si>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</si>
  <si>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</si>
  <si>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</si>
  <si>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</si>
  <si>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</si>
  <si>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</si>
  <si>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</si>
  <si>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</si>
  <si>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</si>
  <si>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</si>
  <si>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</si>
  <si>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</si>
  <si>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</si>
  <si>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</si>
  <si>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</si>
  <si>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</si>
  <si>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</si>
  <si>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</si>
  <si>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</si>
  <si>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</si>
  <si>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</si>
  <si>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</si>
  <si>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</si>
  <si>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</si>
  <si>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</si>
  <si>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</si>
  <si>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</si>
  <si>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</si>
  <si>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</si>
  <si>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</si>
  <si>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</si>
  <si>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</si>
  <si>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</si>
  <si>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</si>
  <si>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</si>
  <si>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</si>
  <si>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</si>
  <si>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</si>
  <si>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</si>
  <si>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</si>
  <si>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</si>
  <si>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</si>
  <si>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</si>
  <si>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</si>
  <si>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</si>
  <si>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</si>
  <si>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</si>
  <si>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</si>
  <si>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</si>
  <si>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</si>
  <si>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</si>
  <si>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</si>
  <si>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</si>
  <si>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</si>
  <si>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</si>
  <si>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</si>
  <si>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</si>
  <si>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</si>
  <si>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</si>
  <si>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</si>
  <si>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</si>
  <si>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</si>
  <si>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</si>
  <si>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</si>
  <si>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</si>
  <si>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</si>
  <si>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</si>
  <si>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</si>
  <si>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</si>
  <si>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</si>
  <si>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</si>
  <si>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</si>
  <si>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</si>
  <si>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</si>
  <si>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</si>
  <si>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</si>
  <si>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</si>
  <si>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</si>
  <si>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</si>
  <si>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</si>
  <si>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</si>
  <si>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</si>
  <si>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</si>
  <si>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</si>
  <si>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</si>
  <si>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</si>
  <si>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</si>
  <si>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</si>
  <si>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</si>
  <si>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</si>
  <si>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</si>
  <si>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</si>
  <si>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</si>
  <si>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</si>
  <si>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</si>
  <si>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</si>
  <si>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</si>
  <si>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</si>
  <si>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</si>
  <si>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</si>
  <si>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</si>
  <si>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</si>
  <si>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</si>
  <si>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</si>
  <si>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</si>
  <si>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</si>
  <si>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</si>
  <si>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</si>
  <si>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</si>
  <si>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</si>
  <si>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</si>
  <si>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</si>
  <si>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</si>
  <si>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</si>
  <si>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</si>
  <si>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</si>
  <si>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</si>
  <si>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</si>
  <si>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</si>
  <si>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</si>
  <si>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</si>
  <si>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</si>
  <si>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</si>
  <si>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</si>
  <si>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</si>
  <si>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</si>
  <si>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</si>
  <si>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</si>
  <si>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</si>
  <si>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</si>
  <si>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</si>
  <si>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</si>
  <si>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</si>
  <si>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</si>
  <si>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</si>
  <si>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</si>
  <si>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</si>
  <si>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</si>
  <si>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</si>
  <si>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</si>
  <si>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</si>
  <si>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</si>
  <si>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</si>
  <si>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</si>
  <si>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</si>
  <si>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</si>
  <si>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</si>
  <si>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</si>
  <si>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</si>
  <si>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</si>
  <si>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</si>
  <si>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</si>
  <si>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</si>
  <si>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</si>
  <si>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</si>
  <si>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</si>
  <si>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</si>
  <si>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</si>
  <si>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</si>
  <si>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</si>
  <si>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</si>
  <si>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</si>
  <si>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</si>
  <si>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</si>
  <si>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</si>
  <si>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</si>
  <si>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</si>
  <si>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</si>
  <si>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</si>
  <si>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</si>
  <si>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</si>
  <si>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</si>
  <si>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</si>
  <si>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</si>
  <si>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</si>
  <si>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</si>
  <si>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</si>
  <si>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</si>
  <si>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</si>
  <si>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</si>
  <si>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</si>
  <si>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</si>
  <si>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</si>
  <si>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</si>
  <si>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</si>
  <si>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</si>
  <si>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</si>
  <si>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</si>
  <si>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</si>
  <si>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</si>
  <si>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</si>
  <si>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</si>
  <si>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</si>
  <si>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</si>
  <si>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</si>
  <si>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</si>
  <si>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</si>
  <si>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</si>
  <si>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</si>
  <si>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</si>
  <si>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</si>
  <si>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</si>
  <si>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</si>
  <si>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</si>
  <si>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</si>
  <si>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</si>
  <si>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</si>
  <si>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</si>
  <si>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</si>
  <si>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</si>
  <si>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</si>
  <si>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</si>
  <si>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</si>
  <si>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</si>
  <si>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</si>
  <si>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</si>
  <si>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</si>
  <si>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</si>
  <si>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</si>
  <si>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</si>
  <si>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</si>
  <si>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</si>
  <si>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</si>
  <si>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</si>
  <si>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Rendszeres gyermekvédelmi kedvezményben részesülők részére Erzsébet utalvány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</si>
  <si>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</si>
  <si>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</si>
  <si>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</si>
  <si>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</si>
  <si>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</si>
  <si>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</si>
  <si>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</si>
  <si>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</si>
  <si>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</si>
  <si>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</si>
  <si>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</si>
  <si>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</si>
  <si>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</si>
  <si>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</si>
  <si>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</si>
  <si>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</si>
  <si>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</si>
  <si>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</si>
  <si>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</si>
  <si>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</si>
  <si>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</si>
  <si>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</si>
  <si>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</si>
  <si>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</si>
  <si>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</si>
  <si>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</si>
  <si>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</si>
  <si>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</si>
  <si>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</si>
  <si>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</si>
  <si>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</si>
  <si>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</si>
  <si>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</si>
  <si>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</si>
  <si>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</si>
  <si>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</si>
  <si>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</si>
  <si>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</si>
  <si>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</si>
  <si>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</si>
  <si>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</si>
  <si>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</si>
  <si>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</si>
  <si>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</si>
  <si>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</si>
  <si>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</si>
  <si>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</si>
  <si>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</si>
  <si>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</si>
  <si>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</si>
  <si>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</si>
  <si>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</si>
  <si>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</si>
  <si>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</si>
  <si>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</si>
  <si>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</si>
  <si>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</si>
  <si>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</si>
  <si>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</si>
  <si>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</si>
  <si>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</si>
  <si>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</si>
  <si>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</si>
  <si>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</si>
  <si>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</si>
  <si>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</si>
  <si>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</si>
  <si>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</si>
  <si>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</si>
  <si>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</si>
  <si>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</si>
  <si>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</si>
  <si>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</si>
  <si>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</si>
  <si>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</si>
  <si>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</si>
  <si>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</si>
  <si>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</si>
  <si>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</si>
  <si>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</si>
  <si>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</si>
  <si>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</si>
  <si>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</si>
  <si>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</si>
  <si>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</si>
  <si>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</si>
  <si>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</si>
  <si>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</si>
  <si>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</si>
  <si>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</si>
  <si>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</si>
  <si>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</si>
  <si>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</si>
  <si>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</si>
  <si>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jóváhagyva: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</si>
  <si>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</si>
  <si>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</si>
  <si>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</si>
  <si>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</si>
  <si>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</si>
  <si>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</si>
  <si>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</si>
  <si>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</si>
  <si>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</si>
  <si>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Gyermekek támogatása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</si>
  <si>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</si>
  <si>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</si>
  <si>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</si>
  <si>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</si>
  <si>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</si>
  <si>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</si>
  <si>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</si>
  <si>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</si>
  <si>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</si>
  <si>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</si>
  <si>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</si>
  <si>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</si>
  <si>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</si>
  <si>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</si>
  <si>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</si>
  <si>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</si>
  <si>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</si>
  <si>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2017. év</t>
  </si>
  <si>
    <t>( Ft-ban)</t>
  </si>
  <si>
    <t>2016. évről áthúzódó bérkompenzáció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</si>
  <si>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</si>
  <si>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</si>
  <si>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</si>
  <si>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</si>
  <si>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</si>
  <si>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</si>
  <si>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 xml:space="preserve"> Ft-ban</t>
  </si>
  <si>
    <t>Ft-ban</t>
  </si>
  <si>
    <t>(  Ft-ban)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</si>
  <si>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</si>
  <si>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</si>
  <si>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</si>
  <si>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</si>
  <si>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</si>
  <si>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</si>
  <si>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</si>
  <si>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Eseti társadalom, szociálpolitikai és egyéb társadalombiztosítási juttatások</t>
  </si>
  <si>
    <t>2015. március 01-jétől hatályos Szoc.tv.alapján bevezetésre kerülő települési támogatások:</t>
  </si>
  <si>
    <t>A képviselő-testület döntésén alapuló szociális ellátások:</t>
  </si>
  <si>
    <t xml:space="preserve"> Összesen:</t>
  </si>
  <si>
    <t>ebből: KEHOP pályázati támogatás összege:</t>
  </si>
  <si>
    <t xml:space="preserve">           10%-os önerő pályázat összege</t>
  </si>
  <si>
    <t>063020 Víztermelés-,  kezelés-, ellátás</t>
  </si>
  <si>
    <t>Porpác,Bögöt ívóvízminőség-javtása pályázat építési munkák költségei</t>
  </si>
  <si>
    <t>Rendelet-tervezet</t>
  </si>
  <si>
    <t>tervezett  előirányzat    ( Ft)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</si>
  <si>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</si>
  <si>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</si>
  <si>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</si>
  <si>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</si>
  <si>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</si>
  <si>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</si>
  <si>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</si>
  <si>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</si>
  <si>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</si>
  <si>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</si>
  <si>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</si>
  <si>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</si>
  <si>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</si>
  <si>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</si>
  <si>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</si>
  <si>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</si>
  <si>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</si>
  <si>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</si>
  <si>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</si>
  <si>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</si>
  <si>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</si>
  <si>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</si>
  <si>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</si>
  <si>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</si>
  <si>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</si>
  <si>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</si>
  <si>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</si>
  <si>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</si>
  <si>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</si>
  <si>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tervezett előírányzat</t>
  </si>
  <si>
    <t>1.1</t>
  </si>
  <si>
    <t>Rendkívüli települési támogatás</t>
  </si>
  <si>
    <t>TERVEZET</t>
  </si>
  <si>
    <t>2020.</t>
  </si>
  <si>
    <t>2018. év</t>
  </si>
  <si>
    <t>2018 év</t>
  </si>
  <si>
    <t>Polgármesteri illetmény támogatása</t>
  </si>
  <si>
    <t>alacsony összegű fejlesztések támoagatása 2017-ben kiutalt összeg</t>
  </si>
  <si>
    <t>2068/2017.(XII.28.) Kormány Határozat műküdési kiegészítő támogatás</t>
  </si>
  <si>
    <t>4. melléklet  a  …../2018. (II. …..) önkormányzati rendelethez</t>
  </si>
  <si>
    <t>2018. évre</t>
  </si>
  <si>
    <t>(Ft-ban)</t>
  </si>
  <si>
    <t>Bevétel:</t>
  </si>
  <si>
    <t>2017. alacsony összegű fejlesztések támogatása:</t>
  </si>
  <si>
    <t>2018.évi forrásból</t>
  </si>
  <si>
    <t>Palyázat önrésze:</t>
  </si>
  <si>
    <t>Pályázat önrésze:</t>
  </si>
  <si>
    <t>Önrészek összesen:</t>
  </si>
  <si>
    <t>2068/2017.(XII.28.) kor. Határozat működési kiegészítő támogatás:</t>
  </si>
  <si>
    <t>Bevétel-Kiadás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</si>
  <si>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</si>
  <si>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</si>
  <si>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</si>
  <si>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2021.</t>
  </si>
  <si>
    <t>2068/2017.(XII.28.) Korm.hat. alapján helyi önkormányzatok működési célú kiegészítő támogatása</t>
  </si>
  <si>
    <t>041233</t>
  </si>
  <si>
    <t>Hosszabb időtartamú közfoglalkoztatás</t>
  </si>
  <si>
    <t>094260</t>
  </si>
  <si>
    <t>Hallgtói és oktatói ösztöndíjak egyéb juttatások</t>
  </si>
  <si>
    <t xml:space="preserve"> EGYÉB MŰKÖDÉSI CÉLÚ TÁMOGATÁSAI</t>
  </si>
  <si>
    <t>BURSA Hungarica ösztöndíj pályázat támogatása</t>
  </si>
  <si>
    <t xml:space="preserve">2019. évi </t>
  </si>
  <si>
    <t>4. melléklet  a  …../2019. (II. …..) önkormányzati rendelethez</t>
  </si>
  <si>
    <t>2019. évre</t>
  </si>
  <si>
    <t>5. melléklet  a  …../2019. (II. …..) önkormányzati rendelethez</t>
  </si>
  <si>
    <t>2019. év</t>
  </si>
  <si>
    <t>6. melléklet  a  ….../2019. (II. …..) önkormányzati rendelethez</t>
  </si>
  <si>
    <t>2019.év</t>
  </si>
  <si>
    <t>7. melléklet  a  …./2019. (II. …..) önkormányzati rendelethez</t>
  </si>
  <si>
    <t>8 sz. melléklet a .../2019.(II…..) sz. önkormányzati rendelethez</t>
  </si>
  <si>
    <t>9.melléklet a …./2019. (II. ...) önkormányzati rendelethez</t>
  </si>
  <si>
    <t>11. melléklet a …./2019. (II. ....) önkormányzati rendelethez</t>
  </si>
  <si>
    <t>(2018. december 31-i állapot szerint)</t>
  </si>
  <si>
    <t>12. melléklet  a  …./2019. (II. …...) önkormányzati rendelethez</t>
  </si>
  <si>
    <t>2020-2022. év</t>
  </si>
  <si>
    <t>2022.</t>
  </si>
  <si>
    <t>13. melléklet  a  …./2019. (II. ....) önkormányzati rendelethez</t>
  </si>
  <si>
    <t>2. melléklet  a  …./2019. (II. ....) önkormányzati rendelethez</t>
  </si>
  <si>
    <t>Közfoglalkoztatottaknak kiutalt támogatási előleg</t>
  </si>
  <si>
    <t xml:space="preserve"> önerő pályazati támogatás összege</t>
  </si>
  <si>
    <t>1. melléklet  a  …./2019. (II. ....) önkormányzati rendelethez</t>
  </si>
  <si>
    <t>3. melléklet  a  …./2019. (II. …..) önkormányzati rendelethez</t>
  </si>
  <si>
    <t>10. melléklet a .../2019. (II. …..) önkormányzati rendelethez</t>
  </si>
  <si>
    <t>A téli rezsicsökkentésben korábban nem részesült háztatások egyszeri támogatásaáról szóló 1602/2018.(XI.27.) határozat alapján 2018-ban kiutalt támogatás</t>
  </si>
  <si>
    <t>…./2019. (II. ....) ÖR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</si>
</sst>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8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0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0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0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2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3" fillId="0" borderId="0" xfId="57" applyFont="1" applyAlignment="1">
      <alignment/>
      <protection/>
    </xf>
    <xf numFmtId="41" fontId="8" fillId="0" borderId="0" xfId="57" applyNumberFormat="1" applyFont="1" applyAlignment="1">
      <alignment horizontal="centerContinuous"/>
      <protection/>
    </xf>
    <xf numFmtId="0" fontId="9" fillId="0" borderId="0" xfId="57" applyFont="1">
      <alignment/>
      <protection/>
    </xf>
    <xf numFmtId="41" fontId="11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2" fillId="0" borderId="0" xfId="57" applyFont="1">
      <alignment/>
      <protection/>
    </xf>
    <xf numFmtId="41" fontId="11" fillId="0" borderId="0" xfId="57" applyNumberFormat="1" applyFont="1" applyBorder="1">
      <alignment/>
      <protection/>
    </xf>
    <xf numFmtId="0" fontId="7" fillId="0" borderId="0" xfId="57" applyFont="1">
      <alignment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8" applyFont="1">
      <alignment/>
      <protection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3" xfId="58" applyFont="1" applyBorder="1" applyAlignment="1">
      <alignment horizontal="left"/>
      <protection/>
    </xf>
    <xf numFmtId="0" fontId="10" fillId="0" borderId="13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8" applyFont="1" applyAlignment="1">
      <alignment/>
      <protection/>
    </xf>
    <xf numFmtId="0" fontId="4" fillId="0" borderId="0" xfId="58" applyFont="1">
      <alignment/>
      <protection/>
    </xf>
    <xf numFmtId="0" fontId="10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8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68" fontId="16" fillId="0" borderId="0" xfId="40" applyNumberFormat="1" applyFont="1" applyAlignment="1">
      <alignment/>
    </xf>
    <xf numFmtId="0" fontId="10" fillId="0" borderId="0" xfId="58" applyFont="1" applyBorder="1" applyAlignment="1">
      <alignment horizontal="center" vertical="center"/>
      <protection/>
    </xf>
    <xf numFmtId="168" fontId="10" fillId="0" borderId="15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8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0" fontId="9" fillId="0" borderId="0" xfId="58" applyFont="1">
      <alignment/>
      <protection/>
    </xf>
    <xf numFmtId="0" fontId="9" fillId="0" borderId="17" xfId="60" applyFont="1" applyBorder="1" applyAlignment="1" quotePrefix="1">
      <alignment horizontal="center" vertical="center" wrapText="1"/>
      <protection/>
    </xf>
    <xf numFmtId="0" fontId="9" fillId="0" borderId="18" xfId="60" applyFont="1" applyBorder="1" applyAlignment="1">
      <alignment horizontal="left" wrapText="1"/>
      <protection/>
    </xf>
    <xf numFmtId="0" fontId="9" fillId="0" borderId="19" xfId="60" applyFont="1" applyBorder="1" applyAlignment="1" quotePrefix="1">
      <alignment horizontal="center" vertical="center" wrapText="1"/>
      <protection/>
    </xf>
    <xf numFmtId="0" fontId="9" fillId="0" borderId="20" xfId="61" applyFont="1" applyBorder="1">
      <alignment/>
      <protection/>
    </xf>
    <xf numFmtId="0" fontId="9" fillId="0" borderId="18" xfId="61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0" applyFont="1" applyAlignment="1">
      <alignment/>
    </xf>
    <xf numFmtId="0" fontId="6" fillId="0" borderId="14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6" fillId="0" borderId="15" xfId="58" applyFont="1" applyBorder="1" applyAlignment="1">
      <alignment horizontal="center"/>
      <protection/>
    </xf>
    <xf numFmtId="0" fontId="6" fillId="0" borderId="16" xfId="58" applyFont="1" applyBorder="1">
      <alignment/>
      <protection/>
    </xf>
    <xf numFmtId="168" fontId="1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6" fillId="0" borderId="14" xfId="58" applyFont="1" applyBorder="1" applyAlignment="1">
      <alignment/>
      <protection/>
    </xf>
    <xf numFmtId="168" fontId="6" fillId="0" borderId="14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6" fillId="0" borderId="16" xfId="58" applyFont="1" applyBorder="1" applyAlignment="1">
      <alignment horizontal="center"/>
      <protection/>
    </xf>
    <xf numFmtId="168" fontId="6" fillId="0" borderId="16" xfId="40" applyNumberFormat="1" applyFont="1" applyBorder="1" applyAlignment="1">
      <alignment horizontal="center"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8" applyFont="1" applyBorder="1" applyAlignment="1">
      <alignment wrapText="1"/>
      <protection/>
    </xf>
    <xf numFmtId="0" fontId="10" fillId="0" borderId="21" xfId="58" applyFont="1" applyBorder="1" applyAlignment="1">
      <alignment horizontal="right"/>
      <protection/>
    </xf>
    <xf numFmtId="0" fontId="10" fillId="0" borderId="21" xfId="58" applyFont="1" applyBorder="1" applyAlignment="1">
      <alignment/>
      <protection/>
    </xf>
    <xf numFmtId="168" fontId="10" fillId="0" borderId="21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22" xfId="58" applyFont="1" applyBorder="1" applyAlignment="1">
      <alignment horizontal="right"/>
      <protection/>
    </xf>
    <xf numFmtId="0" fontId="6" fillId="0" borderId="22" xfId="58" applyFont="1" applyBorder="1">
      <alignment/>
      <protection/>
    </xf>
    <xf numFmtId="168" fontId="6" fillId="0" borderId="22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22" xfId="59" applyFont="1" applyBorder="1" applyAlignment="1">
      <alignment horizontal="right"/>
      <protection/>
    </xf>
    <xf numFmtId="0" fontId="6" fillId="0" borderId="22" xfId="59" applyFont="1" applyBorder="1">
      <alignment/>
      <protection/>
    </xf>
    <xf numFmtId="168" fontId="6" fillId="0" borderId="22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0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9" fillId="0" borderId="0" xfId="60" applyFont="1" applyAlignment="1">
      <alignment horizontal="left" wrapText="1"/>
      <protection/>
    </xf>
    <xf numFmtId="0" fontId="21" fillId="0" borderId="22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168" fontId="24" fillId="0" borderId="0" xfId="40" applyNumberFormat="1" applyFont="1" applyAlignment="1">
      <alignment/>
    </xf>
    <xf numFmtId="0" fontId="9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21" fillId="0" borderId="0" xfId="58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23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4" xfId="40" applyNumberFormat="1" applyFont="1" applyBorder="1" applyAlignment="1">
      <alignment/>
    </xf>
    <xf numFmtId="168" fontId="4" fillId="0" borderId="25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6" xfId="40" applyNumberFormat="1" applyFont="1" applyBorder="1" applyAlignment="1">
      <alignment/>
    </xf>
    <xf numFmtId="0" fontId="8" fillId="0" borderId="27" xfId="61" applyFont="1" applyBorder="1">
      <alignment/>
      <protection/>
    </xf>
    <xf numFmtId="0" fontId="8" fillId="0" borderId="22" xfId="61" applyFont="1" applyBorder="1">
      <alignment/>
      <protection/>
    </xf>
    <xf numFmtId="168" fontId="4" fillId="0" borderId="22" xfId="40" applyNumberFormat="1" applyFont="1" applyBorder="1" applyAlignment="1">
      <alignment/>
    </xf>
    <xf numFmtId="0" fontId="9" fillId="0" borderId="28" xfId="60" applyFont="1" applyBorder="1" applyAlignment="1" quotePrefix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20" fillId="0" borderId="0" xfId="0" applyFont="1" applyAlignment="1">
      <alignment/>
    </xf>
    <xf numFmtId="0" fontId="8" fillId="0" borderId="27" xfId="60" applyFont="1" applyBorder="1">
      <alignment/>
      <protection/>
    </xf>
    <xf numFmtId="0" fontId="8" fillId="0" borderId="22" xfId="60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4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168" fontId="6" fillId="0" borderId="31" xfId="40" applyNumberFormat="1" applyFont="1" applyBorder="1" applyAlignment="1">
      <alignment/>
    </xf>
    <xf numFmtId="168" fontId="10" fillId="0" borderId="31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14" xfId="4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168" fontId="10" fillId="0" borderId="34" xfId="4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68" fontId="10" fillId="0" borderId="16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168" fontId="10" fillId="0" borderId="21" xfId="40" applyNumberFormat="1" applyFont="1" applyBorder="1" applyAlignment="1">
      <alignment/>
    </xf>
    <xf numFmtId="168" fontId="10" fillId="0" borderId="26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27" fillId="0" borderId="21" xfId="40" applyNumberFormat="1" applyFont="1" applyFill="1" applyBorder="1" applyAlignment="1">
      <alignment/>
    </xf>
    <xf numFmtId="168" fontId="27" fillId="0" borderId="38" xfId="40" applyNumberFormat="1" applyFont="1" applyFill="1" applyBorder="1" applyAlignment="1">
      <alignment/>
    </xf>
    <xf numFmtId="168" fontId="10" fillId="0" borderId="21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22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22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4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0" fontId="6" fillId="0" borderId="27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21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Continuous"/>
      <protection/>
    </xf>
    <xf numFmtId="0" fontId="6" fillId="0" borderId="14" xfId="57" applyFont="1" applyBorder="1" applyAlignment="1">
      <alignment horizontal="centerContinuous"/>
      <protection/>
    </xf>
    <xf numFmtId="0" fontId="6" fillId="0" borderId="15" xfId="57" applyFont="1" applyBorder="1" applyAlignment="1">
      <alignment horizontal="centerContinuous"/>
      <protection/>
    </xf>
    <xf numFmtId="0" fontId="6" fillId="0" borderId="22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Continuous"/>
      <protection/>
    </xf>
    <xf numFmtId="41" fontId="10" fillId="0" borderId="0" xfId="57" applyNumberFormat="1" applyFont="1">
      <alignment/>
      <protection/>
    </xf>
    <xf numFmtId="41" fontId="10" fillId="0" borderId="0" xfId="57" applyNumberFormat="1" applyFont="1" applyBorder="1" applyAlignment="1">
      <alignment horizontal="center"/>
      <protection/>
    </xf>
    <xf numFmtId="41" fontId="10" fillId="0" borderId="0" xfId="57" applyNumberFormat="1" applyFont="1" applyBorder="1">
      <alignment/>
      <protection/>
    </xf>
    <xf numFmtId="41" fontId="31" fillId="0" borderId="46" xfId="57" applyNumberFormat="1" applyFont="1" applyBorder="1" applyAlignment="1">
      <alignment horizontal="centerContinuous"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/>
      <protection/>
    </xf>
    <xf numFmtId="41" fontId="19" fillId="0" borderId="0" xfId="57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wrapText="1"/>
      <protection/>
    </xf>
    <xf numFmtId="41" fontId="10" fillId="0" borderId="46" xfId="57" applyNumberFormat="1" applyFont="1" applyBorder="1">
      <alignment/>
      <protection/>
    </xf>
    <xf numFmtId="0" fontId="19" fillId="0" borderId="0" xfId="57" applyFont="1" applyBorder="1" applyAlignment="1">
      <alignment wrapText="1"/>
      <protection/>
    </xf>
    <xf numFmtId="41" fontId="19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31" fillId="0" borderId="0" xfId="57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0" applyFont="1" applyBorder="1" applyAlignment="1">
      <alignment horizontal="left" wrapText="1"/>
      <protection/>
    </xf>
    <xf numFmtId="0" fontId="9" fillId="0" borderId="47" xfId="60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18" fillId="0" borderId="0" xfId="0" applyFont="1" applyAlignment="1">
      <alignment/>
    </xf>
    <xf numFmtId="0" fontId="6" fillId="0" borderId="21" xfId="58" applyFont="1" applyBorder="1" applyAlignment="1">
      <alignment/>
      <protection/>
    </xf>
    <xf numFmtId="0" fontId="10" fillId="0" borderId="0" xfId="0" applyFont="1" applyAlignment="1">
      <alignment vertical="center"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4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35" fillId="0" borderId="0" xfId="0" applyFont="1" applyAlignment="1">
      <alignment/>
    </xf>
    <xf numFmtId="3" fontId="0" fillId="0" borderId="46" xfId="0" applyNumberFormat="1" applyBorder="1" applyAlignment="1">
      <alignment/>
    </xf>
    <xf numFmtId="0" fontId="6" fillId="0" borderId="0" xfId="0" applyFont="1" applyAlignment="1">
      <alignment horizontal="left" vertical="top" wrapText="1"/>
    </xf>
    <xf numFmtId="0" fontId="9" fillId="0" borderId="18" xfId="60" applyFont="1" applyBorder="1" applyAlignment="1">
      <alignment horizontal="left" vertical="center" wrapText="1"/>
      <protection/>
    </xf>
    <xf numFmtId="3" fontId="9" fillId="0" borderId="48" xfId="60" applyNumberFormat="1" applyFont="1" applyBorder="1" applyAlignment="1">
      <alignment horizontal="right"/>
      <protection/>
    </xf>
    <xf numFmtId="3" fontId="9" fillId="0" borderId="20" xfId="60" applyNumberFormat="1" applyFont="1" applyBorder="1" applyAlignment="1">
      <alignment horizontal="right"/>
      <protection/>
    </xf>
    <xf numFmtId="3" fontId="9" fillId="0" borderId="21" xfId="60" applyNumberFormat="1" applyFont="1" applyBorder="1" applyAlignment="1">
      <alignment horizontal="right"/>
      <protection/>
    </xf>
    <xf numFmtId="3" fontId="20" fillId="0" borderId="21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20" fillId="0" borderId="38" xfId="60" applyNumberFormat="1" applyFont="1" applyBorder="1">
      <alignment/>
      <protection/>
    </xf>
    <xf numFmtId="3" fontId="8" fillId="0" borderId="27" xfId="60" applyNumberFormat="1" applyFont="1" applyBorder="1" applyAlignment="1">
      <alignment horizontal="right"/>
      <protection/>
    </xf>
    <xf numFmtId="3" fontId="9" fillId="0" borderId="38" xfId="60" applyNumberFormat="1" applyFont="1" applyBorder="1">
      <alignment/>
      <protection/>
    </xf>
    <xf numFmtId="3" fontId="9" fillId="0" borderId="26" xfId="60" applyNumberFormat="1" applyFont="1" applyBorder="1">
      <alignment/>
      <protection/>
    </xf>
    <xf numFmtId="3" fontId="9" fillId="0" borderId="48" xfId="61" applyNumberFormat="1" applyFont="1" applyBorder="1">
      <alignment/>
      <protection/>
    </xf>
    <xf numFmtId="3" fontId="9" fillId="0" borderId="24" xfId="61" applyNumberFormat="1" applyFont="1" applyBorder="1">
      <alignment/>
      <protection/>
    </xf>
    <xf numFmtId="3" fontId="9" fillId="0" borderId="49" xfId="61" applyNumberFormat="1" applyFont="1" applyBorder="1">
      <alignment/>
      <protection/>
    </xf>
    <xf numFmtId="3" fontId="9" fillId="0" borderId="21" xfId="61" applyNumberFormat="1" applyFont="1" applyBorder="1">
      <alignment/>
      <protection/>
    </xf>
    <xf numFmtId="3" fontId="20" fillId="0" borderId="20" xfId="60" applyNumberFormat="1" applyFont="1" applyBorder="1" applyAlignment="1">
      <alignment horizontal="right"/>
      <protection/>
    </xf>
    <xf numFmtId="3" fontId="20" fillId="0" borderId="21" xfId="60" applyNumberFormat="1" applyFont="1" applyBorder="1" applyAlignment="1">
      <alignment horizontal="right"/>
      <protection/>
    </xf>
    <xf numFmtId="3" fontId="20" fillId="0" borderId="21" xfId="60" applyNumberFormat="1" applyFont="1" applyBorder="1">
      <alignment/>
      <protection/>
    </xf>
    <xf numFmtId="3" fontId="20" fillId="0" borderId="38" xfId="60" applyNumberFormat="1" applyFont="1" applyBorder="1">
      <alignment/>
      <protection/>
    </xf>
    <xf numFmtId="3" fontId="20" fillId="0" borderId="26" xfId="60" applyNumberFormat="1" applyFont="1" applyBorder="1">
      <alignment/>
      <protection/>
    </xf>
    <xf numFmtId="3" fontId="20" fillId="0" borderId="49" xfId="61" applyNumberFormat="1" applyFont="1" applyBorder="1">
      <alignment/>
      <protection/>
    </xf>
    <xf numFmtId="3" fontId="20" fillId="0" borderId="21" xfId="61" applyNumberFormat="1" applyFont="1" applyBorder="1">
      <alignment/>
      <protection/>
    </xf>
    <xf numFmtId="3" fontId="9" fillId="0" borderId="38" xfId="61" applyNumberFormat="1" applyFont="1" applyBorder="1">
      <alignment/>
      <protection/>
    </xf>
    <xf numFmtId="3" fontId="8" fillId="0" borderId="22" xfId="60" applyNumberFormat="1" applyFont="1" applyBorder="1" applyAlignment="1">
      <alignment horizontal="right"/>
      <protection/>
    </xf>
    <xf numFmtId="0" fontId="8" fillId="0" borderId="0" xfId="60" applyFont="1" applyAlignment="1">
      <alignment horizontal="left" wrapText="1"/>
      <protection/>
    </xf>
    <xf numFmtId="3" fontId="3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9" fillId="0" borderId="0" xfId="40" applyNumberFormat="1" applyFont="1" applyAlignment="1">
      <alignment wrapText="1"/>
    </xf>
    <xf numFmtId="164" fontId="1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9" fillId="0" borderId="0" xfId="4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49" fontId="9" fillId="0" borderId="0" xfId="60" applyNumberFormat="1" applyFont="1">
      <alignment/>
      <protection/>
    </xf>
    <xf numFmtId="49" fontId="15" fillId="0" borderId="0" xfId="60" applyNumberFormat="1" applyFont="1">
      <alignment/>
      <protection/>
    </xf>
    <xf numFmtId="0" fontId="9" fillId="0" borderId="0" xfId="60" applyFont="1" applyAlignment="1">
      <alignment horizontal="left" vertical="center" wrapText="1"/>
      <protection/>
    </xf>
    <xf numFmtId="168" fontId="9" fillId="0" borderId="0" xfId="40" applyNumberFormat="1" applyFont="1" applyAlignment="1">
      <alignment vertical="center"/>
    </xf>
    <xf numFmtId="0" fontId="33" fillId="0" borderId="5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49" fontId="10" fillId="0" borderId="0" xfId="57" applyNumberFormat="1" applyFont="1">
      <alignment/>
      <protection/>
    </xf>
    <xf numFmtId="0" fontId="6" fillId="0" borderId="0" xfId="57" applyFont="1" applyAlignment="1">
      <alignment horizontal="left" vertical="center"/>
      <protection/>
    </xf>
    <xf numFmtId="49" fontId="8" fillId="0" borderId="0" xfId="57" applyNumberFormat="1" applyFont="1" applyAlignment="1">
      <alignment horizontal="left" vertical="center"/>
      <protection/>
    </xf>
    <xf numFmtId="49" fontId="10" fillId="0" borderId="0" xfId="57" applyNumberFormat="1" applyFont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8" fillId="0" borderId="0" xfId="0" applyFont="1" applyAlignment="1">
      <alignment vertical="center"/>
    </xf>
    <xf numFmtId="170" fontId="78" fillId="0" borderId="0" xfId="40" applyNumberFormat="1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168" fontId="78" fillId="0" borderId="0" xfId="40" applyNumberFormat="1" applyFont="1" applyBorder="1" applyAlignment="1">
      <alignment horizontal="center"/>
    </xf>
    <xf numFmtId="3" fontId="4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7" fillId="0" borderId="0" xfId="61" applyFont="1">
      <alignment/>
      <protection/>
    </xf>
    <xf numFmtId="3" fontId="7" fillId="0" borderId="0" xfId="61" applyNumberFormat="1" applyFont="1">
      <alignment/>
      <protection/>
    </xf>
    <xf numFmtId="0" fontId="4" fillId="0" borderId="0" xfId="61" applyFont="1" applyAlignment="1">
      <alignment wrapText="1"/>
      <protection/>
    </xf>
    <xf numFmtId="3" fontId="4" fillId="0" borderId="46" xfId="61" applyNumberFormat="1" applyFont="1" applyBorder="1">
      <alignment/>
      <protection/>
    </xf>
    <xf numFmtId="3" fontId="79" fillId="0" borderId="21" xfId="60" applyNumberFormat="1" applyFont="1" applyBorder="1">
      <alignment/>
      <protection/>
    </xf>
    <xf numFmtId="3" fontId="4" fillId="0" borderId="46" xfId="61" applyNumberFormat="1" applyFont="1" applyBorder="1" applyAlignment="1">
      <alignment horizontal="right"/>
      <protection/>
    </xf>
    <xf numFmtId="0" fontId="7" fillId="0" borderId="0" xfId="61" applyFont="1" applyAlignment="1">
      <alignment horizontal="right" wrapText="1"/>
      <protection/>
    </xf>
    <xf numFmtId="3" fontId="10" fillId="0" borderId="0" xfId="58" applyNumberFormat="1" applyFont="1" applyAlignment="1">
      <alignment horizontal="center"/>
      <protection/>
    </xf>
    <xf numFmtId="3" fontId="10" fillId="0" borderId="0" xfId="58" applyNumberFormat="1" applyFont="1" applyAlignment="1">
      <alignment horizontal="right"/>
      <protection/>
    </xf>
    <xf numFmtId="3" fontId="16" fillId="0" borderId="0" xfId="58" applyNumberFormat="1" applyFont="1" applyAlignment="1">
      <alignment horizontal="right"/>
      <protection/>
    </xf>
    <xf numFmtId="0" fontId="16" fillId="0" borderId="0" xfId="58" applyFont="1" applyAlignment="1">
      <alignment horizontal="right"/>
      <protection/>
    </xf>
    <xf numFmtId="3" fontId="19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9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168" fontId="10" fillId="0" borderId="0" xfId="40" applyNumberFormat="1" applyFont="1" applyAlignment="1">
      <alignment horizontal="right" wrapText="1"/>
    </xf>
    <xf numFmtId="3" fontId="78" fillId="0" borderId="0" xfId="4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8" fillId="0" borderId="0" xfId="4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9" fillId="0" borderId="17" xfId="60" applyFont="1" applyBorder="1" applyAlignment="1" quotePrefix="1">
      <alignment horizontal="center" vertical="center" wrapText="1"/>
      <protection/>
    </xf>
    <xf numFmtId="0" fontId="79" fillId="0" borderId="19" xfId="60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3" xfId="40" applyNumberFormat="1" applyFont="1" applyBorder="1" applyAlignment="1">
      <alignment/>
    </xf>
    <xf numFmtId="0" fontId="9" fillId="0" borderId="22" xfId="60" applyFont="1" applyBorder="1" applyAlignment="1">
      <alignment horizontal="left" wrapText="1"/>
      <protection/>
    </xf>
    <xf numFmtId="168" fontId="24" fillId="0" borderId="0" xfId="40" applyNumberFormat="1" applyFont="1" applyAlignment="1">
      <alignment horizontal="right"/>
    </xf>
    <xf numFmtId="0" fontId="9" fillId="0" borderId="18" xfId="61" applyFont="1" applyBorder="1" applyAlignment="1">
      <alignment wrapText="1"/>
      <protection/>
    </xf>
    <xf numFmtId="0" fontId="9" fillId="0" borderId="0" xfId="60" applyFont="1" applyBorder="1" applyAlignment="1">
      <alignment horizontal="center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3" fontId="9" fillId="0" borderId="21" xfId="60" applyNumberFormat="1" applyFont="1" applyBorder="1" applyAlignment="1">
      <alignment horizontal="right"/>
      <protection/>
    </xf>
    <xf numFmtId="3" fontId="9" fillId="0" borderId="21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10" fillId="0" borderId="0" xfId="4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5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54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55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0" fontId="10" fillId="0" borderId="56" xfId="58" applyFont="1" applyBorder="1" applyAlignment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9" fillId="0" borderId="0" xfId="60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6" fillId="0" borderId="0" xfId="58" applyFont="1" applyAlignment="1">
      <alignment horizont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4" xfId="58" applyFont="1" applyBorder="1" applyAlignment="1">
      <alignment horizontal="center" textRotation="255"/>
      <protection/>
    </xf>
    <xf numFmtId="0" fontId="24" fillId="0" borderId="15" xfId="58" applyFont="1" applyBorder="1" applyAlignment="1">
      <alignment horizontal="center" textRotation="255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21" fillId="0" borderId="14" xfId="58" applyFont="1" applyBorder="1" applyAlignment="1">
      <alignment horizontal="center" vertical="center" wrapText="1"/>
      <protection/>
    </xf>
    <xf numFmtId="0" fontId="21" fillId="0" borderId="15" xfId="58" applyFont="1" applyBorder="1" applyAlignment="1">
      <alignment horizontal="center" vertical="center" wrapText="1"/>
      <protection/>
    </xf>
    <xf numFmtId="0" fontId="21" fillId="0" borderId="16" xfId="58" applyFont="1" applyBorder="1" applyAlignment="1">
      <alignment horizontal="center" vertical="center" wrapText="1"/>
      <protection/>
    </xf>
    <xf numFmtId="168" fontId="21" fillId="0" borderId="57" xfId="40" applyNumberFormat="1" applyFont="1" applyBorder="1" applyAlignment="1">
      <alignment horizontal="center"/>
    </xf>
    <xf numFmtId="168" fontId="21" fillId="0" borderId="58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54" xfId="40" applyNumberFormat="1" applyFont="1" applyBorder="1" applyAlignment="1">
      <alignment horizontal="center"/>
    </xf>
    <xf numFmtId="168" fontId="21" fillId="0" borderId="23" xfId="40" applyNumberFormat="1" applyFont="1" applyBorder="1" applyAlignment="1">
      <alignment horizontal="center"/>
    </xf>
    <xf numFmtId="168" fontId="21" fillId="0" borderId="11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5" xfId="40" applyNumberFormat="1" applyFont="1" applyBorder="1" applyAlignment="1">
      <alignment horizontal="center"/>
    </xf>
    <xf numFmtId="168" fontId="21" fillId="0" borderId="12" xfId="40" applyNumberFormat="1" applyFont="1" applyBorder="1" applyAlignment="1">
      <alignment horizontal="center"/>
    </xf>
    <xf numFmtId="168" fontId="21" fillId="0" borderId="13" xfId="40" applyNumberFormat="1" applyFont="1" applyBorder="1" applyAlignment="1">
      <alignment horizontal="center"/>
    </xf>
    <xf numFmtId="168" fontId="21" fillId="0" borderId="56" xfId="4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wrapText="1"/>
      <protection/>
    </xf>
    <xf numFmtId="0" fontId="7" fillId="0" borderId="0" xfId="61" applyFont="1" applyAlignment="1">
      <alignment horizontal="center"/>
      <protection/>
    </xf>
    <xf numFmtId="0" fontId="9" fillId="0" borderId="27" xfId="58" applyFont="1" applyBorder="1" applyAlignment="1">
      <alignment horizontal="center"/>
      <protection/>
    </xf>
    <xf numFmtId="0" fontId="9" fillId="0" borderId="57" xfId="58" applyFont="1" applyBorder="1" applyAlignment="1">
      <alignment horizontal="center"/>
      <protection/>
    </xf>
    <xf numFmtId="0" fontId="9" fillId="0" borderId="58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56" xfId="58" applyFont="1" applyBorder="1" applyAlignment="1">
      <alignment horizontal="center"/>
      <protection/>
    </xf>
    <xf numFmtId="0" fontId="7" fillId="0" borderId="27" xfId="58" applyFont="1" applyBorder="1" applyAlignment="1">
      <alignment horizontal="center"/>
      <protection/>
    </xf>
    <xf numFmtId="0" fontId="7" fillId="0" borderId="58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/>
      <protection/>
    </xf>
    <xf numFmtId="0" fontId="7" fillId="0" borderId="55" xfId="58" applyFont="1" applyBorder="1" applyAlignment="1">
      <alignment horizont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9" fillId="0" borderId="14" xfId="58" applyFont="1" applyBorder="1" applyAlignment="1">
      <alignment horizontal="center" textRotation="255"/>
      <protection/>
    </xf>
    <xf numFmtId="0" fontId="9" fillId="0" borderId="15" xfId="58" applyFont="1" applyBorder="1" applyAlignment="1">
      <alignment horizontal="center" textRotation="255"/>
      <protection/>
    </xf>
    <xf numFmtId="0" fontId="9" fillId="0" borderId="16" xfId="58" applyFont="1" applyBorder="1" applyAlignment="1">
      <alignment horizontal="center" textRotation="255"/>
      <protection/>
    </xf>
    <xf numFmtId="0" fontId="9" fillId="0" borderId="0" xfId="0" applyFont="1" applyAlignment="1">
      <alignment horizontal="right"/>
    </xf>
    <xf numFmtId="0" fontId="9" fillId="0" borderId="13" xfId="61" applyFont="1" applyBorder="1" applyAlignment="1">
      <alignment horizontal="right"/>
      <protection/>
    </xf>
    <xf numFmtId="0" fontId="9" fillId="0" borderId="14" xfId="58" applyFont="1" applyBorder="1" applyAlignment="1">
      <alignment horizontal="center" vertical="center"/>
      <protection/>
    </xf>
    <xf numFmtId="0" fontId="9" fillId="0" borderId="15" xfId="58" applyFont="1" applyBorder="1" applyAlignment="1">
      <alignment horizontal="center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25" fillId="0" borderId="14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16" xfId="58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27" xfId="58" applyFont="1" applyBorder="1" applyAlignment="1">
      <alignment horizontal="center" wrapText="1"/>
      <protection/>
    </xf>
    <xf numFmtId="0" fontId="9" fillId="0" borderId="57" xfId="58" applyFont="1" applyBorder="1" applyAlignment="1">
      <alignment horizontal="center" wrapText="1"/>
      <protection/>
    </xf>
    <xf numFmtId="0" fontId="9" fillId="0" borderId="58" xfId="58" applyFont="1" applyBorder="1" applyAlignment="1">
      <alignment horizontal="center" wrapText="1"/>
      <protection/>
    </xf>
    <xf numFmtId="44" fontId="9" fillId="0" borderId="27" xfId="63" applyFont="1" applyBorder="1" applyAlignment="1">
      <alignment horizontal="center"/>
    </xf>
    <xf numFmtId="44" fontId="9" fillId="0" borderId="57" xfId="63" applyFont="1" applyBorder="1" applyAlignment="1">
      <alignment horizontal="center"/>
    </xf>
    <xf numFmtId="44" fontId="9" fillId="0" borderId="58" xfId="63" applyFont="1" applyBorder="1" applyAlignment="1">
      <alignment horizontal="center"/>
    </xf>
    <xf numFmtId="0" fontId="24" fillId="0" borderId="16" xfId="58" applyFont="1" applyBorder="1" applyAlignment="1">
      <alignment horizontal="center" textRotation="255"/>
      <protection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0" xfId="60" applyFont="1" applyBorder="1" applyAlignment="1">
      <alignment horizontal="left" wrapText="1"/>
      <protection/>
    </xf>
    <xf numFmtId="0" fontId="10" fillId="0" borderId="0" xfId="60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60" applyFont="1" applyBorder="1" applyAlignment="1">
      <alignment horizontal="left" wrapText="1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/>
    </xf>
    <xf numFmtId="0" fontId="8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14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54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8" fontId="10" fillId="0" borderId="40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4" xfId="0" applyFont="1" applyBorder="1" applyAlignment="1">
      <alignment/>
    </xf>
    <xf numFmtId="0" fontId="28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68" fontId="10" fillId="0" borderId="21" xfId="40" applyNumberFormat="1" applyFont="1" applyBorder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168" fontId="10" fillId="0" borderId="40" xfId="40" applyNumberFormat="1" applyFont="1" applyBorder="1" applyAlignment="1">
      <alignment horizontal="center"/>
    </xf>
    <xf numFmtId="168" fontId="10" fillId="0" borderId="34" xfId="40" applyNumberFormat="1" applyFont="1" applyBorder="1" applyAlignment="1">
      <alignment horizontal="center"/>
    </xf>
    <xf numFmtId="168" fontId="10" fillId="0" borderId="24" xfId="40" applyNumberFormat="1" applyFont="1" applyBorder="1" applyAlignment="1">
      <alignment horizontal="center"/>
    </xf>
    <xf numFmtId="168" fontId="10" fillId="0" borderId="4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8" fontId="10" fillId="0" borderId="4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16" xfId="4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68" fontId="6" fillId="0" borderId="14" xfId="40" applyNumberFormat="1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23" xfId="40" applyNumberFormat="1" applyFont="1" applyBorder="1" applyAlignment="1">
      <alignment horizontal="center"/>
    </xf>
    <xf numFmtId="168" fontId="10" fillId="0" borderId="12" xfId="40" applyNumberFormat="1" applyFont="1" applyBorder="1" applyAlignment="1">
      <alignment horizontal="center"/>
    </xf>
    <xf numFmtId="168" fontId="10" fillId="0" borderId="56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23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168" fontId="6" fillId="0" borderId="56" xfId="40" applyNumberFormat="1" applyFont="1" applyBorder="1" applyAlignment="1">
      <alignment horizontal="center"/>
    </xf>
    <xf numFmtId="168" fontId="10" fillId="0" borderId="62" xfId="40" applyNumberFormat="1" applyFont="1" applyBorder="1" applyAlignment="1">
      <alignment horizontal="center"/>
    </xf>
    <xf numFmtId="168" fontId="10" fillId="0" borderId="63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57" applyFont="1" applyAlignment="1">
      <alignment horizont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27" xfId="57" applyFont="1" applyBorder="1" applyAlignment="1">
      <alignment horizontal="center"/>
      <protection/>
    </xf>
    <xf numFmtId="0" fontId="6" fillId="0" borderId="57" xfId="57" applyFont="1" applyBorder="1" applyAlignment="1">
      <alignment horizontal="center"/>
      <protection/>
    </xf>
    <xf numFmtId="0" fontId="78" fillId="0" borderId="0" xfId="0" applyFont="1" applyAlignment="1">
      <alignment horizontal="left" wrapText="1"/>
    </xf>
    <xf numFmtId="0" fontId="8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169" fontId="10" fillId="0" borderId="0" xfId="0" applyNumberFormat="1" applyFont="1" applyAlignment="1">
      <alignment horizontal="right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31">
      <selection activeCell="P53" sqref="P53"/>
    </sheetView>
  </sheetViews>
  <sheetFormatPr defaultColWidth="9.00390625" defaultRowHeight="12.75"/>
  <cols>
    <col min="14" max="14" width="11.00390625" style="0" customWidth="1"/>
  </cols>
  <sheetData>
    <row r="42" spans="14:22" ht="22.5">
      <c r="N42" s="440" t="s">
        <v>351</v>
      </c>
      <c r="O42" s="440"/>
      <c r="P42" s="440"/>
      <c r="Q42" s="440"/>
      <c r="R42" s="440"/>
      <c r="S42" s="440"/>
      <c r="T42" s="440"/>
      <c r="U42" s="440"/>
      <c r="V42" s="440"/>
    </row>
    <row r="43" spans="14:21" ht="22.5">
      <c r="N43" s="440"/>
      <c r="O43" s="440"/>
      <c r="P43" s="440"/>
      <c r="Q43" s="440"/>
      <c r="R43" s="440"/>
      <c r="S43" s="440"/>
      <c r="T43" s="440"/>
      <c r="U43" s="440"/>
    </row>
    <row r="44" spans="14:22" ht="22.5">
      <c r="N44" s="440" t="s">
        <v>471</v>
      </c>
      <c r="O44" s="440"/>
      <c r="P44" s="440"/>
      <c r="Q44" s="440"/>
      <c r="R44" s="440"/>
      <c r="S44" s="440"/>
      <c r="T44" s="440"/>
      <c r="U44" s="440"/>
      <c r="V44" s="440"/>
    </row>
    <row r="45" spans="14:22" ht="22.5">
      <c r="N45" s="440" t="s">
        <v>352</v>
      </c>
      <c r="O45" s="440"/>
      <c r="P45" s="440"/>
      <c r="Q45" s="440"/>
      <c r="R45" s="440"/>
      <c r="S45" s="440"/>
      <c r="T45" s="440"/>
      <c r="U45" s="440"/>
      <c r="V45" s="440"/>
    </row>
    <row r="47" spans="17:19" ht="12.75">
      <c r="Q47" s="441" t="s">
        <v>408</v>
      </c>
      <c r="R47" s="442"/>
      <c r="S47" s="442"/>
    </row>
    <row r="48" spans="17:19" ht="12.75">
      <c r="Q48" s="442"/>
      <c r="R48" s="442"/>
      <c r="S48" s="442"/>
    </row>
    <row r="53" spans="14:16" s="185" customFormat="1" ht="15.75">
      <c r="N53" s="306" t="s">
        <v>353</v>
      </c>
      <c r="O53" s="19" t="s">
        <v>494</v>
      </c>
      <c r="P53" s="22"/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35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195" t="s">
        <v>480</v>
      </c>
      <c r="B1" s="195"/>
      <c r="C1" s="83"/>
    </row>
    <row r="2" s="128" customFormat="1" ht="15.75">
      <c r="C2" s="134"/>
    </row>
    <row r="4" spans="1:3" s="119" customFormat="1" ht="15">
      <c r="A4" s="573" t="s">
        <v>442</v>
      </c>
      <c r="B4" s="573"/>
      <c r="C4" s="573"/>
    </row>
    <row r="5" spans="1:3" s="119" customFormat="1" ht="15.75">
      <c r="A5" s="129"/>
      <c r="B5" s="75"/>
      <c r="C5" s="75"/>
    </row>
    <row r="6" spans="1:3" ht="15.75">
      <c r="A6" s="574" t="s">
        <v>325</v>
      </c>
      <c r="B6" s="574"/>
      <c r="C6" s="574"/>
    </row>
    <row r="7" spans="1:3" ht="15.75">
      <c r="A7" s="469" t="s">
        <v>349</v>
      </c>
      <c r="B7" s="469"/>
      <c r="C7" s="469"/>
    </row>
    <row r="8" spans="1:3" ht="15.75">
      <c r="A8" s="469" t="s">
        <v>148</v>
      </c>
      <c r="B8" s="469"/>
      <c r="C8" s="469"/>
    </row>
    <row r="9" spans="1:3" ht="15.75">
      <c r="A9" s="469" t="s">
        <v>475</v>
      </c>
      <c r="B9" s="469"/>
      <c r="C9" s="469"/>
    </row>
    <row r="10" ht="16.5" thickBot="1">
      <c r="C10" s="151" t="s">
        <v>391</v>
      </c>
    </row>
    <row r="11" spans="1:3" ht="15.75">
      <c r="A11" s="137" t="s">
        <v>25</v>
      </c>
      <c r="B11" s="130"/>
      <c r="C11" s="138" t="s">
        <v>16</v>
      </c>
    </row>
    <row r="12" spans="1:3" ht="15.75">
      <c r="A12" s="131"/>
      <c r="B12" s="132" t="s">
        <v>0</v>
      </c>
      <c r="C12" s="139"/>
    </row>
    <row r="13" spans="1:3" ht="34.5" customHeight="1" thickBot="1">
      <c r="A13" s="133" t="s">
        <v>26</v>
      </c>
      <c r="B13" s="140"/>
      <c r="C13" s="141" t="s">
        <v>7</v>
      </c>
    </row>
    <row r="14" spans="1:3" ht="20.25" customHeight="1">
      <c r="A14" s="579" t="s">
        <v>149</v>
      </c>
      <c r="B14" s="579"/>
      <c r="C14" s="579"/>
    </row>
    <row r="15" spans="1:3" ht="20.25" customHeight="1">
      <c r="A15" s="142" t="s">
        <v>27</v>
      </c>
      <c r="B15" s="143" t="s">
        <v>150</v>
      </c>
      <c r="C15" s="144"/>
    </row>
    <row r="16" spans="1:3" ht="20.25" customHeight="1">
      <c r="A16" s="142"/>
      <c r="B16" s="22" t="s">
        <v>151</v>
      </c>
      <c r="C16" s="144">
        <f>'2.mell - bevétel'!H54</f>
        <v>19886231</v>
      </c>
    </row>
    <row r="17" spans="1:5" ht="20.25" customHeight="1">
      <c r="A17" s="142"/>
      <c r="B17" s="89" t="s">
        <v>152</v>
      </c>
      <c r="C17" s="144">
        <f>'2.mell - bevétel'!H62</f>
        <v>84000</v>
      </c>
      <c r="D17" s="86"/>
      <c r="E17" s="86"/>
    </row>
    <row r="18" spans="1:3" ht="20.25" customHeight="1">
      <c r="A18" s="142" t="s">
        <v>21</v>
      </c>
      <c r="B18" s="143" t="s">
        <v>153</v>
      </c>
      <c r="C18" s="144">
        <f>'2.mell - bevétel'!H82</f>
        <v>1495000</v>
      </c>
    </row>
    <row r="19" spans="1:3" ht="20.25" customHeight="1">
      <c r="A19" s="142" t="s">
        <v>28</v>
      </c>
      <c r="B19" s="143" t="s">
        <v>154</v>
      </c>
      <c r="C19" s="144">
        <f>'2.mell - bevétel'!H96</f>
        <v>5073117</v>
      </c>
    </row>
    <row r="20" spans="1:3" ht="20.25" customHeight="1">
      <c r="A20" s="142" t="s">
        <v>66</v>
      </c>
      <c r="B20" s="145" t="s">
        <v>155</v>
      </c>
      <c r="C20" s="144"/>
    </row>
    <row r="21" spans="1:5" ht="36" customHeight="1">
      <c r="A21" s="142"/>
      <c r="B21" s="89" t="s">
        <v>156</v>
      </c>
      <c r="C21" s="144"/>
      <c r="D21" s="89"/>
      <c r="E21" s="89"/>
    </row>
    <row r="22" spans="1:3" ht="20.25" customHeight="1">
      <c r="A22" s="142"/>
      <c r="B22" s="22" t="s">
        <v>157</v>
      </c>
      <c r="C22" s="144"/>
    </row>
    <row r="23" spans="1:3" ht="36" customHeight="1">
      <c r="A23" s="146"/>
      <c r="B23" s="147" t="s">
        <v>158</v>
      </c>
      <c r="C23" s="148">
        <f>SUM(C16:C22)</f>
        <v>26538348</v>
      </c>
    </row>
    <row r="24" spans="1:3" ht="21" customHeight="1">
      <c r="A24" s="136" t="s">
        <v>67</v>
      </c>
      <c r="B24" s="143" t="s">
        <v>159</v>
      </c>
      <c r="C24" s="25">
        <f>'4.mell. - kiadás'!E32</f>
        <v>8439058</v>
      </c>
    </row>
    <row r="25" spans="1:3" ht="21" customHeight="1">
      <c r="A25" s="136" t="s">
        <v>72</v>
      </c>
      <c r="B25" s="143" t="s">
        <v>160</v>
      </c>
      <c r="C25" s="25">
        <f>'4.mell. - kiadás'!F32</f>
        <v>1927309</v>
      </c>
    </row>
    <row r="26" spans="1:3" ht="21" customHeight="1">
      <c r="A26" s="136" t="s">
        <v>161</v>
      </c>
      <c r="B26" s="149" t="s">
        <v>162</v>
      </c>
      <c r="C26" s="25">
        <f>'4.mell. - kiadás'!G32</f>
        <v>14738533</v>
      </c>
    </row>
    <row r="27" spans="1:3" ht="21" customHeight="1">
      <c r="A27" s="136" t="s">
        <v>163</v>
      </c>
      <c r="B27" s="149" t="s">
        <v>164</v>
      </c>
      <c r="C27" s="25">
        <f>'4.mell. - kiadás'!H32</f>
        <v>1459000</v>
      </c>
    </row>
    <row r="28" spans="1:3" ht="21" customHeight="1">
      <c r="A28" s="136" t="s">
        <v>165</v>
      </c>
      <c r="B28" s="149" t="s">
        <v>166</v>
      </c>
      <c r="C28" s="25"/>
    </row>
    <row r="29" spans="1:3" ht="15.75">
      <c r="A29" s="136"/>
      <c r="B29" s="150" t="s">
        <v>167</v>
      </c>
      <c r="C29" s="151">
        <f>'4.mell. - kiadás'!I32</f>
        <v>309540</v>
      </c>
    </row>
    <row r="30" spans="1:5" ht="15.75">
      <c r="A30" s="136"/>
      <c r="B30" s="150" t="s">
        <v>168</v>
      </c>
      <c r="E30" s="91"/>
    </row>
    <row r="31" spans="1:6" ht="33.75" customHeight="1">
      <c r="A31" s="146"/>
      <c r="B31" s="147" t="s">
        <v>169</v>
      </c>
      <c r="C31" s="148">
        <f>SUM(C24:C30)</f>
        <v>26873440</v>
      </c>
      <c r="E31" s="91"/>
      <c r="F31" s="91"/>
    </row>
    <row r="32" spans="1:6" ht="21.75" customHeight="1">
      <c r="A32" s="142"/>
      <c r="B32" s="143"/>
      <c r="C32" s="144"/>
      <c r="E32" s="91"/>
      <c r="F32" s="91"/>
    </row>
    <row r="33" spans="1:6" ht="22.5" customHeight="1">
      <c r="A33" s="142"/>
      <c r="B33" s="143"/>
      <c r="C33" s="144"/>
      <c r="E33" s="91"/>
      <c r="F33" s="91"/>
    </row>
    <row r="34" spans="1:6" ht="22.5" customHeight="1">
      <c r="A34" s="142"/>
      <c r="B34" s="143"/>
      <c r="C34" s="144"/>
      <c r="E34" s="91"/>
      <c r="F34" s="91"/>
    </row>
    <row r="35" spans="1:3" ht="19.5" customHeight="1" thickBot="1">
      <c r="A35" s="580"/>
      <c r="B35" s="580"/>
      <c r="C35" s="580"/>
    </row>
    <row r="36" spans="1:3" ht="15.75">
      <c r="A36" s="137" t="s">
        <v>25</v>
      </c>
      <c r="B36" s="130"/>
      <c r="C36" s="138" t="s">
        <v>16</v>
      </c>
    </row>
    <row r="37" spans="1:3" ht="15.75">
      <c r="A37" s="131"/>
      <c r="B37" s="132" t="s">
        <v>0</v>
      </c>
      <c r="C37" s="139"/>
    </row>
    <row r="38" spans="1:3" ht="15.75" customHeight="1" thickBot="1">
      <c r="A38" s="133" t="s">
        <v>26</v>
      </c>
      <c r="B38" s="140"/>
      <c r="C38" s="141" t="s">
        <v>7</v>
      </c>
    </row>
    <row r="39" spans="1:3" ht="21" customHeight="1">
      <c r="A39" s="581" t="s">
        <v>170</v>
      </c>
      <c r="B39" s="581"/>
      <c r="C39" s="581"/>
    </row>
    <row r="40" spans="1:3" ht="21" customHeight="1">
      <c r="A40" s="136" t="s">
        <v>171</v>
      </c>
      <c r="B40" s="67" t="s">
        <v>172</v>
      </c>
      <c r="C40" s="135">
        <f>'2.mell - bevétel'!H70</f>
        <v>15122940</v>
      </c>
    </row>
    <row r="41" spans="1:2" ht="21" customHeight="1">
      <c r="A41" s="136" t="s">
        <v>173</v>
      </c>
      <c r="B41" s="67" t="s">
        <v>174</v>
      </c>
    </row>
    <row r="42" spans="1:2" ht="21" customHeight="1">
      <c r="A42" s="136" t="s">
        <v>175</v>
      </c>
      <c r="B42" s="145" t="s">
        <v>176</v>
      </c>
    </row>
    <row r="43" spans="1:2" ht="31.5" customHeight="1">
      <c r="A43" s="136"/>
      <c r="B43" s="111" t="s">
        <v>177</v>
      </c>
    </row>
    <row r="44" spans="1:2" ht="21" customHeight="1">
      <c r="A44" s="136"/>
      <c r="B44" s="56" t="s">
        <v>178</v>
      </c>
    </row>
    <row r="45" spans="1:5" ht="32.25" customHeight="1">
      <c r="A45" s="146"/>
      <c r="B45" s="147" t="s">
        <v>179</v>
      </c>
      <c r="C45" s="148">
        <f>SUM(C40:C44)</f>
        <v>15122940</v>
      </c>
      <c r="E45" s="91"/>
    </row>
    <row r="46" spans="1:3" ht="21" customHeight="1">
      <c r="A46" s="136" t="s">
        <v>180</v>
      </c>
      <c r="B46" s="67" t="s">
        <v>181</v>
      </c>
      <c r="C46" s="135">
        <f>'4.mell. - kiadás'!L32</f>
        <v>15709764</v>
      </c>
    </row>
    <row r="47" spans="1:3" ht="21" customHeight="1">
      <c r="A47" s="136" t="s">
        <v>182</v>
      </c>
      <c r="B47" s="67" t="s">
        <v>183</v>
      </c>
      <c r="C47" s="135">
        <f>'4.mell. - kiadás'!M32</f>
        <v>0</v>
      </c>
    </row>
    <row r="48" spans="1:2" ht="18.75" customHeight="1">
      <c r="A48" s="136" t="s">
        <v>184</v>
      </c>
      <c r="B48" s="145" t="s">
        <v>185</v>
      </c>
    </row>
    <row r="49" spans="1:2" ht="33" customHeight="1">
      <c r="A49" s="136"/>
      <c r="B49" s="111" t="s">
        <v>186</v>
      </c>
    </row>
    <row r="50" spans="1:2" ht="18" customHeight="1">
      <c r="A50" s="136"/>
      <c r="B50" s="150" t="s">
        <v>187</v>
      </c>
    </row>
    <row r="51" spans="1:2" ht="18" customHeight="1">
      <c r="A51" s="136"/>
      <c r="B51" s="150" t="s">
        <v>168</v>
      </c>
    </row>
    <row r="52" spans="1:6" s="9" customFormat="1" ht="27" customHeight="1" thickBot="1">
      <c r="A52" s="146"/>
      <c r="B52" s="147" t="s">
        <v>188</v>
      </c>
      <c r="C52" s="148">
        <f>SUM(C46:C51)</f>
        <v>15709764</v>
      </c>
      <c r="F52" s="152"/>
    </row>
    <row r="53" spans="1:3" s="9" customFormat="1" ht="27" customHeight="1" thickBot="1">
      <c r="A53" s="153"/>
      <c r="B53" s="154" t="s">
        <v>189</v>
      </c>
      <c r="C53" s="155">
        <f>C23+C45</f>
        <v>41661288</v>
      </c>
    </row>
    <row r="54" spans="1:6" s="9" customFormat="1" ht="27" customHeight="1" thickBot="1">
      <c r="A54" s="153"/>
      <c r="B54" s="154" t="s">
        <v>190</v>
      </c>
      <c r="C54" s="155">
        <f>C31+C52</f>
        <v>42583204</v>
      </c>
      <c r="F54" s="152"/>
    </row>
    <row r="55" spans="1:3" s="9" customFormat="1" ht="15.75">
      <c r="A55" s="156"/>
      <c r="B55" s="157"/>
      <c r="C55" s="158"/>
    </row>
    <row r="56" spans="1:3" s="159" customFormat="1" ht="16.5" thickBot="1">
      <c r="A56" s="157"/>
      <c r="B56" s="168"/>
      <c r="C56" s="169"/>
    </row>
    <row r="57" spans="1:3" s="159" customFormat="1" ht="19.5" customHeight="1">
      <c r="A57" s="137" t="s">
        <v>25</v>
      </c>
      <c r="B57" s="575" t="s">
        <v>0</v>
      </c>
      <c r="C57" s="138" t="s">
        <v>16</v>
      </c>
    </row>
    <row r="58" spans="1:3" s="159" customFormat="1" ht="15.75">
      <c r="A58" s="131"/>
      <c r="B58" s="576"/>
      <c r="C58" s="139"/>
    </row>
    <row r="59" spans="1:3" s="159" customFormat="1" ht="12" customHeight="1" thickBot="1">
      <c r="A59" s="133" t="s">
        <v>26</v>
      </c>
      <c r="B59" s="577"/>
      <c r="C59" s="141" t="s">
        <v>7</v>
      </c>
    </row>
    <row r="60" spans="1:3" s="159" customFormat="1" ht="15.75">
      <c r="A60" s="157"/>
      <c r="B60" s="168"/>
      <c r="C60" s="169"/>
    </row>
    <row r="61" spans="1:3" ht="15" customHeight="1">
      <c r="A61" s="578" t="s">
        <v>191</v>
      </c>
      <c r="B61" s="578"/>
      <c r="C61" s="578"/>
    </row>
    <row r="62" spans="1:3" ht="15" customHeight="1">
      <c r="A62" s="160"/>
      <c r="B62" s="160"/>
      <c r="C62" s="160"/>
    </row>
    <row r="63" spans="1:3" ht="20.25" customHeight="1">
      <c r="A63" s="146" t="s">
        <v>192</v>
      </c>
      <c r="B63" s="161" t="s">
        <v>193</v>
      </c>
      <c r="C63" s="148">
        <f>'2.mell - bevétel'!H107</f>
        <v>1717365</v>
      </c>
    </row>
    <row r="64" spans="1:3" ht="21" customHeight="1">
      <c r="A64" s="146"/>
      <c r="B64" s="307" t="s">
        <v>194</v>
      </c>
      <c r="C64" s="162">
        <f>SUM(C63:C63)</f>
        <v>1717365</v>
      </c>
    </row>
    <row r="65" spans="1:3" ht="15.75">
      <c r="A65" s="142" t="s">
        <v>195</v>
      </c>
      <c r="B65" s="161" t="s">
        <v>369</v>
      </c>
      <c r="C65" s="148">
        <f>'4.mell. - kiadás'!P32</f>
        <v>795449</v>
      </c>
    </row>
    <row r="66" spans="1:3" ht="15.75">
      <c r="A66" s="136" t="s">
        <v>196</v>
      </c>
      <c r="B66" s="161" t="s">
        <v>197</v>
      </c>
      <c r="C66" s="148"/>
    </row>
    <row r="67" spans="1:3" s="163" customFormat="1" ht="27" customHeight="1" thickBot="1">
      <c r="A67" s="146"/>
      <c r="B67" s="307" t="s">
        <v>198</v>
      </c>
      <c r="C67" s="162">
        <f>SUM(C65:C66)</f>
        <v>795449</v>
      </c>
    </row>
    <row r="68" spans="1:5" s="163" customFormat="1" ht="27" customHeight="1" thickBot="1">
      <c r="A68" s="164"/>
      <c r="B68" s="165" t="s">
        <v>199</v>
      </c>
      <c r="C68" s="166">
        <f>C53+C64</f>
        <v>43378653</v>
      </c>
      <c r="E68" s="167"/>
    </row>
    <row r="69" spans="1:5" ht="27" customHeight="1" thickBot="1">
      <c r="A69" s="164"/>
      <c r="B69" s="165" t="s">
        <v>200</v>
      </c>
      <c r="C69" s="166">
        <f>C54+C67</f>
        <v>43378653</v>
      </c>
      <c r="E69" s="167"/>
    </row>
  </sheetData>
  <sheetProtection/>
  <mergeCells count="10">
    <mergeCell ref="A4:C4"/>
    <mergeCell ref="A6:C6"/>
    <mergeCell ref="B57:B59"/>
    <mergeCell ref="A61:C61"/>
    <mergeCell ref="A7:C7"/>
    <mergeCell ref="A8:C8"/>
    <mergeCell ref="A9:C9"/>
    <mergeCell ref="A14:C14"/>
    <mergeCell ref="A35:C35"/>
    <mergeCell ref="A39:C3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125" style="56" customWidth="1"/>
    <col min="2" max="2" width="43.625" style="56" customWidth="1"/>
    <col min="3" max="14" width="15.375" style="25" customWidth="1"/>
    <col min="15" max="15" width="18.875" style="25" customWidth="1"/>
    <col min="16" max="16" width="12.625" style="56" bestFit="1" customWidth="1"/>
    <col min="17" max="16384" width="9.125" style="56" customWidth="1"/>
  </cols>
  <sheetData>
    <row r="1" spans="3:15" s="304" customFormat="1" ht="15.75"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92" customFormat="1" ht="15.75">
      <c r="A2" s="92" t="s">
        <v>492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05"/>
    </row>
    <row r="3" ht="15.75">
      <c r="O3" s="305"/>
    </row>
    <row r="4" spans="2:15" ht="15.75">
      <c r="B4" s="444" t="s">
        <v>442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2:15" ht="15.75"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</row>
    <row r="6" spans="2:15" ht="15.75">
      <c r="B6" s="444" t="s">
        <v>325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</row>
    <row r="7" spans="2:15" ht="15.75">
      <c r="B7" s="444" t="s">
        <v>217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</row>
    <row r="8" spans="2:15" ht="15.75">
      <c r="B8" s="444" t="s">
        <v>475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</row>
    <row r="9" spans="3:15" ht="16.5" thickBot="1">
      <c r="C9" s="26"/>
      <c r="D9" s="26"/>
      <c r="E9" s="26"/>
      <c r="F9" s="198"/>
      <c r="G9" s="26"/>
      <c r="H9" s="26"/>
      <c r="I9" s="26"/>
      <c r="J9" s="26"/>
      <c r="O9" s="199" t="s">
        <v>382</v>
      </c>
    </row>
    <row r="10" spans="1:15" ht="15.75">
      <c r="A10" s="200" t="s">
        <v>25</v>
      </c>
      <c r="B10" s="201"/>
      <c r="C10" s="202"/>
      <c r="D10" s="203"/>
      <c r="E10" s="204"/>
      <c r="F10" s="205"/>
      <c r="G10" s="205"/>
      <c r="H10" s="205"/>
      <c r="I10" s="205"/>
      <c r="J10" s="205"/>
      <c r="K10" s="206"/>
      <c r="L10" s="206"/>
      <c r="M10" s="206"/>
      <c r="N10" s="207"/>
      <c r="O10" s="208"/>
    </row>
    <row r="11" spans="1:15" ht="15.75">
      <c r="A11" s="209"/>
      <c r="B11" s="210" t="s">
        <v>0</v>
      </c>
      <c r="C11" s="96" t="s">
        <v>218</v>
      </c>
      <c r="D11" s="211" t="s">
        <v>219</v>
      </c>
      <c r="E11" s="212" t="s">
        <v>220</v>
      </c>
      <c r="F11" s="213" t="s">
        <v>221</v>
      </c>
      <c r="G11" s="213" t="s">
        <v>222</v>
      </c>
      <c r="H11" s="213" t="s">
        <v>223</v>
      </c>
      <c r="I11" s="213" t="s">
        <v>224</v>
      </c>
      <c r="J11" s="213" t="s">
        <v>225</v>
      </c>
      <c r="K11" s="213" t="s">
        <v>226</v>
      </c>
      <c r="L11" s="213" t="s">
        <v>227</v>
      </c>
      <c r="M11" s="213" t="s">
        <v>228</v>
      </c>
      <c r="N11" s="212" t="s">
        <v>229</v>
      </c>
      <c r="O11" s="139" t="s">
        <v>214</v>
      </c>
    </row>
    <row r="12" spans="1:15" ht="16.5" thickBot="1">
      <c r="A12" s="214" t="s">
        <v>26</v>
      </c>
      <c r="B12" s="215"/>
      <c r="C12" s="216"/>
      <c r="D12" s="217"/>
      <c r="E12" s="218"/>
      <c r="F12" s="219"/>
      <c r="G12" s="219"/>
      <c r="H12" s="219"/>
      <c r="I12" s="219"/>
      <c r="J12" s="219"/>
      <c r="K12" s="219"/>
      <c r="L12" s="219"/>
      <c r="M12" s="219"/>
      <c r="N12" s="218"/>
      <c r="O12" s="216"/>
    </row>
    <row r="13" spans="1:15" ht="28.5" customHeight="1">
      <c r="A13" s="220"/>
      <c r="B13" s="221" t="s">
        <v>230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</row>
    <row r="14" spans="1:15" ht="28.5" customHeight="1">
      <c r="A14" s="220" t="s">
        <v>27</v>
      </c>
      <c r="B14" s="221" t="s">
        <v>231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1:15" ht="28.5" customHeight="1">
      <c r="A15" s="220"/>
      <c r="B15" s="221" t="s">
        <v>232</v>
      </c>
      <c r="C15" s="222">
        <v>883825</v>
      </c>
      <c r="D15" s="222">
        <f>1773000-45509</f>
        <v>1727491</v>
      </c>
      <c r="E15" s="222">
        <f aca="true" t="shared" si="0" ref="E15:N15">1773000-45508</f>
        <v>1727492</v>
      </c>
      <c r="F15" s="222">
        <f>1773000-45513</f>
        <v>1727487</v>
      </c>
      <c r="G15" s="222">
        <f t="shared" si="0"/>
        <v>1727492</v>
      </c>
      <c r="H15" s="222">
        <f t="shared" si="0"/>
        <v>1727492</v>
      </c>
      <c r="I15" s="222">
        <f t="shared" si="0"/>
        <v>1727492</v>
      </c>
      <c r="J15" s="222">
        <f t="shared" si="0"/>
        <v>1727492</v>
      </c>
      <c r="K15" s="222">
        <f t="shared" si="0"/>
        <v>1727492</v>
      </c>
      <c r="L15" s="222">
        <f t="shared" si="0"/>
        <v>1727492</v>
      </c>
      <c r="M15" s="222">
        <f t="shared" si="0"/>
        <v>1727492</v>
      </c>
      <c r="N15" s="222">
        <f t="shared" si="0"/>
        <v>1727492</v>
      </c>
      <c r="O15" s="223">
        <f>SUM(C15:N15)</f>
        <v>19886231</v>
      </c>
    </row>
    <row r="16" spans="1:15" ht="28.5" customHeight="1">
      <c r="A16" s="220"/>
      <c r="B16" s="221" t="s">
        <v>233</v>
      </c>
      <c r="C16" s="222"/>
      <c r="D16" s="222"/>
      <c r="E16" s="222"/>
      <c r="F16" s="222"/>
      <c r="G16" s="222"/>
      <c r="H16" s="222"/>
      <c r="I16" s="222"/>
      <c r="J16" s="222">
        <v>42000</v>
      </c>
      <c r="K16" s="222"/>
      <c r="L16" s="222"/>
      <c r="M16" s="222">
        <v>42000</v>
      </c>
      <c r="N16" s="222"/>
      <c r="O16" s="223">
        <f>SUM(C16:N16)</f>
        <v>84000</v>
      </c>
    </row>
    <row r="17" spans="1:15" ht="28.5" customHeight="1">
      <c r="A17" s="220" t="s">
        <v>21</v>
      </c>
      <c r="B17" s="221" t="s">
        <v>234</v>
      </c>
      <c r="C17" s="222"/>
      <c r="D17" s="222">
        <v>7561470</v>
      </c>
      <c r="E17" s="222"/>
      <c r="F17" s="222"/>
      <c r="G17" s="222"/>
      <c r="H17" s="222">
        <v>7561470</v>
      </c>
      <c r="I17" s="222"/>
      <c r="J17" s="222"/>
      <c r="K17" s="222"/>
      <c r="L17" s="222"/>
      <c r="M17" s="222"/>
      <c r="N17" s="222"/>
      <c r="O17" s="223">
        <f aca="true" t="shared" si="1" ref="O17:O27">SUM(C17:N17)</f>
        <v>15122940</v>
      </c>
    </row>
    <row r="18" spans="1:15" ht="15.75">
      <c r="A18" s="220" t="s">
        <v>28</v>
      </c>
      <c r="B18" s="221" t="s">
        <v>235</v>
      </c>
      <c r="C18" s="222">
        <v>23000</v>
      </c>
      <c r="D18" s="222">
        <v>83000</v>
      </c>
      <c r="E18" s="222">
        <v>415000</v>
      </c>
      <c r="F18" s="222">
        <v>69000</v>
      </c>
      <c r="G18" s="222">
        <v>64000</v>
      </c>
      <c r="H18" s="222">
        <v>24000</v>
      </c>
      <c r="I18" s="222">
        <v>9000</v>
      </c>
      <c r="J18" s="222">
        <v>120000</v>
      </c>
      <c r="K18" s="222">
        <v>410000</v>
      </c>
      <c r="L18" s="222">
        <v>22000</v>
      </c>
      <c r="M18" s="222">
        <v>184000</v>
      </c>
      <c r="N18" s="222">
        <v>72000</v>
      </c>
      <c r="O18" s="223">
        <f t="shared" si="1"/>
        <v>1495000</v>
      </c>
    </row>
    <row r="19" spans="1:17" ht="15.75">
      <c r="A19" s="220" t="s">
        <v>66</v>
      </c>
      <c r="B19" s="221" t="s">
        <v>236</v>
      </c>
      <c r="C19" s="222">
        <v>72753</v>
      </c>
      <c r="D19" s="222">
        <v>72753</v>
      </c>
      <c r="E19" s="222">
        <v>72753</v>
      </c>
      <c r="F19" s="222">
        <v>72753</v>
      </c>
      <c r="G19" s="222">
        <v>72753</v>
      </c>
      <c r="H19" s="222">
        <v>72753</v>
      </c>
      <c r="I19" s="222">
        <v>72753</v>
      </c>
      <c r="J19" s="222">
        <v>72753</v>
      </c>
      <c r="K19" s="222">
        <v>72753</v>
      </c>
      <c r="L19" s="222">
        <v>72753</v>
      </c>
      <c r="M19" s="222">
        <v>72753</v>
      </c>
      <c r="N19" s="222">
        <v>4272834</v>
      </c>
      <c r="O19" s="223">
        <f t="shared" si="1"/>
        <v>5073117</v>
      </c>
      <c r="P19" s="245"/>
      <c r="Q19" s="245"/>
    </row>
    <row r="20" spans="1:15" ht="15.75">
      <c r="A20" s="220" t="s">
        <v>67</v>
      </c>
      <c r="B20" s="224" t="s">
        <v>237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3">
        <f t="shared" si="1"/>
        <v>0</v>
      </c>
    </row>
    <row r="21" spans="1:15" ht="15.75">
      <c r="A21" s="220" t="s">
        <v>72</v>
      </c>
      <c r="B21" s="224" t="s">
        <v>155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3">
        <f t="shared" si="1"/>
        <v>0</v>
      </c>
    </row>
    <row r="22" spans="1:15" ht="31.5">
      <c r="A22" s="220"/>
      <c r="B22" s="221" t="s">
        <v>238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223">
        <f t="shared" si="1"/>
        <v>0</v>
      </c>
    </row>
    <row r="23" spans="1:15" ht="17.25" customHeight="1">
      <c r="A23" s="220"/>
      <c r="B23" s="221" t="s">
        <v>239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223">
        <f t="shared" si="1"/>
        <v>0</v>
      </c>
    </row>
    <row r="24" spans="1:15" ht="15.75">
      <c r="A24" s="220" t="s">
        <v>161</v>
      </c>
      <c r="B24" s="224" t="s">
        <v>240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223">
        <f t="shared" si="1"/>
        <v>0</v>
      </c>
    </row>
    <row r="25" spans="1:15" ht="47.25">
      <c r="A25" s="220"/>
      <c r="B25" s="243" t="s">
        <v>241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223">
        <f t="shared" si="1"/>
        <v>0</v>
      </c>
    </row>
    <row r="26" spans="1:15" ht="15.75">
      <c r="A26" s="220"/>
      <c r="B26" s="221" t="s">
        <v>242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23">
        <f t="shared" si="1"/>
        <v>0</v>
      </c>
    </row>
    <row r="27" spans="1:15" ht="15.75">
      <c r="A27" s="220" t="s">
        <v>163</v>
      </c>
      <c r="B27" s="224" t="s">
        <v>243</v>
      </c>
      <c r="C27" s="228">
        <v>1717365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223">
        <f t="shared" si="1"/>
        <v>1717365</v>
      </c>
    </row>
    <row r="28" spans="1:15" ht="16.5" thickBot="1">
      <c r="A28" s="230" t="s">
        <v>165</v>
      </c>
      <c r="B28" s="231" t="s">
        <v>244</v>
      </c>
      <c r="C28" s="228"/>
      <c r="D28" s="228">
        <f>C47</f>
        <v>120355</v>
      </c>
      <c r="E28" s="228">
        <f aca="true" t="shared" si="2" ref="E28:N28">D47</f>
        <v>7851555</v>
      </c>
      <c r="F28" s="228">
        <f t="shared" si="2"/>
        <v>8297686</v>
      </c>
      <c r="G28" s="228">
        <f t="shared" si="2"/>
        <v>3279693</v>
      </c>
      <c r="H28" s="228">
        <f t="shared" si="2"/>
        <v>3404424</v>
      </c>
      <c r="I28" s="228">
        <f t="shared" si="2"/>
        <v>552243</v>
      </c>
      <c r="J28" s="228">
        <f t="shared" si="2"/>
        <v>716274</v>
      </c>
      <c r="K28" s="228">
        <f t="shared" si="2"/>
        <v>728005</v>
      </c>
      <c r="L28" s="228">
        <f t="shared" si="2"/>
        <v>1124536</v>
      </c>
      <c r="M28" s="228">
        <f t="shared" si="2"/>
        <v>1103065</v>
      </c>
      <c r="N28" s="228">
        <f t="shared" si="2"/>
        <v>941555</v>
      </c>
      <c r="O28" s="223"/>
    </row>
    <row r="29" spans="1:16" s="19" customFormat="1" ht="27.75" customHeight="1" thickBot="1">
      <c r="A29" s="232"/>
      <c r="B29" s="232" t="s">
        <v>245</v>
      </c>
      <c r="C29" s="233">
        <f aca="true" t="shared" si="3" ref="C29:N29">SUM(C15:C28)</f>
        <v>2696943</v>
      </c>
      <c r="D29" s="233">
        <f t="shared" si="3"/>
        <v>9565069</v>
      </c>
      <c r="E29" s="233">
        <f t="shared" si="3"/>
        <v>10066800</v>
      </c>
      <c r="F29" s="233">
        <f t="shared" si="3"/>
        <v>10166926</v>
      </c>
      <c r="G29" s="233">
        <f t="shared" si="3"/>
        <v>5143938</v>
      </c>
      <c r="H29" s="233">
        <f t="shared" si="3"/>
        <v>12790139</v>
      </c>
      <c r="I29" s="233">
        <f t="shared" si="3"/>
        <v>2361488</v>
      </c>
      <c r="J29" s="233">
        <f t="shared" si="3"/>
        <v>2678519</v>
      </c>
      <c r="K29" s="233">
        <f t="shared" si="3"/>
        <v>2938250</v>
      </c>
      <c r="L29" s="233">
        <f t="shared" si="3"/>
        <v>2946781</v>
      </c>
      <c r="M29" s="233">
        <f t="shared" si="3"/>
        <v>3129310</v>
      </c>
      <c r="N29" s="233">
        <f t="shared" si="3"/>
        <v>7013881</v>
      </c>
      <c r="O29" s="234">
        <f>SUM(O14:O28)</f>
        <v>43378653</v>
      </c>
      <c r="P29" s="103"/>
    </row>
    <row r="30" spans="1:15" ht="15.75">
      <c r="A30" s="235"/>
      <c r="B30" s="236" t="s">
        <v>246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37"/>
    </row>
    <row r="31" spans="1:16" ht="15.75">
      <c r="A31" s="220" t="s">
        <v>171</v>
      </c>
      <c r="B31" s="224" t="s">
        <v>117</v>
      </c>
      <c r="C31" s="222">
        <f>381300+282671</f>
        <v>663971</v>
      </c>
      <c r="D31" s="222">
        <f>633712+73022</f>
        <v>706734</v>
      </c>
      <c r="E31" s="222">
        <f aca="true" t="shared" si="4" ref="E31:N31">633712+73022</f>
        <v>706734</v>
      </c>
      <c r="F31" s="222">
        <f t="shared" si="4"/>
        <v>706734</v>
      </c>
      <c r="G31" s="222">
        <f t="shared" si="4"/>
        <v>706734</v>
      </c>
      <c r="H31" s="222">
        <f t="shared" si="4"/>
        <v>706734</v>
      </c>
      <c r="I31" s="222">
        <f t="shared" si="4"/>
        <v>706734</v>
      </c>
      <c r="J31" s="222">
        <f t="shared" si="4"/>
        <v>706734</v>
      </c>
      <c r="K31" s="222">
        <f t="shared" si="4"/>
        <v>706734</v>
      </c>
      <c r="L31" s="222">
        <f t="shared" si="4"/>
        <v>706734</v>
      </c>
      <c r="M31" s="222">
        <f>633712+73022+1013</f>
        <v>707747</v>
      </c>
      <c r="N31" s="222">
        <f t="shared" si="4"/>
        <v>706734</v>
      </c>
      <c r="O31" s="223">
        <f aca="true" t="shared" si="5" ref="O31:O45">SUM(C31:N31)</f>
        <v>8439058</v>
      </c>
      <c r="P31" s="245"/>
    </row>
    <row r="32" spans="1:15" ht="31.5">
      <c r="A32" s="220" t="s">
        <v>173</v>
      </c>
      <c r="B32" s="243" t="s">
        <v>247</v>
      </c>
      <c r="C32" s="222">
        <f>149956+10</f>
        <v>149966</v>
      </c>
      <c r="D32" s="222">
        <f>149956+11621</f>
        <v>161577</v>
      </c>
      <c r="E32" s="222">
        <f aca="true" t="shared" si="6" ref="E32:M32">149956+11621</f>
        <v>161577</v>
      </c>
      <c r="F32" s="222">
        <f t="shared" si="6"/>
        <v>161577</v>
      </c>
      <c r="G32" s="222">
        <f t="shared" si="6"/>
        <v>161577</v>
      </c>
      <c r="H32" s="222">
        <f t="shared" si="6"/>
        <v>161577</v>
      </c>
      <c r="I32" s="222">
        <f t="shared" si="6"/>
        <v>161577</v>
      </c>
      <c r="J32" s="222">
        <f t="shared" si="6"/>
        <v>161577</v>
      </c>
      <c r="K32" s="222">
        <f t="shared" si="6"/>
        <v>161577</v>
      </c>
      <c r="L32" s="222">
        <f t="shared" si="6"/>
        <v>161577</v>
      </c>
      <c r="M32" s="222">
        <f t="shared" si="6"/>
        <v>161577</v>
      </c>
      <c r="N32" s="222">
        <f>149956+11617</f>
        <v>161573</v>
      </c>
      <c r="O32" s="223">
        <f t="shared" si="5"/>
        <v>1927309</v>
      </c>
    </row>
    <row r="33" spans="1:17" ht="15.75">
      <c r="A33" s="220" t="s">
        <v>175</v>
      </c>
      <c r="B33" s="224" t="s">
        <v>119</v>
      </c>
      <c r="C33" s="222">
        <f>796000+84202</f>
        <v>880202</v>
      </c>
      <c r="D33" s="222">
        <f>730000+84203</f>
        <v>814203</v>
      </c>
      <c r="E33" s="222">
        <f>752600+84203</f>
        <v>836803</v>
      </c>
      <c r="F33" s="222">
        <v>856000</v>
      </c>
      <c r="G33" s="222">
        <f>720000+84203</f>
        <v>804203</v>
      </c>
      <c r="H33" s="222">
        <f>654000+84203</f>
        <v>738203</v>
      </c>
      <c r="I33" s="222">
        <f>671700+84203</f>
        <v>755903</v>
      </c>
      <c r="J33" s="222">
        <f>722000+84203</f>
        <v>806203</v>
      </c>
      <c r="K33" s="222">
        <f>732000+84203</f>
        <v>816203</v>
      </c>
      <c r="L33" s="222">
        <f>752000+84202+84203</f>
        <v>920405</v>
      </c>
      <c r="M33" s="222">
        <f>820429+84202</f>
        <v>904631</v>
      </c>
      <c r="N33" s="222">
        <f>904631+4699943+1000</f>
        <v>5605574</v>
      </c>
      <c r="O33" s="223">
        <f t="shared" si="5"/>
        <v>14738533</v>
      </c>
      <c r="Q33" s="309"/>
    </row>
    <row r="34" spans="1:15" ht="15.75">
      <c r="A34" s="220" t="s">
        <v>180</v>
      </c>
      <c r="B34" s="224" t="s">
        <v>120</v>
      </c>
      <c r="C34" s="222">
        <v>21000</v>
      </c>
      <c r="D34" s="222">
        <v>21000</v>
      </c>
      <c r="E34" s="222">
        <v>21000</v>
      </c>
      <c r="F34" s="222">
        <v>21000</v>
      </c>
      <c r="G34" s="222">
        <v>21000</v>
      </c>
      <c r="H34" s="222">
        <v>21000</v>
      </c>
      <c r="I34" s="222">
        <v>21000</v>
      </c>
      <c r="J34" s="222">
        <v>251000</v>
      </c>
      <c r="K34" s="222">
        <f>67400+18800</f>
        <v>86200</v>
      </c>
      <c r="L34" s="222">
        <v>21000</v>
      </c>
      <c r="M34" s="222">
        <f>395000+18800</f>
        <v>413800</v>
      </c>
      <c r="N34" s="222">
        <v>540000</v>
      </c>
      <c r="O34" s="223">
        <f t="shared" si="5"/>
        <v>1459000</v>
      </c>
    </row>
    <row r="35" spans="1:15" ht="15.75">
      <c r="A35" s="220" t="s">
        <v>182</v>
      </c>
      <c r="B35" s="224" t="s">
        <v>248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3"/>
    </row>
    <row r="36" spans="1:16" ht="15.75">
      <c r="A36" s="220"/>
      <c r="B36" s="224" t="s">
        <v>250</v>
      </c>
      <c r="C36" s="222">
        <f>41000+25000</f>
        <v>66000</v>
      </c>
      <c r="D36" s="222">
        <f>10000</f>
        <v>10000</v>
      </c>
      <c r="E36" s="222">
        <f>43000</f>
        <v>43000</v>
      </c>
      <c r="F36" s="222">
        <f>21000</f>
        <v>21000</v>
      </c>
      <c r="G36" s="222">
        <v>46000</v>
      </c>
      <c r="H36" s="222">
        <v>21540</v>
      </c>
      <c r="I36" s="222"/>
      <c r="J36" s="222">
        <v>25000</v>
      </c>
      <c r="K36" s="222">
        <f>43000</f>
        <v>43000</v>
      </c>
      <c r="L36" s="222">
        <v>34000</v>
      </c>
      <c r="M36" s="222"/>
      <c r="N36" s="222"/>
      <c r="O36" s="223">
        <f t="shared" si="5"/>
        <v>309540</v>
      </c>
      <c r="P36" s="245"/>
    </row>
    <row r="37" spans="1:15" ht="15.75">
      <c r="A37" s="220" t="s">
        <v>184</v>
      </c>
      <c r="B37" s="224" t="s">
        <v>123</v>
      </c>
      <c r="C37" s="222"/>
      <c r="D37" s="222"/>
      <c r="E37" s="222"/>
      <c r="F37" s="222">
        <v>5120922</v>
      </c>
      <c r="G37" s="222"/>
      <c r="H37" s="222">
        <v>10588842</v>
      </c>
      <c r="I37" s="222"/>
      <c r="J37" s="222"/>
      <c r="K37" s="222"/>
      <c r="L37" s="222"/>
      <c r="M37" s="222"/>
      <c r="N37" s="222"/>
      <c r="O37" s="223">
        <f t="shared" si="5"/>
        <v>15709764</v>
      </c>
    </row>
    <row r="38" spans="1:15" ht="15.75">
      <c r="A38" s="220" t="s">
        <v>192</v>
      </c>
      <c r="B38" s="224" t="s">
        <v>45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3">
        <f t="shared" si="5"/>
        <v>0</v>
      </c>
    </row>
    <row r="39" spans="1:15" ht="20.25" customHeight="1">
      <c r="A39" s="220" t="s">
        <v>195</v>
      </c>
      <c r="B39" s="224" t="s">
        <v>185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3">
        <f t="shared" si="5"/>
        <v>0</v>
      </c>
    </row>
    <row r="40" spans="1:15" ht="20.25" customHeight="1">
      <c r="A40" s="220"/>
      <c r="B40" s="224" t="s">
        <v>249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3">
        <f t="shared" si="5"/>
        <v>0</v>
      </c>
    </row>
    <row r="41" spans="1:15" ht="15.75">
      <c r="A41" s="220"/>
      <c r="B41" s="224" t="s">
        <v>250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3">
        <f t="shared" si="5"/>
        <v>0</v>
      </c>
    </row>
    <row r="42" spans="1:15" ht="15.75">
      <c r="A42" s="220" t="s">
        <v>196</v>
      </c>
      <c r="B42" s="224" t="s">
        <v>116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>
        <f t="shared" si="5"/>
        <v>0</v>
      </c>
    </row>
    <row r="43" spans="1:15" ht="15.75">
      <c r="A43" s="220"/>
      <c r="B43" s="224" t="s">
        <v>370</v>
      </c>
      <c r="C43" s="222">
        <v>795449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3">
        <f t="shared" si="5"/>
        <v>795449</v>
      </c>
    </row>
    <row r="44" spans="1:15" ht="15.75">
      <c r="A44" s="220"/>
      <c r="B44" s="224" t="s">
        <v>251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3">
        <f t="shared" si="5"/>
        <v>0</v>
      </c>
    </row>
    <row r="45" spans="1:16" ht="16.5" thickBot="1">
      <c r="A45" s="220" t="s">
        <v>252</v>
      </c>
      <c r="B45" s="224" t="s">
        <v>253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3">
        <f t="shared" si="5"/>
        <v>0</v>
      </c>
      <c r="P45" s="245"/>
    </row>
    <row r="46" spans="1:19" s="19" customFormat="1" ht="24" customHeight="1" thickBot="1">
      <c r="A46" s="232"/>
      <c r="B46" s="232" t="s">
        <v>254</v>
      </c>
      <c r="C46" s="233">
        <f aca="true" t="shared" si="7" ref="C46:O46">SUM(C31:C45)</f>
        <v>2576588</v>
      </c>
      <c r="D46" s="233">
        <f t="shared" si="7"/>
        <v>1713514</v>
      </c>
      <c r="E46" s="233">
        <f t="shared" si="7"/>
        <v>1769114</v>
      </c>
      <c r="F46" s="233">
        <f t="shared" si="7"/>
        <v>6887233</v>
      </c>
      <c r="G46" s="233">
        <f t="shared" si="7"/>
        <v>1739514</v>
      </c>
      <c r="H46" s="233">
        <f t="shared" si="7"/>
        <v>12237896</v>
      </c>
      <c r="I46" s="233">
        <f t="shared" si="7"/>
        <v>1645214</v>
      </c>
      <c r="J46" s="233">
        <f t="shared" si="7"/>
        <v>1950514</v>
      </c>
      <c r="K46" s="233">
        <f t="shared" si="7"/>
        <v>1813714</v>
      </c>
      <c r="L46" s="233">
        <f t="shared" si="7"/>
        <v>1843716</v>
      </c>
      <c r="M46" s="233">
        <f t="shared" si="7"/>
        <v>2187755</v>
      </c>
      <c r="N46" s="233">
        <f t="shared" si="7"/>
        <v>7013881</v>
      </c>
      <c r="O46" s="234">
        <f t="shared" si="7"/>
        <v>43378653</v>
      </c>
      <c r="S46" s="238"/>
    </row>
    <row r="47" spans="1:15" ht="26.25" customHeight="1" thickBot="1">
      <c r="A47" s="239"/>
      <c r="B47" s="240" t="s">
        <v>255</v>
      </c>
      <c r="C47" s="241">
        <f aca="true" t="shared" si="8" ref="C47:N47">C29-C46</f>
        <v>120355</v>
      </c>
      <c r="D47" s="241">
        <f t="shared" si="8"/>
        <v>7851555</v>
      </c>
      <c r="E47" s="241">
        <f t="shared" si="8"/>
        <v>8297686</v>
      </c>
      <c r="F47" s="241">
        <f t="shared" si="8"/>
        <v>3279693</v>
      </c>
      <c r="G47" s="241">
        <f t="shared" si="8"/>
        <v>3404424</v>
      </c>
      <c r="H47" s="241">
        <f t="shared" si="8"/>
        <v>552243</v>
      </c>
      <c r="I47" s="241">
        <f t="shared" si="8"/>
        <v>716274</v>
      </c>
      <c r="J47" s="241">
        <f t="shared" si="8"/>
        <v>728005</v>
      </c>
      <c r="K47" s="241">
        <f t="shared" si="8"/>
        <v>1124536</v>
      </c>
      <c r="L47" s="241">
        <f t="shared" si="8"/>
        <v>1103065</v>
      </c>
      <c r="M47" s="241">
        <f t="shared" si="8"/>
        <v>941555</v>
      </c>
      <c r="N47" s="241">
        <f t="shared" si="8"/>
        <v>0</v>
      </c>
      <c r="O47" s="242"/>
    </row>
    <row r="49" spans="3:14" ht="15.75"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8.125" style="28" customWidth="1"/>
    <col min="2" max="2" width="56.25390625" style="28" customWidth="1"/>
    <col min="3" max="3" width="17.875" style="28" customWidth="1"/>
    <col min="4" max="4" width="4.875" style="28" customWidth="1"/>
    <col min="5" max="16384" width="9.125" style="28" customWidth="1"/>
  </cols>
  <sheetData>
    <row r="1" spans="1:5" ht="15.75">
      <c r="A1" s="92" t="s">
        <v>481</v>
      </c>
      <c r="B1" s="92"/>
      <c r="C1" s="92"/>
      <c r="D1" s="92"/>
      <c r="E1" s="27"/>
    </row>
    <row r="2" spans="1:5" ht="15.75">
      <c r="A2" s="29"/>
      <c r="B2" s="29"/>
      <c r="C2" s="29"/>
      <c r="D2" s="30"/>
      <c r="E2" s="27"/>
    </row>
    <row r="3" spans="1:5" ht="18.75" customHeight="1">
      <c r="A3" s="582" t="s">
        <v>442</v>
      </c>
      <c r="B3" s="582"/>
      <c r="C3" s="582"/>
      <c r="D3" s="30"/>
      <c r="E3" s="27"/>
    </row>
    <row r="4" spans="1:5" ht="15.75">
      <c r="A4" s="582" t="s">
        <v>325</v>
      </c>
      <c r="B4" s="582"/>
      <c r="C4" s="582"/>
      <c r="D4" s="582"/>
      <c r="E4" s="27"/>
    </row>
    <row r="5" spans="1:5" ht="15.75">
      <c r="A5" s="582" t="s">
        <v>342</v>
      </c>
      <c r="B5" s="582"/>
      <c r="C5" s="582"/>
      <c r="D5" s="582"/>
      <c r="E5" s="27"/>
    </row>
    <row r="6" spans="1:5" ht="15.75">
      <c r="A6" s="582" t="s">
        <v>482</v>
      </c>
      <c r="B6" s="582"/>
      <c r="C6" s="582"/>
      <c r="D6" s="582"/>
      <c r="E6" s="27"/>
    </row>
    <row r="7" spans="1:5" ht="15.75">
      <c r="A7" s="29"/>
      <c r="B7" s="29"/>
      <c r="C7" s="29"/>
      <c r="D7" s="27"/>
      <c r="E7" s="27"/>
    </row>
    <row r="8" spans="1:5" ht="15.75">
      <c r="A8" s="29"/>
      <c r="B8" s="29"/>
      <c r="C8" s="29"/>
      <c r="D8" s="27"/>
      <c r="E8" s="27"/>
    </row>
    <row r="9" spans="1:5" ht="15.75">
      <c r="A9" s="29"/>
      <c r="B9" s="29"/>
      <c r="C9" s="29"/>
      <c r="D9" s="27"/>
      <c r="E9" s="27"/>
    </row>
    <row r="10" spans="1:5" ht="15.75">
      <c r="A10" s="29"/>
      <c r="B10" s="29"/>
      <c r="C10" s="29"/>
      <c r="D10" s="27"/>
      <c r="E10" s="27"/>
    </row>
    <row r="11" spans="1:5" ht="15.75">
      <c r="A11" s="374" t="s">
        <v>27</v>
      </c>
      <c r="B11" s="31" t="s">
        <v>9</v>
      </c>
      <c r="C11" s="29"/>
      <c r="D11" s="27"/>
      <c r="E11" s="27"/>
    </row>
    <row r="12" spans="1:5" ht="10.5" customHeight="1">
      <c r="A12" s="374"/>
      <c r="B12" s="31"/>
      <c r="C12" s="29"/>
      <c r="D12" s="27"/>
      <c r="E12" s="27"/>
    </row>
    <row r="13" spans="1:5" ht="12" customHeight="1">
      <c r="A13" s="374"/>
      <c r="B13" s="31"/>
      <c r="C13" s="32"/>
      <c r="D13" s="27"/>
      <c r="E13" s="27"/>
    </row>
    <row r="14" spans="1:3" s="35" customFormat="1" ht="15">
      <c r="A14" s="375" t="s">
        <v>410</v>
      </c>
      <c r="B14" s="33" t="s">
        <v>10</v>
      </c>
      <c r="C14" s="34"/>
    </row>
    <row r="15" spans="1:5" ht="19.5" customHeight="1">
      <c r="A15" s="376" t="s">
        <v>419</v>
      </c>
      <c r="B15" s="27" t="s">
        <v>11</v>
      </c>
      <c r="C15" s="36">
        <v>1740000</v>
      </c>
      <c r="D15" s="27" t="s">
        <v>1</v>
      </c>
      <c r="E15" s="27"/>
    </row>
    <row r="16" spans="1:5" ht="19.5" customHeight="1">
      <c r="A16" s="373"/>
      <c r="B16" s="30" t="s">
        <v>12</v>
      </c>
      <c r="C16" s="37">
        <f>SUM(C15)</f>
        <v>1740000</v>
      </c>
      <c r="D16" s="30" t="s">
        <v>1</v>
      </c>
      <c r="E16" s="27"/>
    </row>
    <row r="17" spans="1:5" ht="19.5" customHeight="1">
      <c r="A17" s="27"/>
      <c r="B17" s="30"/>
      <c r="C17" s="37"/>
      <c r="D17" s="30"/>
      <c r="E17" s="27"/>
    </row>
    <row r="18" spans="1:5" ht="19.5" customHeight="1">
      <c r="A18" s="27"/>
      <c r="B18" s="30"/>
      <c r="C18" s="37"/>
      <c r="D18" s="30"/>
      <c r="E18" s="27"/>
    </row>
    <row r="19" spans="1:5" ht="10.5" customHeight="1">
      <c r="A19" s="27"/>
      <c r="B19" s="30"/>
      <c r="C19" s="37"/>
      <c r="D19" s="30"/>
      <c r="E19" s="27"/>
    </row>
    <row r="20" spans="1:5" ht="15.75">
      <c r="A20" s="27"/>
      <c r="B20" s="38"/>
      <c r="C20" s="37"/>
      <c r="D20" s="27"/>
      <c r="E20" s="27"/>
    </row>
    <row r="21" spans="1:5" ht="18">
      <c r="A21" s="27"/>
      <c r="B21" s="27"/>
      <c r="C21" s="39"/>
      <c r="D21" s="27"/>
      <c r="E21" s="27"/>
    </row>
    <row r="22" spans="1:5" s="40" customFormat="1" ht="15.75">
      <c r="A22" s="30"/>
      <c r="B22" s="30"/>
      <c r="C22" s="37"/>
      <c r="D22" s="30"/>
      <c r="E22" s="30"/>
    </row>
    <row r="23" spans="1:5" ht="15.75">
      <c r="A23" s="27"/>
      <c r="B23" s="27"/>
      <c r="C23" s="27"/>
      <c r="D23" s="27"/>
      <c r="E23" s="27"/>
    </row>
    <row r="24" spans="1:5" ht="15.75">
      <c r="A24" s="27"/>
      <c r="B24" s="77"/>
      <c r="C24" s="27"/>
      <c r="D24" s="27"/>
      <c r="E24" s="27"/>
    </row>
    <row r="25" spans="1:5" ht="15.75">
      <c r="A25" s="27"/>
      <c r="B25" s="27"/>
      <c r="C25" s="27"/>
      <c r="D25" s="27"/>
      <c r="E25" s="27"/>
    </row>
    <row r="26" spans="1:5" ht="15.75">
      <c r="A26" s="27"/>
      <c r="B26" s="27"/>
      <c r="C26" s="27"/>
      <c r="D26" s="27"/>
      <c r="E26" s="27"/>
    </row>
    <row r="27" spans="1:5" ht="15.75">
      <c r="A27" s="27"/>
      <c r="B27" s="27"/>
      <c r="C27" s="27"/>
      <c r="D27" s="27"/>
      <c r="E27" s="27"/>
    </row>
    <row r="28" spans="1:5" ht="15.75">
      <c r="A28" s="27"/>
      <c r="B28" s="27"/>
      <c r="C28" s="27"/>
      <c r="D28" s="27"/>
      <c r="E28" s="27"/>
    </row>
    <row r="29" spans="1:5" ht="15.75">
      <c r="A29" s="27"/>
      <c r="B29" s="27"/>
      <c r="C29" s="27"/>
      <c r="D29" s="27"/>
      <c r="E29" s="27"/>
    </row>
    <row r="30" spans="1:5" ht="15.75">
      <c r="A30" s="27"/>
      <c r="B30" s="27"/>
      <c r="C30" s="27"/>
      <c r="D30" s="27"/>
      <c r="E30" s="27"/>
    </row>
    <row r="31" spans="1:5" ht="15.75">
      <c r="A31" s="27"/>
      <c r="B31" s="27"/>
      <c r="C31" s="27"/>
      <c r="D31" s="27"/>
      <c r="E31" s="27"/>
    </row>
    <row r="32" spans="1:5" ht="15.75">
      <c r="A32" s="27"/>
      <c r="B32" s="27"/>
      <c r="C32" s="27"/>
      <c r="D32" s="27"/>
      <c r="E32" s="27"/>
    </row>
  </sheetData>
  <sheetProtection/>
  <mergeCells count="4">
    <mergeCell ref="A6:D6"/>
    <mergeCell ref="A4:D4"/>
    <mergeCell ref="A5:D5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96"/>
  <sheetViews>
    <sheetView zoomScalePageLayoutView="0" workbookViewId="0" topLeftCell="A70">
      <selection activeCell="G100" sqref="G100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626"/>
      <c r="L1" s="626"/>
      <c r="M1" s="626"/>
    </row>
    <row r="2" spans="1:13" ht="12.75">
      <c r="A2" s="445" t="s">
        <v>442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ht="15.75">
      <c r="A3" s="129" t="s">
        <v>483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5.75">
      <c r="A4" s="129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s="56" customFormat="1" ht="15.75">
      <c r="A5" s="444" t="s">
        <v>325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s="56" customFormat="1" ht="15.75">
      <c r="A6" s="444" t="s">
        <v>259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</row>
    <row r="7" spans="1:13" s="56" customFormat="1" ht="15.75">
      <c r="A7" s="444" t="s">
        <v>475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</row>
    <row r="8" spans="1:13" ht="12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s="56" customFormat="1" ht="15.75">
      <c r="A9" s="250" t="s">
        <v>260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</row>
    <row r="10" spans="1:13" ht="12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15.75">
      <c r="A11" s="251" t="s">
        <v>261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2" customHeight="1" thickBo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</row>
    <row r="13" spans="1:13" ht="16.5" thickBot="1">
      <c r="A13" s="633" t="s">
        <v>262</v>
      </c>
      <c r="B13" s="634"/>
      <c r="C13" s="634"/>
      <c r="D13" s="611" t="s">
        <v>263</v>
      </c>
      <c r="E13" s="612"/>
      <c r="F13" s="613"/>
      <c r="G13" s="611" t="s">
        <v>264</v>
      </c>
      <c r="H13" s="612"/>
      <c r="I13" s="613"/>
      <c r="J13" s="611" t="s">
        <v>265</v>
      </c>
      <c r="K13" s="612"/>
      <c r="L13" s="613"/>
      <c r="M13" s="614" t="s">
        <v>266</v>
      </c>
    </row>
    <row r="14" spans="1:13" ht="15.75">
      <c r="A14" s="635"/>
      <c r="B14" s="636"/>
      <c r="C14" s="636"/>
      <c r="D14" s="252" t="s">
        <v>267</v>
      </c>
      <c r="E14" s="253" t="s">
        <v>268</v>
      </c>
      <c r="F14" s="254" t="s">
        <v>269</v>
      </c>
      <c r="G14" s="253" t="s">
        <v>270</v>
      </c>
      <c r="H14" s="253" t="s">
        <v>268</v>
      </c>
      <c r="I14" s="254" t="s">
        <v>271</v>
      </c>
      <c r="J14" s="253" t="s">
        <v>270</v>
      </c>
      <c r="K14" s="254" t="s">
        <v>268</v>
      </c>
      <c r="L14" s="253" t="s">
        <v>271</v>
      </c>
      <c r="M14" s="615"/>
    </row>
    <row r="15" spans="1:13" ht="16.5" thickBot="1">
      <c r="A15" s="635"/>
      <c r="B15" s="636"/>
      <c r="C15" s="636"/>
      <c r="D15" s="255" t="s">
        <v>272</v>
      </c>
      <c r="E15" s="256" t="s">
        <v>273</v>
      </c>
      <c r="F15" s="257" t="s">
        <v>4</v>
      </c>
      <c r="G15" s="258" t="s">
        <v>272</v>
      </c>
      <c r="H15" s="256" t="s">
        <v>273</v>
      </c>
      <c r="I15" s="257" t="s">
        <v>4</v>
      </c>
      <c r="J15" s="258" t="s">
        <v>272</v>
      </c>
      <c r="K15" s="257" t="s">
        <v>273</v>
      </c>
      <c r="L15" s="256" t="s">
        <v>4</v>
      </c>
      <c r="M15" s="616"/>
    </row>
    <row r="16" spans="1:13" ht="7.5" customHeight="1">
      <c r="A16" s="617"/>
      <c r="B16" s="618"/>
      <c r="C16" s="619"/>
      <c r="D16" s="601"/>
      <c r="E16" s="583"/>
      <c r="F16" s="604"/>
      <c r="G16" s="627"/>
      <c r="H16" s="630"/>
      <c r="I16" s="648"/>
      <c r="J16" s="583"/>
      <c r="K16" s="583"/>
      <c r="L16" s="583"/>
      <c r="M16" s="610"/>
    </row>
    <row r="17" spans="1:13" ht="7.5" customHeight="1">
      <c r="A17" s="620"/>
      <c r="B17" s="621"/>
      <c r="C17" s="622"/>
      <c r="D17" s="602"/>
      <c r="E17" s="584"/>
      <c r="F17" s="605"/>
      <c r="G17" s="628"/>
      <c r="H17" s="631"/>
      <c r="I17" s="584"/>
      <c r="J17" s="584"/>
      <c r="K17" s="584"/>
      <c r="L17" s="584"/>
      <c r="M17" s="584"/>
    </row>
    <row r="18" spans="1:13" ht="15.75" customHeight="1" thickBot="1">
      <c r="A18" s="623"/>
      <c r="B18" s="624"/>
      <c r="C18" s="625"/>
      <c r="D18" s="603"/>
      <c r="E18" s="585"/>
      <c r="F18" s="606"/>
      <c r="G18" s="629"/>
      <c r="H18" s="632"/>
      <c r="I18" s="649"/>
      <c r="J18" s="585"/>
      <c r="K18" s="585"/>
      <c r="L18" s="585"/>
      <c r="M18" s="585"/>
    </row>
    <row r="19" spans="1:13" s="109" customFormat="1" ht="12.75" customHeight="1">
      <c r="A19" s="637" t="s">
        <v>2</v>
      </c>
      <c r="B19" s="638"/>
      <c r="C19" s="639"/>
      <c r="D19" s="643"/>
      <c r="E19" s="643"/>
      <c r="F19" s="645">
        <f>SUM(F16)</f>
        <v>0</v>
      </c>
      <c r="G19" s="643"/>
      <c r="H19" s="643"/>
      <c r="I19" s="643"/>
      <c r="J19" s="643"/>
      <c r="K19" s="643"/>
      <c r="L19" s="643"/>
      <c r="M19" s="647">
        <f>M16</f>
        <v>0</v>
      </c>
    </row>
    <row r="20" spans="1:13" s="109" customFormat="1" ht="13.5" customHeight="1" thickBot="1">
      <c r="A20" s="640"/>
      <c r="B20" s="641"/>
      <c r="C20" s="642"/>
      <c r="D20" s="644"/>
      <c r="E20" s="644"/>
      <c r="F20" s="646"/>
      <c r="G20" s="644"/>
      <c r="H20" s="644"/>
      <c r="I20" s="644"/>
      <c r="J20" s="644"/>
      <c r="K20" s="644"/>
      <c r="L20" s="644"/>
      <c r="M20" s="644"/>
    </row>
    <row r="21" spans="1:13" ht="12" customHeight="1">
      <c r="A21" s="249"/>
      <c r="B21" s="249"/>
      <c r="C21" s="249"/>
      <c r="D21" s="249"/>
      <c r="E21" s="249"/>
      <c r="F21" s="259"/>
      <c r="G21" s="249"/>
      <c r="H21" s="249"/>
      <c r="I21" s="249"/>
      <c r="J21" s="249"/>
      <c r="K21" s="249"/>
      <c r="L21" s="249"/>
      <c r="M21" s="249"/>
    </row>
    <row r="22" spans="1:6" s="251" customFormat="1" ht="12" customHeight="1">
      <c r="A22" s="251" t="s">
        <v>274</v>
      </c>
      <c r="F22" s="260"/>
    </row>
    <row r="23" spans="1:13" ht="13.5" customHeight="1">
      <c r="A23" s="261" t="s">
        <v>275</v>
      </c>
      <c r="B23" s="261"/>
      <c r="C23" s="261"/>
      <c r="D23" s="261"/>
      <c r="E23" s="261"/>
      <c r="F23" s="262"/>
      <c r="G23" s="263" t="s">
        <v>4</v>
      </c>
      <c r="H23" s="249"/>
      <c r="I23" s="249"/>
      <c r="J23" s="249"/>
      <c r="K23" s="249"/>
      <c r="L23" s="249"/>
      <c r="M23" s="249"/>
    </row>
    <row r="24" spans="1:13" ht="13.5" customHeight="1">
      <c r="A24" s="261" t="s">
        <v>276</v>
      </c>
      <c r="B24" s="261"/>
      <c r="C24" s="261"/>
      <c r="D24" s="261"/>
      <c r="E24" s="261"/>
      <c r="F24" s="262"/>
      <c r="G24" s="263" t="s">
        <v>4</v>
      </c>
      <c r="H24" s="249"/>
      <c r="I24" s="249"/>
      <c r="J24" s="249"/>
      <c r="K24" s="249"/>
      <c r="L24" s="249"/>
      <c r="M24" s="249"/>
    </row>
    <row r="25" spans="1:13" ht="13.5" customHeight="1">
      <c r="A25" s="261" t="s">
        <v>277</v>
      </c>
      <c r="B25" s="261"/>
      <c r="C25" s="261"/>
      <c r="D25" s="261"/>
      <c r="E25" s="261"/>
      <c r="F25" s="264"/>
      <c r="G25" s="265" t="s">
        <v>4</v>
      </c>
      <c r="H25" s="249"/>
      <c r="I25" s="249"/>
      <c r="J25" s="249"/>
      <c r="K25" s="249"/>
      <c r="L25" s="249"/>
      <c r="M25" s="249"/>
    </row>
    <row r="26" spans="1:13" ht="13.5" customHeight="1">
      <c r="A26" s="261" t="s">
        <v>278</v>
      </c>
      <c r="B26" s="261"/>
      <c r="C26" s="261"/>
      <c r="D26" s="261"/>
      <c r="E26" s="261"/>
      <c r="F26" s="266">
        <f>SUM(F23:F25)</f>
        <v>0</v>
      </c>
      <c r="G26" s="267" t="s">
        <v>4</v>
      </c>
      <c r="H26" s="249"/>
      <c r="I26" s="249"/>
      <c r="J26" s="249"/>
      <c r="K26" s="249"/>
      <c r="L26" s="249"/>
      <c r="M26" s="249"/>
    </row>
    <row r="27" spans="1:13" ht="13.5" customHeight="1">
      <c r="A27" s="261"/>
      <c r="B27" s="261"/>
      <c r="C27" s="261"/>
      <c r="D27" s="261"/>
      <c r="E27" s="261"/>
      <c r="F27" s="266"/>
      <c r="G27" s="267"/>
      <c r="H27" s="249"/>
      <c r="I27" s="249"/>
      <c r="J27" s="249"/>
      <c r="K27" s="249"/>
      <c r="L27" s="249"/>
      <c r="M27" s="249"/>
    </row>
    <row r="28" spans="1:13" ht="15.75">
      <c r="A28" s="251" t="s">
        <v>279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3.5" customHeight="1">
      <c r="A29" s="261"/>
      <c r="B29" s="261"/>
      <c r="C29" s="261"/>
      <c r="D29" s="261"/>
      <c r="E29" s="261"/>
      <c r="F29" s="266"/>
      <c r="G29" s="267"/>
      <c r="H29" s="249"/>
      <c r="I29" s="249"/>
      <c r="J29" s="249"/>
      <c r="K29" s="249"/>
      <c r="L29" s="249"/>
      <c r="M29" s="249"/>
    </row>
    <row r="30" spans="1:13" ht="13.5" customHeight="1" thickBot="1">
      <c r="A30" s="261"/>
      <c r="B30" s="261"/>
      <c r="C30" s="261"/>
      <c r="D30" s="261"/>
      <c r="E30" s="261"/>
      <c r="F30" s="266"/>
      <c r="G30" s="267"/>
      <c r="H30" s="249"/>
      <c r="I30" s="249"/>
      <c r="J30" s="249"/>
      <c r="K30" s="249"/>
      <c r="L30" s="249"/>
      <c r="M30" s="249"/>
    </row>
    <row r="31" spans="1:13" ht="16.5" thickBot="1">
      <c r="A31" s="633" t="s">
        <v>262</v>
      </c>
      <c r="B31" s="634"/>
      <c r="C31" s="634"/>
      <c r="D31" s="611" t="s">
        <v>263</v>
      </c>
      <c r="E31" s="612"/>
      <c r="F31" s="613"/>
      <c r="G31" s="611" t="s">
        <v>264</v>
      </c>
      <c r="H31" s="612"/>
      <c r="I31" s="613"/>
      <c r="J31" s="611" t="s">
        <v>265</v>
      </c>
      <c r="K31" s="612"/>
      <c r="L31" s="613"/>
      <c r="M31" s="614" t="s">
        <v>266</v>
      </c>
    </row>
    <row r="32" spans="1:13" ht="15.75">
      <c r="A32" s="635"/>
      <c r="B32" s="636"/>
      <c r="C32" s="636"/>
      <c r="D32" s="252" t="s">
        <v>267</v>
      </c>
      <c r="E32" s="253" t="s">
        <v>268</v>
      </c>
      <c r="F32" s="254" t="s">
        <v>269</v>
      </c>
      <c r="G32" s="253" t="s">
        <v>270</v>
      </c>
      <c r="H32" s="253" t="s">
        <v>268</v>
      </c>
      <c r="I32" s="254" t="s">
        <v>271</v>
      </c>
      <c r="J32" s="253" t="s">
        <v>270</v>
      </c>
      <c r="K32" s="254" t="s">
        <v>268</v>
      </c>
      <c r="L32" s="253" t="s">
        <v>271</v>
      </c>
      <c r="M32" s="615"/>
    </row>
    <row r="33" spans="1:13" ht="16.5" thickBot="1">
      <c r="A33" s="635"/>
      <c r="B33" s="636"/>
      <c r="C33" s="636"/>
      <c r="D33" s="255" t="s">
        <v>272</v>
      </c>
      <c r="E33" s="256" t="s">
        <v>273</v>
      </c>
      <c r="F33" s="257" t="s">
        <v>4</v>
      </c>
      <c r="G33" s="258" t="s">
        <v>272</v>
      </c>
      <c r="H33" s="256" t="s">
        <v>273</v>
      </c>
      <c r="I33" s="257" t="s">
        <v>4</v>
      </c>
      <c r="J33" s="258" t="s">
        <v>272</v>
      </c>
      <c r="K33" s="257" t="s">
        <v>273</v>
      </c>
      <c r="L33" s="256" t="s">
        <v>4</v>
      </c>
      <c r="M33" s="616"/>
    </row>
    <row r="34" spans="1:13" ht="7.5" customHeight="1">
      <c r="A34" s="592" t="s">
        <v>343</v>
      </c>
      <c r="B34" s="593"/>
      <c r="C34" s="594"/>
      <c r="D34" s="601" t="s">
        <v>344</v>
      </c>
      <c r="E34" s="583"/>
      <c r="F34" s="604">
        <v>44</v>
      </c>
      <c r="G34" s="590"/>
      <c r="H34" s="590"/>
      <c r="I34" s="590"/>
      <c r="J34" s="583"/>
      <c r="K34" s="583"/>
      <c r="L34" s="583"/>
      <c r="M34" s="610">
        <f>F34</f>
        <v>44</v>
      </c>
    </row>
    <row r="35" spans="1:13" ht="7.5" customHeight="1">
      <c r="A35" s="595"/>
      <c r="B35" s="596"/>
      <c r="C35" s="597"/>
      <c r="D35" s="602"/>
      <c r="E35" s="584"/>
      <c r="F35" s="605"/>
      <c r="G35" s="590"/>
      <c r="H35" s="590"/>
      <c r="I35" s="590"/>
      <c r="J35" s="584"/>
      <c r="K35" s="584"/>
      <c r="L35" s="584"/>
      <c r="M35" s="584"/>
    </row>
    <row r="36" spans="1:13" ht="7.5" customHeight="1">
      <c r="A36" s="598"/>
      <c r="B36" s="599"/>
      <c r="C36" s="600"/>
      <c r="D36" s="603"/>
      <c r="E36" s="585"/>
      <c r="F36" s="606"/>
      <c r="G36" s="590"/>
      <c r="H36" s="590"/>
      <c r="I36" s="590"/>
      <c r="J36" s="585"/>
      <c r="K36" s="585"/>
      <c r="L36" s="585"/>
      <c r="M36" s="585"/>
    </row>
    <row r="37" spans="1:13" ht="7.5" customHeight="1">
      <c r="A37" s="592" t="s">
        <v>345</v>
      </c>
      <c r="B37" s="593"/>
      <c r="C37" s="594"/>
      <c r="D37" s="601" t="s">
        <v>347</v>
      </c>
      <c r="E37" s="583"/>
      <c r="F37" s="604"/>
      <c r="G37" s="590"/>
      <c r="H37" s="590"/>
      <c r="I37" s="590"/>
      <c r="J37" s="583"/>
      <c r="K37" s="583"/>
      <c r="L37" s="583"/>
      <c r="M37" s="610"/>
    </row>
    <row r="38" spans="1:13" ht="7.5" customHeight="1">
      <c r="A38" s="595"/>
      <c r="B38" s="596"/>
      <c r="C38" s="597"/>
      <c r="D38" s="602"/>
      <c r="E38" s="584"/>
      <c r="F38" s="605"/>
      <c r="G38" s="590"/>
      <c r="H38" s="590"/>
      <c r="I38" s="590"/>
      <c r="J38" s="584"/>
      <c r="K38" s="584"/>
      <c r="L38" s="584"/>
      <c r="M38" s="584"/>
    </row>
    <row r="39" spans="1:13" ht="7.5" customHeight="1">
      <c r="A39" s="598"/>
      <c r="B39" s="599"/>
      <c r="C39" s="600"/>
      <c r="D39" s="603"/>
      <c r="E39" s="585"/>
      <c r="F39" s="606"/>
      <c r="G39" s="590"/>
      <c r="H39" s="590"/>
      <c r="I39" s="590"/>
      <c r="J39" s="585"/>
      <c r="K39" s="585"/>
      <c r="L39" s="585"/>
      <c r="M39" s="585"/>
    </row>
    <row r="40" spans="1:13" ht="7.5" customHeight="1">
      <c r="A40" s="592" t="s">
        <v>280</v>
      </c>
      <c r="B40" s="593"/>
      <c r="C40" s="594"/>
      <c r="D40" s="601" t="s">
        <v>281</v>
      </c>
      <c r="E40" s="583"/>
      <c r="F40" s="604">
        <v>26</v>
      </c>
      <c r="G40" s="590"/>
      <c r="H40" s="590"/>
      <c r="I40" s="590"/>
      <c r="J40" s="583"/>
      <c r="K40" s="583"/>
      <c r="L40" s="583"/>
      <c r="M40" s="610">
        <f>L40+I40+F40</f>
        <v>26</v>
      </c>
    </row>
    <row r="41" spans="1:13" ht="7.5" customHeight="1">
      <c r="A41" s="595"/>
      <c r="B41" s="596"/>
      <c r="C41" s="597"/>
      <c r="D41" s="602"/>
      <c r="E41" s="584"/>
      <c r="F41" s="605"/>
      <c r="G41" s="590"/>
      <c r="H41" s="590"/>
      <c r="I41" s="590"/>
      <c r="J41" s="584"/>
      <c r="K41" s="584"/>
      <c r="L41" s="584"/>
      <c r="M41" s="584"/>
    </row>
    <row r="42" spans="1:13" ht="7.5" customHeight="1">
      <c r="A42" s="598"/>
      <c r="B42" s="599"/>
      <c r="C42" s="600"/>
      <c r="D42" s="603"/>
      <c r="E42" s="585"/>
      <c r="F42" s="606"/>
      <c r="G42" s="590"/>
      <c r="H42" s="590"/>
      <c r="I42" s="590"/>
      <c r="J42" s="585"/>
      <c r="K42" s="585"/>
      <c r="L42" s="585"/>
      <c r="M42" s="585"/>
    </row>
    <row r="43" spans="1:13" ht="7.5" customHeight="1">
      <c r="A43" s="592" t="s">
        <v>282</v>
      </c>
      <c r="B43" s="593"/>
      <c r="C43" s="594"/>
      <c r="D43" s="601"/>
      <c r="E43" s="583"/>
      <c r="F43" s="604"/>
      <c r="G43" s="589" t="s">
        <v>346</v>
      </c>
      <c r="H43" s="590"/>
      <c r="I43" s="591"/>
      <c r="J43" s="583"/>
      <c r="K43" s="583"/>
      <c r="L43" s="583"/>
      <c r="M43" s="607">
        <f>L43+I43+F43</f>
        <v>0</v>
      </c>
    </row>
    <row r="44" spans="1:13" ht="7.5" customHeight="1">
      <c r="A44" s="595"/>
      <c r="B44" s="596"/>
      <c r="C44" s="597"/>
      <c r="D44" s="602"/>
      <c r="E44" s="584"/>
      <c r="F44" s="605"/>
      <c r="G44" s="589"/>
      <c r="H44" s="590"/>
      <c r="I44" s="591"/>
      <c r="J44" s="584"/>
      <c r="K44" s="584"/>
      <c r="L44" s="584"/>
      <c r="M44" s="608"/>
    </row>
    <row r="45" spans="1:13" ht="7.5" customHeight="1">
      <c r="A45" s="598"/>
      <c r="B45" s="599"/>
      <c r="C45" s="600"/>
      <c r="D45" s="603"/>
      <c r="E45" s="585"/>
      <c r="F45" s="606"/>
      <c r="G45" s="589"/>
      <c r="H45" s="590"/>
      <c r="I45" s="591"/>
      <c r="J45" s="585"/>
      <c r="K45" s="585"/>
      <c r="L45" s="585"/>
      <c r="M45" s="609"/>
    </row>
    <row r="46" spans="1:13" ht="7.5" customHeight="1">
      <c r="A46" s="592" t="s">
        <v>282</v>
      </c>
      <c r="B46" s="593"/>
      <c r="C46" s="594"/>
      <c r="D46" s="601"/>
      <c r="E46" s="583"/>
      <c r="F46" s="604"/>
      <c r="G46" s="589" t="s">
        <v>283</v>
      </c>
      <c r="H46" s="590"/>
      <c r="I46" s="591"/>
      <c r="J46" s="583"/>
      <c r="K46" s="583"/>
      <c r="L46" s="583"/>
      <c r="M46" s="607">
        <f>L46+I46+F46</f>
        <v>0</v>
      </c>
    </row>
    <row r="47" spans="1:13" ht="7.5" customHeight="1">
      <c r="A47" s="595"/>
      <c r="B47" s="596"/>
      <c r="C47" s="597"/>
      <c r="D47" s="602"/>
      <c r="E47" s="584"/>
      <c r="F47" s="605"/>
      <c r="G47" s="589"/>
      <c r="H47" s="590"/>
      <c r="I47" s="591"/>
      <c r="J47" s="584"/>
      <c r="K47" s="584"/>
      <c r="L47" s="584"/>
      <c r="M47" s="608"/>
    </row>
    <row r="48" spans="1:13" ht="7.5" customHeight="1">
      <c r="A48" s="598"/>
      <c r="B48" s="599"/>
      <c r="C48" s="600"/>
      <c r="D48" s="603"/>
      <c r="E48" s="585"/>
      <c r="F48" s="606"/>
      <c r="G48" s="589"/>
      <c r="H48" s="590"/>
      <c r="I48" s="591"/>
      <c r="J48" s="585"/>
      <c r="K48" s="585"/>
      <c r="L48" s="585"/>
      <c r="M48" s="609"/>
    </row>
    <row r="49" spans="1:13" ht="7.5" customHeight="1">
      <c r="A49" s="592" t="s">
        <v>282</v>
      </c>
      <c r="B49" s="593"/>
      <c r="C49" s="594"/>
      <c r="D49" s="601"/>
      <c r="E49" s="583"/>
      <c r="F49" s="604"/>
      <c r="G49" s="589" t="s">
        <v>346</v>
      </c>
      <c r="H49" s="590"/>
      <c r="I49" s="591">
        <v>99</v>
      </c>
      <c r="J49" s="583"/>
      <c r="K49" s="583"/>
      <c r="L49" s="583"/>
      <c r="M49" s="586">
        <v>99</v>
      </c>
    </row>
    <row r="50" spans="1:13" ht="7.5" customHeight="1">
      <c r="A50" s="595"/>
      <c r="B50" s="596"/>
      <c r="C50" s="597"/>
      <c r="D50" s="602"/>
      <c r="E50" s="584"/>
      <c r="F50" s="605"/>
      <c r="G50" s="589"/>
      <c r="H50" s="590"/>
      <c r="I50" s="591"/>
      <c r="J50" s="584"/>
      <c r="K50" s="584"/>
      <c r="L50" s="584"/>
      <c r="M50" s="587"/>
    </row>
    <row r="51" spans="1:13" ht="7.5" customHeight="1">
      <c r="A51" s="598"/>
      <c r="B51" s="599"/>
      <c r="C51" s="600"/>
      <c r="D51" s="603"/>
      <c r="E51" s="585"/>
      <c r="F51" s="606"/>
      <c r="G51" s="589"/>
      <c r="H51" s="590"/>
      <c r="I51" s="591"/>
      <c r="J51" s="585"/>
      <c r="K51" s="585"/>
      <c r="L51" s="585"/>
      <c r="M51" s="588"/>
    </row>
    <row r="52" spans="1:13" ht="7.5" customHeight="1">
      <c r="A52" s="592" t="s">
        <v>282</v>
      </c>
      <c r="B52" s="593"/>
      <c r="C52" s="594"/>
      <c r="D52" s="601"/>
      <c r="E52" s="583"/>
      <c r="F52" s="604"/>
      <c r="G52" s="589" t="s">
        <v>283</v>
      </c>
      <c r="H52" s="590"/>
      <c r="I52" s="591"/>
      <c r="J52" s="583"/>
      <c r="K52" s="583"/>
      <c r="L52" s="583"/>
      <c r="M52" s="586"/>
    </row>
    <row r="53" spans="1:13" ht="7.5" customHeight="1">
      <c r="A53" s="595"/>
      <c r="B53" s="596"/>
      <c r="C53" s="597"/>
      <c r="D53" s="602"/>
      <c r="E53" s="584"/>
      <c r="F53" s="605"/>
      <c r="G53" s="589"/>
      <c r="H53" s="590"/>
      <c r="I53" s="591"/>
      <c r="J53" s="584"/>
      <c r="K53" s="584"/>
      <c r="L53" s="584"/>
      <c r="M53" s="587"/>
    </row>
    <row r="54" spans="1:13" ht="7.5" customHeight="1" thickBot="1">
      <c r="A54" s="598"/>
      <c r="B54" s="599"/>
      <c r="C54" s="600"/>
      <c r="D54" s="603"/>
      <c r="E54" s="585"/>
      <c r="F54" s="606"/>
      <c r="G54" s="589"/>
      <c r="H54" s="590"/>
      <c r="I54" s="591"/>
      <c r="J54" s="585"/>
      <c r="K54" s="585"/>
      <c r="L54" s="585"/>
      <c r="M54" s="588"/>
    </row>
    <row r="55" spans="1:13" s="109" customFormat="1" ht="12.75" customHeight="1">
      <c r="A55" s="637" t="s">
        <v>2</v>
      </c>
      <c r="B55" s="638"/>
      <c r="C55" s="639"/>
      <c r="D55" s="643"/>
      <c r="E55" s="643"/>
      <c r="F55" s="645">
        <f>SUM(F34:F54)</f>
        <v>70</v>
      </c>
      <c r="G55" s="643"/>
      <c r="H55" s="643"/>
      <c r="I55" s="645">
        <f>SUM(I34:I54)</f>
        <v>99</v>
      </c>
      <c r="J55" s="643"/>
      <c r="K55" s="643"/>
      <c r="L55" s="643"/>
      <c r="M55" s="650">
        <f>SUM(M34:M54)</f>
        <v>169</v>
      </c>
    </row>
    <row r="56" spans="1:13" s="109" customFormat="1" ht="13.5" customHeight="1" thickBot="1">
      <c r="A56" s="640"/>
      <c r="B56" s="641"/>
      <c r="C56" s="642"/>
      <c r="D56" s="644"/>
      <c r="E56" s="644"/>
      <c r="F56" s="646"/>
      <c r="G56" s="644"/>
      <c r="H56" s="644"/>
      <c r="I56" s="646"/>
      <c r="J56" s="644"/>
      <c r="K56" s="644"/>
      <c r="L56" s="644"/>
      <c r="M56" s="651"/>
    </row>
    <row r="57" spans="1:13" ht="13.5" customHeight="1">
      <c r="A57" s="261"/>
      <c r="B57" s="261"/>
      <c r="C57" s="261"/>
      <c r="D57" s="261"/>
      <c r="E57" s="261"/>
      <c r="F57" s="266"/>
      <c r="G57" s="267"/>
      <c r="H57" s="249"/>
      <c r="I57" s="249"/>
      <c r="J57" s="249"/>
      <c r="K57" s="249"/>
      <c r="L57" s="249"/>
      <c r="M57" s="249"/>
    </row>
    <row r="58" spans="1:13" ht="13.5" customHeight="1">
      <c r="A58" s="261"/>
      <c r="B58" s="261"/>
      <c r="C58" s="261"/>
      <c r="D58" s="261"/>
      <c r="E58" s="261"/>
      <c r="F58" s="266"/>
      <c r="G58" s="267"/>
      <c r="H58" s="249"/>
      <c r="I58" s="249"/>
      <c r="J58" s="249"/>
      <c r="K58" s="249"/>
      <c r="L58" s="249"/>
      <c r="M58" s="249"/>
    </row>
    <row r="59" spans="1:13" ht="13.5" customHeight="1">
      <c r="A59" s="261"/>
      <c r="B59" s="261"/>
      <c r="C59" s="261"/>
      <c r="D59" s="261"/>
      <c r="E59" s="261"/>
      <c r="F59" s="266"/>
      <c r="G59" s="267"/>
      <c r="H59" s="249"/>
      <c r="I59" s="249"/>
      <c r="J59" s="249"/>
      <c r="K59" s="249"/>
      <c r="L59" s="249"/>
      <c r="M59" s="249"/>
    </row>
    <row r="60" spans="1:13" ht="15.75">
      <c r="A60" s="5" t="s">
        <v>284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2" customHeight="1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</row>
    <row r="62" spans="1:13" ht="15.75">
      <c r="A62" s="5" t="s">
        <v>285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2" customHeight="1" thickBot="1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</row>
    <row r="64" spans="1:11" ht="12.75" customHeight="1">
      <c r="A64" s="633" t="s">
        <v>262</v>
      </c>
      <c r="B64" s="634"/>
      <c r="C64" s="634"/>
      <c r="D64" s="633" t="s">
        <v>286</v>
      </c>
      <c r="E64" s="614"/>
      <c r="F64" s="633" t="s">
        <v>287</v>
      </c>
      <c r="G64" s="614"/>
      <c r="H64" s="633" t="s">
        <v>288</v>
      </c>
      <c r="I64" s="614"/>
      <c r="J64" s="633" t="s">
        <v>289</v>
      </c>
      <c r="K64" s="614"/>
    </row>
    <row r="65" spans="1:11" ht="12.75" customHeight="1">
      <c r="A65" s="635"/>
      <c r="B65" s="636"/>
      <c r="C65" s="636"/>
      <c r="D65" s="635"/>
      <c r="E65" s="615"/>
      <c r="F65" s="635"/>
      <c r="G65" s="615"/>
      <c r="H65" s="635"/>
      <c r="I65" s="615"/>
      <c r="J65" s="635"/>
      <c r="K65" s="615"/>
    </row>
    <row r="66" spans="1:11" ht="13.5" customHeight="1" thickBot="1">
      <c r="A66" s="655"/>
      <c r="B66" s="656"/>
      <c r="C66" s="656"/>
      <c r="D66" s="655"/>
      <c r="E66" s="616"/>
      <c r="F66" s="655"/>
      <c r="G66" s="616"/>
      <c r="H66" s="655"/>
      <c r="I66" s="616"/>
      <c r="J66" s="655"/>
      <c r="K66" s="616"/>
    </row>
    <row r="67" spans="1:12" s="56" customFormat="1" ht="25.5" customHeight="1" thickBot="1">
      <c r="A67" s="584" t="s">
        <v>290</v>
      </c>
      <c r="B67" s="584"/>
      <c r="C67" s="584"/>
      <c r="D67" s="584" t="s">
        <v>291</v>
      </c>
      <c r="E67" s="584"/>
      <c r="F67" s="652" t="s">
        <v>291</v>
      </c>
      <c r="G67" s="653"/>
      <c r="H67" s="652" t="s">
        <v>291</v>
      </c>
      <c r="I67" s="653"/>
      <c r="J67" s="584" t="s">
        <v>291</v>
      </c>
      <c r="K67" s="584"/>
      <c r="L67" s="268"/>
    </row>
    <row r="68" spans="1:13" s="109" customFormat="1" ht="12.75" customHeight="1">
      <c r="A68" s="637" t="s">
        <v>2</v>
      </c>
      <c r="B68" s="638"/>
      <c r="C68" s="639"/>
      <c r="D68" s="637"/>
      <c r="E68" s="639"/>
      <c r="F68" s="637"/>
      <c r="G68" s="639"/>
      <c r="H68" s="637"/>
      <c r="I68" s="639"/>
      <c r="J68" s="637" t="s">
        <v>291</v>
      </c>
      <c r="K68" s="639"/>
      <c r="L68" s="654"/>
      <c r="M68" s="654"/>
    </row>
    <row r="69" spans="1:13" s="109" customFormat="1" ht="13.5" customHeight="1" thickBot="1">
      <c r="A69" s="640"/>
      <c r="B69" s="641"/>
      <c r="C69" s="642"/>
      <c r="D69" s="640"/>
      <c r="E69" s="642"/>
      <c r="F69" s="640"/>
      <c r="G69" s="642"/>
      <c r="H69" s="640"/>
      <c r="I69" s="642"/>
      <c r="J69" s="640"/>
      <c r="K69" s="642"/>
      <c r="L69" s="654"/>
      <c r="M69" s="654"/>
    </row>
    <row r="71" spans="1:13" ht="15.75">
      <c r="A71" s="5" t="s">
        <v>292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ht="13.5" thickBot="1"/>
    <row r="73" spans="1:11" ht="12.75" customHeight="1">
      <c r="A73" s="633" t="s">
        <v>262</v>
      </c>
      <c r="B73" s="634"/>
      <c r="C73" s="634"/>
      <c r="D73" s="633" t="s">
        <v>286</v>
      </c>
      <c r="E73" s="614"/>
      <c r="F73" s="633" t="s">
        <v>293</v>
      </c>
      <c r="G73" s="614"/>
      <c r="H73" s="633" t="s">
        <v>288</v>
      </c>
      <c r="I73" s="614"/>
      <c r="J73" s="633" t="s">
        <v>289</v>
      </c>
      <c r="K73" s="614"/>
    </row>
    <row r="74" spans="1:11" ht="12.75" customHeight="1">
      <c r="A74" s="635"/>
      <c r="B74" s="636"/>
      <c r="C74" s="636"/>
      <c r="D74" s="635"/>
      <c r="E74" s="615"/>
      <c r="F74" s="635"/>
      <c r="G74" s="615"/>
      <c r="H74" s="635"/>
      <c r="I74" s="615"/>
      <c r="J74" s="635"/>
      <c r="K74" s="615"/>
    </row>
    <row r="75" spans="1:11" ht="13.5" customHeight="1" thickBot="1">
      <c r="A75" s="655"/>
      <c r="B75" s="656"/>
      <c r="C75" s="656"/>
      <c r="D75" s="655"/>
      <c r="E75" s="616"/>
      <c r="F75" s="655"/>
      <c r="G75" s="616"/>
      <c r="H75" s="655"/>
      <c r="I75" s="616"/>
      <c r="J75" s="655"/>
      <c r="K75" s="616"/>
    </row>
    <row r="76" spans="1:12" s="56" customFormat="1" ht="25.5" customHeight="1" thickBot="1">
      <c r="A76" s="584" t="s">
        <v>294</v>
      </c>
      <c r="B76" s="584"/>
      <c r="C76" s="584"/>
      <c r="D76" s="584" t="s">
        <v>295</v>
      </c>
      <c r="E76" s="584"/>
      <c r="F76" s="675" t="s">
        <v>291</v>
      </c>
      <c r="G76" s="676"/>
      <c r="H76" s="675"/>
      <c r="I76" s="676"/>
      <c r="J76" s="605"/>
      <c r="K76" s="605"/>
      <c r="L76" s="268"/>
    </row>
    <row r="77" spans="1:13" ht="12.75" customHeight="1">
      <c r="A77" s="657" t="s">
        <v>2</v>
      </c>
      <c r="B77" s="658"/>
      <c r="C77" s="659"/>
      <c r="D77" s="663"/>
      <c r="E77" s="664"/>
      <c r="F77" s="667">
        <f>SUM(F76)</f>
        <v>0</v>
      </c>
      <c r="G77" s="668"/>
      <c r="H77" s="671">
        <f>SUM(H76)</f>
        <v>0</v>
      </c>
      <c r="I77" s="672"/>
      <c r="J77" s="671">
        <f>SUM(J76)</f>
        <v>0</v>
      </c>
      <c r="K77" s="672"/>
      <c r="L77" s="677"/>
      <c r="M77" s="677"/>
    </row>
    <row r="78" spans="1:13" ht="13.5" customHeight="1" thickBot="1">
      <c r="A78" s="660"/>
      <c r="B78" s="661"/>
      <c r="C78" s="662"/>
      <c r="D78" s="665"/>
      <c r="E78" s="666"/>
      <c r="F78" s="669"/>
      <c r="G78" s="670"/>
      <c r="H78" s="673"/>
      <c r="I78" s="674"/>
      <c r="J78" s="673"/>
      <c r="K78" s="674"/>
      <c r="L78" s="677"/>
      <c r="M78" s="677"/>
    </row>
    <row r="80" spans="1:13" ht="15.75">
      <c r="A80" s="5" t="s">
        <v>296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ht="13.5" thickBot="1"/>
    <row r="82" spans="1:11" ht="12.75" customHeight="1">
      <c r="A82" s="633" t="s">
        <v>262</v>
      </c>
      <c r="B82" s="634"/>
      <c r="C82" s="634"/>
      <c r="D82" s="633" t="s">
        <v>286</v>
      </c>
      <c r="E82" s="614"/>
      <c r="F82" s="633" t="s">
        <v>287</v>
      </c>
      <c r="G82" s="614"/>
      <c r="H82" s="633" t="s">
        <v>288</v>
      </c>
      <c r="I82" s="614"/>
      <c r="J82" s="633" t="s">
        <v>289</v>
      </c>
      <c r="K82" s="614"/>
    </row>
    <row r="83" spans="1:11" ht="12.75" customHeight="1">
      <c r="A83" s="635"/>
      <c r="B83" s="636"/>
      <c r="C83" s="636"/>
      <c r="D83" s="635"/>
      <c r="E83" s="615"/>
      <c r="F83" s="635"/>
      <c r="G83" s="615"/>
      <c r="H83" s="635"/>
      <c r="I83" s="615"/>
      <c r="J83" s="635"/>
      <c r="K83" s="615"/>
    </row>
    <row r="84" spans="1:11" ht="13.5" customHeight="1" thickBot="1">
      <c r="A84" s="655"/>
      <c r="B84" s="656"/>
      <c r="C84" s="656"/>
      <c r="D84" s="655"/>
      <c r="E84" s="616"/>
      <c r="F84" s="655"/>
      <c r="G84" s="616"/>
      <c r="H84" s="655"/>
      <c r="I84" s="616"/>
      <c r="J84" s="655"/>
      <c r="K84" s="616"/>
    </row>
    <row r="85" spans="1:12" s="56" customFormat="1" ht="25.5" customHeight="1" thickBot="1">
      <c r="A85" s="584" t="s">
        <v>294</v>
      </c>
      <c r="B85" s="584"/>
      <c r="C85" s="584"/>
      <c r="D85" s="584" t="s">
        <v>297</v>
      </c>
      <c r="E85" s="584"/>
      <c r="F85" s="652" t="s">
        <v>291</v>
      </c>
      <c r="G85" s="653"/>
      <c r="H85" s="652"/>
      <c r="I85" s="653"/>
      <c r="J85" s="584"/>
      <c r="K85" s="584"/>
      <c r="L85" s="268"/>
    </row>
    <row r="86" spans="1:13" ht="12.75" customHeight="1">
      <c r="A86" s="657" t="s">
        <v>2</v>
      </c>
      <c r="B86" s="658"/>
      <c r="C86" s="659"/>
      <c r="D86" s="663"/>
      <c r="E86" s="664"/>
      <c r="F86" s="663"/>
      <c r="G86" s="664"/>
      <c r="H86" s="637">
        <f>SUM(H85)</f>
        <v>0</v>
      </c>
      <c r="I86" s="639"/>
      <c r="J86" s="637">
        <f>SUM(J85)</f>
        <v>0</v>
      </c>
      <c r="K86" s="639"/>
      <c r="L86" s="677"/>
      <c r="M86" s="677"/>
    </row>
    <row r="87" spans="1:13" ht="13.5" customHeight="1" thickBot="1">
      <c r="A87" s="660"/>
      <c r="B87" s="661"/>
      <c r="C87" s="662"/>
      <c r="D87" s="665"/>
      <c r="E87" s="666"/>
      <c r="F87" s="665"/>
      <c r="G87" s="666"/>
      <c r="H87" s="640"/>
      <c r="I87" s="642"/>
      <c r="J87" s="640"/>
      <c r="K87" s="642"/>
      <c r="L87" s="677"/>
      <c r="M87" s="677"/>
    </row>
    <row r="89" spans="1:13" ht="15.75">
      <c r="A89" s="5" t="s">
        <v>298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ht="13.5" thickBot="1"/>
    <row r="91" spans="1:11" ht="12.75" customHeight="1">
      <c r="A91" s="633" t="s">
        <v>262</v>
      </c>
      <c r="B91" s="634"/>
      <c r="C91" s="634"/>
      <c r="D91" s="633" t="s">
        <v>286</v>
      </c>
      <c r="E91" s="614"/>
      <c r="F91" s="633" t="s">
        <v>287</v>
      </c>
      <c r="G91" s="614"/>
      <c r="H91" s="633" t="s">
        <v>288</v>
      </c>
      <c r="I91" s="614"/>
      <c r="J91" s="633" t="s">
        <v>289</v>
      </c>
      <c r="K91" s="614"/>
    </row>
    <row r="92" spans="1:11" ht="12.75" customHeight="1">
      <c r="A92" s="635"/>
      <c r="B92" s="636"/>
      <c r="C92" s="636"/>
      <c r="D92" s="635"/>
      <c r="E92" s="615"/>
      <c r="F92" s="635"/>
      <c r="G92" s="615"/>
      <c r="H92" s="635"/>
      <c r="I92" s="615"/>
      <c r="J92" s="635"/>
      <c r="K92" s="615"/>
    </row>
    <row r="93" spans="1:11" ht="13.5" customHeight="1" thickBot="1">
      <c r="A93" s="655"/>
      <c r="B93" s="656"/>
      <c r="C93" s="656"/>
      <c r="D93" s="655"/>
      <c r="E93" s="616"/>
      <c r="F93" s="655"/>
      <c r="G93" s="616"/>
      <c r="H93" s="655"/>
      <c r="I93" s="616"/>
      <c r="J93" s="655"/>
      <c r="K93" s="616"/>
    </row>
    <row r="94" spans="1:12" s="56" customFormat="1" ht="25.5" customHeight="1" thickBot="1">
      <c r="A94" s="584" t="s">
        <v>294</v>
      </c>
      <c r="B94" s="584"/>
      <c r="C94" s="584"/>
      <c r="D94" s="584"/>
      <c r="E94" s="584"/>
      <c r="F94" s="652" t="s">
        <v>291</v>
      </c>
      <c r="G94" s="653"/>
      <c r="H94" s="652"/>
      <c r="I94" s="653"/>
      <c r="J94" s="584"/>
      <c r="K94" s="584"/>
      <c r="L94" s="268"/>
    </row>
    <row r="95" spans="1:13" ht="12.75" customHeight="1">
      <c r="A95" s="657" t="s">
        <v>2</v>
      </c>
      <c r="B95" s="658"/>
      <c r="C95" s="659"/>
      <c r="D95" s="663"/>
      <c r="E95" s="664"/>
      <c r="F95" s="663"/>
      <c r="G95" s="664"/>
      <c r="H95" s="637">
        <f>SUM(H94)</f>
        <v>0</v>
      </c>
      <c r="I95" s="639"/>
      <c r="J95" s="637">
        <f>SUM(J94)</f>
        <v>0</v>
      </c>
      <c r="K95" s="639"/>
      <c r="L95" s="677"/>
      <c r="M95" s="677"/>
    </row>
    <row r="96" spans="1:13" ht="13.5" customHeight="1" thickBot="1">
      <c r="A96" s="660"/>
      <c r="B96" s="661"/>
      <c r="C96" s="662"/>
      <c r="D96" s="665"/>
      <c r="E96" s="666"/>
      <c r="F96" s="665"/>
      <c r="G96" s="666"/>
      <c r="H96" s="640"/>
      <c r="I96" s="642"/>
      <c r="J96" s="640"/>
      <c r="K96" s="642"/>
      <c r="L96" s="677"/>
      <c r="M96" s="677"/>
    </row>
  </sheetData>
  <sheetProtection/>
  <mergeCells count="193"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K52:K54"/>
    <mergeCell ref="L52:L54"/>
    <mergeCell ref="M52:M54"/>
    <mergeCell ref="G52:G54"/>
    <mergeCell ref="H52:H54"/>
    <mergeCell ref="I52:I54"/>
    <mergeCell ref="J52:J5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75390625" style="27" customWidth="1"/>
    <col min="2" max="2" width="65.75390625" style="27" customWidth="1"/>
    <col min="3" max="5" width="15.75390625" style="27" bestFit="1" customWidth="1"/>
    <col min="6" max="6" width="18.00390625" style="27" bestFit="1" customWidth="1"/>
    <col min="7" max="7" width="11.375" style="56" bestFit="1" customWidth="1"/>
    <col min="8" max="16384" width="9.125" style="56" customWidth="1"/>
  </cols>
  <sheetData>
    <row r="1" spans="1:6" ht="15.75">
      <c r="A1" s="129" t="s">
        <v>486</v>
      </c>
      <c r="C1" s="678"/>
      <c r="D1" s="678"/>
      <c r="E1" s="678"/>
      <c r="F1" s="678"/>
    </row>
    <row r="2" spans="1:6" ht="15.75">
      <c r="A2" s="29"/>
      <c r="B2" s="29" t="s">
        <v>442</v>
      </c>
      <c r="C2" s="29"/>
      <c r="D2" s="29"/>
      <c r="E2" s="29"/>
      <c r="F2" s="29"/>
    </row>
    <row r="3" spans="1:6" ht="15.75">
      <c r="A3" s="582" t="s">
        <v>326</v>
      </c>
      <c r="B3" s="582"/>
      <c r="C3" s="582"/>
      <c r="D3" s="582"/>
      <c r="E3" s="582"/>
      <c r="F3" s="582"/>
    </row>
    <row r="4" spans="1:6" ht="15.75">
      <c r="A4" s="582" t="s">
        <v>299</v>
      </c>
      <c r="B4" s="582"/>
      <c r="C4" s="582"/>
      <c r="D4" s="582"/>
      <c r="E4" s="582"/>
      <c r="F4" s="582"/>
    </row>
    <row r="5" spans="1:6" ht="15.75">
      <c r="A5" s="582" t="s">
        <v>484</v>
      </c>
      <c r="B5" s="582"/>
      <c r="C5" s="582"/>
      <c r="D5" s="582"/>
      <c r="E5" s="582"/>
      <c r="F5" s="582"/>
    </row>
    <row r="6" spans="1:6" ht="16.5" thickBot="1">
      <c r="A6" s="29"/>
      <c r="B6" s="29"/>
      <c r="C6" s="56"/>
      <c r="D6" s="270"/>
      <c r="E6" s="56"/>
      <c r="F6" s="270" t="s">
        <v>392</v>
      </c>
    </row>
    <row r="7" spans="1:6" ht="15.75">
      <c r="A7" s="271" t="s">
        <v>25</v>
      </c>
      <c r="B7" s="679" t="s">
        <v>300</v>
      </c>
      <c r="C7" s="682" t="s">
        <v>301</v>
      </c>
      <c r="D7" s="683"/>
      <c r="E7" s="683"/>
      <c r="F7" s="679" t="s">
        <v>214</v>
      </c>
    </row>
    <row r="8" spans="1:6" ht="16.5" thickBot="1">
      <c r="A8" s="272"/>
      <c r="B8" s="680"/>
      <c r="C8" s="684"/>
      <c r="D8" s="685"/>
      <c r="E8" s="685"/>
      <c r="F8" s="680"/>
    </row>
    <row r="9" spans="1:6" ht="16.5" thickBot="1">
      <c r="A9" s="272"/>
      <c r="B9" s="680"/>
      <c r="C9" s="273" t="s">
        <v>443</v>
      </c>
      <c r="D9" s="273" t="s">
        <v>463</v>
      </c>
      <c r="E9" s="273" t="s">
        <v>485</v>
      </c>
      <c r="F9" s="680"/>
    </row>
    <row r="10" spans="1:6" ht="16.5" thickBot="1">
      <c r="A10" s="274" t="s">
        <v>26</v>
      </c>
      <c r="B10" s="681"/>
      <c r="C10" s="686" t="s">
        <v>302</v>
      </c>
      <c r="D10" s="687"/>
      <c r="E10" s="687"/>
      <c r="F10" s="681"/>
    </row>
    <row r="11" spans="1:6" ht="15.75">
      <c r="A11" s="269" t="s">
        <v>27</v>
      </c>
      <c r="B11" s="299" t="s">
        <v>308</v>
      </c>
      <c r="C11" s="275">
        <v>1450000</v>
      </c>
      <c r="D11" s="275">
        <v>1450000</v>
      </c>
      <c r="E11" s="275">
        <v>1450000</v>
      </c>
      <c r="F11" s="275">
        <f>SUM(C11:E11)</f>
        <v>4350000</v>
      </c>
    </row>
    <row r="12" spans="1:6" ht="31.5">
      <c r="A12" s="269" t="s">
        <v>21</v>
      </c>
      <c r="B12" s="300" t="s">
        <v>309</v>
      </c>
      <c r="C12" s="276"/>
      <c r="D12" s="276"/>
      <c r="E12" s="276"/>
      <c r="F12" s="275">
        <f>SUM(C12:E12)</f>
        <v>0</v>
      </c>
    </row>
    <row r="13" spans="1:2" s="247" customFormat="1" ht="15.75">
      <c r="A13" s="269" t="s">
        <v>28</v>
      </c>
      <c r="B13" s="299" t="s">
        <v>310</v>
      </c>
    </row>
    <row r="14" spans="1:6" s="247" customFormat="1" ht="31.5">
      <c r="A14" s="269" t="s">
        <v>66</v>
      </c>
      <c r="B14" s="300" t="s">
        <v>311</v>
      </c>
      <c r="C14" s="277"/>
      <c r="D14" s="277"/>
      <c r="E14" s="277"/>
      <c r="F14" s="275">
        <f>SUM(C14:E14)</f>
        <v>0</v>
      </c>
    </row>
    <row r="15" spans="1:6" s="247" customFormat="1" ht="15.75">
      <c r="A15" s="269" t="s">
        <v>67</v>
      </c>
      <c r="B15" s="299" t="s">
        <v>303</v>
      </c>
      <c r="C15" s="277">
        <v>40000</v>
      </c>
      <c r="D15" s="277">
        <v>40000</v>
      </c>
      <c r="E15" s="277">
        <v>40000</v>
      </c>
      <c r="F15" s="275">
        <f>SUM(C15:E15)</f>
        <v>120000</v>
      </c>
    </row>
    <row r="16" spans="1:6" s="247" customFormat="1" ht="15.75">
      <c r="A16" s="269" t="s">
        <v>72</v>
      </c>
      <c r="B16" s="299" t="s">
        <v>312</v>
      </c>
      <c r="C16" s="278"/>
      <c r="D16" s="278"/>
      <c r="E16" s="278"/>
      <c r="F16" s="278"/>
    </row>
    <row r="17" spans="1:6" s="282" customFormat="1" ht="15.75">
      <c r="A17" s="269" t="s">
        <v>161</v>
      </c>
      <c r="B17" s="280" t="s">
        <v>304</v>
      </c>
      <c r="C17" s="281">
        <f>SUM(C11:C16)</f>
        <v>1490000</v>
      </c>
      <c r="D17" s="281">
        <f>SUM(D11:D16)</f>
        <v>1490000</v>
      </c>
      <c r="E17" s="281">
        <f>SUM(E11:E16)</f>
        <v>1490000</v>
      </c>
      <c r="F17" s="281">
        <f>SUM(F11:F16)</f>
        <v>4470000</v>
      </c>
    </row>
    <row r="18" spans="1:6" s="287" customFormat="1" ht="18.75">
      <c r="A18" s="283" t="s">
        <v>163</v>
      </c>
      <c r="B18" s="284" t="s">
        <v>305</v>
      </c>
      <c r="C18" s="285">
        <f>C17*0.5</f>
        <v>745000</v>
      </c>
      <c r="D18" s="285">
        <f>D17*0.5</f>
        <v>745000</v>
      </c>
      <c r="E18" s="285">
        <f>E17*0.5</f>
        <v>745000</v>
      </c>
      <c r="F18" s="286">
        <f>SUM(C18:E18)</f>
        <v>2235000</v>
      </c>
    </row>
    <row r="19" spans="1:6" s="247" customFormat="1" ht="31.5">
      <c r="A19" s="288" t="s">
        <v>165</v>
      </c>
      <c r="B19" s="300" t="s">
        <v>313</v>
      </c>
      <c r="C19" s="277"/>
      <c r="D19" s="277"/>
      <c r="E19" s="277"/>
      <c r="F19" s="277">
        <f>SUM(C19:E19)</f>
        <v>0</v>
      </c>
    </row>
    <row r="20" spans="1:6" s="247" customFormat="1" ht="31.5">
      <c r="A20" s="288" t="s">
        <v>171</v>
      </c>
      <c r="B20" s="300" t="s">
        <v>314</v>
      </c>
      <c r="C20" s="277"/>
      <c r="D20" s="277"/>
      <c r="E20" s="277"/>
      <c r="F20" s="277">
        <f>SUM(C20:E20)</f>
        <v>0</v>
      </c>
    </row>
    <row r="21" spans="1:6" s="247" customFormat="1" ht="15.75">
      <c r="A21" s="288" t="s">
        <v>173</v>
      </c>
      <c r="B21" s="299" t="s">
        <v>315</v>
      </c>
      <c r="C21" s="277"/>
      <c r="D21" s="277"/>
      <c r="E21" s="277"/>
      <c r="F21" s="277"/>
    </row>
    <row r="22" spans="1:6" s="247" customFormat="1" ht="31.5">
      <c r="A22" s="288" t="s">
        <v>175</v>
      </c>
      <c r="B22" s="289" t="s">
        <v>316</v>
      </c>
      <c r="C22" s="277"/>
      <c r="D22" s="277"/>
      <c r="E22" s="277"/>
      <c r="F22" s="277"/>
    </row>
    <row r="23" spans="1:6" s="247" customFormat="1" ht="47.25">
      <c r="A23" s="288" t="s">
        <v>180</v>
      </c>
      <c r="B23" s="289" t="s">
        <v>350</v>
      </c>
      <c r="C23" s="277"/>
      <c r="D23" s="277"/>
      <c r="E23" s="277"/>
      <c r="F23" s="277"/>
    </row>
    <row r="24" spans="1:6" s="247" customFormat="1" ht="31.5">
      <c r="A24" s="288" t="s">
        <v>182</v>
      </c>
      <c r="B24" s="289" t="s">
        <v>317</v>
      </c>
      <c r="C24" s="277"/>
      <c r="D24" s="277"/>
      <c r="E24" s="277"/>
      <c r="F24" s="277"/>
    </row>
    <row r="25" spans="1:6" s="247" customFormat="1" ht="31.5">
      <c r="A25" s="288" t="s">
        <v>184</v>
      </c>
      <c r="B25" s="289" t="s">
        <v>318</v>
      </c>
      <c r="C25" s="290"/>
      <c r="D25" s="290"/>
      <c r="E25" s="290"/>
      <c r="F25" s="290"/>
    </row>
    <row r="26" spans="1:6" s="282" customFormat="1" ht="15.75">
      <c r="A26" s="279" t="s">
        <v>192</v>
      </c>
      <c r="B26" s="291" t="s">
        <v>306</v>
      </c>
      <c r="C26" s="292">
        <f>SUM(C19:C24)</f>
        <v>0</v>
      </c>
      <c r="D26" s="292">
        <f>SUM(D19:D24)</f>
        <v>0</v>
      </c>
      <c r="E26" s="292">
        <f>SUM(E19:E24)</f>
        <v>0</v>
      </c>
      <c r="F26" s="292">
        <f>SUM(F19:F24)</f>
        <v>0</v>
      </c>
    </row>
    <row r="27" spans="1:6" s="295" customFormat="1" ht="37.5">
      <c r="A27" s="377" t="s">
        <v>195</v>
      </c>
      <c r="B27" s="293" t="s">
        <v>307</v>
      </c>
      <c r="C27" s="294">
        <f>C18-C26</f>
        <v>745000</v>
      </c>
      <c r="D27" s="294">
        <f>D18-D26</f>
        <v>745000</v>
      </c>
      <c r="E27" s="294">
        <f>E18-E26</f>
        <v>745000</v>
      </c>
      <c r="F27" s="294">
        <f>SUM(C27:E27)</f>
        <v>2235000</v>
      </c>
    </row>
    <row r="28" spans="1:6" s="247" customFormat="1" ht="15.75">
      <c r="A28" s="296"/>
      <c r="B28" s="297"/>
      <c r="C28" s="277"/>
      <c r="D28" s="277"/>
      <c r="E28" s="277"/>
      <c r="F28" s="277"/>
    </row>
    <row r="29" spans="1:7" s="247" customFormat="1" ht="15.75">
      <c r="A29" s="296"/>
      <c r="B29" s="297"/>
      <c r="C29" s="277"/>
      <c r="D29" s="277"/>
      <c r="E29" s="277"/>
      <c r="F29" s="277"/>
      <c r="G29" s="277"/>
    </row>
    <row r="30" spans="1:6" s="247" customFormat="1" ht="15.75">
      <c r="A30" s="297"/>
      <c r="B30" s="297"/>
      <c r="C30" s="277"/>
      <c r="D30" s="277"/>
      <c r="E30" s="277"/>
      <c r="F30" s="277"/>
    </row>
    <row r="31" spans="1:6" s="247" customFormat="1" ht="15.75">
      <c r="A31" s="297"/>
      <c r="B31" s="297"/>
      <c r="C31" s="277"/>
      <c r="D31" s="277"/>
      <c r="E31" s="277"/>
      <c r="F31" s="277"/>
    </row>
    <row r="32" spans="1:6" s="247" customFormat="1" ht="15.75">
      <c r="A32" s="297"/>
      <c r="B32" s="297"/>
      <c r="C32" s="277"/>
      <c r="D32" s="277"/>
      <c r="E32" s="277"/>
      <c r="F32" s="277"/>
    </row>
    <row r="33" spans="1:6" s="247" customFormat="1" ht="15.75">
      <c r="A33" s="297"/>
      <c r="B33" s="298"/>
      <c r="C33" s="277"/>
      <c r="D33" s="277"/>
      <c r="E33" s="277"/>
      <c r="F33" s="277"/>
    </row>
    <row r="34" spans="1:6" s="247" customFormat="1" ht="15.75">
      <c r="A34" s="297"/>
      <c r="B34" s="297"/>
      <c r="C34" s="277"/>
      <c r="D34" s="277"/>
      <c r="E34" s="277"/>
      <c r="F34" s="277"/>
    </row>
    <row r="35" spans="1:6" s="247" customFormat="1" ht="15.75">
      <c r="A35" s="297"/>
      <c r="B35" s="297"/>
      <c r="C35" s="277"/>
      <c r="D35" s="277"/>
      <c r="E35" s="277"/>
      <c r="F35" s="277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3"/>
  <sheetViews>
    <sheetView zoomScalePageLayoutView="0" workbookViewId="0" topLeftCell="A76">
      <selection activeCell="H30" sqref="H30"/>
    </sheetView>
  </sheetViews>
  <sheetFormatPr defaultColWidth="9.00390625" defaultRowHeight="12.75"/>
  <cols>
    <col min="1" max="1" width="4.25390625" style="67" customWidth="1"/>
    <col min="2" max="2" width="3.125" style="64" customWidth="1"/>
    <col min="3" max="3" width="4.25390625" style="64" customWidth="1"/>
    <col min="4" max="5" width="3.125" style="64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5:9" ht="15.75">
      <c r="E1" s="84"/>
      <c r="F1" s="84"/>
      <c r="G1" s="84"/>
      <c r="H1" s="84"/>
      <c r="I1" s="84"/>
    </row>
    <row r="2" spans="1:9" ht="15.75">
      <c r="A2" s="469" t="s">
        <v>442</v>
      </c>
      <c r="B2" s="469"/>
      <c r="C2" s="469"/>
      <c r="D2" s="469"/>
      <c r="E2" s="469"/>
      <c r="F2" s="469"/>
      <c r="G2" s="469"/>
      <c r="H2" s="469"/>
      <c r="I2" s="469"/>
    </row>
    <row r="3" spans="1:9" s="9" customFormat="1" ht="15.75">
      <c r="A3" s="469" t="s">
        <v>325</v>
      </c>
      <c r="B3" s="469"/>
      <c r="C3" s="469"/>
      <c r="D3" s="469"/>
      <c r="E3" s="469"/>
      <c r="F3" s="469"/>
      <c r="G3" s="469"/>
      <c r="H3" s="469"/>
      <c r="I3" s="469"/>
    </row>
    <row r="4" spans="1:9" s="9" customFormat="1" ht="15.75">
      <c r="A4" s="469" t="s">
        <v>327</v>
      </c>
      <c r="B4" s="469"/>
      <c r="C4" s="469"/>
      <c r="D4" s="469"/>
      <c r="E4" s="469"/>
      <c r="F4" s="469"/>
      <c r="G4" s="469"/>
      <c r="H4" s="469"/>
      <c r="I4" s="469"/>
    </row>
    <row r="5" spans="1:9" ht="15.75">
      <c r="A5" s="469" t="s">
        <v>444</v>
      </c>
      <c r="B5" s="469"/>
      <c r="C5" s="469"/>
      <c r="D5" s="469"/>
      <c r="E5" s="469"/>
      <c r="F5" s="469"/>
      <c r="G5" s="469"/>
      <c r="H5" s="469"/>
      <c r="I5" s="469"/>
    </row>
    <row r="6" ht="15.75" hidden="1"/>
    <row r="7" spans="8:9" ht="16.5" thickBot="1">
      <c r="H7" s="69"/>
      <c r="I7" s="70" t="s">
        <v>382</v>
      </c>
    </row>
    <row r="8" spans="1:9" ht="15.75">
      <c r="A8" s="457" t="s">
        <v>18</v>
      </c>
      <c r="B8" s="458"/>
      <c r="C8" s="458"/>
      <c r="D8" s="458"/>
      <c r="E8" s="458"/>
      <c r="F8" s="459"/>
      <c r="G8" s="71" t="s">
        <v>16</v>
      </c>
      <c r="H8" s="71" t="s">
        <v>16</v>
      </c>
      <c r="I8" s="71" t="s">
        <v>17</v>
      </c>
    </row>
    <row r="9" spans="1:9" ht="15.75">
      <c r="A9" s="460"/>
      <c r="B9" s="461"/>
      <c r="C9" s="461"/>
      <c r="D9" s="461"/>
      <c r="E9" s="461"/>
      <c r="F9" s="462"/>
      <c r="G9" s="72" t="s">
        <v>7</v>
      </c>
      <c r="H9" s="72" t="s">
        <v>7</v>
      </c>
      <c r="I9" s="72"/>
    </row>
    <row r="10" spans="1:9" ht="16.5" thickBot="1">
      <c r="A10" s="463"/>
      <c r="B10" s="464"/>
      <c r="C10" s="464"/>
      <c r="D10" s="464"/>
      <c r="E10" s="464"/>
      <c r="F10" s="465"/>
      <c r="G10" s="73" t="s">
        <v>381</v>
      </c>
      <c r="H10" s="73" t="s">
        <v>445</v>
      </c>
      <c r="I10" s="73" t="s">
        <v>19</v>
      </c>
    </row>
    <row r="11" spans="1:9" ht="15.75">
      <c r="A11" s="6"/>
      <c r="B11" s="6"/>
      <c r="C11" s="6"/>
      <c r="D11" s="6"/>
      <c r="E11" s="6"/>
      <c r="F11" s="6"/>
      <c r="G11" s="6"/>
      <c r="H11" s="6"/>
      <c r="I11" s="6"/>
    </row>
    <row r="12" spans="1:9" ht="32.25" customHeight="1">
      <c r="A12" s="19" t="s">
        <v>32</v>
      </c>
      <c r="B12" s="453" t="s">
        <v>48</v>
      </c>
      <c r="C12" s="453"/>
      <c r="D12" s="453"/>
      <c r="E12" s="453"/>
      <c r="F12" s="453"/>
      <c r="G12" s="86"/>
      <c r="H12" s="87"/>
      <c r="I12" s="86"/>
    </row>
    <row r="13" spans="1:9" ht="10.5" customHeight="1">
      <c r="A13" s="19"/>
      <c r="B13" s="85"/>
      <c r="C13" s="85"/>
      <c r="D13" s="85"/>
      <c r="E13" s="85"/>
      <c r="F13" s="85"/>
      <c r="G13" s="86"/>
      <c r="H13" s="87"/>
      <c r="I13" s="86"/>
    </row>
    <row r="14" spans="1:9" ht="15.75">
      <c r="A14" s="19"/>
      <c r="B14" s="19" t="s">
        <v>32</v>
      </c>
      <c r="C14" s="19" t="s">
        <v>49</v>
      </c>
      <c r="D14" s="19"/>
      <c r="E14" s="19"/>
      <c r="F14" s="19"/>
      <c r="G14" s="51"/>
      <c r="H14" s="51"/>
      <c r="I14" s="19"/>
    </row>
    <row r="15" spans="1:9" ht="6.75" customHeight="1">
      <c r="A15" s="19"/>
      <c r="B15" s="19"/>
      <c r="C15" s="19"/>
      <c r="D15" s="19"/>
      <c r="E15" s="19"/>
      <c r="F15" s="19"/>
      <c r="G15" s="51"/>
      <c r="H15" s="51"/>
      <c r="I15" s="19"/>
    </row>
    <row r="16" spans="1:9" ht="15.75">
      <c r="A16" s="19"/>
      <c r="B16" s="19"/>
      <c r="C16" s="19" t="s">
        <v>27</v>
      </c>
      <c r="D16" s="453" t="s">
        <v>50</v>
      </c>
      <c r="E16" s="453"/>
      <c r="F16" s="453"/>
      <c r="G16" s="87"/>
      <c r="H16" s="87"/>
      <c r="I16" s="86"/>
    </row>
    <row r="17" spans="1:9" ht="15.75">
      <c r="A17" s="19"/>
      <c r="B17" s="19"/>
      <c r="C17" s="19"/>
      <c r="D17" s="85"/>
      <c r="E17" s="85"/>
      <c r="F17" s="85"/>
      <c r="G17" s="87"/>
      <c r="H17" s="87"/>
      <c r="I17" s="86"/>
    </row>
    <row r="18" spans="1:9" ht="15.75">
      <c r="A18" s="19"/>
      <c r="B18" s="19"/>
      <c r="C18" s="19"/>
      <c r="D18" s="19" t="s">
        <v>27</v>
      </c>
      <c r="E18" s="453" t="s">
        <v>51</v>
      </c>
      <c r="F18" s="453"/>
      <c r="G18" s="87"/>
      <c r="H18" s="87"/>
      <c r="I18" s="86"/>
    </row>
    <row r="19" spans="1:9" ht="15.75">
      <c r="A19" s="22"/>
      <c r="B19" s="22"/>
      <c r="C19" s="22"/>
      <c r="D19" s="22"/>
      <c r="E19" s="22" t="s">
        <v>38</v>
      </c>
      <c r="F19" s="22" t="s">
        <v>33</v>
      </c>
      <c r="G19" s="50"/>
      <c r="H19" s="50"/>
      <c r="I19" s="88"/>
    </row>
    <row r="20" spans="1:9" ht="15.75">
      <c r="A20" s="22"/>
      <c r="B20" s="22"/>
      <c r="C20" s="22"/>
      <c r="D20" s="22"/>
      <c r="E20" s="22"/>
      <c r="F20" s="22" t="s">
        <v>52</v>
      </c>
      <c r="G20" s="50"/>
      <c r="I20" s="88"/>
    </row>
    <row r="21" spans="1:9" ht="31.5">
      <c r="A21" s="22"/>
      <c r="B21" s="22"/>
      <c r="C21" s="22"/>
      <c r="D21" s="22"/>
      <c r="E21" s="22" t="s">
        <v>39</v>
      </c>
      <c r="F21" s="89" t="s">
        <v>34</v>
      </c>
      <c r="G21" s="90"/>
      <c r="I21" s="88"/>
    </row>
    <row r="22" spans="1:9" ht="31.5">
      <c r="A22" s="22"/>
      <c r="B22" s="22"/>
      <c r="C22" s="22"/>
      <c r="D22" s="22"/>
      <c r="E22" s="22" t="s">
        <v>53</v>
      </c>
      <c r="F22" s="89" t="s">
        <v>54</v>
      </c>
      <c r="G22" s="50">
        <v>1074860</v>
      </c>
      <c r="H22" s="393">
        <v>1074860</v>
      </c>
      <c r="I22" s="88">
        <f>H22/G22*100</f>
        <v>100</v>
      </c>
    </row>
    <row r="23" spans="1:9" ht="15.75">
      <c r="A23" s="22"/>
      <c r="B23" s="22"/>
      <c r="C23" s="22"/>
      <c r="D23" s="22"/>
      <c r="E23" s="22"/>
      <c r="F23" s="22" t="s">
        <v>52</v>
      </c>
      <c r="G23" s="50"/>
      <c r="H23" s="393"/>
      <c r="I23" s="88"/>
    </row>
    <row r="24" spans="1:9" ht="15.75">
      <c r="A24" s="22"/>
      <c r="B24" s="22"/>
      <c r="C24" s="22"/>
      <c r="D24" s="22"/>
      <c r="E24" s="22" t="s">
        <v>55</v>
      </c>
      <c r="F24" s="89" t="s">
        <v>56</v>
      </c>
      <c r="G24" s="50">
        <v>1024000</v>
      </c>
      <c r="H24" s="393">
        <v>1024000</v>
      </c>
      <c r="I24" s="88">
        <f aca="true" t="shared" si="0" ref="I24:I33">H24/G24*100</f>
        <v>100</v>
      </c>
    </row>
    <row r="25" spans="1:9" ht="15.75">
      <c r="A25" s="22"/>
      <c r="B25" s="22"/>
      <c r="C25" s="22"/>
      <c r="D25" s="22"/>
      <c r="E25" s="22"/>
      <c r="F25" s="22" t="s">
        <v>52</v>
      </c>
      <c r="G25" s="50"/>
      <c r="H25" s="393"/>
      <c r="I25" s="88"/>
    </row>
    <row r="26" spans="1:9" ht="21" customHeight="1">
      <c r="A26" s="22"/>
      <c r="B26" s="22"/>
      <c r="C26" s="22"/>
      <c r="D26" s="22"/>
      <c r="E26" s="22" t="s">
        <v>57</v>
      </c>
      <c r="F26" s="89" t="s">
        <v>58</v>
      </c>
      <c r="G26" s="50">
        <v>357006</v>
      </c>
      <c r="H26" s="393">
        <v>100000</v>
      </c>
      <c r="I26" s="88">
        <f t="shared" si="0"/>
        <v>28.01073371315888</v>
      </c>
    </row>
    <row r="27" spans="1:9" ht="15.75">
      <c r="A27" s="22"/>
      <c r="B27" s="22"/>
      <c r="C27" s="22"/>
      <c r="D27" s="22"/>
      <c r="E27" s="22"/>
      <c r="F27" s="22" t="s">
        <v>52</v>
      </c>
      <c r="G27" s="50"/>
      <c r="H27" s="393"/>
      <c r="I27" s="88"/>
    </row>
    <row r="28" spans="1:9" ht="15.75">
      <c r="A28" s="22"/>
      <c r="B28" s="22"/>
      <c r="C28" s="22"/>
      <c r="D28" s="22"/>
      <c r="E28" s="22" t="s">
        <v>59</v>
      </c>
      <c r="F28" s="89" t="s">
        <v>60</v>
      </c>
      <c r="G28" s="50">
        <v>692350</v>
      </c>
      <c r="H28" s="393">
        <v>692350</v>
      </c>
      <c r="I28" s="88">
        <f t="shared" si="0"/>
        <v>100</v>
      </c>
    </row>
    <row r="29" spans="1:9" s="57" customFormat="1" ht="15.75">
      <c r="A29" s="22"/>
      <c r="B29" s="22"/>
      <c r="C29" s="22"/>
      <c r="D29" s="22"/>
      <c r="E29" s="22"/>
      <c r="F29" s="22" t="s">
        <v>52</v>
      </c>
      <c r="G29" s="50"/>
      <c r="H29" s="394"/>
      <c r="I29" s="88"/>
    </row>
    <row r="30" spans="1:9" ht="15.75">
      <c r="A30" s="22"/>
      <c r="B30" s="22"/>
      <c r="C30" s="22"/>
      <c r="D30" s="22" t="s">
        <v>40</v>
      </c>
      <c r="E30" s="22" t="s">
        <v>61</v>
      </c>
      <c r="F30" s="22"/>
      <c r="G30" s="50">
        <v>5000000</v>
      </c>
      <c r="H30" s="393">
        <v>5000000</v>
      </c>
      <c r="I30" s="88">
        <f t="shared" si="0"/>
        <v>100</v>
      </c>
    </row>
    <row r="31" spans="1:9" ht="15.75">
      <c r="A31" s="22"/>
      <c r="B31" s="22"/>
      <c r="C31" s="22"/>
      <c r="D31" s="22"/>
      <c r="E31" s="22"/>
      <c r="F31" s="22" t="s">
        <v>52</v>
      </c>
      <c r="G31" s="50"/>
      <c r="H31" s="393"/>
      <c r="I31" s="88"/>
    </row>
    <row r="32" spans="1:9" ht="15.75">
      <c r="A32" s="22"/>
      <c r="B32" s="22"/>
      <c r="C32" s="22"/>
      <c r="D32" s="22" t="s">
        <v>41</v>
      </c>
      <c r="E32" s="22" t="s">
        <v>93</v>
      </c>
      <c r="F32" s="22"/>
      <c r="G32" s="50">
        <v>56100</v>
      </c>
      <c r="H32" s="393">
        <v>51000</v>
      </c>
      <c r="I32" s="88">
        <f t="shared" si="0"/>
        <v>90.9090909090909</v>
      </c>
    </row>
    <row r="33" spans="1:9" ht="15.75">
      <c r="A33" s="22"/>
      <c r="B33" s="22"/>
      <c r="C33" s="22"/>
      <c r="D33" s="22" t="s">
        <v>94</v>
      </c>
      <c r="E33" s="22" t="s">
        <v>319</v>
      </c>
      <c r="F33" s="22"/>
      <c r="G33" s="50">
        <v>2953554</v>
      </c>
      <c r="H33" s="393">
        <v>3573995</v>
      </c>
      <c r="I33" s="88">
        <f t="shared" si="0"/>
        <v>121.00659070394515</v>
      </c>
    </row>
    <row r="34" spans="1:9" s="57" customFormat="1" ht="15.75">
      <c r="A34" s="22"/>
      <c r="B34" s="22"/>
      <c r="C34" s="22"/>
      <c r="D34" s="22" t="s">
        <v>21</v>
      </c>
      <c r="E34" s="22" t="s">
        <v>62</v>
      </c>
      <c r="F34" s="22"/>
      <c r="G34" s="50"/>
      <c r="H34" s="395"/>
      <c r="I34" s="88"/>
    </row>
    <row r="35" spans="1:9" ht="15.75">
      <c r="A35" s="22"/>
      <c r="B35" s="22"/>
      <c r="C35" s="22"/>
      <c r="D35" s="22"/>
      <c r="E35" s="22"/>
      <c r="F35" s="22" t="s">
        <v>52</v>
      </c>
      <c r="G35" s="50"/>
      <c r="H35" s="136"/>
      <c r="I35" s="88"/>
    </row>
    <row r="36" spans="1:9" ht="15.75">
      <c r="A36" s="22"/>
      <c r="B36" s="22"/>
      <c r="C36" s="19" t="s">
        <v>72</v>
      </c>
      <c r="D36" s="19" t="s">
        <v>446</v>
      </c>
      <c r="E36" s="19"/>
      <c r="F36" s="19"/>
      <c r="G36" s="50"/>
      <c r="H36" s="393">
        <v>1009100</v>
      </c>
      <c r="I36" s="88"/>
    </row>
    <row r="37" spans="1:9" ht="31.5" customHeight="1">
      <c r="A37" s="92"/>
      <c r="B37" s="92"/>
      <c r="C37" s="93"/>
      <c r="D37" s="466" t="s">
        <v>63</v>
      </c>
      <c r="E37" s="466"/>
      <c r="F37" s="466"/>
      <c r="G37" s="352">
        <f>SUM(G19:G36)</f>
        <v>11157870</v>
      </c>
      <c r="H37" s="396">
        <f>SUM(H19:H36)</f>
        <v>12525305</v>
      </c>
      <c r="I37" s="353">
        <f>H37/G37*100</f>
        <v>112.25534084910471</v>
      </c>
    </row>
    <row r="38" spans="1:9" s="57" customFormat="1" ht="15.75">
      <c r="A38" s="19"/>
      <c r="B38" s="19"/>
      <c r="C38" s="19"/>
      <c r="D38" s="85"/>
      <c r="E38" s="85"/>
      <c r="F38" s="85"/>
      <c r="G38" s="87"/>
      <c r="H38" s="394"/>
      <c r="I38" s="88"/>
    </row>
    <row r="39" spans="1:9" ht="33" customHeight="1">
      <c r="A39" s="22"/>
      <c r="B39" s="22"/>
      <c r="C39" s="354" t="s">
        <v>35</v>
      </c>
      <c r="D39" s="453" t="s">
        <v>64</v>
      </c>
      <c r="E39" s="453"/>
      <c r="F39" s="453"/>
      <c r="G39" s="87"/>
      <c r="H39" s="393"/>
      <c r="I39" s="88"/>
    </row>
    <row r="40" spans="1:9" ht="15.75">
      <c r="A40" s="22"/>
      <c r="B40" s="22"/>
      <c r="C40" s="22"/>
      <c r="D40" s="22" t="s">
        <v>27</v>
      </c>
      <c r="E40" s="22" t="s">
        <v>95</v>
      </c>
      <c r="F40" s="22"/>
      <c r="G40" s="50"/>
      <c r="H40" s="397"/>
      <c r="I40" s="88"/>
    </row>
    <row r="41" spans="1:9" ht="30.75" customHeight="1">
      <c r="A41" s="22"/>
      <c r="B41" s="22"/>
      <c r="C41" s="22"/>
      <c r="D41" s="22" t="s">
        <v>21</v>
      </c>
      <c r="E41" s="448" t="s">
        <v>96</v>
      </c>
      <c r="F41" s="448"/>
      <c r="G41" s="50">
        <v>2444000</v>
      </c>
      <c r="H41" s="397">
        <v>2574000</v>
      </c>
      <c r="I41" s="107">
        <f>H41/G41*100</f>
        <v>105.31914893617021</v>
      </c>
    </row>
    <row r="42" spans="1:9" ht="15.75">
      <c r="A42" s="22"/>
      <c r="B42" s="22"/>
      <c r="C42" s="22"/>
      <c r="D42" s="22" t="s">
        <v>28</v>
      </c>
      <c r="E42" s="22" t="s">
        <v>65</v>
      </c>
      <c r="F42" s="22"/>
      <c r="G42" s="50"/>
      <c r="H42" s="397"/>
      <c r="I42" s="88"/>
    </row>
    <row r="43" spans="1:9" ht="15.75">
      <c r="A43" s="22"/>
      <c r="B43" s="22"/>
      <c r="C43" s="22"/>
      <c r="D43" s="22"/>
      <c r="E43" s="22" t="s">
        <v>356</v>
      </c>
      <c r="F43" s="22" t="s">
        <v>357</v>
      </c>
      <c r="G43" s="50">
        <v>221440</v>
      </c>
      <c r="H43" s="397">
        <v>387520</v>
      </c>
      <c r="I43" s="107">
        <f>H43/G43*100</f>
        <v>175</v>
      </c>
    </row>
    <row r="44" spans="1:9" ht="15.75">
      <c r="A44" s="22"/>
      <c r="B44" s="22"/>
      <c r="C44" s="22"/>
      <c r="D44" s="22"/>
      <c r="E44" s="22" t="s">
        <v>358</v>
      </c>
      <c r="F44" s="22" t="s">
        <v>359</v>
      </c>
      <c r="G44" s="50">
        <v>2500000</v>
      </c>
      <c r="H44" s="397">
        <v>3100000</v>
      </c>
      <c r="I44" s="107">
        <f>H44/G44*100</f>
        <v>124</v>
      </c>
    </row>
    <row r="45" spans="1:9" ht="33.75" customHeight="1">
      <c r="A45" s="92"/>
      <c r="B45" s="92"/>
      <c r="C45" s="466" t="s">
        <v>68</v>
      </c>
      <c r="D45" s="466"/>
      <c r="E45" s="466"/>
      <c r="F45" s="466"/>
      <c r="G45" s="355">
        <f>SUM(G40:G44)</f>
        <v>5165440</v>
      </c>
      <c r="H45" s="398">
        <f>SUM(H40:H44)</f>
        <v>6061520</v>
      </c>
      <c r="I45" s="353">
        <f>H45/G45*100</f>
        <v>117.34760252756784</v>
      </c>
    </row>
    <row r="46" spans="1:9" ht="12" customHeight="1">
      <c r="A46" s="22"/>
      <c r="B46" s="22"/>
      <c r="C46" s="22"/>
      <c r="D46" s="22"/>
      <c r="E46" s="22"/>
      <c r="F46" s="22"/>
      <c r="G46" s="50"/>
      <c r="H46" s="397"/>
      <c r="I46" s="88"/>
    </row>
    <row r="47" spans="1:9" ht="31.5" customHeight="1">
      <c r="A47" s="22"/>
      <c r="B47" s="22"/>
      <c r="C47" s="354" t="s">
        <v>437</v>
      </c>
      <c r="D47" s="453" t="s">
        <v>69</v>
      </c>
      <c r="E47" s="453"/>
      <c r="F47" s="453"/>
      <c r="G47" s="87"/>
      <c r="H47" s="399"/>
      <c r="I47" s="86"/>
    </row>
    <row r="48" spans="1:9" ht="15.75">
      <c r="A48" s="22"/>
      <c r="B48" s="22"/>
      <c r="C48" s="22"/>
      <c r="D48" s="22" t="s">
        <v>27</v>
      </c>
      <c r="E48" s="448" t="s">
        <v>36</v>
      </c>
      <c r="F48" s="448"/>
      <c r="G48" s="90"/>
      <c r="H48" s="400"/>
      <c r="I48" s="89"/>
    </row>
    <row r="49" spans="1:9" ht="31.5">
      <c r="A49" s="22"/>
      <c r="B49" s="22"/>
      <c r="C49" s="22"/>
      <c r="D49" s="22"/>
      <c r="E49" s="22" t="s">
        <v>41</v>
      </c>
      <c r="F49" s="89" t="s">
        <v>70</v>
      </c>
      <c r="G49" s="50">
        <v>1200000</v>
      </c>
      <c r="H49" s="400">
        <v>1800000</v>
      </c>
      <c r="I49" s="88">
        <f>H49/G49*100</f>
        <v>150</v>
      </c>
    </row>
    <row r="50" spans="1:9" ht="12" customHeight="1">
      <c r="A50" s="22"/>
      <c r="B50" s="22"/>
      <c r="C50" s="22"/>
      <c r="D50" s="22"/>
      <c r="E50" s="22"/>
      <c r="F50" s="22"/>
      <c r="G50" s="50"/>
      <c r="H50" s="397"/>
      <c r="I50" s="88"/>
    </row>
    <row r="51" spans="1:9" ht="31.5" customHeight="1">
      <c r="A51" s="92"/>
      <c r="B51" s="92"/>
      <c r="C51" s="466" t="s">
        <v>71</v>
      </c>
      <c r="D51" s="466"/>
      <c r="E51" s="466"/>
      <c r="F51" s="466"/>
      <c r="G51" s="355">
        <f>SUM(G49:G50)</f>
        <v>1200000</v>
      </c>
      <c r="H51" s="398">
        <f>SUM(H49:H50)</f>
        <v>1800000</v>
      </c>
      <c r="I51" s="353">
        <f>H51/G51*100</f>
        <v>150</v>
      </c>
    </row>
    <row r="52" spans="1:9" ht="10.5" customHeight="1">
      <c r="A52" s="22"/>
      <c r="B52" s="22"/>
      <c r="C52" s="22"/>
      <c r="D52" s="22"/>
      <c r="E52" s="22"/>
      <c r="F52" s="22"/>
      <c r="G52" s="50"/>
      <c r="H52" s="397"/>
      <c r="I52" s="88"/>
    </row>
    <row r="53" spans="1:9" ht="29.25" customHeight="1">
      <c r="A53" s="95"/>
      <c r="B53" s="453" t="s">
        <v>73</v>
      </c>
      <c r="C53" s="453"/>
      <c r="D53" s="453"/>
      <c r="E53" s="453"/>
      <c r="F53" s="453"/>
      <c r="G53" s="100">
        <f>G37+G45+G51</f>
        <v>17523310</v>
      </c>
      <c r="H53" s="401">
        <f>H37+H45+H51</f>
        <v>20386825</v>
      </c>
      <c r="I53" s="101">
        <f>H53/G53*100</f>
        <v>116.34117641016452</v>
      </c>
    </row>
    <row r="54" spans="1:9" ht="29.25" customHeight="1">
      <c r="A54" s="95"/>
      <c r="B54" s="85"/>
      <c r="C54" s="85"/>
      <c r="D54" s="85"/>
      <c r="E54" s="85"/>
      <c r="F54" s="85"/>
      <c r="G54" s="100"/>
      <c r="H54" s="402"/>
      <c r="I54" s="101"/>
    </row>
    <row r="55" spans="1:9" ht="29.25" customHeight="1">
      <c r="A55" s="95"/>
      <c r="B55" s="85"/>
      <c r="C55" s="85"/>
      <c r="D55" s="85"/>
      <c r="E55" s="85"/>
      <c r="F55" s="85"/>
      <c r="G55" s="100"/>
      <c r="H55" s="402"/>
      <c r="I55" s="101"/>
    </row>
    <row r="56" spans="1:9" ht="15.75">
      <c r="A56" s="95"/>
      <c r="B56" s="85"/>
      <c r="C56" s="85"/>
      <c r="D56" s="85"/>
      <c r="E56" s="85"/>
      <c r="F56" s="85"/>
      <c r="G56" s="100"/>
      <c r="H56" s="402"/>
      <c r="I56" s="101"/>
    </row>
    <row r="57" spans="1:9" ht="19.5" customHeight="1">
      <c r="A57" s="95"/>
      <c r="B57" s="85" t="s">
        <v>321</v>
      </c>
      <c r="C57" s="453" t="s">
        <v>322</v>
      </c>
      <c r="D57" s="453"/>
      <c r="E57" s="453"/>
      <c r="F57" s="453"/>
      <c r="G57" s="100"/>
      <c r="H57" s="402"/>
      <c r="I57" s="101"/>
    </row>
    <row r="58" spans="1:9" ht="15.75">
      <c r="A58" s="95"/>
      <c r="B58" s="85"/>
      <c r="C58" s="97" t="s">
        <v>27</v>
      </c>
      <c r="D58" s="448" t="s">
        <v>383</v>
      </c>
      <c r="E58" s="448"/>
      <c r="F58" s="448"/>
      <c r="G58" s="100"/>
      <c r="H58" s="403"/>
      <c r="I58" s="101"/>
    </row>
    <row r="59" spans="1:9" ht="15.75">
      <c r="A59" s="95"/>
      <c r="B59" s="85"/>
      <c r="C59" s="97" t="s">
        <v>21</v>
      </c>
      <c r="D59" s="448" t="s">
        <v>323</v>
      </c>
      <c r="E59" s="448"/>
      <c r="F59" s="448"/>
      <c r="G59" s="100"/>
      <c r="H59" s="403"/>
      <c r="I59" s="101"/>
    </row>
    <row r="60" spans="1:9" ht="15.75" customHeight="1">
      <c r="A60" s="95"/>
      <c r="B60" s="85"/>
      <c r="C60" s="97" t="s">
        <v>28</v>
      </c>
      <c r="D60" s="467" t="s">
        <v>256</v>
      </c>
      <c r="E60" s="467"/>
      <c r="F60" s="467"/>
      <c r="G60" s="315">
        <v>46400</v>
      </c>
      <c r="H60" s="400">
        <v>46400</v>
      </c>
      <c r="I60" s="101"/>
    </row>
    <row r="61" spans="1:9" ht="33.75" customHeight="1">
      <c r="A61" s="95"/>
      <c r="B61" s="85"/>
      <c r="C61" s="380" t="s">
        <v>66</v>
      </c>
      <c r="D61" s="688" t="s">
        <v>448</v>
      </c>
      <c r="E61" s="689"/>
      <c r="F61" s="689"/>
      <c r="G61" s="381"/>
      <c r="H61" s="404">
        <v>12595865</v>
      </c>
      <c r="I61" s="101"/>
    </row>
    <row r="62" spans="1:9" ht="31.5" customHeight="1">
      <c r="A62" s="95"/>
      <c r="B62" s="453" t="s">
        <v>324</v>
      </c>
      <c r="C62" s="453"/>
      <c r="D62" s="453"/>
      <c r="E62" s="453"/>
      <c r="F62" s="453"/>
      <c r="G62" s="100">
        <f>SUM(G58:G61)</f>
        <v>46400</v>
      </c>
      <c r="H62" s="401">
        <f>SUM(H58:H61)</f>
        <v>12642265</v>
      </c>
      <c r="I62" s="101"/>
    </row>
    <row r="63" spans="1:9" ht="12" customHeight="1">
      <c r="A63" s="22"/>
      <c r="B63" s="22"/>
      <c r="C63" s="22"/>
      <c r="D63" s="22"/>
      <c r="E63" s="22"/>
      <c r="F63" s="22"/>
      <c r="G63" s="50"/>
      <c r="H63" s="397"/>
      <c r="I63" s="88"/>
    </row>
    <row r="64" spans="1:9" ht="36" customHeight="1">
      <c r="A64" s="453" t="s">
        <v>74</v>
      </c>
      <c r="B64" s="453"/>
      <c r="C64" s="453"/>
      <c r="D64" s="453"/>
      <c r="E64" s="453"/>
      <c r="F64" s="453"/>
      <c r="G64" s="102">
        <f>G53+G62</f>
        <v>17569710</v>
      </c>
      <c r="H64" s="405">
        <f>H53+H62</f>
        <v>33029090</v>
      </c>
      <c r="I64" s="301">
        <f>I53</f>
        <v>116.34117641016452</v>
      </c>
    </row>
    <row r="65" spans="1:9" ht="10.5" customHeight="1">
      <c r="A65" s="85"/>
      <c r="B65" s="85"/>
      <c r="C65" s="85"/>
      <c r="D65" s="85"/>
      <c r="E65" s="85"/>
      <c r="F65" s="85"/>
      <c r="G65" s="102"/>
      <c r="H65" s="405"/>
      <c r="I65" s="301"/>
    </row>
    <row r="66" spans="1:9" ht="33" customHeight="1">
      <c r="A66" s="321" t="s">
        <v>321</v>
      </c>
      <c r="B66" s="453" t="s">
        <v>393</v>
      </c>
      <c r="C66" s="453"/>
      <c r="D66" s="453"/>
      <c r="E66" s="453"/>
      <c r="F66" s="453"/>
      <c r="G66" s="102"/>
      <c r="H66" s="405"/>
      <c r="I66" s="301"/>
    </row>
    <row r="67" spans="1:9" ht="15" customHeight="1">
      <c r="A67" s="85"/>
      <c r="B67" s="85" t="s">
        <v>27</v>
      </c>
      <c r="C67" s="452" t="s">
        <v>394</v>
      </c>
      <c r="D67" s="452"/>
      <c r="E67" s="452"/>
      <c r="F67" s="452"/>
      <c r="G67" s="392">
        <v>78740410</v>
      </c>
      <c r="H67" s="406">
        <v>78740410</v>
      </c>
      <c r="I67" s="301"/>
    </row>
    <row r="68" spans="1:9" ht="15" customHeight="1">
      <c r="A68" s="85"/>
      <c r="B68" s="85"/>
      <c r="C68" s="452" t="s">
        <v>395</v>
      </c>
      <c r="D68" s="452"/>
      <c r="E68" s="452"/>
      <c r="F68" s="452"/>
      <c r="G68" s="392">
        <v>8748935</v>
      </c>
      <c r="H68" s="406">
        <v>8748935</v>
      </c>
      <c r="I68" s="301"/>
    </row>
    <row r="69" spans="1:9" ht="40.5" customHeight="1">
      <c r="A69" s="453" t="s">
        <v>396</v>
      </c>
      <c r="B69" s="453"/>
      <c r="C69" s="453"/>
      <c r="D69" s="453"/>
      <c r="E69" s="453"/>
      <c r="F69" s="453"/>
      <c r="G69" s="102">
        <f>G67+G68</f>
        <v>87489345</v>
      </c>
      <c r="H69" s="405">
        <f>H67+H68</f>
        <v>87489345</v>
      </c>
      <c r="I69" s="301"/>
    </row>
    <row r="70" spans="1:9" ht="15" customHeight="1">
      <c r="A70" s="85"/>
      <c r="B70" s="85"/>
      <c r="C70" s="85"/>
      <c r="D70" s="85"/>
      <c r="E70" s="85"/>
      <c r="F70" s="85"/>
      <c r="G70" s="102"/>
      <c r="H70" s="405"/>
      <c r="I70" s="301"/>
    </row>
    <row r="71" spans="1:9" ht="15.75">
      <c r="A71" s="19" t="s">
        <v>35</v>
      </c>
      <c r="B71" s="19" t="s">
        <v>75</v>
      </c>
      <c r="C71" s="19"/>
      <c r="D71" s="19"/>
      <c r="E71" s="19"/>
      <c r="F71" s="19"/>
      <c r="G71" s="19"/>
      <c r="H71" s="407"/>
      <c r="I71" s="88"/>
    </row>
    <row r="72" spans="1:9" ht="12" customHeight="1">
      <c r="A72" s="22"/>
      <c r="B72" s="22"/>
      <c r="C72" s="22"/>
      <c r="D72" s="22"/>
      <c r="E72" s="22"/>
      <c r="F72" s="22"/>
      <c r="G72" s="50"/>
      <c r="H72" s="397"/>
      <c r="I72" s="88"/>
    </row>
    <row r="73" spans="1:9" ht="15.75">
      <c r="A73" s="19"/>
      <c r="B73" s="19" t="s">
        <v>27</v>
      </c>
      <c r="C73" s="19" t="s">
        <v>76</v>
      </c>
      <c r="D73" s="19"/>
      <c r="E73" s="19"/>
      <c r="F73" s="19"/>
      <c r="G73" s="19"/>
      <c r="H73" s="407"/>
      <c r="I73" s="88"/>
    </row>
    <row r="74" spans="1:9" s="9" customFormat="1" ht="15.75">
      <c r="A74" s="22"/>
      <c r="B74" s="22"/>
      <c r="C74" s="22" t="s">
        <v>27</v>
      </c>
      <c r="D74" s="22" t="s">
        <v>77</v>
      </c>
      <c r="E74" s="22"/>
      <c r="F74" s="22"/>
      <c r="G74" s="98">
        <v>800000</v>
      </c>
      <c r="H74" s="397">
        <v>800000</v>
      </c>
      <c r="I74" s="88">
        <f>H74/G74*100</f>
        <v>100</v>
      </c>
    </row>
    <row r="75" spans="1:9" ht="15.75">
      <c r="A75" s="19"/>
      <c r="B75" s="19" t="s">
        <v>21</v>
      </c>
      <c r="C75" s="19" t="s">
        <v>78</v>
      </c>
      <c r="D75" s="19"/>
      <c r="E75" s="19"/>
      <c r="F75" s="19"/>
      <c r="G75" s="98"/>
      <c r="H75" s="407"/>
      <c r="I75" s="88"/>
    </row>
    <row r="76" spans="1:9" ht="15.75">
      <c r="A76" s="22"/>
      <c r="B76" s="22"/>
      <c r="C76" s="22" t="s">
        <v>27</v>
      </c>
      <c r="D76" s="22" t="s">
        <v>79</v>
      </c>
      <c r="E76" s="22"/>
      <c r="F76" s="22"/>
      <c r="G76" s="98">
        <v>650000</v>
      </c>
      <c r="H76" s="397">
        <v>650000</v>
      </c>
      <c r="I76" s="88">
        <f>H76/G76*100</f>
        <v>100</v>
      </c>
    </row>
    <row r="77" spans="1:9" ht="15.75">
      <c r="A77" s="19"/>
      <c r="B77" s="19" t="s">
        <v>66</v>
      </c>
      <c r="C77" s="19" t="s">
        <v>80</v>
      </c>
      <c r="D77" s="19"/>
      <c r="E77" s="19"/>
      <c r="F77" s="19"/>
      <c r="G77" s="98"/>
      <c r="H77" s="407"/>
      <c r="I77" s="88"/>
    </row>
    <row r="78" spans="1:9" ht="15.75">
      <c r="A78" s="22"/>
      <c r="B78" s="22"/>
      <c r="C78" s="19" t="s">
        <v>27</v>
      </c>
      <c r="D78" s="22" t="s">
        <v>81</v>
      </c>
      <c r="E78" s="22"/>
      <c r="F78" s="22"/>
      <c r="G78" s="98">
        <v>5000</v>
      </c>
      <c r="H78" s="397">
        <v>5000</v>
      </c>
      <c r="I78" s="88">
        <f>H78/G78*100</f>
        <v>100</v>
      </c>
    </row>
    <row r="79" spans="1:9" ht="15.75">
      <c r="A79" s="22"/>
      <c r="B79" s="22"/>
      <c r="C79" s="19" t="s">
        <v>28</v>
      </c>
      <c r="D79" s="22" t="s">
        <v>82</v>
      </c>
      <c r="E79" s="22"/>
      <c r="F79" s="22"/>
      <c r="G79" s="98">
        <v>40000</v>
      </c>
      <c r="H79" s="397">
        <v>40000</v>
      </c>
      <c r="I79" s="88">
        <f>H79/G79*100</f>
        <v>100</v>
      </c>
    </row>
    <row r="80" spans="1:9" ht="9" customHeight="1">
      <c r="A80" s="95"/>
      <c r="B80" s="95"/>
      <c r="C80" s="95"/>
      <c r="D80" s="95"/>
      <c r="E80" s="95"/>
      <c r="F80" s="95"/>
      <c r="G80" s="98"/>
      <c r="H80" s="408"/>
      <c r="I80" s="88"/>
    </row>
    <row r="81" spans="1:9" s="9" customFormat="1" ht="15.75">
      <c r="A81" s="19" t="s">
        <v>42</v>
      </c>
      <c r="B81" s="95"/>
      <c r="C81" s="95"/>
      <c r="D81" s="95"/>
      <c r="E81" s="95"/>
      <c r="F81" s="95"/>
      <c r="G81" s="100">
        <f>G74+G76+G78+G79</f>
        <v>1495000</v>
      </c>
      <c r="H81" s="401">
        <f>H74+H76+H78+H79</f>
        <v>1495000</v>
      </c>
      <c r="I81" s="101">
        <f>H81/G81*100</f>
        <v>100</v>
      </c>
    </row>
    <row r="82" spans="1:9" ht="9" customHeight="1">
      <c r="A82" s="95"/>
      <c r="B82" s="95"/>
      <c r="C82" s="95"/>
      <c r="D82" s="95"/>
      <c r="E82" s="95"/>
      <c r="F82" s="95"/>
      <c r="G82" s="98"/>
      <c r="H82" s="408"/>
      <c r="I82" s="88"/>
    </row>
    <row r="83" spans="1:9" ht="15.75">
      <c r="A83" s="19" t="s">
        <v>83</v>
      </c>
      <c r="B83" s="19" t="s">
        <v>37</v>
      </c>
      <c r="C83" s="19"/>
      <c r="D83" s="19"/>
      <c r="E83" s="19"/>
      <c r="F83" s="19"/>
      <c r="G83" s="19"/>
      <c r="H83" s="407"/>
      <c r="I83" s="88"/>
    </row>
    <row r="84" spans="1:9" ht="9" customHeight="1">
      <c r="A84" s="95"/>
      <c r="B84" s="95"/>
      <c r="C84" s="95"/>
      <c r="D84" s="95"/>
      <c r="E84" s="95"/>
      <c r="F84" s="95"/>
      <c r="G84" s="98"/>
      <c r="H84" s="408"/>
      <c r="I84" s="88"/>
    </row>
    <row r="85" spans="1:9" ht="15.75">
      <c r="A85" s="95"/>
      <c r="B85" s="95" t="s">
        <v>27</v>
      </c>
      <c r="C85" s="99" t="s">
        <v>320</v>
      </c>
      <c r="D85" s="99"/>
      <c r="E85" s="99"/>
      <c r="F85" s="99"/>
      <c r="G85" s="98"/>
      <c r="H85" s="408"/>
      <c r="I85" s="88"/>
    </row>
    <row r="86" spans="1:9" ht="30.75" customHeight="1">
      <c r="A86" s="95"/>
      <c r="B86" s="95"/>
      <c r="C86" s="95" t="s">
        <v>27</v>
      </c>
      <c r="D86" s="456" t="s">
        <v>348</v>
      </c>
      <c r="E86" s="456"/>
      <c r="F86" s="456"/>
      <c r="G86" s="98">
        <v>54000</v>
      </c>
      <c r="H86" s="408">
        <v>54000</v>
      </c>
      <c r="I86" s="88">
        <f>H86/G86*100</f>
        <v>100</v>
      </c>
    </row>
    <row r="87" spans="1:9" ht="15.75" customHeight="1">
      <c r="A87" s="95"/>
      <c r="B87" s="95"/>
      <c r="C87" s="95">
        <v>2</v>
      </c>
      <c r="D87" s="454" t="s">
        <v>362</v>
      </c>
      <c r="E87" s="455"/>
      <c r="F87" s="455"/>
      <c r="G87" s="98">
        <v>5000</v>
      </c>
      <c r="H87" s="408">
        <v>5000</v>
      </c>
      <c r="I87" s="88">
        <f>H87/G87*100</f>
        <v>100</v>
      </c>
    </row>
    <row r="88" spans="1:9" ht="15.75">
      <c r="A88" s="95"/>
      <c r="B88" s="95" t="s">
        <v>21</v>
      </c>
      <c r="C88" s="99" t="s">
        <v>84</v>
      </c>
      <c r="D88" s="99"/>
      <c r="E88" s="99"/>
      <c r="F88" s="99"/>
      <c r="G88" s="98"/>
      <c r="H88" s="408"/>
      <c r="I88" s="88"/>
    </row>
    <row r="89" spans="1:9" ht="15.75">
      <c r="A89" s="95"/>
      <c r="B89" s="95"/>
      <c r="C89" s="95" t="s">
        <v>27</v>
      </c>
      <c r="D89" s="99" t="s">
        <v>47</v>
      </c>
      <c r="E89" s="99"/>
      <c r="F89" s="99"/>
      <c r="G89" s="98">
        <v>489450</v>
      </c>
      <c r="H89" s="408">
        <v>489450</v>
      </c>
      <c r="I89" s="88">
        <f>H89/G89*100</f>
        <v>100</v>
      </c>
    </row>
    <row r="90" spans="1:9" ht="15.75">
      <c r="A90" s="95"/>
      <c r="B90" s="95"/>
      <c r="C90" s="95" t="s">
        <v>21</v>
      </c>
      <c r="D90" s="99" t="s">
        <v>384</v>
      </c>
      <c r="E90" s="99"/>
      <c r="F90" s="99"/>
      <c r="G90" s="98">
        <v>23754275</v>
      </c>
      <c r="H90" s="408">
        <f>132152+23622123</f>
        <v>23754275</v>
      </c>
      <c r="I90" s="88"/>
    </row>
    <row r="91" spans="1:9" ht="15.75">
      <c r="A91" s="95"/>
      <c r="B91" s="95"/>
      <c r="C91" s="95" t="s">
        <v>28</v>
      </c>
      <c r="D91" s="99" t="s">
        <v>385</v>
      </c>
      <c r="E91" s="99"/>
      <c r="F91" s="99"/>
      <c r="G91" s="98">
        <v>190434</v>
      </c>
      <c r="H91" s="408">
        <v>190434</v>
      </c>
      <c r="I91" s="88"/>
    </row>
    <row r="92" spans="1:9" ht="15.75">
      <c r="A92" s="95"/>
      <c r="B92" s="95"/>
      <c r="C92" s="95"/>
      <c r="D92" s="99"/>
      <c r="E92" s="99"/>
      <c r="F92" s="99"/>
      <c r="G92" s="98"/>
      <c r="H92" s="408"/>
      <c r="I92" s="88"/>
    </row>
    <row r="93" spans="1:9" ht="15.75">
      <c r="A93" s="95"/>
      <c r="B93" s="95" t="s">
        <v>28</v>
      </c>
      <c r="C93" s="99" t="s">
        <v>85</v>
      </c>
      <c r="D93" s="95"/>
      <c r="E93" s="95"/>
      <c r="F93" s="95"/>
      <c r="G93" s="98">
        <v>2000</v>
      </c>
      <c r="H93" s="408">
        <v>2000</v>
      </c>
      <c r="I93" s="88">
        <f>H93/G93*100</f>
        <v>100</v>
      </c>
    </row>
    <row r="94" spans="1:9" ht="11.25" customHeight="1">
      <c r="A94" s="95"/>
      <c r="B94" s="95"/>
      <c r="C94" s="95"/>
      <c r="D94" s="95"/>
      <c r="E94" s="95"/>
      <c r="F94" s="95"/>
      <c r="G94" s="98"/>
      <c r="H94" s="408"/>
      <c r="I94" s="88"/>
    </row>
    <row r="95" spans="1:9" ht="15.75">
      <c r="A95" s="19" t="s">
        <v>20</v>
      </c>
      <c r="B95" s="95"/>
      <c r="C95" s="95"/>
      <c r="D95" s="95"/>
      <c r="E95" s="95"/>
      <c r="F95" s="95"/>
      <c r="G95" s="100">
        <f>SUM(G86:G94)</f>
        <v>24495159</v>
      </c>
      <c r="H95" s="401">
        <f>H86+H89+H93+H87+H90+H91</f>
        <v>24495159</v>
      </c>
      <c r="I95" s="101">
        <f>H95/G95*100</f>
        <v>100</v>
      </c>
    </row>
    <row r="96" spans="1:9" ht="12.75" customHeight="1">
      <c r="A96" s="95"/>
      <c r="B96" s="95"/>
      <c r="C96" s="95"/>
      <c r="D96" s="95"/>
      <c r="E96" s="95"/>
      <c r="F96" s="95"/>
      <c r="G96" s="98"/>
      <c r="H96" s="408"/>
      <c r="I96" s="88"/>
    </row>
    <row r="97" spans="1:9" ht="17.25" customHeight="1">
      <c r="A97" s="104" t="s">
        <v>87</v>
      </c>
      <c r="B97" s="104"/>
      <c r="C97" s="104"/>
      <c r="D97" s="104"/>
      <c r="E97" s="104"/>
      <c r="F97" s="104"/>
      <c r="G97" s="103">
        <f>G95+G81+G69+G64</f>
        <v>131049214</v>
      </c>
      <c r="H97" s="409">
        <f>H95+H81+H64+H69</f>
        <v>146508594</v>
      </c>
      <c r="I97" s="101">
        <f>H97/G97*100</f>
        <v>111.79662168748298</v>
      </c>
    </row>
    <row r="98" spans="1:9" ht="16.5">
      <c r="A98" s="104"/>
      <c r="B98" s="104"/>
      <c r="C98" s="104"/>
      <c r="D98" s="104"/>
      <c r="E98" s="104"/>
      <c r="F98" s="104"/>
      <c r="G98" s="103"/>
      <c r="H98" s="409"/>
      <c r="I98" s="101"/>
    </row>
    <row r="99" spans="1:9" ht="15.75">
      <c r="A99" s="105" t="s">
        <v>88</v>
      </c>
      <c r="B99" s="453" t="s">
        <v>89</v>
      </c>
      <c r="C99" s="453"/>
      <c r="D99" s="453"/>
      <c r="E99" s="453"/>
      <c r="F99" s="453"/>
      <c r="G99" s="19"/>
      <c r="H99" s="400"/>
      <c r="I99" s="88"/>
    </row>
    <row r="100" spans="1:9" ht="15.75">
      <c r="A100" s="19"/>
      <c r="B100" s="85" t="s">
        <v>27</v>
      </c>
      <c r="C100" s="453" t="s">
        <v>90</v>
      </c>
      <c r="D100" s="453"/>
      <c r="E100" s="453"/>
      <c r="F100" s="453"/>
      <c r="G100" s="98"/>
      <c r="H100" s="400"/>
      <c r="I100" s="88"/>
    </row>
    <row r="101" spans="1:9" ht="15.75">
      <c r="A101" s="19"/>
      <c r="B101" s="85"/>
      <c r="C101" s="97" t="s">
        <v>27</v>
      </c>
      <c r="D101" s="448" t="s">
        <v>91</v>
      </c>
      <c r="E101" s="448"/>
      <c r="F101" s="448"/>
      <c r="G101" s="98">
        <v>700933</v>
      </c>
      <c r="H101" s="408"/>
      <c r="I101" s="88">
        <f>H101/G101*100</f>
        <v>0</v>
      </c>
    </row>
    <row r="102" spans="1:9" ht="34.5" customHeight="1">
      <c r="A102" s="22"/>
      <c r="B102" s="22"/>
      <c r="C102" s="316" t="s">
        <v>21</v>
      </c>
      <c r="D102" s="690" t="s">
        <v>386</v>
      </c>
      <c r="E102" s="691"/>
      <c r="F102" s="691"/>
      <c r="G102" s="318">
        <v>6500000</v>
      </c>
      <c r="H102" s="397"/>
      <c r="I102" s="88"/>
    </row>
    <row r="103" spans="1:9" ht="17.25" customHeight="1">
      <c r="A103" s="22"/>
      <c r="B103" s="22"/>
      <c r="C103" s="378" t="s">
        <v>28</v>
      </c>
      <c r="D103" s="692" t="s">
        <v>447</v>
      </c>
      <c r="E103" s="693"/>
      <c r="F103" s="693"/>
      <c r="G103" s="379"/>
      <c r="H103" s="410">
        <v>1000000</v>
      </c>
      <c r="I103" s="88"/>
    </row>
    <row r="104" spans="1:9" ht="16.5">
      <c r="A104" s="104" t="s">
        <v>89</v>
      </c>
      <c r="B104" s="104"/>
      <c r="C104" s="104"/>
      <c r="D104" s="104"/>
      <c r="E104" s="104"/>
      <c r="F104" s="104"/>
      <c r="G104" s="317">
        <f>G101+G102</f>
        <v>7200933</v>
      </c>
      <c r="H104" s="411">
        <f>H101+H102+H103</f>
        <v>1000000</v>
      </c>
      <c r="I104" s="88">
        <f>H104/G104*100</f>
        <v>13.887089353560157</v>
      </c>
    </row>
    <row r="105" spans="1:9" ht="15.75">
      <c r="A105" s="22"/>
      <c r="B105" s="22"/>
      <c r="C105" s="22"/>
      <c r="D105" s="22"/>
      <c r="E105" s="22"/>
      <c r="F105" s="22"/>
      <c r="G105" s="56"/>
      <c r="H105" s="412"/>
      <c r="I105" s="88"/>
    </row>
    <row r="106" spans="1:9" ht="18.75">
      <c r="A106" s="21" t="s">
        <v>92</v>
      </c>
      <c r="B106" s="21"/>
      <c r="C106" s="21"/>
      <c r="D106" s="21"/>
      <c r="E106" s="21"/>
      <c r="F106" s="21"/>
      <c r="G106" s="106">
        <f>G97+G104</f>
        <v>138250147</v>
      </c>
      <c r="H106" s="409">
        <f>H97+H104</f>
        <v>147508594</v>
      </c>
      <c r="I106" s="101">
        <f>H106/G106*100</f>
        <v>106.69688040187037</v>
      </c>
    </row>
    <row r="107" spans="7:9" ht="15.75">
      <c r="G107" s="6"/>
      <c r="H107" s="6"/>
      <c r="I107" s="7"/>
    </row>
    <row r="108" spans="7:9" ht="15.75">
      <c r="G108" s="74"/>
      <c r="H108" s="91"/>
      <c r="I108" s="11"/>
    </row>
    <row r="109" ht="9" customHeight="1">
      <c r="I109" s="11"/>
    </row>
    <row r="110" spans="1:9" s="9" customFormat="1" ht="15.75">
      <c r="A110" s="66"/>
      <c r="B110" s="65"/>
      <c r="C110" s="65"/>
      <c r="D110" s="65"/>
      <c r="E110" s="65"/>
      <c r="H110" s="91"/>
      <c r="I110" s="10"/>
    </row>
    <row r="111" ht="9" customHeight="1">
      <c r="I111" s="11"/>
    </row>
    <row r="112" ht="9" customHeight="1">
      <c r="I112" s="11"/>
    </row>
    <row r="118" ht="15.75">
      <c r="I118" s="11"/>
    </row>
    <row r="123" ht="15.75">
      <c r="I123" s="11"/>
    </row>
  </sheetData>
  <sheetProtection/>
  <mergeCells count="34">
    <mergeCell ref="B99:F99"/>
    <mergeCell ref="C100:F100"/>
    <mergeCell ref="D101:F101"/>
    <mergeCell ref="D102:F102"/>
    <mergeCell ref="D103:F103"/>
    <mergeCell ref="B66:F66"/>
    <mergeCell ref="C67:F67"/>
    <mergeCell ref="C68:F68"/>
    <mergeCell ref="A69:F69"/>
    <mergeCell ref="D86:F86"/>
    <mergeCell ref="D87:F87"/>
    <mergeCell ref="D59:F59"/>
    <mergeCell ref="D60:F60"/>
    <mergeCell ref="D61:F61"/>
    <mergeCell ref="B62:F62"/>
    <mergeCell ref="A64:F64"/>
    <mergeCell ref="D47:F47"/>
    <mergeCell ref="E48:F48"/>
    <mergeCell ref="C51:F51"/>
    <mergeCell ref="B53:F53"/>
    <mergeCell ref="C57:F57"/>
    <mergeCell ref="D58:F58"/>
    <mergeCell ref="D16:F16"/>
    <mergeCell ref="E18:F18"/>
    <mergeCell ref="D37:F37"/>
    <mergeCell ref="D39:F39"/>
    <mergeCell ref="E41:F41"/>
    <mergeCell ref="C45:F45"/>
    <mergeCell ref="A2:I2"/>
    <mergeCell ref="A3:I3"/>
    <mergeCell ref="A4:I4"/>
    <mergeCell ref="A5:I5"/>
    <mergeCell ref="A8:F10"/>
    <mergeCell ref="B12:F12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3"/>
  <sheetViews>
    <sheetView zoomScalePageLayoutView="0" workbookViewId="0" topLeftCell="A10">
      <selection activeCell="G14" sqref="G1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2.003906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2:21" ht="15.75">
      <c r="B1" s="129" t="s">
        <v>449</v>
      </c>
      <c r="M1" s="515"/>
      <c r="N1" s="515"/>
      <c r="O1" s="515"/>
      <c r="P1" s="515"/>
      <c r="Q1" s="515"/>
      <c r="R1" s="515"/>
      <c r="S1" s="515"/>
      <c r="T1" s="515"/>
      <c r="U1" s="515"/>
    </row>
    <row r="2" spans="2:18" ht="15.75" customHeight="1"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spans="2:21" s="118" customFormat="1" ht="15.75" customHeight="1">
      <c r="B3" s="511" t="s">
        <v>442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</row>
    <row r="4" spans="2:18" s="118" customFormat="1" ht="15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21" s="118" customFormat="1" ht="15.75" customHeight="1">
      <c r="B5" s="511" t="s">
        <v>325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</row>
    <row r="6" spans="2:21" s="118" customFormat="1" ht="15.75" customHeight="1">
      <c r="B6" s="511" t="s">
        <v>111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</row>
    <row r="7" spans="2:21" s="118" customFormat="1" ht="15.75" customHeight="1">
      <c r="B7" s="511" t="s">
        <v>450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</row>
    <row r="8" spans="20:21" s="118" customFormat="1" ht="15.75" thickBot="1">
      <c r="T8" s="516" t="s">
        <v>451</v>
      </c>
      <c r="U8" s="516"/>
    </row>
    <row r="9" spans="1:21" s="119" customFormat="1" ht="20.25" customHeight="1" thickBot="1">
      <c r="A9" s="512" t="s">
        <v>438</v>
      </c>
      <c r="B9" s="526" t="s">
        <v>112</v>
      </c>
      <c r="C9" s="531" t="s">
        <v>113</v>
      </c>
      <c r="D9" s="508" t="s">
        <v>114</v>
      </c>
      <c r="E9" s="499" t="s">
        <v>115</v>
      </c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1"/>
      <c r="T9" s="504" t="s">
        <v>3</v>
      </c>
      <c r="U9" s="505"/>
    </row>
    <row r="10" spans="1:21" s="119" customFormat="1" ht="38.25" customHeight="1" thickBot="1">
      <c r="A10" s="513"/>
      <c r="B10" s="527"/>
      <c r="C10" s="532"/>
      <c r="D10" s="509"/>
      <c r="E10" s="537" t="s">
        <v>43</v>
      </c>
      <c r="F10" s="538"/>
      <c r="G10" s="538"/>
      <c r="H10" s="538"/>
      <c r="I10" s="538"/>
      <c r="J10" s="538"/>
      <c r="K10" s="539"/>
      <c r="L10" s="499" t="s">
        <v>44</v>
      </c>
      <c r="M10" s="500"/>
      <c r="N10" s="500"/>
      <c r="O10" s="501"/>
      <c r="P10" s="534" t="s">
        <v>116</v>
      </c>
      <c r="Q10" s="535"/>
      <c r="R10" s="535"/>
      <c r="S10" s="536"/>
      <c r="T10" s="502" t="s">
        <v>6</v>
      </c>
      <c r="U10" s="503"/>
    </row>
    <row r="11" spans="1:21" s="119" customFormat="1" ht="21" customHeight="1" thickBot="1">
      <c r="A11" s="513"/>
      <c r="B11" s="527"/>
      <c r="C11" s="532"/>
      <c r="D11" s="509"/>
      <c r="E11" s="508" t="s">
        <v>117</v>
      </c>
      <c r="F11" s="508" t="s">
        <v>118</v>
      </c>
      <c r="G11" s="508" t="s">
        <v>119</v>
      </c>
      <c r="H11" s="508" t="s">
        <v>120</v>
      </c>
      <c r="I11" s="508" t="s">
        <v>121</v>
      </c>
      <c r="J11" s="517" t="s">
        <v>364</v>
      </c>
      <c r="K11" s="523" t="s">
        <v>122</v>
      </c>
      <c r="L11" s="517" t="s">
        <v>123</v>
      </c>
      <c r="M11" s="517" t="s">
        <v>45</v>
      </c>
      <c r="N11" s="508" t="s">
        <v>211</v>
      </c>
      <c r="O11" s="520" t="s">
        <v>212</v>
      </c>
      <c r="P11" s="508" t="s">
        <v>366</v>
      </c>
      <c r="Q11" s="508" t="s">
        <v>124</v>
      </c>
      <c r="R11" s="508" t="s">
        <v>125</v>
      </c>
      <c r="S11" s="520" t="s">
        <v>213</v>
      </c>
      <c r="T11" s="171" t="s">
        <v>126</v>
      </c>
      <c r="U11" s="172" t="s">
        <v>127</v>
      </c>
    </row>
    <row r="12" spans="1:21" s="119" customFormat="1" ht="18.75" customHeight="1">
      <c r="A12" s="513"/>
      <c r="B12" s="527"/>
      <c r="C12" s="532"/>
      <c r="D12" s="509"/>
      <c r="E12" s="509"/>
      <c r="F12" s="509"/>
      <c r="G12" s="509"/>
      <c r="H12" s="509"/>
      <c r="I12" s="509"/>
      <c r="J12" s="529"/>
      <c r="K12" s="524"/>
      <c r="L12" s="518"/>
      <c r="M12" s="518"/>
      <c r="N12" s="509"/>
      <c r="O12" s="521"/>
      <c r="P12" s="509"/>
      <c r="Q12" s="509"/>
      <c r="R12" s="509"/>
      <c r="S12" s="521"/>
      <c r="T12" s="506" t="s">
        <v>128</v>
      </c>
      <c r="U12" s="507"/>
    </row>
    <row r="13" spans="1:21" s="119" customFormat="1" ht="20.25" customHeight="1" thickBot="1">
      <c r="A13" s="514"/>
      <c r="B13" s="528"/>
      <c r="C13" s="533"/>
      <c r="D13" s="510"/>
      <c r="E13" s="510"/>
      <c r="F13" s="510"/>
      <c r="G13" s="510"/>
      <c r="H13" s="510"/>
      <c r="I13" s="510"/>
      <c r="J13" s="530"/>
      <c r="K13" s="525"/>
      <c r="L13" s="519"/>
      <c r="M13" s="519"/>
      <c r="N13" s="510"/>
      <c r="O13" s="522"/>
      <c r="P13" s="510"/>
      <c r="Q13" s="510"/>
      <c r="R13" s="510"/>
      <c r="S13" s="522"/>
      <c r="T13" s="502"/>
      <c r="U13" s="503"/>
    </row>
    <row r="14" spans="1:21" s="118" customFormat="1" ht="30.75" thickBot="1">
      <c r="A14" s="361" t="s">
        <v>27</v>
      </c>
      <c r="B14" s="413" t="s">
        <v>129</v>
      </c>
      <c r="C14" s="121" t="s">
        <v>130</v>
      </c>
      <c r="D14" s="323">
        <f>K14+O14+S14</f>
        <v>7830366</v>
      </c>
      <c r="E14" s="324">
        <v>3735040</v>
      </c>
      <c r="F14" s="325">
        <f>691573+9204+7080+50803+66043</f>
        <v>824703</v>
      </c>
      <c r="G14" s="325">
        <f>2796439+209784</f>
        <v>3006223</v>
      </c>
      <c r="H14" s="325"/>
      <c r="I14" s="325">
        <v>264400</v>
      </c>
      <c r="J14" s="325"/>
      <c r="K14" s="326">
        <f aca="true" t="shared" si="0" ref="K14:K19">SUM(E14:J14)</f>
        <v>7830366</v>
      </c>
      <c r="L14" s="327"/>
      <c r="M14" s="327"/>
      <c r="N14" s="327"/>
      <c r="O14" s="328">
        <f>SUM(L14:N14)</f>
        <v>0</v>
      </c>
      <c r="P14" s="329"/>
      <c r="Q14" s="330"/>
      <c r="R14" s="331"/>
      <c r="S14" s="331">
        <f>SUM(P14:R14)</f>
        <v>0</v>
      </c>
      <c r="T14" s="332"/>
      <c r="U14" s="333"/>
    </row>
    <row r="15" spans="1:21" s="118" customFormat="1" ht="15">
      <c r="A15" s="362" t="s">
        <v>21</v>
      </c>
      <c r="B15" s="122" t="s">
        <v>131</v>
      </c>
      <c r="C15" s="121" t="s">
        <v>23</v>
      </c>
      <c r="D15" s="323">
        <f>K15+O15+S15</f>
        <v>181534</v>
      </c>
      <c r="E15" s="324"/>
      <c r="F15" s="325"/>
      <c r="G15" s="325">
        <v>181534</v>
      </c>
      <c r="H15" s="325"/>
      <c r="I15" s="325"/>
      <c r="J15" s="325"/>
      <c r="K15" s="326">
        <f t="shared" si="0"/>
        <v>181534</v>
      </c>
      <c r="L15" s="327"/>
      <c r="M15" s="327"/>
      <c r="N15" s="327"/>
      <c r="O15" s="328">
        <f>SUM(L15:N15)</f>
        <v>0</v>
      </c>
      <c r="P15" s="328"/>
      <c r="Q15" s="330"/>
      <c r="R15" s="331"/>
      <c r="S15" s="331">
        <f aca="true" t="shared" si="1" ref="S15:S29">SUM(P15:R15)</f>
        <v>0</v>
      </c>
      <c r="T15" s="334"/>
      <c r="U15" s="335"/>
    </row>
    <row r="16" spans="1:21" s="118" customFormat="1" ht="30">
      <c r="A16" s="362" t="s">
        <v>28</v>
      </c>
      <c r="B16" s="122" t="s">
        <v>132</v>
      </c>
      <c r="C16" s="121" t="s">
        <v>399</v>
      </c>
      <c r="D16" s="323">
        <f>K16+O16+S16</f>
        <v>11480</v>
      </c>
      <c r="E16" s="324"/>
      <c r="F16" s="325"/>
      <c r="G16" s="325">
        <v>11480</v>
      </c>
      <c r="H16" s="325"/>
      <c r="I16" s="325"/>
      <c r="J16" s="325"/>
      <c r="K16" s="326">
        <f t="shared" si="0"/>
        <v>11480</v>
      </c>
      <c r="L16" s="327"/>
      <c r="M16" s="327"/>
      <c r="N16" s="327"/>
      <c r="O16" s="328"/>
      <c r="P16" s="328"/>
      <c r="Q16" s="330"/>
      <c r="R16" s="331"/>
      <c r="S16" s="331"/>
      <c r="T16" s="334"/>
      <c r="U16" s="335"/>
    </row>
    <row r="17" spans="1:21" s="118" customFormat="1" ht="30">
      <c r="A17" s="362" t="s">
        <v>66</v>
      </c>
      <c r="B17" s="122" t="s">
        <v>208</v>
      </c>
      <c r="C17" s="121" t="s">
        <v>365</v>
      </c>
      <c r="D17" s="323">
        <f aca="true" t="shared" si="2" ref="D17:D29">K17+O17+S17</f>
        <v>0</v>
      </c>
      <c r="E17" s="324"/>
      <c r="F17" s="325"/>
      <c r="G17" s="325"/>
      <c r="H17" s="325"/>
      <c r="I17" s="325"/>
      <c r="J17" s="325"/>
      <c r="K17" s="326">
        <f t="shared" si="0"/>
        <v>0</v>
      </c>
      <c r="L17" s="327"/>
      <c r="M17" s="327"/>
      <c r="N17" s="327"/>
      <c r="O17" s="328">
        <f>SUM(L17:N17)</f>
        <v>0</v>
      </c>
      <c r="P17" s="328"/>
      <c r="Q17" s="330"/>
      <c r="R17" s="331"/>
      <c r="S17" s="331">
        <f t="shared" si="1"/>
        <v>0</v>
      </c>
      <c r="T17" s="334"/>
      <c r="U17" s="335"/>
    </row>
    <row r="18" spans="1:21" s="118" customFormat="1" ht="30">
      <c r="A18" s="362" t="s">
        <v>67</v>
      </c>
      <c r="B18" s="122" t="s">
        <v>367</v>
      </c>
      <c r="C18" s="121" t="s">
        <v>368</v>
      </c>
      <c r="D18" s="323">
        <f t="shared" si="2"/>
        <v>15918665</v>
      </c>
      <c r="E18" s="324"/>
      <c r="F18" s="325"/>
      <c r="G18" s="325">
        <f>100000</f>
        <v>100000</v>
      </c>
      <c r="H18" s="325"/>
      <c r="I18" s="325"/>
      <c r="J18" s="325"/>
      <c r="K18" s="326">
        <f t="shared" si="0"/>
        <v>100000</v>
      </c>
      <c r="L18" s="327"/>
      <c r="M18" s="389">
        <f>1000000+14818665</f>
        <v>15818665</v>
      </c>
      <c r="N18" s="327"/>
      <c r="O18" s="328">
        <f>SUM(L18:N18)</f>
        <v>15818665</v>
      </c>
      <c r="P18" s="328"/>
      <c r="Q18" s="330"/>
      <c r="R18" s="331"/>
      <c r="S18" s="331"/>
      <c r="T18" s="334"/>
      <c r="U18" s="335"/>
    </row>
    <row r="19" spans="1:21" s="118" customFormat="1" ht="18.75" customHeight="1">
      <c r="A19" s="362" t="s">
        <v>72</v>
      </c>
      <c r="B19" s="122" t="s">
        <v>398</v>
      </c>
      <c r="C19" s="121" t="s">
        <v>397</v>
      </c>
      <c r="D19" s="323">
        <f t="shared" si="2"/>
        <v>111111468</v>
      </c>
      <c r="E19" s="336"/>
      <c r="F19" s="337"/>
      <c r="G19" s="337">
        <v>24110890</v>
      </c>
      <c r="H19" s="337"/>
      <c r="I19" s="337"/>
      <c r="J19" s="337"/>
      <c r="K19" s="338">
        <f t="shared" si="0"/>
        <v>24110890</v>
      </c>
      <c r="L19" s="338">
        <v>87000578</v>
      </c>
      <c r="M19" s="338"/>
      <c r="N19" s="338"/>
      <c r="O19" s="328">
        <f>SUM(L19:N19)</f>
        <v>87000578</v>
      </c>
      <c r="P19" s="339"/>
      <c r="Q19" s="339"/>
      <c r="R19" s="340"/>
      <c r="S19" s="340"/>
      <c r="T19" s="341"/>
      <c r="U19" s="342"/>
    </row>
    <row r="20" spans="1:21" s="118" customFormat="1" ht="29.25" customHeight="1">
      <c r="A20" s="362" t="s">
        <v>161</v>
      </c>
      <c r="B20" s="122" t="s">
        <v>134</v>
      </c>
      <c r="C20" s="322" t="s">
        <v>135</v>
      </c>
      <c r="D20" s="323">
        <f t="shared" si="2"/>
        <v>1200000</v>
      </c>
      <c r="E20" s="324"/>
      <c r="F20" s="325"/>
      <c r="G20" s="325">
        <v>1200000</v>
      </c>
      <c r="H20" s="327"/>
      <c r="I20" s="325"/>
      <c r="J20" s="325"/>
      <c r="K20" s="326">
        <f aca="true" t="shared" si="3" ref="K20:K29">SUM(E20:I20)</f>
        <v>1200000</v>
      </c>
      <c r="L20" s="327"/>
      <c r="M20" s="327"/>
      <c r="N20" s="327"/>
      <c r="O20" s="328">
        <f aca="true" t="shared" si="4" ref="O20:O29">SUM(L20:N20)</f>
        <v>0</v>
      </c>
      <c r="P20" s="328"/>
      <c r="Q20" s="330"/>
      <c r="R20" s="331"/>
      <c r="S20" s="331">
        <f t="shared" si="1"/>
        <v>0</v>
      </c>
      <c r="T20" s="343"/>
      <c r="U20" s="335"/>
    </row>
    <row r="21" spans="1:21" s="118" customFormat="1" ht="15">
      <c r="A21" s="362" t="s">
        <v>163</v>
      </c>
      <c r="B21" s="414" t="s">
        <v>136</v>
      </c>
      <c r="C21" s="121" t="s">
        <v>137</v>
      </c>
      <c r="D21" s="323">
        <f t="shared" si="2"/>
        <v>1035079</v>
      </c>
      <c r="E21" s="324">
        <v>258000</v>
      </c>
      <c r="F21" s="325">
        <v>45279</v>
      </c>
      <c r="G21" s="325">
        <f>431800+300000</f>
        <v>731800</v>
      </c>
      <c r="H21" s="327"/>
      <c r="I21" s="325"/>
      <c r="J21" s="325"/>
      <c r="K21" s="326">
        <f t="shared" si="3"/>
        <v>1035079</v>
      </c>
      <c r="L21" s="327"/>
      <c r="M21" s="327"/>
      <c r="N21" s="327"/>
      <c r="O21" s="328">
        <f t="shared" si="4"/>
        <v>0</v>
      </c>
      <c r="P21" s="328"/>
      <c r="Q21" s="330"/>
      <c r="R21" s="331"/>
      <c r="S21" s="331">
        <f t="shared" si="1"/>
        <v>0</v>
      </c>
      <c r="T21" s="343"/>
      <c r="U21" s="335"/>
    </row>
    <row r="22" spans="1:21" s="118" customFormat="1" ht="30">
      <c r="A22" s="362" t="s">
        <v>165</v>
      </c>
      <c r="B22" s="122" t="s">
        <v>138</v>
      </c>
      <c r="C22" s="121" t="s">
        <v>139</v>
      </c>
      <c r="D22" s="323">
        <f t="shared" si="2"/>
        <v>361095</v>
      </c>
      <c r="E22" s="324"/>
      <c r="F22" s="325"/>
      <c r="G22" s="325">
        <v>361095</v>
      </c>
      <c r="H22" s="327"/>
      <c r="I22" s="325"/>
      <c r="J22" s="325"/>
      <c r="K22" s="326">
        <f t="shared" si="3"/>
        <v>361095</v>
      </c>
      <c r="L22" s="327"/>
      <c r="M22" s="327"/>
      <c r="N22" s="327"/>
      <c r="O22" s="328">
        <f t="shared" si="4"/>
        <v>0</v>
      </c>
      <c r="P22" s="328"/>
      <c r="Q22" s="330"/>
      <c r="R22" s="331"/>
      <c r="S22" s="331">
        <f t="shared" si="1"/>
        <v>0</v>
      </c>
      <c r="T22" s="332"/>
      <c r="U22" s="335"/>
    </row>
    <row r="23" spans="1:21" s="118" customFormat="1" ht="15">
      <c r="A23" s="362" t="s">
        <v>171</v>
      </c>
      <c r="B23" s="122" t="s">
        <v>140</v>
      </c>
      <c r="C23" s="121" t="s">
        <v>22</v>
      </c>
      <c r="D23" s="323">
        <f t="shared" si="2"/>
        <v>73100</v>
      </c>
      <c r="E23" s="324"/>
      <c r="F23" s="325"/>
      <c r="G23" s="325">
        <v>73100</v>
      </c>
      <c r="H23" s="327"/>
      <c r="I23" s="325"/>
      <c r="J23" s="325"/>
      <c r="K23" s="326">
        <f t="shared" si="3"/>
        <v>73100</v>
      </c>
      <c r="L23" s="327"/>
      <c r="M23" s="327"/>
      <c r="N23" s="327"/>
      <c r="O23" s="328">
        <f t="shared" si="4"/>
        <v>0</v>
      </c>
      <c r="P23" s="328"/>
      <c r="Q23" s="330"/>
      <c r="R23" s="331"/>
      <c r="S23" s="331">
        <f t="shared" si="1"/>
        <v>0</v>
      </c>
      <c r="T23" s="343"/>
      <c r="U23" s="335"/>
    </row>
    <row r="24" spans="1:21" s="118" customFormat="1" ht="15">
      <c r="A24" s="362" t="s">
        <v>173</v>
      </c>
      <c r="B24" s="122" t="s">
        <v>141</v>
      </c>
      <c r="C24" s="121" t="s">
        <v>24</v>
      </c>
      <c r="D24" s="323">
        <f t="shared" si="2"/>
        <v>1619132</v>
      </c>
      <c r="E24" s="324">
        <v>208200</v>
      </c>
      <c r="F24" s="325">
        <f>34385+4383+3372</f>
        <v>42140</v>
      </c>
      <c r="G24" s="325">
        <v>987792</v>
      </c>
      <c r="H24" s="325"/>
      <c r="I24" s="325"/>
      <c r="J24" s="325"/>
      <c r="K24" s="326">
        <f t="shared" si="3"/>
        <v>1238132</v>
      </c>
      <c r="L24" s="327">
        <v>381000</v>
      </c>
      <c r="M24" s="327"/>
      <c r="N24" s="327"/>
      <c r="O24" s="328">
        <f t="shared" si="4"/>
        <v>381000</v>
      </c>
      <c r="P24" s="328"/>
      <c r="Q24" s="330"/>
      <c r="R24" s="331"/>
      <c r="S24" s="331">
        <f t="shared" si="1"/>
        <v>0</v>
      </c>
      <c r="T24" s="343"/>
      <c r="U24" s="335"/>
    </row>
    <row r="25" spans="1:21" s="118" customFormat="1" ht="30">
      <c r="A25" s="362" t="s">
        <v>175</v>
      </c>
      <c r="B25" s="122" t="s">
        <v>329</v>
      </c>
      <c r="C25" s="121" t="s">
        <v>330</v>
      </c>
      <c r="D25" s="323">
        <f t="shared" si="2"/>
        <v>1536270</v>
      </c>
      <c r="E25" s="324">
        <v>486000</v>
      </c>
      <c r="F25" s="325">
        <f>142022+109248</f>
        <v>251270</v>
      </c>
      <c r="G25" s="325">
        <v>799000</v>
      </c>
      <c r="H25" s="325"/>
      <c r="I25" s="325"/>
      <c r="J25" s="325"/>
      <c r="K25" s="326">
        <f t="shared" si="3"/>
        <v>1536270</v>
      </c>
      <c r="L25" s="327"/>
      <c r="M25" s="327"/>
      <c r="N25" s="327"/>
      <c r="O25" s="328">
        <f t="shared" si="4"/>
        <v>0</v>
      </c>
      <c r="P25" s="328"/>
      <c r="Q25" s="330"/>
      <c r="R25" s="331"/>
      <c r="S25" s="331">
        <f t="shared" si="1"/>
        <v>0</v>
      </c>
      <c r="T25" s="343"/>
      <c r="U25" s="335"/>
    </row>
    <row r="26" spans="1:21" s="118" customFormat="1" ht="33.75" customHeight="1">
      <c r="A26" s="362" t="s">
        <v>180</v>
      </c>
      <c r="B26" s="122">
        <v>104051</v>
      </c>
      <c r="C26" s="124" t="s">
        <v>256</v>
      </c>
      <c r="D26" s="323">
        <f t="shared" si="2"/>
        <v>46400</v>
      </c>
      <c r="E26" s="324"/>
      <c r="F26" s="325"/>
      <c r="G26" s="325"/>
      <c r="H26" s="325">
        <v>46400</v>
      </c>
      <c r="I26" s="325"/>
      <c r="J26" s="325"/>
      <c r="K26" s="326">
        <f t="shared" si="3"/>
        <v>46400</v>
      </c>
      <c r="L26" s="327"/>
      <c r="M26" s="327"/>
      <c r="N26" s="327"/>
      <c r="O26" s="328">
        <f t="shared" si="4"/>
        <v>0</v>
      </c>
      <c r="P26" s="328"/>
      <c r="Q26" s="330"/>
      <c r="R26" s="331"/>
      <c r="S26" s="331">
        <f t="shared" si="1"/>
        <v>0</v>
      </c>
      <c r="T26" s="343"/>
      <c r="U26" s="335"/>
    </row>
    <row r="27" spans="1:21" s="118" customFormat="1" ht="15">
      <c r="A27" s="362" t="s">
        <v>182</v>
      </c>
      <c r="B27" s="122" t="s">
        <v>142</v>
      </c>
      <c r="C27" s="123" t="s">
        <v>331</v>
      </c>
      <c r="D27" s="323">
        <f t="shared" si="2"/>
        <v>1027895</v>
      </c>
      <c r="E27" s="324"/>
      <c r="F27" s="325"/>
      <c r="G27" s="325">
        <v>1027895</v>
      </c>
      <c r="H27" s="325"/>
      <c r="I27" s="325"/>
      <c r="J27" s="325"/>
      <c r="K27" s="326">
        <f t="shared" si="3"/>
        <v>1027895</v>
      </c>
      <c r="L27" s="327"/>
      <c r="M27" s="327"/>
      <c r="N27" s="327"/>
      <c r="O27" s="328">
        <f t="shared" si="4"/>
        <v>0</v>
      </c>
      <c r="P27" s="328"/>
      <c r="Q27" s="330"/>
      <c r="R27" s="331"/>
      <c r="S27" s="331">
        <f t="shared" si="1"/>
        <v>0</v>
      </c>
      <c r="T27" s="343"/>
      <c r="U27" s="335"/>
    </row>
    <row r="28" spans="1:21" s="118" customFormat="1" ht="15">
      <c r="A28" s="362" t="s">
        <v>184</v>
      </c>
      <c r="B28" s="122">
        <v>107055</v>
      </c>
      <c r="C28" s="124" t="s">
        <v>332</v>
      </c>
      <c r="D28" s="323">
        <f t="shared" si="2"/>
        <v>4181110</v>
      </c>
      <c r="E28" s="324">
        <v>2634509</v>
      </c>
      <c r="F28" s="325">
        <v>540601</v>
      </c>
      <c r="G28" s="325">
        <v>1006000</v>
      </c>
      <c r="H28" s="325"/>
      <c r="I28" s="325"/>
      <c r="J28" s="325"/>
      <c r="K28" s="326">
        <f t="shared" si="3"/>
        <v>4181110</v>
      </c>
      <c r="L28" s="327"/>
      <c r="M28" s="327"/>
      <c r="N28" s="327"/>
      <c r="O28" s="328">
        <f t="shared" si="4"/>
        <v>0</v>
      </c>
      <c r="P28" s="328"/>
      <c r="Q28" s="330"/>
      <c r="R28" s="331"/>
      <c r="S28" s="331">
        <f t="shared" si="1"/>
        <v>0</v>
      </c>
      <c r="T28" s="343">
        <v>1</v>
      </c>
      <c r="U28" s="335">
        <v>1</v>
      </c>
    </row>
    <row r="29" spans="1:21" s="118" customFormat="1" ht="30.75" thickBot="1">
      <c r="A29" s="363" t="s">
        <v>192</v>
      </c>
      <c r="B29" s="122">
        <v>107060</v>
      </c>
      <c r="C29" s="121" t="s">
        <v>143</v>
      </c>
      <c r="D29" s="323">
        <f t="shared" si="2"/>
        <v>1375000</v>
      </c>
      <c r="E29" s="324"/>
      <c r="F29" s="325"/>
      <c r="G29" s="325"/>
      <c r="H29" s="325">
        <v>1375000</v>
      </c>
      <c r="I29" s="325"/>
      <c r="J29" s="325"/>
      <c r="K29" s="326">
        <f t="shared" si="3"/>
        <v>1375000</v>
      </c>
      <c r="L29" s="327"/>
      <c r="M29" s="327"/>
      <c r="N29" s="327"/>
      <c r="O29" s="328">
        <f t="shared" si="4"/>
        <v>0</v>
      </c>
      <c r="P29" s="328"/>
      <c r="Q29" s="330"/>
      <c r="R29" s="331"/>
      <c r="S29" s="331">
        <f t="shared" si="1"/>
        <v>0</v>
      </c>
      <c r="T29" s="343"/>
      <c r="U29" s="335"/>
    </row>
    <row r="30" spans="1:21" s="118" customFormat="1" ht="33.75" customHeight="1" thickBot="1">
      <c r="A30" s="364" t="s">
        <v>195</v>
      </c>
      <c r="B30" s="196"/>
      <c r="C30" s="197" t="s">
        <v>214</v>
      </c>
      <c r="D30" s="329">
        <f aca="true" t="shared" si="5" ref="D30:P30">SUM(D14:D29)</f>
        <v>147508594</v>
      </c>
      <c r="E30" s="329">
        <f t="shared" si="5"/>
        <v>7321749</v>
      </c>
      <c r="F30" s="329">
        <f t="shared" si="5"/>
        <v>1703993</v>
      </c>
      <c r="G30" s="329">
        <f t="shared" si="5"/>
        <v>33596809</v>
      </c>
      <c r="H30" s="329">
        <f t="shared" si="5"/>
        <v>1421400</v>
      </c>
      <c r="I30" s="329">
        <f t="shared" si="5"/>
        <v>264400</v>
      </c>
      <c r="J30" s="329">
        <f t="shared" si="5"/>
        <v>0</v>
      </c>
      <c r="K30" s="329">
        <f t="shared" si="5"/>
        <v>44308351</v>
      </c>
      <c r="L30" s="329">
        <f t="shared" si="5"/>
        <v>87381578</v>
      </c>
      <c r="M30" s="329">
        <f t="shared" si="5"/>
        <v>15818665</v>
      </c>
      <c r="N30" s="329">
        <f t="shared" si="5"/>
        <v>0</v>
      </c>
      <c r="O30" s="329">
        <f t="shared" si="5"/>
        <v>103200243</v>
      </c>
      <c r="P30" s="329">
        <f t="shared" si="5"/>
        <v>0</v>
      </c>
      <c r="Q30" s="329"/>
      <c r="R30" s="329"/>
      <c r="S30" s="329">
        <f>SUM(S14:S29)</f>
        <v>0</v>
      </c>
      <c r="T30" s="329">
        <f>SUM(T14:T29)</f>
        <v>1</v>
      </c>
      <c r="U30" s="344">
        <f>SUM(U14:U29)</f>
        <v>1</v>
      </c>
    </row>
    <row r="31" ht="15">
      <c r="C31" s="118"/>
    </row>
    <row r="32" spans="3:4" ht="14.25">
      <c r="C32" s="384" t="s">
        <v>452</v>
      </c>
      <c r="D32" s="383">
        <f>'2.mell - bevétel (2)'!H106</f>
        <v>147508594</v>
      </c>
    </row>
    <row r="34" spans="3:4" ht="12.75">
      <c r="C34" s="12" t="s">
        <v>459</v>
      </c>
      <c r="D34" s="382">
        <f>D32-D30</f>
        <v>0</v>
      </c>
    </row>
    <row r="36" spans="3:5" ht="29.25" customHeight="1">
      <c r="C36" s="12" t="s">
        <v>453</v>
      </c>
      <c r="D36" s="382">
        <v>1000000</v>
      </c>
      <c r="E36" s="391" t="s">
        <v>454</v>
      </c>
    </row>
    <row r="37" spans="3:6" ht="12.75">
      <c r="C37" s="385" t="s">
        <v>455</v>
      </c>
      <c r="D37" s="390" t="s">
        <v>291</v>
      </c>
      <c r="F37" s="382"/>
    </row>
    <row r="38" ht="12.75">
      <c r="D38" s="386">
        <f>D36</f>
        <v>1000000</v>
      </c>
    </row>
    <row r="40" spans="3:4" ht="27.75" customHeight="1">
      <c r="C40" s="387" t="s">
        <v>458</v>
      </c>
      <c r="D40" s="382">
        <v>12595865</v>
      </c>
    </row>
    <row r="41" spans="3:6" ht="12.75">
      <c r="C41" s="385" t="s">
        <v>456</v>
      </c>
      <c r="D41" s="388">
        <v>2222800</v>
      </c>
      <c r="F41" s="382"/>
    </row>
    <row r="42" ht="12.75">
      <c r="D42" s="386">
        <f>D40+D41</f>
        <v>14818665</v>
      </c>
    </row>
    <row r="43" spans="3:5" ht="12.75">
      <c r="C43" s="12" t="s">
        <v>457</v>
      </c>
      <c r="E43" s="386">
        <f>D41</f>
        <v>2222800</v>
      </c>
    </row>
  </sheetData>
  <sheetProtection/>
  <mergeCells count="33">
    <mergeCell ref="M1:U1"/>
    <mergeCell ref="B2:R2"/>
    <mergeCell ref="B3:U3"/>
    <mergeCell ref="B5:U5"/>
    <mergeCell ref="B6:U6"/>
    <mergeCell ref="B7:U7"/>
    <mergeCell ref="T8:U8"/>
    <mergeCell ref="A9:A13"/>
    <mergeCell ref="B9:B13"/>
    <mergeCell ref="C9:C13"/>
    <mergeCell ref="D9:D13"/>
    <mergeCell ref="E9:S9"/>
    <mergeCell ref="T9:U9"/>
    <mergeCell ref="E10:K10"/>
    <mergeCell ref="L10:O10"/>
    <mergeCell ref="P10:S10"/>
    <mergeCell ref="T10:U10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T12:U13"/>
    <mergeCell ref="N11:N13"/>
    <mergeCell ref="O11:O13"/>
    <mergeCell ref="P11:P13"/>
    <mergeCell ref="Q11:Q13"/>
    <mergeCell ref="R11:R13"/>
    <mergeCell ref="S11:S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9.125" style="347" customWidth="1"/>
    <col min="2" max="2" width="64.625" style="2" customWidth="1"/>
    <col min="3" max="3" width="14.875" style="60" customWidth="1"/>
    <col min="4" max="4" width="4.875" style="2" customWidth="1"/>
    <col min="5" max="5" width="17.25390625" style="60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446" t="s">
        <v>490</v>
      </c>
      <c r="B1" s="446"/>
      <c r="C1" s="446"/>
      <c r="D1" s="446"/>
      <c r="E1" s="446"/>
      <c r="F1" s="446"/>
    </row>
    <row r="2" spans="2:6" ht="15">
      <c r="B2" s="84"/>
      <c r="C2" s="84"/>
      <c r="D2" s="84"/>
      <c r="E2" s="84"/>
      <c r="F2" s="84"/>
    </row>
    <row r="3" spans="1:6" s="56" customFormat="1" ht="15.75">
      <c r="A3" s="348"/>
      <c r="B3" s="445" t="s">
        <v>442</v>
      </c>
      <c r="C3" s="445"/>
      <c r="D3" s="445"/>
      <c r="E3" s="445"/>
      <c r="F3" s="445"/>
    </row>
    <row r="4" spans="1:6" s="56" customFormat="1" ht="15.75">
      <c r="A4" s="348"/>
      <c r="B4" s="444" t="s">
        <v>325</v>
      </c>
      <c r="C4" s="444"/>
      <c r="D4" s="444"/>
      <c r="E4" s="444"/>
      <c r="F4" s="444"/>
    </row>
    <row r="5" spans="2:6" ht="15.75">
      <c r="B5" s="444" t="s">
        <v>97</v>
      </c>
      <c r="C5" s="444"/>
      <c r="D5" s="444"/>
      <c r="E5" s="444"/>
      <c r="F5" s="444"/>
    </row>
    <row r="6" spans="2:6" ht="12.75" customHeight="1">
      <c r="B6" s="443" t="s">
        <v>473</v>
      </c>
      <c r="C6" s="443"/>
      <c r="D6" s="443"/>
      <c r="E6" s="443"/>
      <c r="F6" s="443"/>
    </row>
    <row r="7" spans="1:6" s="1" customFormat="1" ht="15">
      <c r="A7" s="349"/>
      <c r="B7" s="2"/>
      <c r="C7" s="60"/>
      <c r="D7" s="2"/>
      <c r="E7" s="53"/>
      <c r="F7" s="2"/>
    </row>
    <row r="8" spans="1:5" s="1" customFormat="1" ht="18.75">
      <c r="A8" s="349" t="s">
        <v>27</v>
      </c>
      <c r="B8" s="108" t="s">
        <v>98</v>
      </c>
      <c r="C8" s="61"/>
      <c r="E8" s="109"/>
    </row>
    <row r="9" spans="1:6" ht="15.75">
      <c r="A9" s="347" t="s">
        <v>410</v>
      </c>
      <c r="B9" s="5" t="s">
        <v>99</v>
      </c>
      <c r="C9" s="61"/>
      <c r="D9" s="1"/>
      <c r="E9" s="110">
        <f>C10+C11</f>
        <v>19970231</v>
      </c>
      <c r="F9" s="1" t="s">
        <v>387</v>
      </c>
    </row>
    <row r="10" spans="2:8" ht="15.75">
      <c r="B10" s="111" t="s">
        <v>100</v>
      </c>
      <c r="C10" s="60">
        <f>'2.mell - bevétel'!H54</f>
        <v>19886231</v>
      </c>
      <c r="D10" s="2" t="s">
        <v>387</v>
      </c>
      <c r="E10" s="53"/>
      <c r="H10" s="78"/>
    </row>
    <row r="11" spans="1:6" s="1" customFormat="1" ht="15.75" customHeight="1">
      <c r="A11" s="349"/>
      <c r="B11" s="111" t="s">
        <v>101</v>
      </c>
      <c r="C11" s="60">
        <f>'2.mell - bevétel'!H62</f>
        <v>84000</v>
      </c>
      <c r="D11" s="2" t="s">
        <v>387</v>
      </c>
      <c r="E11" s="53"/>
      <c r="F11" s="2"/>
    </row>
    <row r="12" spans="1:5" s="1" customFormat="1" ht="15.75">
      <c r="A12" s="349"/>
      <c r="B12" s="5"/>
      <c r="C12" s="61"/>
      <c r="E12" s="110"/>
    </row>
    <row r="13" spans="1:6" s="1" customFormat="1" ht="15.75">
      <c r="A13" s="349" t="s">
        <v>411</v>
      </c>
      <c r="B13" s="5" t="s">
        <v>102</v>
      </c>
      <c r="C13" s="61"/>
      <c r="E13" s="110">
        <f>'2.mell - bevétel'!H70</f>
        <v>15122940</v>
      </c>
      <c r="F13" s="1" t="s">
        <v>387</v>
      </c>
    </row>
    <row r="14" spans="1:5" s="1" customFormat="1" ht="15.75">
      <c r="A14" s="349"/>
      <c r="B14" s="22" t="s">
        <v>404</v>
      </c>
      <c r="C14" s="424">
        <v>78740410</v>
      </c>
      <c r="D14" s="426" t="s">
        <v>1</v>
      </c>
      <c r="E14" s="110"/>
    </row>
    <row r="15" spans="1:5" s="1" customFormat="1" ht="15.75">
      <c r="A15" s="349"/>
      <c r="B15" s="22" t="s">
        <v>405</v>
      </c>
      <c r="C15" s="424">
        <v>8748935</v>
      </c>
      <c r="D15" s="426" t="s">
        <v>1</v>
      </c>
      <c r="E15" s="110"/>
    </row>
    <row r="16" spans="1:5" s="1" customFormat="1" ht="30.75" customHeight="1">
      <c r="A16" s="349"/>
      <c r="B16" s="97" t="s">
        <v>464</v>
      </c>
      <c r="C16" s="425">
        <v>12595865</v>
      </c>
      <c r="D16" s="426" t="s">
        <v>1</v>
      </c>
      <c r="E16" s="415"/>
    </row>
    <row r="17" spans="1:6" s="1" customFormat="1" ht="15.75">
      <c r="A17" s="349" t="s">
        <v>412</v>
      </c>
      <c r="B17" s="5" t="s">
        <v>75</v>
      </c>
      <c r="C17" s="61"/>
      <c r="E17" s="110">
        <f>'2.mell - bevétel'!H82</f>
        <v>1495000</v>
      </c>
      <c r="F17" s="1" t="s">
        <v>387</v>
      </c>
    </row>
    <row r="18" spans="1:8" s="1" customFormat="1" ht="15.75">
      <c r="A18" s="349"/>
      <c r="B18" s="5"/>
      <c r="C18" s="61"/>
      <c r="E18" s="110"/>
      <c r="H18" s="79"/>
    </row>
    <row r="19" spans="1:6" s="1" customFormat="1" ht="15.75">
      <c r="A19" s="349" t="s">
        <v>413</v>
      </c>
      <c r="B19" s="5" t="s">
        <v>37</v>
      </c>
      <c r="C19" s="61"/>
      <c r="E19" s="110">
        <f>'2.mell - bevétel'!H96</f>
        <v>5073117</v>
      </c>
      <c r="F19" s="1" t="s">
        <v>387</v>
      </c>
    </row>
    <row r="20" spans="1:5" s="1" customFormat="1" ht="15.75">
      <c r="A20" s="349"/>
      <c r="B20" s="8"/>
      <c r="C20" s="62"/>
      <c r="E20" s="110"/>
    </row>
    <row r="21" spans="1:5" s="1" customFormat="1" ht="15.75">
      <c r="A21" s="349"/>
      <c r="B21" s="8"/>
      <c r="C21" s="61"/>
      <c r="E21" s="110"/>
    </row>
    <row r="22" spans="1:6" s="1" customFormat="1" ht="15.75">
      <c r="A22" s="349" t="s">
        <v>414</v>
      </c>
      <c r="B22" s="5" t="s">
        <v>103</v>
      </c>
      <c r="E22" s="110">
        <f>C23+C24</f>
        <v>0</v>
      </c>
      <c r="F22" s="1" t="s">
        <v>387</v>
      </c>
    </row>
    <row r="23" spans="1:8" s="4" customFormat="1" ht="32.25">
      <c r="A23" s="350"/>
      <c r="B23" s="111" t="s">
        <v>104</v>
      </c>
      <c r="C23" s="62">
        <v>0</v>
      </c>
      <c r="D23" s="1" t="s">
        <v>387</v>
      </c>
      <c r="E23" s="110"/>
      <c r="F23" s="1"/>
      <c r="G23" s="1"/>
      <c r="H23" s="80"/>
    </row>
    <row r="24" spans="2:8" ht="18.75">
      <c r="B24" s="56" t="s">
        <v>105</v>
      </c>
      <c r="C24" s="61">
        <v>0</v>
      </c>
      <c r="D24" s="1" t="s">
        <v>387</v>
      </c>
      <c r="E24" s="110"/>
      <c r="F24" s="1"/>
      <c r="G24" s="4"/>
      <c r="H24" s="81"/>
    </row>
    <row r="25" spans="1:8" s="1" customFormat="1" ht="18.75">
      <c r="A25" s="349"/>
      <c r="B25" s="68"/>
      <c r="C25" s="60"/>
      <c r="D25" s="2"/>
      <c r="E25" s="112"/>
      <c r="F25" s="4"/>
      <c r="H25" s="82"/>
    </row>
    <row r="26" spans="1:6" s="1" customFormat="1" ht="15.75">
      <c r="A26" s="349" t="s">
        <v>415</v>
      </c>
      <c r="B26" s="5" t="s">
        <v>86</v>
      </c>
      <c r="C26" s="61"/>
      <c r="E26" s="110">
        <f>C27+C28</f>
        <v>0</v>
      </c>
      <c r="F26" s="1" t="s">
        <v>387</v>
      </c>
    </row>
    <row r="27" spans="1:5" s="1" customFormat="1" ht="31.5">
      <c r="A27" s="349"/>
      <c r="B27" s="111" t="s">
        <v>106</v>
      </c>
      <c r="C27" s="61">
        <v>0</v>
      </c>
      <c r="D27" s="1" t="s">
        <v>387</v>
      </c>
      <c r="E27" s="110"/>
    </row>
    <row r="28" spans="1:5" s="1" customFormat="1" ht="15.75">
      <c r="A28" s="349"/>
      <c r="B28" s="56" t="s">
        <v>107</v>
      </c>
      <c r="C28" s="61">
        <v>0</v>
      </c>
      <c r="D28" s="1" t="s">
        <v>387</v>
      </c>
      <c r="E28" s="110"/>
    </row>
    <row r="29" spans="1:5" s="1" customFormat="1" ht="15.75">
      <c r="A29" s="349"/>
      <c r="B29" s="68"/>
      <c r="E29" s="109"/>
    </row>
    <row r="30" spans="1:6" s="1" customFormat="1" ht="15.75">
      <c r="A30" s="349" t="s">
        <v>416</v>
      </c>
      <c r="B30" s="5" t="s">
        <v>29</v>
      </c>
      <c r="E30" s="113">
        <f>SUM(E9:E29)</f>
        <v>41661288</v>
      </c>
      <c r="F30" s="1" t="s">
        <v>387</v>
      </c>
    </row>
    <row r="31" spans="1:5" s="1" customFormat="1" ht="15.75">
      <c r="A31" s="349"/>
      <c r="B31" s="56"/>
      <c r="E31" s="109"/>
    </row>
    <row r="32" spans="1:5" s="1" customFormat="1" ht="18.75">
      <c r="A32" s="349" t="s">
        <v>21</v>
      </c>
      <c r="B32" s="108" t="s">
        <v>108</v>
      </c>
      <c r="E32" s="109"/>
    </row>
    <row r="33" spans="1:6" s="1" customFormat="1" ht="15.75">
      <c r="A33" s="349" t="s">
        <v>417</v>
      </c>
      <c r="B33" s="9" t="s">
        <v>14</v>
      </c>
      <c r="C33" s="61"/>
      <c r="E33" s="110">
        <f>C35+C36+C37+C38+C39</f>
        <v>26873440</v>
      </c>
      <c r="F33" s="1" t="s">
        <v>387</v>
      </c>
    </row>
    <row r="34" spans="1:5" s="1" customFormat="1" ht="15.75">
      <c r="A34" s="349"/>
      <c r="B34" s="8" t="s">
        <v>13</v>
      </c>
      <c r="C34" s="61"/>
      <c r="E34" s="110"/>
    </row>
    <row r="35" spans="1:5" s="1" customFormat="1" ht="15.75">
      <c r="A35" s="349" t="s">
        <v>419</v>
      </c>
      <c r="B35" s="56" t="s">
        <v>424</v>
      </c>
      <c r="C35" s="61">
        <f>'4.mell. - kiadás'!E32</f>
        <v>8439058</v>
      </c>
      <c r="D35" s="1" t="s">
        <v>387</v>
      </c>
      <c r="E35" s="110"/>
    </row>
    <row r="36" spans="1:5" s="1" customFormat="1" ht="15.75">
      <c r="A36" s="349" t="s">
        <v>420</v>
      </c>
      <c r="B36" s="56" t="s">
        <v>425</v>
      </c>
      <c r="C36" s="61">
        <f>'4.mell. - kiadás'!F32</f>
        <v>1927309</v>
      </c>
      <c r="D36" s="1" t="s">
        <v>387</v>
      </c>
      <c r="E36" s="110"/>
    </row>
    <row r="37" spans="1:5" s="1" customFormat="1" ht="15.75">
      <c r="A37" s="349" t="s">
        <v>421</v>
      </c>
      <c r="B37" s="56" t="s">
        <v>426</v>
      </c>
      <c r="C37" s="61">
        <f>'4.mell. - kiadás'!G32</f>
        <v>14738533</v>
      </c>
      <c r="D37" s="1" t="s">
        <v>387</v>
      </c>
      <c r="E37" s="110"/>
    </row>
    <row r="38" spans="1:5" s="1" customFormat="1" ht="15.75">
      <c r="A38" s="349" t="s">
        <v>422</v>
      </c>
      <c r="B38" s="114" t="s">
        <v>427</v>
      </c>
      <c r="C38" s="61">
        <f>'4.mell. - kiadás'!H32</f>
        <v>1459000</v>
      </c>
      <c r="D38" s="1" t="s">
        <v>387</v>
      </c>
      <c r="E38" s="110"/>
    </row>
    <row r="39" spans="1:5" s="1" customFormat="1" ht="15.75">
      <c r="A39" s="349" t="s">
        <v>423</v>
      </c>
      <c r="B39" s="308" t="s">
        <v>428</v>
      </c>
      <c r="C39" s="61">
        <f>'4.mell. - kiadás'!I32</f>
        <v>309540</v>
      </c>
      <c r="D39" s="1" t="s">
        <v>387</v>
      </c>
      <c r="E39" s="110"/>
    </row>
    <row r="40" spans="1:6" s="1" customFormat="1" ht="15.75">
      <c r="A40" s="349" t="s">
        <v>418</v>
      </c>
      <c r="B40" s="9" t="s">
        <v>15</v>
      </c>
      <c r="C40" s="61"/>
      <c r="E40" s="115">
        <f>C42+C43+C44</f>
        <v>15709764</v>
      </c>
      <c r="F40" s="1" t="s">
        <v>387</v>
      </c>
    </row>
    <row r="41" spans="1:5" s="1" customFormat="1" ht="15.75">
      <c r="A41" s="349"/>
      <c r="B41" s="8" t="s">
        <v>13</v>
      </c>
      <c r="C41" s="61"/>
      <c r="E41" s="110"/>
    </row>
    <row r="42" spans="1:5" s="1" customFormat="1" ht="15.75">
      <c r="A42" s="349" t="s">
        <v>432</v>
      </c>
      <c r="B42" s="56" t="s">
        <v>429</v>
      </c>
      <c r="C42" s="62">
        <f>'4.mell. - kiadás'!L32</f>
        <v>15709764</v>
      </c>
      <c r="D42" s="1" t="s">
        <v>387</v>
      </c>
      <c r="E42" s="110"/>
    </row>
    <row r="43" spans="1:5" s="1" customFormat="1" ht="15.75">
      <c r="A43" s="349" t="s">
        <v>433</v>
      </c>
      <c r="B43" s="56" t="s">
        <v>430</v>
      </c>
      <c r="C43" s="62">
        <f>'4.mell. - kiadás'!M32</f>
        <v>0</v>
      </c>
      <c r="D43" s="1" t="s">
        <v>387</v>
      </c>
      <c r="E43" s="110"/>
    </row>
    <row r="44" spans="1:7" ht="15.75">
      <c r="A44" s="347" t="s">
        <v>434</v>
      </c>
      <c r="B44" s="56" t="s">
        <v>431</v>
      </c>
      <c r="C44" s="62">
        <f>'4.mell. - kiadás'!N32</f>
        <v>0</v>
      </c>
      <c r="D44" s="1" t="s">
        <v>387</v>
      </c>
      <c r="E44" s="110"/>
      <c r="F44" s="1"/>
      <c r="G44" s="1"/>
    </row>
    <row r="45" spans="1:5" s="1" customFormat="1" ht="15.75">
      <c r="A45" s="349"/>
      <c r="B45" s="56"/>
      <c r="C45" s="62"/>
      <c r="E45" s="110"/>
    </row>
    <row r="46" spans="1:6" s="1" customFormat="1" ht="15.75">
      <c r="A46" s="349" t="s">
        <v>435</v>
      </c>
      <c r="B46" s="19" t="s">
        <v>109</v>
      </c>
      <c r="C46" s="62"/>
      <c r="E46" s="110">
        <f>C47</f>
        <v>795449</v>
      </c>
      <c r="F46" s="1" t="s">
        <v>387</v>
      </c>
    </row>
    <row r="47" spans="1:5" s="1" customFormat="1" ht="15.75">
      <c r="A47" s="349"/>
      <c r="B47" s="56" t="s">
        <v>371</v>
      </c>
      <c r="C47" s="61">
        <f>'4.mell. - kiadás'!S32</f>
        <v>795449</v>
      </c>
      <c r="D47" s="1" t="s">
        <v>387</v>
      </c>
      <c r="E47" s="110"/>
    </row>
    <row r="48" spans="1:7" s="4" customFormat="1" ht="18.75">
      <c r="A48" s="350"/>
      <c r="B48" s="56" t="s">
        <v>110</v>
      </c>
      <c r="C48" s="61">
        <v>0</v>
      </c>
      <c r="D48" s="1" t="s">
        <v>387</v>
      </c>
      <c r="E48" s="110"/>
      <c r="F48" s="1"/>
      <c r="G48" s="2"/>
    </row>
    <row r="49" spans="2:7" ht="15.75">
      <c r="B49" s="56"/>
      <c r="C49" s="62"/>
      <c r="D49" s="1"/>
      <c r="E49" s="110"/>
      <c r="F49" s="1"/>
      <c r="G49" s="1"/>
    </row>
    <row r="50" spans="1:7" ht="15.75">
      <c r="A50" s="347" t="s">
        <v>436</v>
      </c>
      <c r="B50" s="5" t="s">
        <v>30</v>
      </c>
      <c r="C50" s="62"/>
      <c r="D50" s="1"/>
      <c r="E50" s="53">
        <f>SUM(E33:E49)</f>
        <v>43378653</v>
      </c>
      <c r="F50" s="2" t="s">
        <v>387</v>
      </c>
      <c r="G50" s="1"/>
    </row>
    <row r="51" spans="2:7" ht="15.75">
      <c r="B51" s="56"/>
      <c r="C51" s="61"/>
      <c r="D51" s="1"/>
      <c r="E51" s="115"/>
      <c r="F51" s="1"/>
      <c r="G51" s="1"/>
    </row>
    <row r="52" spans="1:7" ht="18.75">
      <c r="A52" s="347" t="s">
        <v>28</v>
      </c>
      <c r="B52" s="5" t="s">
        <v>31</v>
      </c>
      <c r="C52" s="61"/>
      <c r="D52" s="1"/>
      <c r="E52" s="53">
        <f>E30-E50</f>
        <v>-1717365</v>
      </c>
      <c r="F52" s="2" t="s">
        <v>387</v>
      </c>
      <c r="G52" s="4"/>
    </row>
    <row r="53" spans="2:5" ht="15.75">
      <c r="B53" s="56"/>
      <c r="C53" s="61"/>
      <c r="D53" s="1"/>
      <c r="E53" s="53"/>
    </row>
    <row r="54" spans="1:6" ht="32.25">
      <c r="A54" s="351" t="s">
        <v>66</v>
      </c>
      <c r="B54" s="116" t="s">
        <v>372</v>
      </c>
      <c r="C54" s="63"/>
      <c r="D54" s="4"/>
      <c r="E54" s="53">
        <f>'2.mell - bevétel'!H107</f>
        <v>1717365</v>
      </c>
      <c r="F54" s="2" t="s">
        <v>387</v>
      </c>
    </row>
    <row r="55" spans="1:7" s="1" customFormat="1" ht="15.75">
      <c r="A55" s="349"/>
      <c r="B55" s="56"/>
      <c r="C55" s="60"/>
      <c r="D55" s="2"/>
      <c r="E55" s="53"/>
      <c r="F55" s="2"/>
      <c r="G55" s="2"/>
    </row>
    <row r="56" spans="1:6" ht="15.75">
      <c r="A56" s="347" t="s">
        <v>67</v>
      </c>
      <c r="B56" s="5" t="s">
        <v>46</v>
      </c>
      <c r="E56" s="53">
        <f>E52+E54</f>
        <v>0</v>
      </c>
      <c r="F56" s="2" t="s">
        <v>387</v>
      </c>
    </row>
    <row r="57" spans="1:5" s="1" customFormat="1" ht="10.5" customHeight="1">
      <c r="A57" s="349"/>
      <c r="B57" s="3"/>
      <c r="C57" s="61"/>
      <c r="E57" s="25"/>
    </row>
    <row r="58" spans="2:6" ht="15.75">
      <c r="B58" s="3"/>
      <c r="C58" s="61"/>
      <c r="D58" s="1"/>
      <c r="E58" s="25"/>
      <c r="F58" s="5"/>
    </row>
    <row r="59" spans="2:6" ht="15.75">
      <c r="B59" s="5"/>
      <c r="E59" s="26"/>
      <c r="F59" s="5"/>
    </row>
  </sheetData>
  <sheetProtection/>
  <mergeCells count="5">
    <mergeCell ref="B6:F6"/>
    <mergeCell ref="B4:F4"/>
    <mergeCell ref="B3:F3"/>
    <mergeCell ref="B5:F5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6"/>
  <sheetViews>
    <sheetView tabSelected="1" zoomScalePageLayoutView="0" workbookViewId="0" topLeftCell="A1">
      <selection activeCell="I59" sqref="I59"/>
    </sheetView>
  </sheetViews>
  <sheetFormatPr defaultColWidth="9.00390625" defaultRowHeight="12.75"/>
  <cols>
    <col min="1" max="1" width="4.25390625" style="67" customWidth="1"/>
    <col min="2" max="2" width="3.125" style="64" customWidth="1"/>
    <col min="3" max="3" width="4.25390625" style="64" customWidth="1"/>
    <col min="4" max="5" width="3.125" style="64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195" t="s">
        <v>487</v>
      </c>
      <c r="B1" s="195"/>
      <c r="C1" s="195"/>
      <c r="D1" s="195"/>
      <c r="E1" s="195"/>
      <c r="F1" s="83"/>
      <c r="G1" s="83"/>
      <c r="H1" s="83"/>
      <c r="I1" s="83"/>
    </row>
    <row r="2" spans="5:9" ht="15.75">
      <c r="E2" s="84"/>
      <c r="F2" s="84"/>
      <c r="G2" s="84"/>
      <c r="H2" s="84"/>
      <c r="I2" s="84"/>
    </row>
    <row r="3" spans="1:9" ht="15.75">
      <c r="A3" s="469" t="s">
        <v>442</v>
      </c>
      <c r="B3" s="469"/>
      <c r="C3" s="469"/>
      <c r="D3" s="469"/>
      <c r="E3" s="469"/>
      <c r="F3" s="469"/>
      <c r="G3" s="469"/>
      <c r="H3" s="469"/>
      <c r="I3" s="469"/>
    </row>
    <row r="4" spans="1:9" s="9" customFormat="1" ht="15.75">
      <c r="A4" s="469" t="s">
        <v>325</v>
      </c>
      <c r="B4" s="469"/>
      <c r="C4" s="469"/>
      <c r="D4" s="469"/>
      <c r="E4" s="469"/>
      <c r="F4" s="469"/>
      <c r="G4" s="469"/>
      <c r="H4" s="469"/>
      <c r="I4" s="469"/>
    </row>
    <row r="5" spans="1:9" s="9" customFormat="1" ht="15.75">
      <c r="A5" s="469" t="s">
        <v>327</v>
      </c>
      <c r="B5" s="469"/>
      <c r="C5" s="469"/>
      <c r="D5" s="469"/>
      <c r="E5" s="469"/>
      <c r="F5" s="469"/>
      <c r="G5" s="469"/>
      <c r="H5" s="469"/>
      <c r="I5" s="469"/>
    </row>
    <row r="6" spans="1:9" ht="15.75">
      <c r="A6" s="469" t="s">
        <v>475</v>
      </c>
      <c r="B6" s="469"/>
      <c r="C6" s="469"/>
      <c r="D6" s="469"/>
      <c r="E6" s="469"/>
      <c r="F6" s="469"/>
      <c r="G6" s="469"/>
      <c r="H6" s="469"/>
      <c r="I6" s="469"/>
    </row>
    <row r="7" ht="15.75" hidden="1"/>
    <row r="8" spans="8:9" ht="16.5" thickBot="1">
      <c r="H8" s="69"/>
      <c r="I8" s="70" t="s">
        <v>382</v>
      </c>
    </row>
    <row r="9" spans="1:9" ht="15.75">
      <c r="A9" s="457" t="s">
        <v>18</v>
      </c>
      <c r="B9" s="458"/>
      <c r="C9" s="458"/>
      <c r="D9" s="458"/>
      <c r="E9" s="458"/>
      <c r="F9" s="459"/>
      <c r="G9" s="71" t="s">
        <v>16</v>
      </c>
      <c r="H9" s="71" t="s">
        <v>16</v>
      </c>
      <c r="I9" s="71" t="s">
        <v>17</v>
      </c>
    </row>
    <row r="10" spans="1:9" ht="15.75">
      <c r="A10" s="460"/>
      <c r="B10" s="461"/>
      <c r="C10" s="461"/>
      <c r="D10" s="461"/>
      <c r="E10" s="461"/>
      <c r="F10" s="462"/>
      <c r="G10" s="72" t="s">
        <v>7</v>
      </c>
      <c r="H10" s="72" t="s">
        <v>7</v>
      </c>
      <c r="I10" s="72"/>
    </row>
    <row r="11" spans="1:9" ht="16.5" thickBot="1">
      <c r="A11" s="463"/>
      <c r="B11" s="464"/>
      <c r="C11" s="464"/>
      <c r="D11" s="464"/>
      <c r="E11" s="464"/>
      <c r="F11" s="465"/>
      <c r="G11" s="73" t="s">
        <v>444</v>
      </c>
      <c r="H11" s="73" t="s">
        <v>475</v>
      </c>
      <c r="I11" s="73" t="s">
        <v>19</v>
      </c>
    </row>
    <row r="12" spans="1:9" ht="15.75">
      <c r="A12" s="6"/>
      <c r="B12" s="6"/>
      <c r="C12" s="6"/>
      <c r="D12" s="6"/>
      <c r="E12" s="6"/>
      <c r="F12" s="6"/>
      <c r="G12" s="6"/>
      <c r="H12" s="6"/>
      <c r="I12" s="6"/>
    </row>
    <row r="13" spans="1:9" ht="32.25" customHeight="1">
      <c r="A13" s="19" t="s">
        <v>32</v>
      </c>
      <c r="B13" s="453" t="s">
        <v>48</v>
      </c>
      <c r="C13" s="453"/>
      <c r="D13" s="453"/>
      <c r="E13" s="453"/>
      <c r="F13" s="453"/>
      <c r="G13" s="86"/>
      <c r="H13" s="87"/>
      <c r="I13" s="86"/>
    </row>
    <row r="14" spans="1:9" ht="10.5" customHeight="1">
      <c r="A14" s="19"/>
      <c r="B14" s="85"/>
      <c r="C14" s="85"/>
      <c r="D14" s="85"/>
      <c r="E14" s="85"/>
      <c r="F14" s="85"/>
      <c r="G14" s="86"/>
      <c r="H14" s="87"/>
      <c r="I14" s="86"/>
    </row>
    <row r="15" spans="1:9" ht="15.75">
      <c r="A15" s="19"/>
      <c r="B15" s="19" t="s">
        <v>32</v>
      </c>
      <c r="C15" s="19" t="s">
        <v>49</v>
      </c>
      <c r="D15" s="19"/>
      <c r="E15" s="19"/>
      <c r="F15" s="19"/>
      <c r="G15" s="51"/>
      <c r="H15" s="51"/>
      <c r="I15" s="19"/>
    </row>
    <row r="16" spans="1:9" ht="6.75" customHeight="1">
      <c r="A16" s="19"/>
      <c r="B16" s="19"/>
      <c r="C16" s="19"/>
      <c r="D16" s="19"/>
      <c r="E16" s="19"/>
      <c r="F16" s="19"/>
      <c r="G16" s="51"/>
      <c r="H16" s="51"/>
      <c r="I16" s="19"/>
    </row>
    <row r="17" spans="1:9" ht="15.75">
      <c r="A17" s="19"/>
      <c r="B17" s="19"/>
      <c r="C17" s="19" t="s">
        <v>27</v>
      </c>
      <c r="D17" s="453" t="s">
        <v>50</v>
      </c>
      <c r="E17" s="453"/>
      <c r="F17" s="453"/>
      <c r="G17" s="87"/>
      <c r="H17" s="87"/>
      <c r="I17" s="86"/>
    </row>
    <row r="18" spans="1:9" ht="15.75">
      <c r="A18" s="19"/>
      <c r="B18" s="19"/>
      <c r="C18" s="19"/>
      <c r="D18" s="85"/>
      <c r="E18" s="85"/>
      <c r="F18" s="85"/>
      <c r="G18" s="87"/>
      <c r="H18" s="87"/>
      <c r="I18" s="86"/>
    </row>
    <row r="19" spans="1:9" ht="15.75">
      <c r="A19" s="19"/>
      <c r="B19" s="19"/>
      <c r="C19" s="19"/>
      <c r="D19" s="19" t="s">
        <v>27</v>
      </c>
      <c r="E19" s="453" t="s">
        <v>51</v>
      </c>
      <c r="F19" s="453"/>
      <c r="G19" s="87"/>
      <c r="H19" s="87"/>
      <c r="I19" s="86"/>
    </row>
    <row r="20" spans="1:9" ht="15.75">
      <c r="A20" s="22"/>
      <c r="B20" s="22"/>
      <c r="C20" s="22"/>
      <c r="D20" s="22"/>
      <c r="E20" s="22" t="s">
        <v>38</v>
      </c>
      <c r="F20" s="22" t="s">
        <v>33</v>
      </c>
      <c r="G20" s="397"/>
      <c r="H20" s="397"/>
      <c r="I20" s="88"/>
    </row>
    <row r="21" spans="1:9" ht="15.75">
      <c r="A21" s="22"/>
      <c r="B21" s="22"/>
      <c r="C21" s="22"/>
      <c r="D21" s="22"/>
      <c r="E21" s="22"/>
      <c r="F21" s="22" t="s">
        <v>52</v>
      </c>
      <c r="G21" s="397"/>
      <c r="H21" s="393"/>
      <c r="I21" s="88"/>
    </row>
    <row r="22" spans="1:9" ht="31.5">
      <c r="A22" s="22"/>
      <c r="B22" s="22"/>
      <c r="C22" s="22"/>
      <c r="D22" s="22"/>
      <c r="E22" s="22" t="s">
        <v>39</v>
      </c>
      <c r="F22" s="89" t="s">
        <v>34</v>
      </c>
      <c r="G22" s="400"/>
      <c r="H22" s="393"/>
      <c r="I22" s="88"/>
    </row>
    <row r="23" spans="1:9" ht="31.5">
      <c r="A23" s="22"/>
      <c r="B23" s="22"/>
      <c r="C23" s="22"/>
      <c r="D23" s="22"/>
      <c r="E23" s="22" t="s">
        <v>53</v>
      </c>
      <c r="F23" s="89" t="s">
        <v>54</v>
      </c>
      <c r="G23" s="397">
        <v>1074860</v>
      </c>
      <c r="H23" s="393">
        <v>1074860</v>
      </c>
      <c r="I23" s="434">
        <f>H23/G23*100</f>
        <v>100</v>
      </c>
    </row>
    <row r="24" spans="1:9" ht="15.75">
      <c r="A24" s="22"/>
      <c r="B24" s="22"/>
      <c r="C24" s="22"/>
      <c r="D24" s="22"/>
      <c r="E24" s="22"/>
      <c r="F24" s="22" t="s">
        <v>52</v>
      </c>
      <c r="G24" s="397"/>
      <c r="H24" s="393"/>
      <c r="I24" s="434"/>
    </row>
    <row r="25" spans="1:9" ht="15.75">
      <c r="A25" s="22"/>
      <c r="B25" s="22"/>
      <c r="C25" s="22"/>
      <c r="D25" s="22"/>
      <c r="E25" s="22" t="s">
        <v>55</v>
      </c>
      <c r="F25" s="89" t="s">
        <v>56</v>
      </c>
      <c r="G25" s="397">
        <v>1024000</v>
      </c>
      <c r="H25" s="393">
        <v>1024000</v>
      </c>
      <c r="I25" s="434">
        <f aca="true" t="shared" si="0" ref="I25:I37">H25/G25*100</f>
        <v>100</v>
      </c>
    </row>
    <row r="26" spans="1:9" ht="15.75">
      <c r="A26" s="22"/>
      <c r="B26" s="22"/>
      <c r="C26" s="22"/>
      <c r="D26" s="22"/>
      <c r="E26" s="22"/>
      <c r="F26" s="22" t="s">
        <v>52</v>
      </c>
      <c r="G26" s="397"/>
      <c r="H26" s="393"/>
      <c r="I26" s="434"/>
    </row>
    <row r="27" spans="1:9" ht="21" customHeight="1">
      <c r="A27" s="22"/>
      <c r="B27" s="22"/>
      <c r="C27" s="22"/>
      <c r="D27" s="22"/>
      <c r="E27" s="22" t="s">
        <v>57</v>
      </c>
      <c r="F27" s="89" t="s">
        <v>58</v>
      </c>
      <c r="G27" s="397">
        <v>100000</v>
      </c>
      <c r="H27" s="393">
        <v>100000</v>
      </c>
      <c r="I27" s="434">
        <f t="shared" si="0"/>
        <v>100</v>
      </c>
    </row>
    <row r="28" spans="1:9" ht="15.75">
      <c r="A28" s="22"/>
      <c r="B28" s="22"/>
      <c r="C28" s="22"/>
      <c r="D28" s="22"/>
      <c r="E28" s="22"/>
      <c r="F28" s="22" t="s">
        <v>52</v>
      </c>
      <c r="G28" s="397"/>
      <c r="H28" s="393"/>
      <c r="I28" s="434"/>
    </row>
    <row r="29" spans="1:9" ht="15.75">
      <c r="A29" s="22"/>
      <c r="B29" s="22"/>
      <c r="C29" s="22"/>
      <c r="D29" s="22"/>
      <c r="E29" s="22" t="s">
        <v>59</v>
      </c>
      <c r="F29" s="89" t="s">
        <v>60</v>
      </c>
      <c r="G29" s="397">
        <v>692350</v>
      </c>
      <c r="H29" s="393">
        <v>692350</v>
      </c>
      <c r="I29" s="434">
        <f t="shared" si="0"/>
        <v>100</v>
      </c>
    </row>
    <row r="30" spans="1:9" s="57" customFormat="1" ht="15.75">
      <c r="A30" s="22"/>
      <c r="B30" s="22"/>
      <c r="C30" s="22"/>
      <c r="D30" s="22"/>
      <c r="E30" s="22"/>
      <c r="F30" s="22" t="s">
        <v>52</v>
      </c>
      <c r="G30" s="397"/>
      <c r="H30" s="394"/>
      <c r="I30" s="434"/>
    </row>
    <row r="31" spans="1:9" ht="15.75">
      <c r="A31" s="22"/>
      <c r="B31" s="22"/>
      <c r="C31" s="22"/>
      <c r="D31" s="22" t="s">
        <v>40</v>
      </c>
      <c r="E31" s="22" t="s">
        <v>61</v>
      </c>
      <c r="F31" s="22"/>
      <c r="G31" s="397">
        <v>5000000</v>
      </c>
      <c r="H31" s="393">
        <v>5000000</v>
      </c>
      <c r="I31" s="434">
        <f t="shared" si="0"/>
        <v>100</v>
      </c>
    </row>
    <row r="32" spans="1:9" ht="15.75">
      <c r="A32" s="22"/>
      <c r="B32" s="22"/>
      <c r="C32" s="22"/>
      <c r="D32" s="22"/>
      <c r="E32" s="22"/>
      <c r="F32" s="22" t="s">
        <v>52</v>
      </c>
      <c r="G32" s="397"/>
      <c r="H32" s="393"/>
      <c r="I32" s="434"/>
    </row>
    <row r="33" spans="1:9" ht="15.75">
      <c r="A33" s="22"/>
      <c r="B33" s="22"/>
      <c r="C33" s="22"/>
      <c r="D33" s="22" t="s">
        <v>41</v>
      </c>
      <c r="E33" s="22" t="s">
        <v>93</v>
      </c>
      <c r="F33" s="22"/>
      <c r="G33" s="397">
        <v>51000</v>
      </c>
      <c r="H33" s="393">
        <v>51000</v>
      </c>
      <c r="I33" s="434">
        <f t="shared" si="0"/>
        <v>100</v>
      </c>
    </row>
    <row r="34" spans="1:9" ht="15.75">
      <c r="A34" s="22"/>
      <c r="B34" s="22"/>
      <c r="C34" s="22"/>
      <c r="D34" s="22" t="s">
        <v>94</v>
      </c>
      <c r="E34" s="22" t="s">
        <v>319</v>
      </c>
      <c r="F34" s="22"/>
      <c r="G34" s="397">
        <v>3573995</v>
      </c>
      <c r="H34" s="393">
        <v>3798101</v>
      </c>
      <c r="I34" s="434">
        <f t="shared" si="0"/>
        <v>106.27046204597377</v>
      </c>
    </row>
    <row r="35" spans="1:9" s="57" customFormat="1" ht="15.75">
      <c r="A35" s="22"/>
      <c r="B35" s="22"/>
      <c r="C35" s="22"/>
      <c r="D35" s="22" t="s">
        <v>21</v>
      </c>
      <c r="E35" s="22" t="s">
        <v>62</v>
      </c>
      <c r="F35" s="22"/>
      <c r="G35" s="397"/>
      <c r="H35" s="394"/>
      <c r="I35" s="434"/>
    </row>
    <row r="36" spans="1:9" ht="15.75">
      <c r="A36" s="22"/>
      <c r="B36" s="22"/>
      <c r="C36" s="22"/>
      <c r="D36" s="22"/>
      <c r="E36" s="22"/>
      <c r="F36" s="22" t="s">
        <v>52</v>
      </c>
      <c r="G36" s="397"/>
      <c r="H36" s="393"/>
      <c r="I36" s="434"/>
    </row>
    <row r="37" spans="1:9" ht="15.75">
      <c r="A37" s="22"/>
      <c r="B37" s="22"/>
      <c r="D37" s="22" t="s">
        <v>72</v>
      </c>
      <c r="E37" s="22" t="s">
        <v>446</v>
      </c>
      <c r="F37" s="22"/>
      <c r="G37" s="393">
        <v>1009100</v>
      </c>
      <c r="H37" s="393">
        <v>990400</v>
      </c>
      <c r="I37" s="434">
        <f t="shared" si="0"/>
        <v>98.14686354176989</v>
      </c>
    </row>
    <row r="38" spans="1:9" ht="31.5" customHeight="1">
      <c r="A38" s="92"/>
      <c r="B38" s="92"/>
      <c r="C38" s="93"/>
      <c r="D38" s="466" t="s">
        <v>63</v>
      </c>
      <c r="E38" s="466"/>
      <c r="F38" s="466"/>
      <c r="G38" s="396">
        <f>SUM(G20:G37)</f>
        <v>12525305</v>
      </c>
      <c r="H38" s="396">
        <f>SUM(H20:H37)</f>
        <v>12730711</v>
      </c>
      <c r="I38" s="435">
        <f>H38/G38*100</f>
        <v>101.63992812949465</v>
      </c>
    </row>
    <row r="39" spans="1:9" s="57" customFormat="1" ht="15.75">
      <c r="A39" s="19"/>
      <c r="B39" s="19"/>
      <c r="C39" s="19"/>
      <c r="D39" s="85"/>
      <c r="E39" s="85"/>
      <c r="F39" s="85"/>
      <c r="G39" s="399"/>
      <c r="H39" s="394"/>
      <c r="I39" s="434"/>
    </row>
    <row r="40" spans="1:9" ht="33" customHeight="1">
      <c r="A40" s="22"/>
      <c r="B40" s="22"/>
      <c r="C40" s="354" t="s">
        <v>35</v>
      </c>
      <c r="D40" s="453" t="s">
        <v>64</v>
      </c>
      <c r="E40" s="453"/>
      <c r="F40" s="453"/>
      <c r="G40" s="399"/>
      <c r="H40" s="393"/>
      <c r="I40" s="434"/>
    </row>
    <row r="41" spans="1:9" ht="15.75">
      <c r="A41" s="22"/>
      <c r="B41" s="22"/>
      <c r="C41" s="22"/>
      <c r="D41" s="22" t="s">
        <v>27</v>
      </c>
      <c r="E41" s="22" t="s">
        <v>95</v>
      </c>
      <c r="F41" s="22"/>
      <c r="G41" s="397"/>
      <c r="H41" s="397"/>
      <c r="I41" s="434"/>
    </row>
    <row r="42" spans="1:9" ht="30.75" customHeight="1">
      <c r="A42" s="22"/>
      <c r="B42" s="22"/>
      <c r="C42" s="22"/>
      <c r="D42" s="22" t="s">
        <v>21</v>
      </c>
      <c r="E42" s="448" t="s">
        <v>96</v>
      </c>
      <c r="F42" s="448"/>
      <c r="G42" s="397">
        <v>2574000</v>
      </c>
      <c r="H42" s="397">
        <v>1868000</v>
      </c>
      <c r="I42" s="436">
        <f>H42/G42*100</f>
        <v>72.57187257187258</v>
      </c>
    </row>
    <row r="43" spans="1:9" ht="15.75">
      <c r="A43" s="22"/>
      <c r="B43" s="22"/>
      <c r="C43" s="22"/>
      <c r="D43" s="22" t="s">
        <v>28</v>
      </c>
      <c r="E43" s="22" t="s">
        <v>65</v>
      </c>
      <c r="F43" s="22"/>
      <c r="G43" s="397"/>
      <c r="H43" s="397"/>
      <c r="I43" s="434"/>
    </row>
    <row r="44" spans="1:9" ht="15.75">
      <c r="A44" s="22"/>
      <c r="B44" s="22"/>
      <c r="C44" s="22"/>
      <c r="D44" s="22"/>
      <c r="E44" s="22" t="s">
        <v>356</v>
      </c>
      <c r="F44" s="22" t="s">
        <v>357</v>
      </c>
      <c r="G44" s="397">
        <v>387520</v>
      </c>
      <c r="H44" s="397">
        <v>387520</v>
      </c>
      <c r="I44" s="436">
        <f>H44/G44*100</f>
        <v>100</v>
      </c>
    </row>
    <row r="45" spans="1:9" ht="15.75">
      <c r="A45" s="22"/>
      <c r="B45" s="22"/>
      <c r="C45" s="22"/>
      <c r="D45" s="22"/>
      <c r="E45" s="22" t="s">
        <v>358</v>
      </c>
      <c r="F45" s="22" t="s">
        <v>359</v>
      </c>
      <c r="G45" s="397">
        <v>3100000</v>
      </c>
      <c r="H45" s="397">
        <v>3100000</v>
      </c>
      <c r="I45" s="436">
        <f>H45/G45*100</f>
        <v>100</v>
      </c>
    </row>
    <row r="46" spans="1:9" ht="33.75" customHeight="1">
      <c r="A46" s="92"/>
      <c r="B46" s="92"/>
      <c r="C46" s="466" t="s">
        <v>68</v>
      </c>
      <c r="D46" s="466"/>
      <c r="E46" s="466"/>
      <c r="F46" s="466"/>
      <c r="G46" s="398">
        <f>SUM(G41:G45)</f>
        <v>6061520</v>
      </c>
      <c r="H46" s="398">
        <f>SUM(H41:H45)</f>
        <v>5355520</v>
      </c>
      <c r="I46" s="435">
        <f>H46/G46*100</f>
        <v>88.35275640433423</v>
      </c>
    </row>
    <row r="47" spans="1:9" ht="12" customHeight="1">
      <c r="A47" s="22"/>
      <c r="B47" s="22"/>
      <c r="C47" s="22"/>
      <c r="D47" s="22"/>
      <c r="E47" s="22"/>
      <c r="F47" s="22"/>
      <c r="G47" s="397"/>
      <c r="H47" s="397"/>
      <c r="I47" s="434"/>
    </row>
    <row r="48" spans="1:9" ht="31.5" customHeight="1">
      <c r="A48" s="22"/>
      <c r="B48" s="22"/>
      <c r="C48" s="354" t="s">
        <v>437</v>
      </c>
      <c r="D48" s="453" t="s">
        <v>69</v>
      </c>
      <c r="E48" s="453"/>
      <c r="F48" s="453"/>
      <c r="G48" s="399"/>
      <c r="H48" s="399"/>
      <c r="I48" s="437"/>
    </row>
    <row r="49" spans="1:9" ht="15.75">
      <c r="A49" s="22"/>
      <c r="B49" s="22"/>
      <c r="C49" s="22"/>
      <c r="D49" s="22" t="s">
        <v>27</v>
      </c>
      <c r="E49" s="448" t="s">
        <v>36</v>
      </c>
      <c r="F49" s="448"/>
      <c r="G49" s="400"/>
      <c r="H49" s="400"/>
      <c r="I49" s="438"/>
    </row>
    <row r="50" spans="1:9" ht="31.5">
      <c r="A50" s="22"/>
      <c r="B50" s="22"/>
      <c r="C50" s="22"/>
      <c r="D50" s="22"/>
      <c r="E50" s="22" t="s">
        <v>41</v>
      </c>
      <c r="F50" s="89" t="s">
        <v>70</v>
      </c>
      <c r="G50" s="397">
        <v>1800000</v>
      </c>
      <c r="H50" s="400">
        <v>1800000</v>
      </c>
      <c r="I50" s="434">
        <f>H50/G50*100</f>
        <v>100</v>
      </c>
    </row>
    <row r="51" spans="1:9" ht="12" customHeight="1">
      <c r="A51" s="22"/>
      <c r="B51" s="22"/>
      <c r="C51" s="22"/>
      <c r="D51" s="22"/>
      <c r="E51" s="22"/>
      <c r="F51" s="22"/>
      <c r="G51" s="397"/>
      <c r="H51" s="397"/>
      <c r="I51" s="434"/>
    </row>
    <row r="52" spans="1:9" ht="31.5" customHeight="1">
      <c r="A52" s="92"/>
      <c r="B52" s="92"/>
      <c r="C52" s="466" t="s">
        <v>71</v>
      </c>
      <c r="D52" s="466"/>
      <c r="E52" s="466"/>
      <c r="F52" s="466"/>
      <c r="G52" s="398">
        <f>SUM(G50:G51)</f>
        <v>1800000</v>
      </c>
      <c r="H52" s="398">
        <f>SUM(H50:H51)</f>
        <v>1800000</v>
      </c>
      <c r="I52" s="435">
        <f>H52/G52*100</f>
        <v>100</v>
      </c>
    </row>
    <row r="53" spans="1:9" ht="10.5" customHeight="1">
      <c r="A53" s="22"/>
      <c r="B53" s="22"/>
      <c r="C53" s="22"/>
      <c r="D53" s="22"/>
      <c r="E53" s="22"/>
      <c r="F53" s="22"/>
      <c r="G53" s="397"/>
      <c r="H53" s="397"/>
      <c r="I53" s="434"/>
    </row>
    <row r="54" spans="1:9" ht="29.25" customHeight="1">
      <c r="A54" s="95"/>
      <c r="B54" s="453" t="s">
        <v>73</v>
      </c>
      <c r="C54" s="453"/>
      <c r="D54" s="453"/>
      <c r="E54" s="453"/>
      <c r="F54" s="453"/>
      <c r="G54" s="401">
        <f>G38+G46+G52</f>
        <v>20386825</v>
      </c>
      <c r="H54" s="401">
        <f>H38+H46+H52</f>
        <v>19886231</v>
      </c>
      <c r="I54" s="439">
        <f>H54/G54*100</f>
        <v>97.54452201360438</v>
      </c>
    </row>
    <row r="55" spans="1:9" ht="15.75">
      <c r="A55" s="95"/>
      <c r="B55" s="85"/>
      <c r="C55" s="85"/>
      <c r="D55" s="85"/>
      <c r="E55" s="85"/>
      <c r="F55" s="85"/>
      <c r="G55" s="401"/>
      <c r="H55" s="401"/>
      <c r="I55" s="439"/>
    </row>
    <row r="56" spans="1:9" ht="19.5" customHeight="1">
      <c r="A56" s="95"/>
      <c r="B56" s="85" t="s">
        <v>321</v>
      </c>
      <c r="C56" s="453" t="s">
        <v>322</v>
      </c>
      <c r="D56" s="453"/>
      <c r="E56" s="453"/>
      <c r="F56" s="453"/>
      <c r="G56" s="401"/>
      <c r="H56" s="401"/>
      <c r="I56" s="439"/>
    </row>
    <row r="57" spans="1:9" ht="15.75">
      <c r="A57" s="95"/>
      <c r="B57" s="85"/>
      <c r="C57" s="97" t="s">
        <v>27</v>
      </c>
      <c r="D57" s="448" t="s">
        <v>460</v>
      </c>
      <c r="E57" s="448"/>
      <c r="F57" s="448"/>
      <c r="G57" s="401"/>
      <c r="H57" s="400"/>
      <c r="I57" s="439"/>
    </row>
    <row r="58" spans="1:9" ht="15.75">
      <c r="A58" s="95"/>
      <c r="B58" s="85"/>
      <c r="C58" s="97" t="s">
        <v>21</v>
      </c>
      <c r="D58" s="448" t="s">
        <v>323</v>
      </c>
      <c r="E58" s="448"/>
      <c r="F58" s="448"/>
      <c r="G58" s="401"/>
      <c r="H58" s="400"/>
      <c r="I58" s="439"/>
    </row>
    <row r="59" spans="1:9" ht="15.75" customHeight="1">
      <c r="A59" s="95"/>
      <c r="B59" s="85"/>
      <c r="C59" s="97" t="s">
        <v>28</v>
      </c>
      <c r="D59" s="467" t="s">
        <v>256</v>
      </c>
      <c r="E59" s="467"/>
      <c r="F59" s="467"/>
      <c r="G59" s="430">
        <v>46400</v>
      </c>
      <c r="H59" s="400">
        <v>84000</v>
      </c>
      <c r="I59" s="434">
        <f>H59/G59*100</f>
        <v>181.0344827586207</v>
      </c>
    </row>
    <row r="60" spans="1:9" ht="15.75">
      <c r="A60" s="95"/>
      <c r="B60" s="85"/>
      <c r="C60" s="97" t="s">
        <v>66</v>
      </c>
      <c r="D60" s="452" t="s">
        <v>360</v>
      </c>
      <c r="E60" s="468"/>
      <c r="F60" s="468"/>
      <c r="G60" s="430"/>
      <c r="H60" s="400"/>
      <c r="I60" s="439"/>
    </row>
    <row r="61" spans="1:9" ht="15.75">
      <c r="A61" s="95"/>
      <c r="B61" s="85"/>
      <c r="C61" s="97" t="s">
        <v>67</v>
      </c>
      <c r="D61" s="467" t="s">
        <v>361</v>
      </c>
      <c r="E61" s="467"/>
      <c r="F61" s="467"/>
      <c r="G61" s="430"/>
      <c r="H61" s="400"/>
      <c r="I61" s="439"/>
    </row>
    <row r="62" spans="1:9" ht="31.5" customHeight="1">
      <c r="A62" s="95"/>
      <c r="B62" s="453" t="s">
        <v>324</v>
      </c>
      <c r="C62" s="453"/>
      <c r="D62" s="453"/>
      <c r="E62" s="453"/>
      <c r="F62" s="453"/>
      <c r="G62" s="401">
        <f>SUM(G57:G61)</f>
        <v>46400</v>
      </c>
      <c r="H62" s="401">
        <f>SUM(H57:H61)</f>
        <v>84000</v>
      </c>
      <c r="I62" s="439">
        <f>H62/G62*100</f>
        <v>181.0344827586207</v>
      </c>
    </row>
    <row r="63" spans="1:9" ht="12" customHeight="1">
      <c r="A63" s="22"/>
      <c r="B63" s="22"/>
      <c r="C63" s="22"/>
      <c r="D63" s="22"/>
      <c r="E63" s="22"/>
      <c r="F63" s="22"/>
      <c r="G63" s="397"/>
      <c r="H63" s="397"/>
      <c r="I63" s="434"/>
    </row>
    <row r="64" spans="1:9" ht="36" customHeight="1">
      <c r="A64" s="453" t="s">
        <v>74</v>
      </c>
      <c r="B64" s="453"/>
      <c r="C64" s="453"/>
      <c r="D64" s="453"/>
      <c r="E64" s="453"/>
      <c r="F64" s="453"/>
      <c r="G64" s="405">
        <f>G54+G62</f>
        <v>20433225</v>
      </c>
      <c r="H64" s="405">
        <f>H54+H62</f>
        <v>19970231</v>
      </c>
      <c r="I64" s="433">
        <f>H64/G64*100</f>
        <v>97.73411196715153</v>
      </c>
    </row>
    <row r="65" spans="1:9" ht="10.5" customHeight="1">
      <c r="A65" s="85"/>
      <c r="B65" s="85"/>
      <c r="C65" s="85"/>
      <c r="D65" s="85"/>
      <c r="E65" s="85"/>
      <c r="F65" s="85"/>
      <c r="G65" s="405"/>
      <c r="H65" s="405"/>
      <c r="I65" s="433"/>
    </row>
    <row r="66" spans="1:9" ht="33" customHeight="1">
      <c r="A66" s="321" t="s">
        <v>321</v>
      </c>
      <c r="B66" s="453" t="s">
        <v>393</v>
      </c>
      <c r="C66" s="453"/>
      <c r="D66" s="453"/>
      <c r="E66" s="453"/>
      <c r="F66" s="453"/>
      <c r="G66" s="405"/>
      <c r="H66" s="405"/>
      <c r="I66" s="433"/>
    </row>
    <row r="67" spans="1:9" ht="15" customHeight="1">
      <c r="A67" s="85"/>
      <c r="B67" s="85" t="s">
        <v>27</v>
      </c>
      <c r="C67" s="452" t="s">
        <v>394</v>
      </c>
      <c r="D67" s="452"/>
      <c r="E67" s="452"/>
      <c r="F67" s="452"/>
      <c r="G67" s="393">
        <v>78740410</v>
      </c>
      <c r="H67" s="406">
        <v>14356553</v>
      </c>
      <c r="I67" s="694">
        <f>H67/G67*100</f>
        <v>18.232763837526374</v>
      </c>
    </row>
    <row r="68" spans="1:9" ht="15" customHeight="1">
      <c r="A68" s="85"/>
      <c r="B68" s="85"/>
      <c r="C68" s="452" t="s">
        <v>489</v>
      </c>
      <c r="D68" s="452"/>
      <c r="E68" s="452"/>
      <c r="F68" s="452"/>
      <c r="G68" s="393">
        <v>8748935</v>
      </c>
      <c r="H68" s="406">
        <v>766387</v>
      </c>
      <c r="I68" s="694">
        <f>H68/G68*100</f>
        <v>8.759774761156644</v>
      </c>
    </row>
    <row r="69" spans="1:9" ht="34.5" customHeight="1">
      <c r="A69" s="85"/>
      <c r="B69" s="416" t="s">
        <v>21</v>
      </c>
      <c r="C69" s="448" t="s">
        <v>464</v>
      </c>
      <c r="D69" s="449"/>
      <c r="E69" s="449"/>
      <c r="F69" s="449"/>
      <c r="G69" s="393">
        <v>12595865</v>
      </c>
      <c r="H69" s="406"/>
      <c r="I69" s="433">
        <f>H69/G69*100</f>
        <v>0</v>
      </c>
    </row>
    <row r="70" spans="1:9" ht="40.5" customHeight="1">
      <c r="A70" s="453" t="s">
        <v>396</v>
      </c>
      <c r="B70" s="453"/>
      <c r="C70" s="453"/>
      <c r="D70" s="453"/>
      <c r="E70" s="453"/>
      <c r="F70" s="453"/>
      <c r="G70" s="405">
        <f>G67+G68+G69</f>
        <v>100085210</v>
      </c>
      <c r="H70" s="405">
        <f>H67+H68+H69</f>
        <v>15122940</v>
      </c>
      <c r="I70" s="433">
        <f>H70/G70*100</f>
        <v>15.110064713857321</v>
      </c>
    </row>
    <row r="71" spans="1:9" ht="15" customHeight="1">
      <c r="A71" s="85"/>
      <c r="B71" s="85"/>
      <c r="C71" s="85"/>
      <c r="D71" s="85"/>
      <c r="E71" s="85"/>
      <c r="F71" s="85"/>
      <c r="G71" s="405"/>
      <c r="H71" s="405"/>
      <c r="I71" s="433"/>
    </row>
    <row r="72" spans="1:9" ht="15.75">
      <c r="A72" s="19" t="s">
        <v>35</v>
      </c>
      <c r="B72" s="19" t="s">
        <v>75</v>
      </c>
      <c r="C72" s="19"/>
      <c r="D72" s="19"/>
      <c r="E72" s="19"/>
      <c r="F72" s="19"/>
      <c r="G72" s="409"/>
      <c r="H72" s="407"/>
      <c r="I72" s="434"/>
    </row>
    <row r="73" spans="1:9" ht="12" customHeight="1">
      <c r="A73" s="22"/>
      <c r="B73" s="22"/>
      <c r="C73" s="22"/>
      <c r="D73" s="22"/>
      <c r="E73" s="22"/>
      <c r="F73" s="22"/>
      <c r="G73" s="397"/>
      <c r="H73" s="397"/>
      <c r="I73" s="434"/>
    </row>
    <row r="74" spans="1:9" ht="15.75">
      <c r="A74" s="19"/>
      <c r="B74" s="19" t="s">
        <v>27</v>
      </c>
      <c r="C74" s="19" t="s">
        <v>76</v>
      </c>
      <c r="D74" s="19"/>
      <c r="E74" s="19"/>
      <c r="F74" s="19"/>
      <c r="G74" s="409"/>
      <c r="H74" s="407"/>
      <c r="I74" s="434"/>
    </row>
    <row r="75" spans="1:9" s="9" customFormat="1" ht="15.75">
      <c r="A75" s="22"/>
      <c r="B75" s="22"/>
      <c r="C75" s="22" t="s">
        <v>27</v>
      </c>
      <c r="D75" s="22" t="s">
        <v>77</v>
      </c>
      <c r="E75" s="22"/>
      <c r="F75" s="22"/>
      <c r="G75" s="408">
        <v>800000</v>
      </c>
      <c r="H75" s="397">
        <v>800000</v>
      </c>
      <c r="I75" s="434">
        <f>H75/G75*100</f>
        <v>100</v>
      </c>
    </row>
    <row r="76" spans="1:9" ht="15.75">
      <c r="A76" s="19"/>
      <c r="B76" s="19" t="s">
        <v>21</v>
      </c>
      <c r="C76" s="19" t="s">
        <v>78</v>
      </c>
      <c r="D76" s="19"/>
      <c r="E76" s="19"/>
      <c r="F76" s="19"/>
      <c r="G76" s="408"/>
      <c r="H76" s="407"/>
      <c r="I76" s="434"/>
    </row>
    <row r="77" spans="1:9" ht="15.75">
      <c r="A77" s="22"/>
      <c r="B77" s="22"/>
      <c r="C77" s="22" t="s">
        <v>27</v>
      </c>
      <c r="D77" s="22" t="s">
        <v>79</v>
      </c>
      <c r="E77" s="22"/>
      <c r="F77" s="22"/>
      <c r="G77" s="408">
        <v>650000</v>
      </c>
      <c r="H77" s="397">
        <v>650000</v>
      </c>
      <c r="I77" s="434">
        <f>H77/G77*100</f>
        <v>100</v>
      </c>
    </row>
    <row r="78" spans="1:9" ht="15.75">
      <c r="A78" s="19"/>
      <c r="B78" s="19" t="s">
        <v>66</v>
      </c>
      <c r="C78" s="19" t="s">
        <v>80</v>
      </c>
      <c r="D78" s="19"/>
      <c r="E78" s="19"/>
      <c r="F78" s="19"/>
      <c r="G78" s="408"/>
      <c r="H78" s="407"/>
      <c r="I78" s="434"/>
    </row>
    <row r="79" spans="1:9" ht="15.75">
      <c r="A79" s="22"/>
      <c r="B79" s="22"/>
      <c r="C79" s="19" t="s">
        <v>27</v>
      </c>
      <c r="D79" s="22" t="s">
        <v>81</v>
      </c>
      <c r="E79" s="22"/>
      <c r="F79" s="22"/>
      <c r="G79" s="408">
        <v>5000</v>
      </c>
      <c r="H79" s="397">
        <v>5000</v>
      </c>
      <c r="I79" s="434">
        <f>H79/G79*100</f>
        <v>100</v>
      </c>
    </row>
    <row r="80" spans="1:9" ht="15.75">
      <c r="A80" s="22"/>
      <c r="B80" s="22"/>
      <c r="C80" s="19" t="s">
        <v>28</v>
      </c>
      <c r="D80" s="22" t="s">
        <v>82</v>
      </c>
      <c r="E80" s="22"/>
      <c r="F80" s="22"/>
      <c r="G80" s="408">
        <v>40000</v>
      </c>
      <c r="H80" s="397">
        <v>40000</v>
      </c>
      <c r="I80" s="434">
        <f>H80/G80*100</f>
        <v>100</v>
      </c>
    </row>
    <row r="81" spans="1:9" ht="9" customHeight="1">
      <c r="A81" s="95"/>
      <c r="B81" s="95"/>
      <c r="C81" s="95"/>
      <c r="D81" s="95"/>
      <c r="E81" s="95"/>
      <c r="F81" s="95"/>
      <c r="G81" s="408"/>
      <c r="H81" s="408"/>
      <c r="I81" s="434"/>
    </row>
    <row r="82" spans="1:9" s="9" customFormat="1" ht="15.75">
      <c r="A82" s="19" t="s">
        <v>42</v>
      </c>
      <c r="B82" s="95"/>
      <c r="C82" s="95"/>
      <c r="D82" s="95"/>
      <c r="E82" s="95"/>
      <c r="F82" s="95"/>
      <c r="G82" s="401">
        <f>G75+G77+G79+G80</f>
        <v>1495000</v>
      </c>
      <c r="H82" s="401">
        <f>H75+H77+H79+H80</f>
        <v>1495000</v>
      </c>
      <c r="I82" s="439">
        <f>H82/G82*100</f>
        <v>100</v>
      </c>
    </row>
    <row r="83" spans="1:9" ht="9" customHeight="1">
      <c r="A83" s="95"/>
      <c r="B83" s="95"/>
      <c r="C83" s="95"/>
      <c r="D83" s="95"/>
      <c r="E83" s="95"/>
      <c r="F83" s="95"/>
      <c r="G83" s="408"/>
      <c r="H83" s="408"/>
      <c r="I83" s="434"/>
    </row>
    <row r="84" spans="1:9" ht="15.75">
      <c r="A84" s="19" t="s">
        <v>83</v>
      </c>
      <c r="B84" s="19" t="s">
        <v>37</v>
      </c>
      <c r="C84" s="19"/>
      <c r="D84" s="19"/>
      <c r="E84" s="19"/>
      <c r="F84" s="19"/>
      <c r="G84" s="409"/>
      <c r="H84" s="407"/>
      <c r="I84" s="434"/>
    </row>
    <row r="85" spans="1:9" ht="9" customHeight="1">
      <c r="A85" s="95"/>
      <c r="B85" s="95"/>
      <c r="C85" s="95"/>
      <c r="D85" s="95"/>
      <c r="E85" s="95"/>
      <c r="F85" s="95"/>
      <c r="G85" s="408"/>
      <c r="H85" s="408"/>
      <c r="I85" s="434"/>
    </row>
    <row r="86" spans="1:9" ht="15.75">
      <c r="A86" s="95"/>
      <c r="B86" s="95" t="s">
        <v>27</v>
      </c>
      <c r="C86" s="99" t="s">
        <v>320</v>
      </c>
      <c r="D86" s="99"/>
      <c r="E86" s="99"/>
      <c r="F86" s="99"/>
      <c r="G86" s="408"/>
      <c r="H86" s="408"/>
      <c r="I86" s="434"/>
    </row>
    <row r="87" spans="1:9" ht="30.75" customHeight="1">
      <c r="A87" s="95"/>
      <c r="B87" s="95"/>
      <c r="C87" s="95" t="s">
        <v>27</v>
      </c>
      <c r="D87" s="456" t="s">
        <v>348</v>
      </c>
      <c r="E87" s="456"/>
      <c r="F87" s="456"/>
      <c r="G87" s="408">
        <v>54000</v>
      </c>
      <c r="H87" s="408">
        <v>42520</v>
      </c>
      <c r="I87" s="434">
        <f>H87/G87*100</f>
        <v>78.74074074074075</v>
      </c>
    </row>
    <row r="88" spans="1:9" ht="15.75" customHeight="1">
      <c r="A88" s="95"/>
      <c r="B88" s="95"/>
      <c r="C88" s="95">
        <v>2</v>
      </c>
      <c r="D88" s="454" t="s">
        <v>362</v>
      </c>
      <c r="E88" s="455"/>
      <c r="F88" s="455"/>
      <c r="G88" s="408">
        <v>5000</v>
      </c>
      <c r="H88" s="408">
        <v>5000</v>
      </c>
      <c r="I88" s="434">
        <f>H88/G88*100</f>
        <v>100</v>
      </c>
    </row>
    <row r="89" spans="1:9" ht="15.75">
      <c r="A89" s="95"/>
      <c r="B89" s="95" t="s">
        <v>21</v>
      </c>
      <c r="C89" s="99" t="s">
        <v>84</v>
      </c>
      <c r="D89" s="99"/>
      <c r="E89" s="99"/>
      <c r="F89" s="99"/>
      <c r="G89" s="408"/>
      <c r="H89" s="408"/>
      <c r="I89" s="434"/>
    </row>
    <row r="90" spans="1:9" ht="15.75">
      <c r="A90" s="95"/>
      <c r="B90" s="95"/>
      <c r="C90" s="95" t="s">
        <v>27</v>
      </c>
      <c r="D90" s="99" t="s">
        <v>47</v>
      </c>
      <c r="E90" s="99"/>
      <c r="F90" s="99"/>
      <c r="G90" s="408">
        <v>578690</v>
      </c>
      <c r="H90" s="408">
        <v>523586</v>
      </c>
      <c r="I90" s="434">
        <f>H90/G90*100</f>
        <v>90.47780331438248</v>
      </c>
    </row>
    <row r="91" spans="1:9" ht="15.75">
      <c r="A91" s="95"/>
      <c r="B91" s="95"/>
      <c r="C91" s="95" t="s">
        <v>21</v>
      </c>
      <c r="D91" s="99" t="s">
        <v>384</v>
      </c>
      <c r="E91" s="99"/>
      <c r="F91" s="99"/>
      <c r="G91" s="408">
        <v>23778369</v>
      </c>
      <c r="H91" s="408">
        <f>141368+11480</f>
        <v>152848</v>
      </c>
      <c r="I91" s="434">
        <f>H91/G91*100</f>
        <v>0.6428027086298476</v>
      </c>
    </row>
    <row r="92" spans="1:9" ht="15.75">
      <c r="A92" s="95"/>
      <c r="B92" s="95"/>
      <c r="C92" s="95" t="s">
        <v>28</v>
      </c>
      <c r="D92" s="99" t="s">
        <v>385</v>
      </c>
      <c r="E92" s="99"/>
      <c r="F92" s="99"/>
      <c r="G92" s="408">
        <v>223912</v>
      </c>
      <c r="H92" s="408">
        <f>265970+4083193</f>
        <v>4349163</v>
      </c>
      <c r="I92" s="434">
        <f>H92/G92*100</f>
        <v>1942.3536925220624</v>
      </c>
    </row>
    <row r="93" spans="1:9" ht="15.75">
      <c r="A93" s="95"/>
      <c r="B93" s="95"/>
      <c r="C93" s="95"/>
      <c r="D93" s="99"/>
      <c r="E93" s="99"/>
      <c r="F93" s="99"/>
      <c r="G93" s="408"/>
      <c r="H93" s="408"/>
      <c r="I93" s="434"/>
    </row>
    <row r="94" spans="1:9" ht="15.75">
      <c r="A94" s="95"/>
      <c r="B94" s="95" t="s">
        <v>28</v>
      </c>
      <c r="C94" s="99" t="s">
        <v>85</v>
      </c>
      <c r="D94" s="95"/>
      <c r="E94" s="95"/>
      <c r="F94" s="95"/>
      <c r="G94" s="408"/>
      <c r="H94" s="408"/>
      <c r="I94" s="434"/>
    </row>
    <row r="95" spans="1:9" ht="11.25" customHeight="1">
      <c r="A95" s="95"/>
      <c r="B95" s="95"/>
      <c r="C95" s="95"/>
      <c r="D95" s="95"/>
      <c r="E95" s="95"/>
      <c r="F95" s="95"/>
      <c r="G95" s="408"/>
      <c r="H95" s="408"/>
      <c r="I95" s="434"/>
    </row>
    <row r="96" spans="1:9" ht="15.75">
      <c r="A96" s="19" t="s">
        <v>20</v>
      </c>
      <c r="B96" s="95"/>
      <c r="C96" s="95"/>
      <c r="D96" s="95"/>
      <c r="E96" s="95"/>
      <c r="F96" s="95"/>
      <c r="G96" s="401">
        <f>SUM(G87:G95)</f>
        <v>24639971</v>
      </c>
      <c r="H96" s="401">
        <f>H87+H90+H94+H88+H91+H92</f>
        <v>5073117</v>
      </c>
      <c r="I96" s="439">
        <f>H96/G96*100</f>
        <v>20.58897309578814</v>
      </c>
    </row>
    <row r="97" spans="1:9" ht="12.75" customHeight="1">
      <c r="A97" s="95"/>
      <c r="B97" s="95"/>
      <c r="C97" s="95"/>
      <c r="D97" s="95"/>
      <c r="E97" s="95"/>
      <c r="F97" s="95"/>
      <c r="G97" s="408"/>
      <c r="H97" s="408"/>
      <c r="I97" s="434"/>
    </row>
    <row r="98" spans="1:9" ht="17.25" customHeight="1">
      <c r="A98" s="104" t="s">
        <v>87</v>
      </c>
      <c r="B98" s="104"/>
      <c r="C98" s="104"/>
      <c r="D98" s="104"/>
      <c r="E98" s="104"/>
      <c r="F98" s="104"/>
      <c r="G98" s="409">
        <f>G96+G82+G70+G64</f>
        <v>146653406</v>
      </c>
      <c r="H98" s="409">
        <f>H96+H82+H64+H70</f>
        <v>41661288</v>
      </c>
      <c r="I98" s="439">
        <f>H98/G98*100</f>
        <v>28.40799210623175</v>
      </c>
    </row>
    <row r="99" spans="1:9" ht="16.5">
      <c r="A99" s="104"/>
      <c r="B99" s="104"/>
      <c r="C99" s="104"/>
      <c r="D99" s="104"/>
      <c r="E99" s="104"/>
      <c r="F99" s="104"/>
      <c r="G99" s="409"/>
      <c r="H99" s="409"/>
      <c r="I99" s="439"/>
    </row>
    <row r="100" spans="1:9" ht="15.75">
      <c r="A100" s="105" t="s">
        <v>88</v>
      </c>
      <c r="B100" s="453" t="s">
        <v>89</v>
      </c>
      <c r="C100" s="453"/>
      <c r="D100" s="453"/>
      <c r="E100" s="453"/>
      <c r="F100" s="453"/>
      <c r="G100" s="409"/>
      <c r="H100" s="400"/>
      <c r="I100" s="434"/>
    </row>
    <row r="101" spans="1:9" ht="15.75">
      <c r="A101" s="19"/>
      <c r="B101" s="85" t="s">
        <v>27</v>
      </c>
      <c r="C101" s="453" t="s">
        <v>90</v>
      </c>
      <c r="D101" s="453"/>
      <c r="E101" s="453"/>
      <c r="F101" s="453"/>
      <c r="G101" s="408"/>
      <c r="H101" s="400"/>
      <c r="I101" s="434"/>
    </row>
    <row r="102" spans="1:9" ht="15.75">
      <c r="A102" s="19"/>
      <c r="B102" s="85"/>
      <c r="C102" s="97" t="s">
        <v>27</v>
      </c>
      <c r="D102" s="448" t="s">
        <v>461</v>
      </c>
      <c r="E102" s="448"/>
      <c r="F102" s="448"/>
      <c r="G102" s="408">
        <v>815473</v>
      </c>
      <c r="H102" s="408">
        <v>795449</v>
      </c>
      <c r="I102" s="434">
        <f>H102/G102*100</f>
        <v>97.5444925828323</v>
      </c>
    </row>
    <row r="103" spans="1:9" ht="21.75" customHeight="1">
      <c r="A103" s="22"/>
      <c r="B103" s="22"/>
      <c r="C103" s="316" t="s">
        <v>21</v>
      </c>
      <c r="D103" s="470" t="s">
        <v>447</v>
      </c>
      <c r="E103" s="471"/>
      <c r="F103" s="471"/>
      <c r="G103" s="397">
        <v>1000000</v>
      </c>
      <c r="H103" s="397"/>
      <c r="I103" s="434" t="s">
        <v>291</v>
      </c>
    </row>
    <row r="104" spans="1:9" ht="34.5" customHeight="1">
      <c r="A104" s="22"/>
      <c r="B104" s="22"/>
      <c r="C104" s="316" t="s">
        <v>28</v>
      </c>
      <c r="D104" s="450" t="s">
        <v>462</v>
      </c>
      <c r="E104" s="451"/>
      <c r="F104" s="451"/>
      <c r="G104" s="397">
        <v>659121</v>
      </c>
      <c r="H104" s="397"/>
      <c r="I104" s="434" t="s">
        <v>291</v>
      </c>
    </row>
    <row r="105" spans="1:9" ht="18" customHeight="1">
      <c r="A105" s="22"/>
      <c r="B105" s="22"/>
      <c r="C105" s="316" t="s">
        <v>66</v>
      </c>
      <c r="D105" s="450" t="s">
        <v>488</v>
      </c>
      <c r="E105" s="451"/>
      <c r="F105" s="451"/>
      <c r="G105" s="397">
        <v>180996</v>
      </c>
      <c r="H105" s="397">
        <v>357916</v>
      </c>
      <c r="I105" s="434">
        <f>H105/G105*100</f>
        <v>197.74801653075207</v>
      </c>
    </row>
    <row r="106" spans="1:9" ht="47.25" customHeight="1">
      <c r="A106" s="22"/>
      <c r="B106" s="22"/>
      <c r="C106" s="316" t="s">
        <v>67</v>
      </c>
      <c r="D106" s="447" t="s">
        <v>493</v>
      </c>
      <c r="E106" s="447"/>
      <c r="F106" s="447"/>
      <c r="G106" s="397"/>
      <c r="H106" s="397">
        <v>564000</v>
      </c>
      <c r="I106" s="434" t="s">
        <v>291</v>
      </c>
    </row>
    <row r="107" spans="1:9" ht="16.5">
      <c r="A107" s="104" t="s">
        <v>89</v>
      </c>
      <c r="B107" s="104"/>
      <c r="C107" s="104"/>
      <c r="D107" s="104"/>
      <c r="E107" s="104"/>
      <c r="F107" s="104"/>
      <c r="G107" s="411">
        <f>G102+G103+G104+G105</f>
        <v>2655590</v>
      </c>
      <c r="H107" s="411">
        <f>H102+H103+H104+H105+H106</f>
        <v>1717365</v>
      </c>
      <c r="I107" s="434">
        <f>H107/G107*100</f>
        <v>64.66980972213331</v>
      </c>
    </row>
    <row r="108" spans="1:9" ht="15.75">
      <c r="A108" s="22"/>
      <c r="B108" s="22"/>
      <c r="C108" s="22"/>
      <c r="D108" s="22"/>
      <c r="E108" s="22"/>
      <c r="F108" s="22"/>
      <c r="G108" s="431"/>
      <c r="H108" s="412"/>
      <c r="I108" s="434"/>
    </row>
    <row r="109" spans="1:9" ht="18.75">
      <c r="A109" s="21" t="s">
        <v>92</v>
      </c>
      <c r="B109" s="21"/>
      <c r="C109" s="21"/>
      <c r="D109" s="21"/>
      <c r="E109" s="21"/>
      <c r="F109" s="21"/>
      <c r="G109" s="432">
        <f>G98+G107</f>
        <v>149308996</v>
      </c>
      <c r="H109" s="409">
        <f>H98+H107</f>
        <v>43378653</v>
      </c>
      <c r="I109" s="439">
        <f>H109/G109*100</f>
        <v>29.052939984942366</v>
      </c>
    </row>
    <row r="110" spans="7:9" ht="15.75">
      <c r="G110" s="6"/>
      <c r="H110" s="6"/>
      <c r="I110" s="142"/>
    </row>
    <row r="111" spans="7:9" ht="15.75">
      <c r="G111" s="74"/>
      <c r="H111" s="91"/>
      <c r="I111" s="11"/>
    </row>
    <row r="112" ht="9" customHeight="1">
      <c r="I112" s="11"/>
    </row>
    <row r="113" spans="1:9" s="9" customFormat="1" ht="15.75">
      <c r="A113" s="66"/>
      <c r="B113" s="65"/>
      <c r="C113" s="65"/>
      <c r="D113" s="65"/>
      <c r="E113" s="65"/>
      <c r="H113" s="91"/>
      <c r="I113" s="10"/>
    </row>
    <row r="114" ht="9" customHeight="1">
      <c r="I114" s="11"/>
    </row>
    <row r="115" ht="9" customHeight="1">
      <c r="I115" s="11"/>
    </row>
    <row r="121" ht="15.75">
      <c r="I121" s="11"/>
    </row>
    <row r="126" ht="15.75">
      <c r="I126" s="11"/>
    </row>
  </sheetData>
  <sheetProtection/>
  <mergeCells count="38">
    <mergeCell ref="D61:F61"/>
    <mergeCell ref="B62:F62"/>
    <mergeCell ref="C52:F52"/>
    <mergeCell ref="D38:F38"/>
    <mergeCell ref="D103:F103"/>
    <mergeCell ref="D48:F48"/>
    <mergeCell ref="A64:F64"/>
    <mergeCell ref="C56:F56"/>
    <mergeCell ref="D57:F57"/>
    <mergeCell ref="D58:F58"/>
    <mergeCell ref="D59:F59"/>
    <mergeCell ref="D60:F60"/>
    <mergeCell ref="A3:I3"/>
    <mergeCell ref="A4:I4"/>
    <mergeCell ref="A5:I5"/>
    <mergeCell ref="A6:I6"/>
    <mergeCell ref="B13:F13"/>
    <mergeCell ref="E49:F49"/>
    <mergeCell ref="D87:F87"/>
    <mergeCell ref="C101:F101"/>
    <mergeCell ref="A9:F11"/>
    <mergeCell ref="D17:F17"/>
    <mergeCell ref="C46:F46"/>
    <mergeCell ref="E19:F19"/>
    <mergeCell ref="D40:F40"/>
    <mergeCell ref="E42:F42"/>
    <mergeCell ref="B66:F66"/>
    <mergeCell ref="B54:F54"/>
    <mergeCell ref="D106:F106"/>
    <mergeCell ref="C69:F69"/>
    <mergeCell ref="D105:F105"/>
    <mergeCell ref="D104:F104"/>
    <mergeCell ref="C67:F67"/>
    <mergeCell ref="C68:F68"/>
    <mergeCell ref="A70:F70"/>
    <mergeCell ref="D88:F88"/>
    <mergeCell ref="D102:F102"/>
    <mergeCell ref="B100:F100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23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4.125" style="185" customWidth="1"/>
    <col min="2" max="2" width="9.125" style="185" customWidth="1"/>
    <col min="3" max="3" width="61.125" style="185" customWidth="1"/>
    <col min="4" max="7" width="26.25390625" style="185" customWidth="1"/>
    <col min="8" max="16384" width="9.125" style="185" customWidth="1"/>
  </cols>
  <sheetData>
    <row r="2" spans="1:7" s="173" customFormat="1" ht="12.75" customHeight="1">
      <c r="A2" s="494" t="s">
        <v>491</v>
      </c>
      <c r="B2" s="494"/>
      <c r="C2" s="494"/>
      <c r="D2" s="494"/>
      <c r="E2" s="494"/>
      <c r="F2" s="494"/>
      <c r="G2" s="494"/>
    </row>
    <row r="3" spans="3:7" s="76" customFormat="1" ht="15" customHeight="1">
      <c r="C3" s="495" t="s">
        <v>442</v>
      </c>
      <c r="D3" s="495"/>
      <c r="E3" s="495"/>
      <c r="F3" s="495"/>
      <c r="G3" s="495"/>
    </row>
    <row r="4" spans="4:7" s="176" customFormat="1" ht="15" customHeight="1">
      <c r="D4" s="177"/>
      <c r="E4" s="178"/>
      <c r="F4" s="178"/>
      <c r="G4" s="178"/>
    </row>
    <row r="5" spans="3:7" s="127" customFormat="1" ht="15" customHeight="1">
      <c r="C5" s="496" t="s">
        <v>325</v>
      </c>
      <c r="D5" s="496"/>
      <c r="E5" s="496"/>
      <c r="F5" s="496"/>
      <c r="G5" s="496"/>
    </row>
    <row r="6" spans="3:7" s="127" customFormat="1" ht="15.75">
      <c r="C6" s="497" t="s">
        <v>201</v>
      </c>
      <c r="D6" s="497"/>
      <c r="E6" s="497"/>
      <c r="F6" s="497"/>
      <c r="G6" s="497"/>
    </row>
    <row r="7" spans="3:7" s="127" customFormat="1" ht="15" customHeight="1">
      <c r="C7" s="496" t="s">
        <v>475</v>
      </c>
      <c r="D7" s="496"/>
      <c r="E7" s="496"/>
      <c r="F7" s="496"/>
      <c r="G7" s="496"/>
    </row>
    <row r="8" spans="3:7" s="173" customFormat="1" ht="12" customHeight="1" thickBot="1">
      <c r="C8" s="174"/>
      <c r="D8" s="179"/>
      <c r="E8" s="180"/>
      <c r="F8" s="180"/>
      <c r="G8" s="419" t="s">
        <v>451</v>
      </c>
    </row>
    <row r="9" spans="1:7" s="173" customFormat="1" ht="16.5" customHeight="1" thickBot="1">
      <c r="A9" s="472" t="s">
        <v>438</v>
      </c>
      <c r="B9" s="474" t="s">
        <v>112</v>
      </c>
      <c r="C9" s="477" t="s">
        <v>113</v>
      </c>
      <c r="D9" s="480" t="s">
        <v>202</v>
      </c>
      <c r="E9" s="483" t="s">
        <v>203</v>
      </c>
      <c r="F9" s="483"/>
      <c r="G9" s="484"/>
    </row>
    <row r="10" spans="1:7" s="173" customFormat="1" ht="33" customHeight="1" thickBot="1">
      <c r="A10" s="473"/>
      <c r="B10" s="475"/>
      <c r="C10" s="478"/>
      <c r="D10" s="481"/>
      <c r="E10" s="182" t="s">
        <v>204</v>
      </c>
      <c r="F10" s="183" t="s">
        <v>205</v>
      </c>
      <c r="G10" s="184" t="s">
        <v>206</v>
      </c>
    </row>
    <row r="11" spans="1:7" s="173" customFormat="1" ht="22.5" customHeight="1">
      <c r="A11" s="473"/>
      <c r="B11" s="475"/>
      <c r="C11" s="478"/>
      <c r="D11" s="481"/>
      <c r="E11" s="485" t="s">
        <v>207</v>
      </c>
      <c r="F11" s="486"/>
      <c r="G11" s="487"/>
    </row>
    <row r="12" spans="1:7" ht="12.75">
      <c r="A12" s="473"/>
      <c r="B12" s="475"/>
      <c r="C12" s="478"/>
      <c r="D12" s="481"/>
      <c r="E12" s="488"/>
      <c r="F12" s="489"/>
      <c r="G12" s="490"/>
    </row>
    <row r="13" spans="1:7" ht="3" customHeight="1" thickBot="1">
      <c r="A13" s="356"/>
      <c r="B13" s="476"/>
      <c r="C13" s="479"/>
      <c r="D13" s="482"/>
      <c r="E13" s="491"/>
      <c r="F13" s="492"/>
      <c r="G13" s="493"/>
    </row>
    <row r="14" spans="1:7" ht="30.75" thickBot="1">
      <c r="A14" s="357" t="s">
        <v>27</v>
      </c>
      <c r="B14" s="303" t="s">
        <v>129</v>
      </c>
      <c r="C14" s="418" t="s">
        <v>130</v>
      </c>
      <c r="D14" s="417">
        <f aca="true" t="shared" si="0" ref="D14:D22">SUM(E14:G14)</f>
        <v>5000</v>
      </c>
      <c r="E14" s="186">
        <v>5000</v>
      </c>
      <c r="F14" s="186"/>
      <c r="G14" s="187"/>
    </row>
    <row r="15" spans="1:7" ht="15">
      <c r="A15" s="358" t="s">
        <v>21</v>
      </c>
      <c r="B15" s="303" t="s">
        <v>131</v>
      </c>
      <c r="C15" s="302" t="s">
        <v>355</v>
      </c>
      <c r="D15" s="186">
        <f t="shared" si="0"/>
        <v>5000</v>
      </c>
      <c r="E15" s="186">
        <v>5000</v>
      </c>
      <c r="F15" s="186"/>
      <c r="G15" s="187"/>
    </row>
    <row r="16" spans="1:7" ht="15">
      <c r="A16" s="358" t="s">
        <v>28</v>
      </c>
      <c r="B16" s="122" t="s">
        <v>132</v>
      </c>
      <c r="C16" s="121" t="s">
        <v>133</v>
      </c>
      <c r="D16" s="188">
        <f t="shared" si="0"/>
        <v>54000</v>
      </c>
      <c r="E16" s="188"/>
      <c r="F16" s="188">
        <v>54000</v>
      </c>
      <c r="G16" s="189"/>
    </row>
    <row r="17" spans="1:7" ht="15">
      <c r="A17" s="358" t="s">
        <v>66</v>
      </c>
      <c r="B17" s="122" t="s">
        <v>208</v>
      </c>
      <c r="C17" s="121" t="s">
        <v>209</v>
      </c>
      <c r="D17" s="188">
        <f t="shared" si="0"/>
        <v>19886231</v>
      </c>
      <c r="E17" s="188">
        <v>19886231</v>
      </c>
      <c r="F17" s="188"/>
      <c r="G17" s="189"/>
    </row>
    <row r="18" spans="1:7" ht="15">
      <c r="A18" s="358" t="s">
        <v>67</v>
      </c>
      <c r="B18" s="193" t="s">
        <v>388</v>
      </c>
      <c r="C18" s="121" t="s">
        <v>389</v>
      </c>
      <c r="D18" s="188">
        <f t="shared" si="0"/>
        <v>1717365</v>
      </c>
      <c r="E18" s="188">
        <v>1717365</v>
      </c>
      <c r="F18" s="188"/>
      <c r="G18" s="189"/>
    </row>
    <row r="19" spans="1:7" ht="15">
      <c r="A19" s="358" t="s">
        <v>72</v>
      </c>
      <c r="B19" s="122">
        <v>63020</v>
      </c>
      <c r="C19" s="121" t="s">
        <v>397</v>
      </c>
      <c r="D19" s="188">
        <f t="shared" si="0"/>
        <v>19206133</v>
      </c>
      <c r="E19" s="188">
        <v>19206133</v>
      </c>
      <c r="F19" s="188"/>
      <c r="G19" s="189"/>
    </row>
    <row r="20" spans="1:7" ht="15">
      <c r="A20" s="358" t="s">
        <v>161</v>
      </c>
      <c r="B20" s="193">
        <v>104051</v>
      </c>
      <c r="C20" s="121" t="s">
        <v>354</v>
      </c>
      <c r="D20" s="188">
        <f t="shared" si="0"/>
        <v>84000</v>
      </c>
      <c r="E20" s="188"/>
      <c r="F20" s="188"/>
      <c r="G20" s="189">
        <v>84000</v>
      </c>
    </row>
    <row r="21" spans="1:7" ht="15">
      <c r="A21" s="358" t="s">
        <v>163</v>
      </c>
      <c r="B21" s="193">
        <v>107051</v>
      </c>
      <c r="C21" s="123" t="s">
        <v>328</v>
      </c>
      <c r="D21" s="188">
        <f t="shared" si="0"/>
        <v>930924</v>
      </c>
      <c r="E21" s="188">
        <v>930924</v>
      </c>
      <c r="F21" s="188"/>
      <c r="G21" s="189"/>
    </row>
    <row r="22" spans="1:7" ht="30.75" thickBot="1">
      <c r="A22" s="359" t="s">
        <v>165</v>
      </c>
      <c r="B22" s="193">
        <v>900020</v>
      </c>
      <c r="C22" s="121" t="s">
        <v>210</v>
      </c>
      <c r="D22" s="188">
        <f t="shared" si="0"/>
        <v>1490000</v>
      </c>
      <c r="E22" s="188">
        <v>1490000</v>
      </c>
      <c r="F22" s="188"/>
      <c r="G22" s="189"/>
    </row>
    <row r="23" spans="1:7" ht="30" customHeight="1" thickBot="1">
      <c r="A23" s="360" t="s">
        <v>171</v>
      </c>
      <c r="B23" s="194"/>
      <c r="C23" s="194" t="s">
        <v>2</v>
      </c>
      <c r="D23" s="192">
        <f>SUM(D14:D22)</f>
        <v>43378653</v>
      </c>
      <c r="E23" s="192">
        <f>SUM(E14:E22)</f>
        <v>43240653</v>
      </c>
      <c r="F23" s="192">
        <f>SUM(F14:F22)</f>
        <v>54000</v>
      </c>
      <c r="G23" s="192">
        <f>SUM(G14:G22)</f>
        <v>84000</v>
      </c>
    </row>
  </sheetData>
  <sheetProtection/>
  <mergeCells count="11">
    <mergeCell ref="A2:G2"/>
    <mergeCell ref="C3:G3"/>
    <mergeCell ref="C5:G5"/>
    <mergeCell ref="C6:G6"/>
    <mergeCell ref="C7:G7"/>
    <mergeCell ref="A9:A12"/>
    <mergeCell ref="B9:B13"/>
    <mergeCell ref="C9:C13"/>
    <mergeCell ref="D9:D13"/>
    <mergeCell ref="E9:G9"/>
    <mergeCell ref="E11:G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4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2:21" ht="15.75">
      <c r="B1" s="129" t="s">
        <v>472</v>
      </c>
      <c r="M1" s="515"/>
      <c r="N1" s="515"/>
      <c r="O1" s="515"/>
      <c r="P1" s="515"/>
      <c r="Q1" s="515"/>
      <c r="R1" s="515"/>
      <c r="S1" s="515"/>
      <c r="T1" s="515"/>
      <c r="U1" s="515"/>
    </row>
    <row r="2" spans="2:18" ht="15.75" customHeight="1"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spans="2:21" s="118" customFormat="1" ht="15.75" customHeight="1">
      <c r="B3" s="511" t="s">
        <v>442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</row>
    <row r="4" spans="2:18" s="118" customFormat="1" ht="15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21" s="118" customFormat="1" ht="15.75" customHeight="1">
      <c r="B5" s="511" t="s">
        <v>325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</row>
    <row r="6" spans="2:21" s="118" customFormat="1" ht="15.75" customHeight="1">
      <c r="B6" s="511" t="s">
        <v>111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</row>
    <row r="7" spans="2:21" s="118" customFormat="1" ht="15.75" customHeight="1">
      <c r="B7" s="511" t="s">
        <v>473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</row>
    <row r="8" spans="20:21" s="118" customFormat="1" ht="15.75" thickBot="1">
      <c r="T8" s="516" t="s">
        <v>451</v>
      </c>
      <c r="U8" s="516"/>
    </row>
    <row r="9" spans="1:21" s="119" customFormat="1" ht="20.25" customHeight="1" thickBot="1">
      <c r="A9" s="512" t="s">
        <v>438</v>
      </c>
      <c r="B9" s="526" t="s">
        <v>112</v>
      </c>
      <c r="C9" s="531" t="s">
        <v>113</v>
      </c>
      <c r="D9" s="508" t="s">
        <v>114</v>
      </c>
      <c r="E9" s="499" t="s">
        <v>115</v>
      </c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1"/>
      <c r="T9" s="504" t="s">
        <v>3</v>
      </c>
      <c r="U9" s="505"/>
    </row>
    <row r="10" spans="1:21" s="119" customFormat="1" ht="38.25" customHeight="1" thickBot="1">
      <c r="A10" s="513"/>
      <c r="B10" s="527"/>
      <c r="C10" s="532"/>
      <c r="D10" s="509"/>
      <c r="E10" s="537" t="s">
        <v>43</v>
      </c>
      <c r="F10" s="538"/>
      <c r="G10" s="538"/>
      <c r="H10" s="538"/>
      <c r="I10" s="538"/>
      <c r="J10" s="538"/>
      <c r="K10" s="539"/>
      <c r="L10" s="499" t="s">
        <v>44</v>
      </c>
      <c r="M10" s="500"/>
      <c r="N10" s="500"/>
      <c r="O10" s="501"/>
      <c r="P10" s="534" t="s">
        <v>116</v>
      </c>
      <c r="Q10" s="535"/>
      <c r="R10" s="535"/>
      <c r="S10" s="536"/>
      <c r="T10" s="502" t="s">
        <v>6</v>
      </c>
      <c r="U10" s="503"/>
    </row>
    <row r="11" spans="1:21" s="119" customFormat="1" ht="21" customHeight="1" thickBot="1">
      <c r="A11" s="513"/>
      <c r="B11" s="527"/>
      <c r="C11" s="532"/>
      <c r="D11" s="509"/>
      <c r="E11" s="508" t="s">
        <v>117</v>
      </c>
      <c r="F11" s="508" t="s">
        <v>118</v>
      </c>
      <c r="G11" s="508" t="s">
        <v>119</v>
      </c>
      <c r="H11" s="508" t="s">
        <v>120</v>
      </c>
      <c r="I11" s="508" t="s">
        <v>121</v>
      </c>
      <c r="J11" s="517" t="s">
        <v>364</v>
      </c>
      <c r="K11" s="523" t="s">
        <v>122</v>
      </c>
      <c r="L11" s="517" t="s">
        <v>123</v>
      </c>
      <c r="M11" s="517" t="s">
        <v>45</v>
      </c>
      <c r="N11" s="508" t="s">
        <v>211</v>
      </c>
      <c r="O11" s="520" t="s">
        <v>212</v>
      </c>
      <c r="P11" s="508" t="s">
        <v>366</v>
      </c>
      <c r="Q11" s="508" t="s">
        <v>124</v>
      </c>
      <c r="R11" s="508" t="s">
        <v>125</v>
      </c>
      <c r="S11" s="520" t="s">
        <v>213</v>
      </c>
      <c r="T11" s="171" t="s">
        <v>126</v>
      </c>
      <c r="U11" s="172" t="s">
        <v>127</v>
      </c>
    </row>
    <row r="12" spans="1:21" s="119" customFormat="1" ht="18.75" customHeight="1">
      <c r="A12" s="513"/>
      <c r="B12" s="527"/>
      <c r="C12" s="532"/>
      <c r="D12" s="509"/>
      <c r="E12" s="509"/>
      <c r="F12" s="509"/>
      <c r="G12" s="509"/>
      <c r="H12" s="509"/>
      <c r="I12" s="509"/>
      <c r="J12" s="529"/>
      <c r="K12" s="524"/>
      <c r="L12" s="518"/>
      <c r="M12" s="518"/>
      <c r="N12" s="509"/>
      <c r="O12" s="521"/>
      <c r="P12" s="509"/>
      <c r="Q12" s="509"/>
      <c r="R12" s="509"/>
      <c r="S12" s="521"/>
      <c r="T12" s="506" t="s">
        <v>128</v>
      </c>
      <c r="U12" s="507"/>
    </row>
    <row r="13" spans="1:21" s="119" customFormat="1" ht="20.25" customHeight="1" thickBot="1">
      <c r="A13" s="514"/>
      <c r="B13" s="528"/>
      <c r="C13" s="533"/>
      <c r="D13" s="510"/>
      <c r="E13" s="510"/>
      <c r="F13" s="510"/>
      <c r="G13" s="510"/>
      <c r="H13" s="510"/>
      <c r="I13" s="510"/>
      <c r="J13" s="530"/>
      <c r="K13" s="525"/>
      <c r="L13" s="519"/>
      <c r="M13" s="519"/>
      <c r="N13" s="510"/>
      <c r="O13" s="522"/>
      <c r="P13" s="510"/>
      <c r="Q13" s="510"/>
      <c r="R13" s="510"/>
      <c r="S13" s="522"/>
      <c r="T13" s="502"/>
      <c r="U13" s="503"/>
    </row>
    <row r="14" spans="1:21" s="118" customFormat="1" ht="30.75" thickBot="1">
      <c r="A14" s="361" t="s">
        <v>27</v>
      </c>
      <c r="B14" s="120" t="s">
        <v>129</v>
      </c>
      <c r="C14" s="121" t="s">
        <v>130</v>
      </c>
      <c r="D14" s="323">
        <f>K14+O14+S14</f>
        <v>8232346</v>
      </c>
      <c r="E14" s="324">
        <v>3890040</v>
      </c>
      <c r="F14" s="325">
        <v>897530</v>
      </c>
      <c r="G14" s="325">
        <v>3185236</v>
      </c>
      <c r="H14" s="325"/>
      <c r="I14" s="325">
        <v>259540</v>
      </c>
      <c r="J14" s="325"/>
      <c r="K14" s="326">
        <f aca="true" t="shared" si="0" ref="K14:K20">SUM(E14:J14)</f>
        <v>8232346</v>
      </c>
      <c r="L14" s="327"/>
      <c r="M14" s="327"/>
      <c r="N14" s="327"/>
      <c r="O14" s="328">
        <f>SUM(L14:N14)</f>
        <v>0</v>
      </c>
      <c r="P14" s="329"/>
      <c r="Q14" s="330"/>
      <c r="R14" s="331"/>
      <c r="S14" s="331">
        <f>SUM(P14:R14)</f>
        <v>0</v>
      </c>
      <c r="T14" s="332"/>
      <c r="U14" s="333"/>
    </row>
    <row r="15" spans="1:21" s="118" customFormat="1" ht="15">
      <c r="A15" s="362" t="s">
        <v>21</v>
      </c>
      <c r="B15" s="122" t="s">
        <v>131</v>
      </c>
      <c r="C15" s="121" t="s">
        <v>23</v>
      </c>
      <c r="D15" s="323">
        <f>K15+O15+S15</f>
        <v>181534</v>
      </c>
      <c r="E15" s="324"/>
      <c r="F15" s="325"/>
      <c r="G15" s="325">
        <v>181534</v>
      </c>
      <c r="H15" s="325"/>
      <c r="I15" s="325"/>
      <c r="J15" s="325"/>
      <c r="K15" s="326">
        <f t="shared" si="0"/>
        <v>181534</v>
      </c>
      <c r="L15" s="327"/>
      <c r="M15" s="327"/>
      <c r="N15" s="327"/>
      <c r="O15" s="328">
        <f>SUM(L15:N15)</f>
        <v>0</v>
      </c>
      <c r="P15" s="328"/>
      <c r="Q15" s="330"/>
      <c r="R15" s="331"/>
      <c r="S15" s="331">
        <f aca="true" t="shared" si="1" ref="S15:S31">SUM(P15:R15)</f>
        <v>0</v>
      </c>
      <c r="T15" s="334"/>
      <c r="U15" s="335"/>
    </row>
    <row r="16" spans="1:21" s="118" customFormat="1" ht="30">
      <c r="A16" s="362" t="s">
        <v>28</v>
      </c>
      <c r="B16" s="122" t="s">
        <v>132</v>
      </c>
      <c r="C16" s="121" t="s">
        <v>399</v>
      </c>
      <c r="D16" s="323">
        <f>K16+O16+S16</f>
        <v>11480</v>
      </c>
      <c r="E16" s="324"/>
      <c r="F16" s="325"/>
      <c r="G16" s="325">
        <v>11480</v>
      </c>
      <c r="H16" s="325"/>
      <c r="I16" s="325"/>
      <c r="J16" s="325"/>
      <c r="K16" s="326">
        <f t="shared" si="0"/>
        <v>11480</v>
      </c>
      <c r="L16" s="327"/>
      <c r="M16" s="327"/>
      <c r="N16" s="327"/>
      <c r="O16" s="328"/>
      <c r="P16" s="328"/>
      <c r="Q16" s="330"/>
      <c r="R16" s="331"/>
      <c r="S16" s="331"/>
      <c r="T16" s="334"/>
      <c r="U16" s="335"/>
    </row>
    <row r="17" spans="1:21" s="118" customFormat="1" ht="30">
      <c r="A17" s="362" t="s">
        <v>66</v>
      </c>
      <c r="B17" s="122" t="s">
        <v>208</v>
      </c>
      <c r="C17" s="121" t="s">
        <v>365</v>
      </c>
      <c r="D17" s="323">
        <f aca="true" t="shared" si="2" ref="D17:D31">K17+O17+S17</f>
        <v>795449</v>
      </c>
      <c r="E17" s="324"/>
      <c r="F17" s="325"/>
      <c r="G17" s="325"/>
      <c r="H17" s="325"/>
      <c r="I17" s="325"/>
      <c r="J17" s="325"/>
      <c r="K17" s="326">
        <f t="shared" si="0"/>
        <v>0</v>
      </c>
      <c r="L17" s="327"/>
      <c r="M17" s="327"/>
      <c r="N17" s="327"/>
      <c r="O17" s="328">
        <f>SUM(L17:N17)</f>
        <v>0</v>
      </c>
      <c r="P17" s="328">
        <v>795449</v>
      </c>
      <c r="Q17" s="330"/>
      <c r="R17" s="331"/>
      <c r="S17" s="331">
        <f t="shared" si="1"/>
        <v>795449</v>
      </c>
      <c r="T17" s="334"/>
      <c r="U17" s="335"/>
    </row>
    <row r="18" spans="1:21" s="118" customFormat="1" ht="15">
      <c r="A18" s="362" t="s">
        <v>67</v>
      </c>
      <c r="B18" s="122" t="s">
        <v>465</v>
      </c>
      <c r="C18" s="121" t="s">
        <v>466</v>
      </c>
      <c r="D18" s="323">
        <f t="shared" si="2"/>
        <v>357916</v>
      </c>
      <c r="E18" s="324">
        <v>326119</v>
      </c>
      <c r="F18" s="325">
        <v>31797</v>
      </c>
      <c r="G18" s="325"/>
      <c r="H18" s="325"/>
      <c r="I18" s="325"/>
      <c r="J18" s="325"/>
      <c r="K18" s="326">
        <f t="shared" si="0"/>
        <v>357916</v>
      </c>
      <c r="L18" s="327"/>
      <c r="M18" s="327"/>
      <c r="N18" s="327"/>
      <c r="O18" s="328"/>
      <c r="P18" s="328"/>
      <c r="Q18" s="330"/>
      <c r="R18" s="331"/>
      <c r="S18" s="331"/>
      <c r="T18" s="334"/>
      <c r="U18" s="335"/>
    </row>
    <row r="19" spans="1:21" s="118" customFormat="1" ht="30">
      <c r="A19" s="362" t="s">
        <v>72</v>
      </c>
      <c r="B19" s="122" t="s">
        <v>367</v>
      </c>
      <c r="C19" s="121" t="s">
        <v>368</v>
      </c>
      <c r="D19" s="323">
        <f t="shared" si="2"/>
        <v>215900</v>
      </c>
      <c r="E19" s="324"/>
      <c r="F19" s="325"/>
      <c r="G19" s="325">
        <v>215900</v>
      </c>
      <c r="H19" s="325"/>
      <c r="I19" s="325"/>
      <c r="J19" s="325"/>
      <c r="K19" s="326">
        <f t="shared" si="0"/>
        <v>215900</v>
      </c>
      <c r="L19" s="327"/>
      <c r="M19" s="327"/>
      <c r="N19" s="327"/>
      <c r="O19" s="328">
        <f>SUM(L19:N19)</f>
        <v>0</v>
      </c>
      <c r="P19" s="328"/>
      <c r="Q19" s="330"/>
      <c r="R19" s="331"/>
      <c r="S19" s="331"/>
      <c r="T19" s="334"/>
      <c r="U19" s="335"/>
    </row>
    <row r="20" spans="1:21" s="118" customFormat="1" ht="18.75" customHeight="1">
      <c r="A20" s="362" t="s">
        <v>161</v>
      </c>
      <c r="B20" s="122" t="s">
        <v>398</v>
      </c>
      <c r="C20" s="121" t="s">
        <v>397</v>
      </c>
      <c r="D20" s="323">
        <f t="shared" si="2"/>
        <v>19206133</v>
      </c>
      <c r="E20" s="336"/>
      <c r="F20" s="337"/>
      <c r="G20" s="427">
        <v>3877369</v>
      </c>
      <c r="H20" s="337"/>
      <c r="I20" s="337"/>
      <c r="J20" s="337"/>
      <c r="K20" s="428">
        <f t="shared" si="0"/>
        <v>3877369</v>
      </c>
      <c r="L20" s="428">
        <v>15328764</v>
      </c>
      <c r="M20" s="338"/>
      <c r="N20" s="338"/>
      <c r="O20" s="429">
        <f>SUM(L20:N20)</f>
        <v>15328764</v>
      </c>
      <c r="P20" s="339"/>
      <c r="Q20" s="339"/>
      <c r="R20" s="340"/>
      <c r="S20" s="340"/>
      <c r="T20" s="341"/>
      <c r="U20" s="342"/>
    </row>
    <row r="21" spans="1:21" s="118" customFormat="1" ht="29.25" customHeight="1">
      <c r="A21" s="362" t="s">
        <v>163</v>
      </c>
      <c r="B21" s="122" t="s">
        <v>134</v>
      </c>
      <c r="C21" s="322" t="s">
        <v>135</v>
      </c>
      <c r="D21" s="323">
        <f t="shared" si="2"/>
        <v>1372870</v>
      </c>
      <c r="E21" s="324"/>
      <c r="F21" s="325"/>
      <c r="G21" s="325">
        <v>1372870</v>
      </c>
      <c r="H21" s="327"/>
      <c r="I21" s="325"/>
      <c r="J21" s="325"/>
      <c r="K21" s="326">
        <f aca="true" t="shared" si="3" ref="K21:K31">SUM(E21:I21)</f>
        <v>1372870</v>
      </c>
      <c r="L21" s="327"/>
      <c r="M21" s="327"/>
      <c r="N21" s="327"/>
      <c r="O21" s="328">
        <f aca="true" t="shared" si="4" ref="O21:O31">SUM(L21:N21)</f>
        <v>0</v>
      </c>
      <c r="P21" s="328"/>
      <c r="Q21" s="330"/>
      <c r="R21" s="331"/>
      <c r="S21" s="331">
        <f t="shared" si="1"/>
        <v>0</v>
      </c>
      <c r="T21" s="343"/>
      <c r="U21" s="335"/>
    </row>
    <row r="22" spans="1:21" s="118" customFormat="1" ht="15">
      <c r="A22" s="362" t="s">
        <v>165</v>
      </c>
      <c r="B22" s="122" t="s">
        <v>136</v>
      </c>
      <c r="C22" s="121" t="s">
        <v>137</v>
      </c>
      <c r="D22" s="323">
        <f t="shared" si="2"/>
        <v>874779</v>
      </c>
      <c r="E22" s="324">
        <v>258000</v>
      </c>
      <c r="F22" s="325">
        <v>45279</v>
      </c>
      <c r="G22" s="325">
        <v>571500</v>
      </c>
      <c r="H22" s="327"/>
      <c r="I22" s="325"/>
      <c r="J22" s="325"/>
      <c r="K22" s="326">
        <f t="shared" si="3"/>
        <v>874779</v>
      </c>
      <c r="L22" s="327"/>
      <c r="M22" s="327"/>
      <c r="N22" s="327"/>
      <c r="O22" s="328">
        <f t="shared" si="4"/>
        <v>0</v>
      </c>
      <c r="P22" s="328"/>
      <c r="Q22" s="330"/>
      <c r="R22" s="331"/>
      <c r="S22" s="331">
        <f t="shared" si="1"/>
        <v>0</v>
      </c>
      <c r="T22" s="343"/>
      <c r="U22" s="335"/>
    </row>
    <row r="23" spans="1:21" s="118" customFormat="1" ht="30">
      <c r="A23" s="362" t="s">
        <v>171</v>
      </c>
      <c r="B23" s="122" t="s">
        <v>138</v>
      </c>
      <c r="C23" s="121" t="s">
        <v>139</v>
      </c>
      <c r="D23" s="323">
        <f t="shared" si="2"/>
        <v>274259</v>
      </c>
      <c r="E23" s="324"/>
      <c r="F23" s="325"/>
      <c r="G23" s="325">
        <v>274259</v>
      </c>
      <c r="H23" s="327"/>
      <c r="I23" s="325"/>
      <c r="J23" s="325"/>
      <c r="K23" s="326">
        <f t="shared" si="3"/>
        <v>274259</v>
      </c>
      <c r="L23" s="327"/>
      <c r="M23" s="327"/>
      <c r="N23" s="327"/>
      <c r="O23" s="328">
        <f t="shared" si="4"/>
        <v>0</v>
      </c>
      <c r="P23" s="328"/>
      <c r="Q23" s="330"/>
      <c r="R23" s="331"/>
      <c r="S23" s="331">
        <f t="shared" si="1"/>
        <v>0</v>
      </c>
      <c r="T23" s="332"/>
      <c r="U23" s="335"/>
    </row>
    <row r="24" spans="1:21" s="118" customFormat="1" ht="15">
      <c r="A24" s="362" t="s">
        <v>173</v>
      </c>
      <c r="B24" s="122" t="s">
        <v>140</v>
      </c>
      <c r="C24" s="121" t="s">
        <v>22</v>
      </c>
      <c r="D24" s="323">
        <f t="shared" si="2"/>
        <v>93500</v>
      </c>
      <c r="E24" s="324"/>
      <c r="F24" s="325"/>
      <c r="G24" s="325">
        <v>93500</v>
      </c>
      <c r="H24" s="327"/>
      <c r="I24" s="325"/>
      <c r="J24" s="325"/>
      <c r="K24" s="326">
        <f t="shared" si="3"/>
        <v>93500</v>
      </c>
      <c r="L24" s="327"/>
      <c r="M24" s="327"/>
      <c r="N24" s="327"/>
      <c r="O24" s="328">
        <f t="shared" si="4"/>
        <v>0</v>
      </c>
      <c r="P24" s="328"/>
      <c r="Q24" s="330"/>
      <c r="R24" s="331"/>
      <c r="S24" s="331">
        <f t="shared" si="1"/>
        <v>0</v>
      </c>
      <c r="T24" s="343"/>
      <c r="U24" s="335"/>
    </row>
    <row r="25" spans="1:21" s="118" customFormat="1" ht="15">
      <c r="A25" s="362" t="s">
        <v>175</v>
      </c>
      <c r="B25" s="122" t="s">
        <v>141</v>
      </c>
      <c r="C25" s="121" t="s">
        <v>24</v>
      </c>
      <c r="D25" s="323">
        <f t="shared" si="2"/>
        <v>1626199</v>
      </c>
      <c r="E25" s="324">
        <v>193200</v>
      </c>
      <c r="F25" s="325">
        <v>33907</v>
      </c>
      <c r="G25" s="325">
        <v>1018092</v>
      </c>
      <c r="H25" s="325"/>
      <c r="I25" s="325"/>
      <c r="J25" s="325"/>
      <c r="K25" s="326">
        <f t="shared" si="3"/>
        <v>1245199</v>
      </c>
      <c r="L25" s="327">
        <v>381000</v>
      </c>
      <c r="M25" s="327"/>
      <c r="N25" s="327"/>
      <c r="O25" s="328">
        <f t="shared" si="4"/>
        <v>381000</v>
      </c>
      <c r="P25" s="328"/>
      <c r="Q25" s="330"/>
      <c r="R25" s="331"/>
      <c r="S25" s="331">
        <f t="shared" si="1"/>
        <v>0</v>
      </c>
      <c r="T25" s="343"/>
      <c r="U25" s="335"/>
    </row>
    <row r="26" spans="1:21" s="118" customFormat="1" ht="30">
      <c r="A26" s="362" t="s">
        <v>180</v>
      </c>
      <c r="B26" s="122" t="s">
        <v>329</v>
      </c>
      <c r="C26" s="121" t="s">
        <v>330</v>
      </c>
      <c r="D26" s="323">
        <f t="shared" si="2"/>
        <v>1909509</v>
      </c>
      <c r="E26" s="324">
        <v>500000</v>
      </c>
      <c r="F26" s="325">
        <v>258509</v>
      </c>
      <c r="G26" s="325">
        <v>1151000</v>
      </c>
      <c r="H26" s="325"/>
      <c r="I26" s="325"/>
      <c r="J26" s="325"/>
      <c r="K26" s="326">
        <f t="shared" si="3"/>
        <v>1909509</v>
      </c>
      <c r="L26" s="327"/>
      <c r="M26" s="327"/>
      <c r="N26" s="327"/>
      <c r="O26" s="328">
        <f t="shared" si="4"/>
        <v>0</v>
      </c>
      <c r="P26" s="328"/>
      <c r="Q26" s="330"/>
      <c r="R26" s="331"/>
      <c r="S26" s="331">
        <f t="shared" si="1"/>
        <v>0</v>
      </c>
      <c r="T26" s="343"/>
      <c r="U26" s="335"/>
    </row>
    <row r="27" spans="1:21" s="118" customFormat="1" ht="15">
      <c r="A27" s="362" t="s">
        <v>182</v>
      </c>
      <c r="B27" s="122" t="s">
        <v>467</v>
      </c>
      <c r="C27" s="121" t="s">
        <v>468</v>
      </c>
      <c r="D27" s="323">
        <f t="shared" si="2"/>
        <v>50000</v>
      </c>
      <c r="E27" s="324"/>
      <c r="F27" s="325"/>
      <c r="G27" s="325"/>
      <c r="H27" s="325"/>
      <c r="I27" s="325">
        <v>50000</v>
      </c>
      <c r="J27" s="325"/>
      <c r="K27" s="326">
        <f t="shared" si="3"/>
        <v>50000</v>
      </c>
      <c r="L27" s="327"/>
      <c r="M27" s="327"/>
      <c r="N27" s="327"/>
      <c r="O27" s="328"/>
      <c r="P27" s="328"/>
      <c r="Q27" s="330"/>
      <c r="R27" s="331"/>
      <c r="S27" s="331"/>
      <c r="T27" s="343"/>
      <c r="U27" s="335"/>
    </row>
    <row r="28" spans="1:21" s="118" customFormat="1" ht="29.25" customHeight="1">
      <c r="A28" s="362" t="s">
        <v>184</v>
      </c>
      <c r="B28" s="122">
        <v>104051</v>
      </c>
      <c r="C28" s="420" t="s">
        <v>256</v>
      </c>
      <c r="D28" s="323">
        <f t="shared" si="2"/>
        <v>84000</v>
      </c>
      <c r="E28" s="324"/>
      <c r="F28" s="325"/>
      <c r="G28" s="325"/>
      <c r="H28" s="325">
        <v>84000</v>
      </c>
      <c r="I28" s="325"/>
      <c r="J28" s="325"/>
      <c r="K28" s="326">
        <f t="shared" si="3"/>
        <v>84000</v>
      </c>
      <c r="L28" s="327"/>
      <c r="M28" s="327"/>
      <c r="N28" s="327"/>
      <c r="O28" s="328">
        <f t="shared" si="4"/>
        <v>0</v>
      </c>
      <c r="P28" s="328"/>
      <c r="Q28" s="330"/>
      <c r="R28" s="331"/>
      <c r="S28" s="331">
        <f t="shared" si="1"/>
        <v>0</v>
      </c>
      <c r="T28" s="343"/>
      <c r="U28" s="335"/>
    </row>
    <row r="29" spans="1:21" s="118" customFormat="1" ht="15">
      <c r="A29" s="362" t="s">
        <v>192</v>
      </c>
      <c r="B29" s="122" t="s">
        <v>142</v>
      </c>
      <c r="C29" s="123" t="s">
        <v>331</v>
      </c>
      <c r="D29" s="323">
        <f t="shared" si="2"/>
        <v>1392413</v>
      </c>
      <c r="E29" s="324"/>
      <c r="F29" s="325"/>
      <c r="G29" s="325">
        <v>1392413</v>
      </c>
      <c r="H29" s="325"/>
      <c r="I29" s="325"/>
      <c r="J29" s="325"/>
      <c r="K29" s="326">
        <f t="shared" si="3"/>
        <v>1392413</v>
      </c>
      <c r="L29" s="327"/>
      <c r="M29" s="327"/>
      <c r="N29" s="327"/>
      <c r="O29" s="328">
        <f t="shared" si="4"/>
        <v>0</v>
      </c>
      <c r="P29" s="328"/>
      <c r="Q29" s="330"/>
      <c r="R29" s="331"/>
      <c r="S29" s="331">
        <f t="shared" si="1"/>
        <v>0</v>
      </c>
      <c r="T29" s="343"/>
      <c r="U29" s="335"/>
    </row>
    <row r="30" spans="1:21" s="118" customFormat="1" ht="15">
      <c r="A30" s="362" t="s">
        <v>195</v>
      </c>
      <c r="B30" s="122">
        <v>107055</v>
      </c>
      <c r="C30" s="124" t="s">
        <v>332</v>
      </c>
      <c r="D30" s="323">
        <f t="shared" si="2"/>
        <v>4761366</v>
      </c>
      <c r="E30" s="324">
        <v>3271699</v>
      </c>
      <c r="F30" s="325">
        <v>660287</v>
      </c>
      <c r="G30" s="325">
        <v>829380</v>
      </c>
      <c r="H30" s="325"/>
      <c r="I30" s="325"/>
      <c r="J30" s="325"/>
      <c r="K30" s="326">
        <f t="shared" si="3"/>
        <v>4761366</v>
      </c>
      <c r="L30" s="327"/>
      <c r="M30" s="327"/>
      <c r="N30" s="327"/>
      <c r="O30" s="328">
        <f t="shared" si="4"/>
        <v>0</v>
      </c>
      <c r="P30" s="328"/>
      <c r="Q30" s="330"/>
      <c r="R30" s="331"/>
      <c r="S30" s="331">
        <f t="shared" si="1"/>
        <v>0</v>
      </c>
      <c r="T30" s="343">
        <v>1</v>
      </c>
      <c r="U30" s="335">
        <v>1</v>
      </c>
    </row>
    <row r="31" spans="1:21" s="118" customFormat="1" ht="30.75" thickBot="1">
      <c r="A31" s="363" t="s">
        <v>196</v>
      </c>
      <c r="B31" s="122">
        <v>107060</v>
      </c>
      <c r="C31" s="121" t="s">
        <v>143</v>
      </c>
      <c r="D31" s="323">
        <f t="shared" si="2"/>
        <v>1939000</v>
      </c>
      <c r="E31" s="324"/>
      <c r="F31" s="325"/>
      <c r="G31" s="325">
        <v>564000</v>
      </c>
      <c r="H31" s="325">
        <v>1375000</v>
      </c>
      <c r="I31" s="325"/>
      <c r="J31" s="325"/>
      <c r="K31" s="326">
        <f t="shared" si="3"/>
        <v>1939000</v>
      </c>
      <c r="L31" s="327"/>
      <c r="M31" s="327"/>
      <c r="N31" s="327"/>
      <c r="O31" s="328">
        <f t="shared" si="4"/>
        <v>0</v>
      </c>
      <c r="P31" s="328"/>
      <c r="Q31" s="330"/>
      <c r="R31" s="331"/>
      <c r="S31" s="331">
        <f t="shared" si="1"/>
        <v>0</v>
      </c>
      <c r="T31" s="343"/>
      <c r="U31" s="335"/>
    </row>
    <row r="32" spans="1:21" s="118" customFormat="1" ht="33.75" customHeight="1" thickBot="1">
      <c r="A32" s="364" t="s">
        <v>252</v>
      </c>
      <c r="B32" s="196"/>
      <c r="C32" s="197" t="s">
        <v>214</v>
      </c>
      <c r="D32" s="329">
        <f>SUM(D14:D31)</f>
        <v>43378653</v>
      </c>
      <c r="E32" s="329">
        <f aca="true" t="shared" si="5" ref="E32:P32">SUM(E14:E31)</f>
        <v>8439058</v>
      </c>
      <c r="F32" s="329">
        <f t="shared" si="5"/>
        <v>1927309</v>
      </c>
      <c r="G32" s="329">
        <f t="shared" si="5"/>
        <v>14738533</v>
      </c>
      <c r="H32" s="329">
        <f t="shared" si="5"/>
        <v>1459000</v>
      </c>
      <c r="I32" s="329">
        <f t="shared" si="5"/>
        <v>309540</v>
      </c>
      <c r="J32" s="329">
        <f t="shared" si="5"/>
        <v>0</v>
      </c>
      <c r="K32" s="329">
        <f t="shared" si="5"/>
        <v>26873440</v>
      </c>
      <c r="L32" s="329">
        <f t="shared" si="5"/>
        <v>15709764</v>
      </c>
      <c r="M32" s="329">
        <f t="shared" si="5"/>
        <v>0</v>
      </c>
      <c r="N32" s="329">
        <f t="shared" si="5"/>
        <v>0</v>
      </c>
      <c r="O32" s="329">
        <f t="shared" si="5"/>
        <v>15709764</v>
      </c>
      <c r="P32" s="329">
        <f t="shared" si="5"/>
        <v>795449</v>
      </c>
      <c r="Q32" s="329"/>
      <c r="R32" s="329"/>
      <c r="S32" s="329">
        <f>SUM(S14:S31)</f>
        <v>795449</v>
      </c>
      <c r="T32" s="329">
        <f>SUM(T14:T31)</f>
        <v>1</v>
      </c>
      <c r="U32" s="344">
        <f>SUM(U14:U31)</f>
        <v>1</v>
      </c>
    </row>
    <row r="34" ht="12.75">
      <c r="G34" s="382"/>
    </row>
  </sheetData>
  <sheetProtection/>
  <mergeCells count="33">
    <mergeCell ref="C9:C13"/>
    <mergeCell ref="P10:S10"/>
    <mergeCell ref="E10:K10"/>
    <mergeCell ref="K11:K13"/>
    <mergeCell ref="Q11:Q13"/>
    <mergeCell ref="B9:B13"/>
    <mergeCell ref="E11:E13"/>
    <mergeCell ref="F11:F13"/>
    <mergeCell ref="P11:P13"/>
    <mergeCell ref="J11:J13"/>
    <mergeCell ref="L11:L13"/>
    <mergeCell ref="H11:H13"/>
    <mergeCell ref="O11:O13"/>
    <mergeCell ref="A9:A13"/>
    <mergeCell ref="M1:U1"/>
    <mergeCell ref="T8:U8"/>
    <mergeCell ref="B6:U6"/>
    <mergeCell ref="M11:M13"/>
    <mergeCell ref="N11:N13"/>
    <mergeCell ref="D9:D13"/>
    <mergeCell ref="S11:S13"/>
    <mergeCell ref="G11:G13"/>
    <mergeCell ref="L10:O10"/>
    <mergeCell ref="B2:R2"/>
    <mergeCell ref="E9:S9"/>
    <mergeCell ref="T10:U10"/>
    <mergeCell ref="T9:U9"/>
    <mergeCell ref="T12:U13"/>
    <mergeCell ref="R11:R13"/>
    <mergeCell ref="B7:U7"/>
    <mergeCell ref="B3:U3"/>
    <mergeCell ref="I11:I13"/>
    <mergeCell ref="B5:U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32"/>
  <sheetViews>
    <sheetView zoomScalePageLayoutView="0" workbookViewId="0" topLeftCell="B1">
      <selection activeCell="F14" sqref="F14"/>
    </sheetView>
  </sheetViews>
  <sheetFormatPr defaultColWidth="9.00390625" defaultRowHeight="12.75"/>
  <cols>
    <col min="1" max="2" width="9.125" style="185" customWidth="1"/>
    <col min="3" max="3" width="63.125" style="185" customWidth="1"/>
    <col min="4" max="7" width="26.25390625" style="185" customWidth="1"/>
    <col min="8" max="16384" width="9.125" style="185" customWidth="1"/>
  </cols>
  <sheetData>
    <row r="2" spans="2:7" s="173" customFormat="1" ht="15.75">
      <c r="B2" s="129" t="s">
        <v>474</v>
      </c>
      <c r="D2" s="174"/>
      <c r="E2" s="175"/>
      <c r="F2" s="175"/>
      <c r="G2" s="175"/>
    </row>
    <row r="3" spans="3:7" s="76" customFormat="1" ht="15" customHeight="1">
      <c r="C3" s="495" t="s">
        <v>442</v>
      </c>
      <c r="D3" s="495"/>
      <c r="E3" s="495"/>
      <c r="F3" s="495"/>
      <c r="G3" s="495"/>
    </row>
    <row r="4" spans="4:7" s="176" customFormat="1" ht="15" customHeight="1">
      <c r="D4" s="177"/>
      <c r="E4" s="178"/>
      <c r="F4" s="178"/>
      <c r="G4" s="178"/>
    </row>
    <row r="5" spans="3:7" s="127" customFormat="1" ht="15" customHeight="1">
      <c r="C5" s="496" t="s">
        <v>325</v>
      </c>
      <c r="D5" s="496"/>
      <c r="E5" s="496"/>
      <c r="F5" s="496"/>
      <c r="G5" s="496"/>
    </row>
    <row r="6" spans="3:7" s="127" customFormat="1" ht="15.75">
      <c r="C6" s="497" t="s">
        <v>215</v>
      </c>
      <c r="D6" s="497"/>
      <c r="E6" s="497"/>
      <c r="F6" s="497"/>
      <c r="G6" s="497"/>
    </row>
    <row r="7" spans="3:7" s="127" customFormat="1" ht="15" customHeight="1">
      <c r="C7" s="496" t="s">
        <v>475</v>
      </c>
      <c r="D7" s="496"/>
      <c r="E7" s="496"/>
      <c r="F7" s="496"/>
      <c r="G7" s="496"/>
    </row>
    <row r="8" spans="3:7" s="173" customFormat="1" ht="12" customHeight="1" thickBot="1">
      <c r="C8" s="174"/>
      <c r="D8" s="179"/>
      <c r="E8" s="180"/>
      <c r="F8" s="180"/>
      <c r="G8" s="181"/>
    </row>
    <row r="9" spans="1:7" s="173" customFormat="1" ht="16.5" customHeight="1" thickBot="1">
      <c r="A9" s="472" t="s">
        <v>438</v>
      </c>
      <c r="B9" s="474" t="s">
        <v>112</v>
      </c>
      <c r="C9" s="477" t="s">
        <v>113</v>
      </c>
      <c r="D9" s="480" t="s">
        <v>216</v>
      </c>
      <c r="E9" s="483" t="s">
        <v>203</v>
      </c>
      <c r="F9" s="483"/>
      <c r="G9" s="484"/>
    </row>
    <row r="10" spans="1:7" s="173" customFormat="1" ht="33" customHeight="1" thickBot="1">
      <c r="A10" s="473"/>
      <c r="B10" s="475"/>
      <c r="C10" s="478"/>
      <c r="D10" s="481"/>
      <c r="E10" s="182" t="s">
        <v>204</v>
      </c>
      <c r="F10" s="183" t="s">
        <v>205</v>
      </c>
      <c r="G10" s="184" t="s">
        <v>206</v>
      </c>
    </row>
    <row r="11" spans="1:7" s="173" customFormat="1" ht="22.5" customHeight="1">
      <c r="A11" s="473"/>
      <c r="B11" s="475"/>
      <c r="C11" s="478"/>
      <c r="D11" s="481"/>
      <c r="E11" s="485" t="s">
        <v>207</v>
      </c>
      <c r="F11" s="486"/>
      <c r="G11" s="487"/>
    </row>
    <row r="12" spans="1:7" ht="12.75">
      <c r="A12" s="473"/>
      <c r="B12" s="475"/>
      <c r="C12" s="478"/>
      <c r="D12" s="481"/>
      <c r="E12" s="488"/>
      <c r="F12" s="489"/>
      <c r="G12" s="490"/>
    </row>
    <row r="13" spans="1:7" ht="3" customHeight="1" thickBot="1">
      <c r="A13" s="540"/>
      <c r="B13" s="476"/>
      <c r="C13" s="479"/>
      <c r="D13" s="482"/>
      <c r="E13" s="491"/>
      <c r="F13" s="492"/>
      <c r="G13" s="493"/>
    </row>
    <row r="14" spans="1:7" ht="30">
      <c r="A14" s="357" t="s">
        <v>27</v>
      </c>
      <c r="B14" s="120" t="s">
        <v>129</v>
      </c>
      <c r="C14" s="121" t="s">
        <v>130</v>
      </c>
      <c r="D14" s="186">
        <f>SUM(E14:G14)</f>
        <v>8232346</v>
      </c>
      <c r="E14" s="186">
        <f>7480444-1</f>
        <v>7480443</v>
      </c>
      <c r="F14" s="186">
        <v>751903</v>
      </c>
      <c r="G14" s="186"/>
    </row>
    <row r="15" spans="1:7" ht="15">
      <c r="A15" s="358" t="s">
        <v>21</v>
      </c>
      <c r="B15" s="122" t="s">
        <v>131</v>
      </c>
      <c r="C15" s="121" t="s">
        <v>23</v>
      </c>
      <c r="D15" s="188">
        <f aca="true" t="shared" si="0" ref="D15:D31">SUM(E15:G15)</f>
        <v>181534</v>
      </c>
      <c r="E15" s="188">
        <v>181534</v>
      </c>
      <c r="F15" s="188"/>
      <c r="G15" s="188"/>
    </row>
    <row r="16" spans="1:7" ht="15">
      <c r="A16" s="358" t="s">
        <v>28</v>
      </c>
      <c r="B16" s="122" t="s">
        <v>132</v>
      </c>
      <c r="C16" s="121" t="s">
        <v>399</v>
      </c>
      <c r="D16" s="188">
        <f t="shared" si="0"/>
        <v>11480</v>
      </c>
      <c r="E16" s="188">
        <v>11480</v>
      </c>
      <c r="F16" s="188"/>
      <c r="G16" s="188"/>
    </row>
    <row r="17" spans="1:7" ht="15">
      <c r="A17" s="358" t="s">
        <v>66</v>
      </c>
      <c r="B17" s="122" t="s">
        <v>208</v>
      </c>
      <c r="C17" s="121" t="s">
        <v>373</v>
      </c>
      <c r="D17" s="188">
        <f>SUM(E17:G17)</f>
        <v>795449</v>
      </c>
      <c r="E17" s="188">
        <v>795449</v>
      </c>
      <c r="F17" s="188"/>
      <c r="G17" s="188"/>
    </row>
    <row r="18" spans="1:7" ht="15">
      <c r="A18" s="358" t="s">
        <v>67</v>
      </c>
      <c r="B18" s="122" t="s">
        <v>465</v>
      </c>
      <c r="C18" s="121" t="s">
        <v>466</v>
      </c>
      <c r="D18" s="188">
        <f>SUM(E18:G18)</f>
        <v>357916</v>
      </c>
      <c r="E18" s="188">
        <v>357916</v>
      </c>
      <c r="F18" s="188"/>
      <c r="G18" s="188"/>
    </row>
    <row r="19" spans="1:7" ht="15">
      <c r="A19" s="358" t="s">
        <v>72</v>
      </c>
      <c r="B19" s="122" t="s">
        <v>367</v>
      </c>
      <c r="C19" s="121" t="s">
        <v>374</v>
      </c>
      <c r="D19" s="188">
        <f>SUM(E19:G19)</f>
        <v>215900</v>
      </c>
      <c r="E19" s="188">
        <v>215900</v>
      </c>
      <c r="F19" s="188"/>
      <c r="G19" s="188"/>
    </row>
    <row r="20" spans="1:7" ht="15">
      <c r="A20" s="358" t="s">
        <v>161</v>
      </c>
      <c r="B20" s="122" t="s">
        <v>398</v>
      </c>
      <c r="C20" s="121" t="s">
        <v>397</v>
      </c>
      <c r="D20" s="188">
        <f>SUM(E20:G20)</f>
        <v>19206133</v>
      </c>
      <c r="E20" s="188">
        <v>19206133</v>
      </c>
      <c r="F20" s="188"/>
      <c r="G20" s="188"/>
    </row>
    <row r="21" spans="1:7" ht="15">
      <c r="A21" s="358" t="s">
        <v>163</v>
      </c>
      <c r="B21" s="122" t="s">
        <v>134</v>
      </c>
      <c r="C21" s="121" t="s">
        <v>135</v>
      </c>
      <c r="D21" s="188">
        <f t="shared" si="0"/>
        <v>1372870</v>
      </c>
      <c r="E21" s="188">
        <v>1372870</v>
      </c>
      <c r="F21" s="188"/>
      <c r="G21" s="188"/>
    </row>
    <row r="22" spans="1:7" ht="15">
      <c r="A22" s="358" t="s">
        <v>165</v>
      </c>
      <c r="B22" s="122" t="s">
        <v>136</v>
      </c>
      <c r="C22" s="121" t="s">
        <v>137</v>
      </c>
      <c r="D22" s="188">
        <f t="shared" si="0"/>
        <v>874779</v>
      </c>
      <c r="E22" s="188">
        <v>874779</v>
      </c>
      <c r="F22" s="188"/>
      <c r="G22" s="188"/>
    </row>
    <row r="23" spans="1:7" ht="15">
      <c r="A23" s="358" t="s">
        <v>171</v>
      </c>
      <c r="B23" s="122" t="s">
        <v>138</v>
      </c>
      <c r="C23" s="121" t="s">
        <v>139</v>
      </c>
      <c r="D23" s="188">
        <f t="shared" si="0"/>
        <v>274259</v>
      </c>
      <c r="E23" s="188">
        <v>274259</v>
      </c>
      <c r="F23" s="188"/>
      <c r="G23" s="188"/>
    </row>
    <row r="24" spans="1:7" ht="15">
      <c r="A24" s="358" t="s">
        <v>173</v>
      </c>
      <c r="B24" s="122" t="s">
        <v>140</v>
      </c>
      <c r="C24" s="121" t="s">
        <v>22</v>
      </c>
      <c r="D24" s="188">
        <f t="shared" si="0"/>
        <v>93500</v>
      </c>
      <c r="E24" s="188">
        <v>93500</v>
      </c>
      <c r="F24" s="188"/>
      <c r="G24" s="188"/>
    </row>
    <row r="25" spans="1:7" ht="15">
      <c r="A25" s="358" t="s">
        <v>175</v>
      </c>
      <c r="B25" s="122" t="s">
        <v>141</v>
      </c>
      <c r="C25" s="121" t="s">
        <v>24</v>
      </c>
      <c r="D25" s="188">
        <f t="shared" si="0"/>
        <v>1626199</v>
      </c>
      <c r="E25" s="188">
        <v>1626199</v>
      </c>
      <c r="F25" s="188"/>
      <c r="G25" s="188"/>
    </row>
    <row r="26" spans="1:7" ht="15">
      <c r="A26" s="358" t="s">
        <v>180</v>
      </c>
      <c r="B26" s="122" t="s">
        <v>329</v>
      </c>
      <c r="C26" s="121" t="s">
        <v>330</v>
      </c>
      <c r="D26" s="188">
        <f t="shared" si="0"/>
        <v>1909509</v>
      </c>
      <c r="E26" s="188">
        <v>1151000</v>
      </c>
      <c r="F26" s="188">
        <v>758509</v>
      </c>
      <c r="G26" s="188"/>
    </row>
    <row r="27" spans="1:7" ht="15">
      <c r="A27" s="358" t="s">
        <v>182</v>
      </c>
      <c r="B27" s="122" t="s">
        <v>467</v>
      </c>
      <c r="C27" s="121" t="s">
        <v>468</v>
      </c>
      <c r="D27" s="188">
        <f t="shared" si="0"/>
        <v>50000</v>
      </c>
      <c r="E27" s="188">
        <v>50000</v>
      </c>
      <c r="F27" s="188"/>
      <c r="G27" s="188"/>
    </row>
    <row r="28" spans="1:7" ht="15">
      <c r="A28" s="358" t="s">
        <v>184</v>
      </c>
      <c r="B28" s="122">
        <v>104051</v>
      </c>
      <c r="C28" s="124" t="s">
        <v>256</v>
      </c>
      <c r="D28" s="188">
        <f t="shared" si="0"/>
        <v>84000</v>
      </c>
      <c r="E28" s="188"/>
      <c r="F28" s="188"/>
      <c r="G28" s="188">
        <v>84000</v>
      </c>
    </row>
    <row r="29" spans="1:7" ht="15">
      <c r="A29" s="358" t="s">
        <v>192</v>
      </c>
      <c r="B29" s="122" t="s">
        <v>142</v>
      </c>
      <c r="C29" s="123" t="s">
        <v>328</v>
      </c>
      <c r="D29" s="188">
        <f t="shared" si="0"/>
        <v>1392413</v>
      </c>
      <c r="E29" s="188">
        <v>1392413</v>
      </c>
      <c r="F29" s="188"/>
      <c r="G29" s="188"/>
    </row>
    <row r="30" spans="1:7" ht="15">
      <c r="A30" s="358" t="s">
        <v>195</v>
      </c>
      <c r="B30" s="122">
        <v>107055</v>
      </c>
      <c r="C30" s="124" t="s">
        <v>332</v>
      </c>
      <c r="D30" s="188">
        <f t="shared" si="0"/>
        <v>4761366</v>
      </c>
      <c r="E30" s="188">
        <v>4561366</v>
      </c>
      <c r="F30" s="188">
        <v>200000</v>
      </c>
      <c r="G30" s="188"/>
    </row>
    <row r="31" spans="1:7" ht="15.75" thickBot="1">
      <c r="A31" s="359" t="s">
        <v>196</v>
      </c>
      <c r="B31" s="122">
        <v>107060</v>
      </c>
      <c r="C31" s="123" t="s">
        <v>143</v>
      </c>
      <c r="D31" s="188">
        <f t="shared" si="0"/>
        <v>1939000</v>
      </c>
      <c r="E31" s="188">
        <v>1939000</v>
      </c>
      <c r="F31" s="188"/>
      <c r="G31" s="188"/>
    </row>
    <row r="32" spans="1:7" ht="33" customHeight="1" thickBot="1">
      <c r="A32" s="360" t="s">
        <v>252</v>
      </c>
      <c r="B32" s="190"/>
      <c r="C32" s="191" t="s">
        <v>2</v>
      </c>
      <c r="D32" s="192">
        <f>SUM(D14:D31)</f>
        <v>43378653</v>
      </c>
      <c r="E32" s="192">
        <f>SUM(E14:E31)</f>
        <v>41584241</v>
      </c>
      <c r="F32" s="192">
        <f>SUM(F14:F31)</f>
        <v>1710412</v>
      </c>
      <c r="G32" s="192">
        <f>SUM(G14:G31)</f>
        <v>84000</v>
      </c>
    </row>
  </sheetData>
  <sheetProtection/>
  <mergeCells count="10">
    <mergeCell ref="C3:G3"/>
    <mergeCell ref="C5:G5"/>
    <mergeCell ref="C6:G6"/>
    <mergeCell ref="C7:G7"/>
    <mergeCell ref="A9:A13"/>
    <mergeCell ref="B9:B13"/>
    <mergeCell ref="C9:C13"/>
    <mergeCell ref="D9:D13"/>
    <mergeCell ref="E9:G9"/>
    <mergeCell ref="E11:G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U2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129" t="s">
        <v>476</v>
      </c>
      <c r="C1" s="83"/>
      <c r="D1" s="83"/>
      <c r="E1" s="83"/>
      <c r="F1" s="83"/>
      <c r="G1" s="83"/>
      <c r="H1" s="83"/>
      <c r="I1" s="83"/>
      <c r="J1" s="83"/>
    </row>
    <row r="2" spans="1:6" ht="15">
      <c r="A2" s="553"/>
      <c r="B2" s="553"/>
      <c r="C2" s="553"/>
      <c r="D2" s="553"/>
      <c r="E2" s="553"/>
      <c r="F2" s="553"/>
    </row>
    <row r="3" spans="1:6" ht="15">
      <c r="A3" s="553" t="s">
        <v>442</v>
      </c>
      <c r="B3" s="553"/>
      <c r="C3" s="553"/>
      <c r="D3" s="553"/>
      <c r="E3" s="553"/>
      <c r="F3" s="553"/>
    </row>
    <row r="4" ht="12.75" customHeight="1"/>
    <row r="5" spans="1:6" s="22" customFormat="1" ht="15.75">
      <c r="A5" s="554" t="s">
        <v>325</v>
      </c>
      <c r="B5" s="554"/>
      <c r="C5" s="554"/>
      <c r="D5" s="554"/>
      <c r="E5" s="554"/>
      <c r="F5" s="554"/>
    </row>
    <row r="6" spans="1:6" s="22" customFormat="1" ht="15.75">
      <c r="A6" s="554" t="s">
        <v>469</v>
      </c>
      <c r="B6" s="554"/>
      <c r="C6" s="554"/>
      <c r="D6" s="554"/>
      <c r="E6" s="554"/>
      <c r="F6" s="554"/>
    </row>
    <row r="7" spans="1:6" ht="18.75">
      <c r="A7" s="555" t="s">
        <v>477</v>
      </c>
      <c r="B7" s="555"/>
      <c r="C7" s="555"/>
      <c r="D7" s="555"/>
      <c r="E7" s="555"/>
      <c r="F7" s="555"/>
    </row>
    <row r="8" ht="15">
      <c r="F8" s="125" t="s">
        <v>382</v>
      </c>
    </row>
    <row r="9" spans="1:6" ht="15">
      <c r="A9" s="541" t="s">
        <v>0</v>
      </c>
      <c r="B9" s="542"/>
      <c r="C9" s="542"/>
      <c r="D9" s="542"/>
      <c r="E9" s="543"/>
      <c r="F9" s="557" t="s">
        <v>8</v>
      </c>
    </row>
    <row r="10" spans="1:6" ht="15">
      <c r="A10" s="544"/>
      <c r="B10" s="545"/>
      <c r="C10" s="545"/>
      <c r="D10" s="545"/>
      <c r="E10" s="546"/>
      <c r="F10" s="558"/>
    </row>
    <row r="11" spans="1:6" ht="15">
      <c r="A11" s="547"/>
      <c r="B11" s="548"/>
      <c r="C11" s="548"/>
      <c r="D11" s="548"/>
      <c r="E11" s="549"/>
      <c r="F11" s="559"/>
    </row>
    <row r="12" spans="1:6" ht="15">
      <c r="A12" s="15" t="s">
        <v>144</v>
      </c>
      <c r="E12" s="23"/>
      <c r="F12" s="24"/>
    </row>
    <row r="13" spans="1:2" s="15" customFormat="1" ht="15">
      <c r="A13" s="125"/>
      <c r="B13" s="13"/>
    </row>
    <row r="14" spans="1:6" ht="33" customHeight="1">
      <c r="A14" s="15"/>
      <c r="B14" s="552" t="s">
        <v>145</v>
      </c>
      <c r="C14" s="552"/>
      <c r="D14" s="552"/>
      <c r="E14" s="552"/>
      <c r="F14" s="52"/>
    </row>
    <row r="15" ht="13.5" customHeight="1">
      <c r="F15" s="52"/>
    </row>
    <row r="16" spans="1:255" ht="15.75">
      <c r="A16" s="14" t="s">
        <v>27</v>
      </c>
      <c r="B16" s="556" t="s">
        <v>335</v>
      </c>
      <c r="C16" s="556"/>
      <c r="D16" s="556"/>
      <c r="E16" s="556"/>
      <c r="F16" s="52">
        <v>85620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.75">
      <c r="A17" s="14" t="s">
        <v>21</v>
      </c>
      <c r="B17" s="556" t="s">
        <v>336</v>
      </c>
      <c r="C17" s="556"/>
      <c r="D17" s="556"/>
      <c r="E17" s="556"/>
      <c r="F17" s="52">
        <v>7745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15.75">
      <c r="A18" s="14" t="s">
        <v>28</v>
      </c>
      <c r="B18" s="551" t="s">
        <v>337</v>
      </c>
      <c r="C18" s="551"/>
      <c r="D18" s="551"/>
      <c r="E18" s="551"/>
      <c r="F18" s="52">
        <v>39100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15.75">
      <c r="A19" s="126" t="s">
        <v>66</v>
      </c>
      <c r="B19" s="550" t="s">
        <v>333</v>
      </c>
      <c r="C19" s="550"/>
      <c r="D19" s="550"/>
      <c r="E19" s="550"/>
      <c r="F19" s="52">
        <v>9775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15.75">
      <c r="A20" s="14" t="s">
        <v>67</v>
      </c>
      <c r="B20" s="550" t="s">
        <v>334</v>
      </c>
      <c r="C20" s="550"/>
      <c r="D20" s="550"/>
      <c r="E20" s="550"/>
      <c r="F20" s="52">
        <v>117300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6" ht="13.5" customHeight="1">
      <c r="A21" s="421" t="s">
        <v>72</v>
      </c>
      <c r="B21" s="13" t="s">
        <v>470</v>
      </c>
      <c r="F21" s="52">
        <v>50000</v>
      </c>
    </row>
    <row r="22" spans="1:8" ht="32.25" customHeight="1">
      <c r="A22" s="15"/>
      <c r="B22" s="552" t="s">
        <v>146</v>
      </c>
      <c r="C22" s="552"/>
      <c r="D22" s="552"/>
      <c r="E22" s="552"/>
      <c r="F22" s="53">
        <f>SUM(F16:F21)</f>
        <v>309540</v>
      </c>
      <c r="G22" s="17"/>
      <c r="H22" s="17"/>
    </row>
    <row r="23" spans="1:8" ht="12.75" customHeight="1">
      <c r="A23" s="15"/>
      <c r="F23" s="52"/>
      <c r="G23" s="17"/>
      <c r="H23" s="17"/>
    </row>
    <row r="24" spans="1:7" s="19" customFormat="1" ht="15.75">
      <c r="A24" s="15" t="s">
        <v>147</v>
      </c>
      <c r="F24" s="53">
        <f>F22</f>
        <v>309540</v>
      </c>
      <c r="G24" s="20"/>
    </row>
    <row r="25" spans="1:7" s="19" customFormat="1" ht="15.75">
      <c r="A25" s="15"/>
      <c r="F25" s="53"/>
      <c r="G25" s="20"/>
    </row>
    <row r="26" spans="1:6" s="21" customFormat="1" ht="18.75">
      <c r="A26" s="21" t="s">
        <v>5</v>
      </c>
      <c r="F26" s="51">
        <f>F22</f>
        <v>309540</v>
      </c>
    </row>
  </sheetData>
  <sheetProtection/>
  <mergeCells count="14">
    <mergeCell ref="B20:E20"/>
    <mergeCell ref="B16:E16"/>
    <mergeCell ref="B17:E17"/>
    <mergeCell ref="F9:F11"/>
    <mergeCell ref="A9:E11"/>
    <mergeCell ref="B19:E19"/>
    <mergeCell ref="B18:E18"/>
    <mergeCell ref="B14:E14"/>
    <mergeCell ref="B22:E22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9.125" style="41" customWidth="1"/>
    <col min="2" max="2" width="67.875" style="41" customWidth="1"/>
    <col min="3" max="3" width="17.00390625" style="41" customWidth="1"/>
    <col min="4" max="16384" width="9.125" style="41" customWidth="1"/>
  </cols>
  <sheetData>
    <row r="1" spans="1:4" ht="15.75">
      <c r="A1" s="560" t="s">
        <v>478</v>
      </c>
      <c r="B1" s="561"/>
      <c r="C1" s="561"/>
      <c r="D1" s="83"/>
    </row>
    <row r="2" spans="2:4" ht="15">
      <c r="B2" s="84"/>
      <c r="C2" s="84"/>
      <c r="D2" s="83"/>
    </row>
    <row r="3" spans="2:3" ht="15.75" customHeight="1">
      <c r="B3" s="562" t="s">
        <v>442</v>
      </c>
      <c r="C3" s="562"/>
    </row>
    <row r="4" spans="2:3" ht="15">
      <c r="B4" s="42"/>
      <c r="C4" s="42"/>
    </row>
    <row r="5" spans="2:3" s="16" customFormat="1" ht="15.75" customHeight="1">
      <c r="B5" s="563" t="s">
        <v>325</v>
      </c>
      <c r="C5" s="563"/>
    </row>
    <row r="6" spans="2:6" s="22" customFormat="1" ht="15.75">
      <c r="B6" s="554" t="s">
        <v>339</v>
      </c>
      <c r="C6" s="554"/>
      <c r="D6" s="55"/>
      <c r="E6" s="55"/>
      <c r="F6" s="55"/>
    </row>
    <row r="7" spans="2:6" s="13" customFormat="1" ht="15">
      <c r="B7" s="553" t="s">
        <v>477</v>
      </c>
      <c r="C7" s="553"/>
      <c r="D7" s="54"/>
      <c r="E7" s="54"/>
      <c r="F7" s="54"/>
    </row>
    <row r="8" ht="15.75" customHeight="1" thickBot="1">
      <c r="C8" s="43" t="s">
        <v>390</v>
      </c>
    </row>
    <row r="9" spans="1:3" ht="15" customHeight="1">
      <c r="A9" s="567" t="s">
        <v>438</v>
      </c>
      <c r="B9" s="44"/>
      <c r="C9" s="564" t="s">
        <v>439</v>
      </c>
    </row>
    <row r="10" spans="1:3" ht="15.75" customHeight="1">
      <c r="A10" s="568"/>
      <c r="B10" s="45" t="s">
        <v>0</v>
      </c>
      <c r="C10" s="565"/>
    </row>
    <row r="11" spans="1:3" ht="15.75" thickBot="1">
      <c r="A11" s="569"/>
      <c r="B11" s="46"/>
      <c r="C11" s="566"/>
    </row>
    <row r="12" ht="11.25" customHeight="1"/>
    <row r="13" ht="15" customHeight="1">
      <c r="C13" s="52"/>
    </row>
    <row r="14" spans="1:3" ht="15">
      <c r="A14" s="365" t="s">
        <v>27</v>
      </c>
      <c r="B14" s="47" t="s">
        <v>400</v>
      </c>
      <c r="C14" s="52"/>
    </row>
    <row r="15" spans="1:3" ht="15">
      <c r="A15" s="365"/>
      <c r="B15" s="47"/>
      <c r="C15" s="52"/>
    </row>
    <row r="16" spans="1:3" ht="30">
      <c r="A16" s="365" t="s">
        <v>440</v>
      </c>
      <c r="B16" s="170" t="s">
        <v>258</v>
      </c>
      <c r="C16" s="52">
        <v>84000</v>
      </c>
    </row>
    <row r="17" spans="1:3" ht="15">
      <c r="A17" s="365"/>
      <c r="B17" s="345"/>
      <c r="C17" s="53"/>
    </row>
    <row r="18" spans="1:3" ht="29.25">
      <c r="A18" s="365" t="s">
        <v>21</v>
      </c>
      <c r="B18" s="345" t="s">
        <v>401</v>
      </c>
      <c r="C18" s="53"/>
    </row>
    <row r="19" spans="1:3" ht="15">
      <c r="A19" s="365"/>
      <c r="C19" s="52"/>
    </row>
    <row r="20" spans="1:3" ht="30">
      <c r="A20" s="365" t="s">
        <v>417</v>
      </c>
      <c r="B20" s="170" t="s">
        <v>257</v>
      </c>
      <c r="C20" s="52">
        <v>140000</v>
      </c>
    </row>
    <row r="21" spans="1:3" ht="15">
      <c r="A21" s="365"/>
      <c r="B21" s="345"/>
      <c r="C21" s="53"/>
    </row>
    <row r="22" spans="1:3" ht="15">
      <c r="A22" s="365" t="s">
        <v>418</v>
      </c>
      <c r="B22" s="345" t="s">
        <v>402</v>
      </c>
      <c r="C22" s="52"/>
    </row>
    <row r="23" spans="1:3" ht="23.25" customHeight="1">
      <c r="A23" s="365" t="s">
        <v>432</v>
      </c>
      <c r="B23" s="367" t="s">
        <v>441</v>
      </c>
      <c r="C23" s="368">
        <v>252000</v>
      </c>
    </row>
    <row r="24" spans="1:3" ht="24" customHeight="1">
      <c r="A24" s="365" t="s">
        <v>433</v>
      </c>
      <c r="B24" s="367" t="s">
        <v>338</v>
      </c>
      <c r="C24" s="368">
        <v>483000</v>
      </c>
    </row>
    <row r="25" spans="1:3" ht="18.75" customHeight="1">
      <c r="A25" s="365" t="s">
        <v>434</v>
      </c>
      <c r="B25" s="367" t="s">
        <v>363</v>
      </c>
      <c r="C25" s="368">
        <v>500000</v>
      </c>
    </row>
    <row r="26" spans="1:3" ht="15">
      <c r="A26" s="365"/>
      <c r="B26" s="47" t="s">
        <v>403</v>
      </c>
      <c r="C26" s="53">
        <f>SUM(C23:C25)</f>
        <v>1235000</v>
      </c>
    </row>
    <row r="27" spans="1:3" ht="15">
      <c r="A27" s="365"/>
      <c r="C27" s="52"/>
    </row>
    <row r="28" spans="1:3" ht="15">
      <c r="A28" s="365"/>
      <c r="C28" s="53"/>
    </row>
    <row r="29" spans="1:3" ht="15">
      <c r="A29" s="365"/>
      <c r="B29" s="47" t="s">
        <v>340</v>
      </c>
      <c r="C29" s="53">
        <f>C26+C20+C16</f>
        <v>1459000</v>
      </c>
    </row>
    <row r="30" ht="15">
      <c r="A30" s="365"/>
    </row>
    <row r="31" spans="1:3" ht="11.25" customHeight="1">
      <c r="A31" s="365"/>
      <c r="C31" s="52"/>
    </row>
    <row r="32" spans="1:3" ht="16.5">
      <c r="A32" s="365"/>
      <c r="B32" s="48" t="s">
        <v>341</v>
      </c>
      <c r="C32" s="59">
        <f>C29</f>
        <v>1459000</v>
      </c>
    </row>
    <row r="33" spans="1:3" s="49" customFormat="1" ht="16.5">
      <c r="A33" s="366"/>
      <c r="B33" s="48"/>
      <c r="C33" s="58"/>
    </row>
    <row r="34" spans="1:2" s="49" customFormat="1" ht="16.5">
      <c r="A34" s="366"/>
      <c r="B34" s="41"/>
    </row>
  </sheetData>
  <sheetProtection/>
  <mergeCells count="7">
    <mergeCell ref="A1:C1"/>
    <mergeCell ref="B7:C7"/>
    <mergeCell ref="B6:C6"/>
    <mergeCell ref="B3:C3"/>
    <mergeCell ref="B5:C5"/>
    <mergeCell ref="C9:C1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30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67.375" style="0" customWidth="1"/>
    <col min="3" max="3" width="11.75390625" style="0" customWidth="1"/>
    <col min="4" max="5" width="9.125" style="0" hidden="1" customWidth="1"/>
    <col min="6" max="6" width="6.75390625" style="0" hidden="1" customWidth="1"/>
    <col min="7" max="7" width="9.125" style="0" hidden="1" customWidth="1"/>
    <col min="8" max="8" width="1.00390625" style="0" hidden="1" customWidth="1"/>
    <col min="9" max="11" width="9.125" style="0" hidden="1" customWidth="1"/>
  </cols>
  <sheetData>
    <row r="2" spans="1:2" ht="12.75">
      <c r="A2" s="561" t="s">
        <v>479</v>
      </c>
      <c r="B2" s="561"/>
    </row>
    <row r="3" ht="12.75">
      <c r="B3" s="310"/>
    </row>
    <row r="5" spans="1:3" ht="12.75">
      <c r="A5" s="572" t="s">
        <v>442</v>
      </c>
      <c r="B5" s="572"/>
      <c r="C5" s="572"/>
    </row>
    <row r="6" spans="2:11" ht="12.75"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2:11" ht="12.75">
      <c r="B7" s="570" t="s">
        <v>325</v>
      </c>
      <c r="C7" s="570"/>
      <c r="D7" s="570"/>
      <c r="E7" s="570"/>
      <c r="F7" s="570"/>
      <c r="G7" s="570"/>
      <c r="H7" s="570"/>
      <c r="I7" s="570"/>
      <c r="J7" s="570"/>
      <c r="K7" s="570"/>
    </row>
    <row r="8" spans="2:11" ht="12.75">
      <c r="B8" s="570" t="s">
        <v>375</v>
      </c>
      <c r="C8" s="570"/>
      <c r="D8" s="570"/>
      <c r="E8" s="570"/>
      <c r="F8" s="570"/>
      <c r="G8" s="570"/>
      <c r="H8" s="570"/>
      <c r="I8" s="570"/>
      <c r="J8" s="570"/>
      <c r="K8" s="570"/>
    </row>
    <row r="9" spans="2:11" ht="13.5" thickBot="1">
      <c r="B9" s="571" t="s">
        <v>475</v>
      </c>
      <c r="C9" s="571"/>
      <c r="D9" s="571"/>
      <c r="E9" s="571"/>
      <c r="F9" s="571"/>
      <c r="G9" s="571"/>
      <c r="H9" s="571"/>
      <c r="I9" s="571"/>
      <c r="J9" s="571"/>
      <c r="K9" s="571"/>
    </row>
    <row r="10" spans="1:3" ht="45" customHeight="1" thickBot="1" thickTop="1">
      <c r="A10" s="371" t="s">
        <v>438</v>
      </c>
      <c r="B10" s="369" t="s">
        <v>0</v>
      </c>
      <c r="C10" s="372" t="s">
        <v>409</v>
      </c>
    </row>
    <row r="11" ht="27.75" customHeight="1" thickTop="1"/>
    <row r="12" spans="1:2" ht="23.25" customHeight="1">
      <c r="A12" s="370" t="s">
        <v>27</v>
      </c>
      <c r="B12" s="422" t="s">
        <v>406</v>
      </c>
    </row>
    <row r="13" ht="15.75" customHeight="1">
      <c r="A13" s="370"/>
    </row>
    <row r="14" spans="1:3" ht="15.75" customHeight="1">
      <c r="A14" s="370" t="s">
        <v>410</v>
      </c>
      <c r="B14" t="s">
        <v>407</v>
      </c>
      <c r="C14" s="312">
        <v>15328764</v>
      </c>
    </row>
    <row r="15" spans="1:3" ht="15.75" customHeight="1">
      <c r="A15" s="370"/>
      <c r="B15" s="313" t="s">
        <v>2</v>
      </c>
      <c r="C15" s="314">
        <f>C14</f>
        <v>15328764</v>
      </c>
    </row>
    <row r="16" spans="1:3" ht="15.75" customHeight="1">
      <c r="A16" s="370"/>
      <c r="C16" s="312"/>
    </row>
    <row r="17" spans="1:3" ht="18" customHeight="1">
      <c r="A17" s="370"/>
      <c r="C17" s="312"/>
    </row>
    <row r="18" spans="1:5" ht="30.75" customHeight="1">
      <c r="A18" s="370" t="s">
        <v>21</v>
      </c>
      <c r="B18" s="423" t="s">
        <v>377</v>
      </c>
      <c r="C18" s="312"/>
      <c r="E18" s="311"/>
    </row>
    <row r="19" spans="1:3" ht="20.25" customHeight="1">
      <c r="A19" s="370"/>
      <c r="B19" t="s">
        <v>378</v>
      </c>
      <c r="C19" s="312">
        <v>300000</v>
      </c>
    </row>
    <row r="20" spans="1:3" ht="17.25" customHeight="1">
      <c r="A20" s="370" t="s">
        <v>417</v>
      </c>
      <c r="B20" t="s">
        <v>379</v>
      </c>
      <c r="C20" s="320">
        <v>81000</v>
      </c>
    </row>
    <row r="21" spans="1:3" ht="19.5" customHeight="1">
      <c r="A21" s="370"/>
      <c r="B21" s="313" t="s">
        <v>376</v>
      </c>
      <c r="C21" s="314">
        <f>C19+C20</f>
        <v>381000</v>
      </c>
    </row>
    <row r="22" spans="1:3" ht="12.75">
      <c r="A22" s="370"/>
      <c r="C22" s="312"/>
    </row>
    <row r="23" spans="1:3" ht="12.75">
      <c r="A23" s="370"/>
      <c r="C23" s="312"/>
    </row>
    <row r="24" spans="1:3" ht="21.75" customHeight="1">
      <c r="A24" s="370"/>
      <c r="B24" s="319" t="s">
        <v>380</v>
      </c>
      <c r="C24" s="346">
        <f>C21+C15</f>
        <v>15709764</v>
      </c>
    </row>
    <row r="25" ht="21.75" customHeight="1">
      <c r="A25" s="370"/>
    </row>
    <row r="26" ht="24.75" customHeight="1">
      <c r="A26" s="370"/>
    </row>
    <row r="27" ht="20.25" customHeight="1">
      <c r="A27" s="370"/>
    </row>
    <row r="28" ht="20.25" customHeight="1">
      <c r="A28" s="370"/>
    </row>
    <row r="29" ht="12.75">
      <c r="A29" s="370"/>
    </row>
    <row r="30" ht="12.75">
      <c r="A30" s="370"/>
    </row>
  </sheetData>
  <sheetProtection/>
  <mergeCells count="5">
    <mergeCell ref="B7:K7"/>
    <mergeCell ref="B8:K8"/>
    <mergeCell ref="B9:K9"/>
    <mergeCell ref="A5:C5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Szakos Andrea</cp:lastModifiedBy>
  <cp:lastPrinted>2019-02-07T08:09:38Z</cp:lastPrinted>
  <dcterms:created xsi:type="dcterms:W3CDTF">2002-11-26T17:22:50Z</dcterms:created>
  <dcterms:modified xsi:type="dcterms:W3CDTF">2019-02-07T08:10:48Z</dcterms:modified>
  <cp:category/>
  <cp:version/>
  <cp:contentType/>
  <cp:contentStatus/>
</cp:coreProperties>
</file>